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1. ИП Султанов WB\ИП Султанов 19 нед 04-10.05\"/>
    </mc:Choice>
  </mc:AlternateContent>
  <xr:revisionPtr revIDLastSave="0" documentId="13_ncr:1_{0F328138-D75C-4629-864A-61BA30A3D285}" xr6:coauthVersionLast="45" xr6:coauthVersionMax="45" xr10:uidLastSave="{00000000-0000-0000-0000-000000000000}"/>
  <bookViews>
    <workbookView xWindow="-110" yWindow="-110" windowWidth="19420" windowHeight="10420" activeTab="2" xr2:uid="{00000000-000D-0000-FFFF-FFFF00000000}"/>
  </bookViews>
  <sheets>
    <sheet name="Реклама" sheetId="1" r:id="rId1"/>
    <sheet name="Сводная_план" sheetId="59" state="hidden" r:id="rId2"/>
    <sheet name="Сводная" sheetId="3" r:id="rId3"/>
    <sheet name="АВС 20" sheetId="71" state="hidden" r:id="rId4"/>
    <sheet name="АВС 19" sheetId="68" r:id="rId5"/>
    <sheet name="АВС АПРЕЛЬ" sheetId="69" state="hidden" r:id="rId6"/>
    <sheet name="АВС 18" sheetId="62" state="hidden" r:id="rId7"/>
    <sheet name="АВС 17" sheetId="61" state="hidden" r:id="rId8"/>
    <sheet name="АВС 16" sheetId="58" state="hidden" r:id="rId9"/>
    <sheet name="АВС 15" sheetId="55" state="hidden" r:id="rId10"/>
    <sheet name="АВС 14" sheetId="51" state="hidden" r:id="rId11"/>
    <sheet name="АВС МАРТ" sheetId="52" state="hidden" r:id="rId12"/>
    <sheet name="АВС 13" sheetId="46" state="hidden" r:id="rId13"/>
    <sheet name="АВС 12" sheetId="45" state="hidden" r:id="rId14"/>
    <sheet name="АВС 11" sheetId="39" state="hidden" r:id="rId15"/>
    <sheet name="АВС 10" sheetId="34" state="hidden" r:id="rId16"/>
    <sheet name="АВС ФЕВРАЛЬ" sheetId="37" state="hidden" r:id="rId17"/>
    <sheet name="АВС 9" sheetId="33" state="hidden" r:id="rId18"/>
    <sheet name="АВС 8" sheetId="30" state="hidden" r:id="rId19"/>
    <sheet name="АВС 7" sheetId="32" state="hidden" r:id="rId20"/>
    <sheet name="АВС 6" sheetId="21" state="hidden" r:id="rId21"/>
    <sheet name="АВС ЯНВАРЬ" sheetId="16" state="hidden" r:id="rId22"/>
    <sheet name="АВС 5" sheetId="15" state="hidden" r:id="rId23"/>
    <sheet name="АВС 4" sheetId="14" state="hidden" r:id="rId24"/>
    <sheet name="АВС 3" sheetId="7" state="hidden" r:id="rId25"/>
    <sheet name="АВС 2" sheetId="18" state="hidden" r:id="rId26"/>
    <sheet name="АВС 1" sheetId="17" state="hidden" r:id="rId27"/>
    <sheet name="2026" sheetId="36" r:id="rId28"/>
    <sheet name="Юнит 20" sheetId="70" state="hidden" r:id="rId29"/>
    <sheet name="Юнит 19" sheetId="66" r:id="rId30"/>
    <sheet name="АПРЕЛЬ" sheetId="67" state="hidden" r:id="rId31"/>
    <sheet name="Юнит 18" sheetId="63" state="hidden" r:id="rId32"/>
    <sheet name="Юнит 17" sheetId="60" state="hidden" r:id="rId33"/>
    <sheet name="Юнит 16" sheetId="57" state="hidden" r:id="rId34"/>
    <sheet name="Юнит 15" sheetId="54" state="hidden" r:id="rId35"/>
    <sheet name="Остаток на 08.04" sheetId="56" state="hidden" r:id="rId36"/>
    <sheet name="Юнит 14" sheetId="49" state="hidden" r:id="rId37"/>
    <sheet name="Остаток на 01.04" sheetId="53" state="hidden" r:id="rId38"/>
    <sheet name="МАРТ" sheetId="44" state="hidden" r:id="rId39"/>
    <sheet name="Юнит 13" sheetId="43" state="hidden" r:id="rId40"/>
    <sheet name="Юнит 12" sheetId="40" state="hidden" r:id="rId41"/>
    <sheet name="Юнит 11" sheetId="38" state="hidden" r:id="rId42"/>
    <sheet name="Юнит 10" sheetId="35" state="hidden" r:id="rId43"/>
    <sheet name="ФЕВРАЛЬ" sheetId="25" state="hidden" r:id="rId44"/>
    <sheet name="Юнит 9" sheetId="24" state="hidden" r:id="rId45"/>
    <sheet name="Юнит 8" sheetId="23" state="hidden" r:id="rId46"/>
    <sheet name="Юнит 7" sheetId="22" state="hidden" r:id="rId47"/>
    <sheet name="Юнит 6" sheetId="19" state="hidden" r:id="rId48"/>
    <sheet name="ЯНВАРЬ" sheetId="13" state="hidden" r:id="rId49"/>
    <sheet name="Юнит 5" sheetId="10" state="hidden" r:id="rId50"/>
    <sheet name="Юнит 4" sheetId="9" state="hidden" r:id="rId51"/>
    <sheet name="Юнит 3" sheetId="8" state="hidden" r:id="rId52"/>
    <sheet name="Юнит 2" sheetId="11" state="hidden" r:id="rId53"/>
    <sheet name="Юнит 1" sheetId="48" state="hidden" r:id="rId54"/>
    <sheet name="Юнит 1 01-04.01" sheetId="12" state="hidden" r:id="rId55"/>
    <sheet name="Юнит 1 29-31.12" sheetId="47" state="hidden" r:id="rId5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94" i="3" l="1"/>
  <c r="W93" i="3"/>
  <c r="O93" i="3"/>
  <c r="P93" i="3"/>
  <c r="P94" i="3"/>
  <c r="AD94" i="3"/>
  <c r="AD93" i="3"/>
  <c r="AA93" i="3"/>
  <c r="V93" i="3"/>
  <c r="T93" i="3"/>
  <c r="J4" i="68" l="1"/>
  <c r="J7" i="68"/>
  <c r="J9" i="68"/>
  <c r="J8" i="68"/>
  <c r="J6" i="68"/>
  <c r="J23" i="68"/>
  <c r="J32" i="68"/>
  <c r="J33" i="68"/>
  <c r="J34" i="68"/>
  <c r="J35" i="68"/>
  <c r="J63" i="68"/>
  <c r="J36" i="68"/>
  <c r="J11" i="68"/>
  <c r="J12" i="68"/>
  <c r="J10" i="68"/>
  <c r="J37" i="68"/>
  <c r="J19" i="68"/>
  <c r="J20" i="68"/>
  <c r="J14" i="68"/>
  <c r="J17" i="68"/>
  <c r="J15" i="68"/>
  <c r="J22" i="68"/>
  <c r="J18" i="68"/>
  <c r="J38" i="68"/>
  <c r="J39" i="68"/>
  <c r="J40" i="68"/>
  <c r="J26" i="68"/>
  <c r="J21" i="68"/>
  <c r="J13" i="68"/>
  <c r="J41" i="68"/>
  <c r="J16" i="68"/>
  <c r="J27" i="68"/>
  <c r="J28" i="68"/>
  <c r="J42" i="68"/>
  <c r="J43" i="68"/>
  <c r="J29" i="68"/>
  <c r="J44" i="68"/>
  <c r="J45" i="68"/>
  <c r="J46" i="68"/>
  <c r="J47" i="68"/>
  <c r="J48" i="68"/>
  <c r="J49" i="68"/>
  <c r="J50" i="68"/>
  <c r="J51" i="68"/>
  <c r="J52" i="68"/>
  <c r="J53" i="68"/>
  <c r="J24" i="68"/>
  <c r="J54" i="68"/>
  <c r="J55" i="68"/>
  <c r="J30" i="68"/>
  <c r="J56" i="68"/>
  <c r="J25" i="68"/>
  <c r="J57" i="68"/>
  <c r="J58" i="68"/>
  <c r="J59" i="68"/>
  <c r="J31" i="68"/>
  <c r="J60" i="68"/>
  <c r="J61" i="68"/>
  <c r="J62" i="68"/>
  <c r="C4" i="68"/>
  <c r="C9" i="68"/>
  <c r="C7" i="68"/>
  <c r="C8" i="68"/>
  <c r="C6" i="68"/>
  <c r="C18" i="68"/>
  <c r="C34" i="68"/>
  <c r="C24" i="68"/>
  <c r="C25" i="68"/>
  <c r="C26" i="68"/>
  <c r="C48" i="68"/>
  <c r="C27" i="68"/>
  <c r="C15" i="68"/>
  <c r="C43" i="68"/>
  <c r="C19" i="68"/>
  <c r="C42" i="68"/>
  <c r="C17" i="68"/>
  <c r="C16" i="68"/>
  <c r="C13" i="68"/>
  <c r="C12" i="68"/>
  <c r="C11" i="68"/>
  <c r="C61" i="68"/>
  <c r="C63" i="68"/>
  <c r="C28" i="68"/>
  <c r="C29" i="68"/>
  <c r="C41" i="68"/>
  <c r="C20" i="68"/>
  <c r="C14" i="68"/>
  <c r="C10" i="68"/>
  <c r="C30" i="68"/>
  <c r="C56" i="68"/>
  <c r="C22" i="68"/>
  <c r="C21" i="68"/>
  <c r="C40" i="68"/>
  <c r="C39" i="68"/>
  <c r="C44" i="68"/>
  <c r="C35" i="68"/>
  <c r="C33" i="68"/>
  <c r="C36" i="68"/>
  <c r="C38" i="68"/>
  <c r="C55" i="68"/>
  <c r="C51" i="68"/>
  <c r="C58" i="68"/>
  <c r="C52" i="68"/>
  <c r="C46" i="68"/>
  <c r="C54" i="68"/>
  <c r="C59" i="68"/>
  <c r="C47" i="68"/>
  <c r="C57" i="68"/>
  <c r="C45" i="68"/>
  <c r="C37" i="68"/>
  <c r="C23" i="68"/>
  <c r="C53" i="68"/>
  <c r="C49" i="68"/>
  <c r="C60" i="68"/>
  <c r="C62" i="68"/>
  <c r="C50" i="68"/>
  <c r="C31" i="68"/>
  <c r="C32" i="68"/>
  <c r="X33" i="3" l="1"/>
  <c r="W33" i="3"/>
  <c r="X32" i="3"/>
  <c r="X93" i="3" s="1"/>
  <c r="W32" i="3"/>
  <c r="Y33" i="3"/>
  <c r="Y32" i="3"/>
  <c r="Y93" i="3" s="1"/>
  <c r="AF64" i="66" l="1"/>
  <c r="Y67" i="66"/>
  <c r="V69" i="66"/>
  <c r="V70" i="66"/>
  <c r="Y70" i="66"/>
  <c r="AD70" i="66" s="1"/>
  <c r="S71" i="66"/>
  <c r="AB71" i="66" s="1"/>
  <c r="S72" i="66"/>
  <c r="AB72" i="66" s="1"/>
  <c r="V66" i="66"/>
  <c r="S4" i="66"/>
  <c r="AB4" i="66" s="1"/>
  <c r="V5" i="66"/>
  <c r="Y5" i="66"/>
  <c r="S7" i="66"/>
  <c r="AB7" i="66" s="1"/>
  <c r="V7" i="66"/>
  <c r="S8" i="66"/>
  <c r="AB8" i="66" s="1"/>
  <c r="V8" i="66"/>
  <c r="S9" i="66"/>
  <c r="AB9" i="66" s="1"/>
  <c r="V9" i="66"/>
  <c r="S10" i="66"/>
  <c r="AB10" i="66" s="1"/>
  <c r="V10" i="66"/>
  <c r="Y11" i="66"/>
  <c r="V13" i="66"/>
  <c r="V14" i="66"/>
  <c r="V15" i="66"/>
  <c r="S16" i="66"/>
  <c r="AB16" i="66" s="1"/>
  <c r="S17" i="66"/>
  <c r="AB17" i="66" s="1"/>
  <c r="Y19" i="66"/>
  <c r="S20" i="66"/>
  <c r="AB20" i="66" s="1"/>
  <c r="V20" i="66"/>
  <c r="S22" i="66"/>
  <c r="AB22" i="66" s="1"/>
  <c r="V22" i="66"/>
  <c r="S23" i="66"/>
  <c r="AB23" i="66" s="1"/>
  <c r="V23" i="66"/>
  <c r="S25" i="66"/>
  <c r="AB25" i="66" s="1"/>
  <c r="V26" i="66"/>
  <c r="V27" i="66"/>
  <c r="Y27" i="66"/>
  <c r="S28" i="66"/>
  <c r="AB28" i="66" s="1"/>
  <c r="Y28" i="66"/>
  <c r="S29" i="66"/>
  <c r="AB29" i="66" s="1"/>
  <c r="S30" i="66"/>
  <c r="AB30" i="66" s="1"/>
  <c r="V30" i="66"/>
  <c r="Y30" i="66"/>
  <c r="S31" i="66"/>
  <c r="AB31" i="66" s="1"/>
  <c r="V31" i="66"/>
  <c r="Y31" i="66"/>
  <c r="AD31" i="66" s="1"/>
  <c r="S32" i="66"/>
  <c r="AB32" i="66" s="1"/>
  <c r="S33" i="66"/>
  <c r="AB33" i="66" s="1"/>
  <c r="V33" i="66"/>
  <c r="V34" i="66"/>
  <c r="V35" i="66"/>
  <c r="Y35" i="66"/>
  <c r="S36" i="66"/>
  <c r="AB36" i="66" s="1"/>
  <c r="V37" i="66"/>
  <c r="Y37" i="66"/>
  <c r="V38" i="66"/>
  <c r="Y38" i="66"/>
  <c r="AD38" i="66" s="1"/>
  <c r="S39" i="66"/>
  <c r="AB39" i="66" s="1"/>
  <c r="V39" i="66"/>
  <c r="S41" i="66"/>
  <c r="AB41" i="66" s="1"/>
  <c r="V41" i="66"/>
  <c r="V42" i="66"/>
  <c r="Y43" i="66"/>
  <c r="S44" i="66"/>
  <c r="AB44" i="66" s="1"/>
  <c r="V44" i="66"/>
  <c r="S45" i="66"/>
  <c r="AB45" i="66" s="1"/>
  <c r="V45" i="66"/>
  <c r="Y46" i="66"/>
  <c r="S47" i="66"/>
  <c r="AB47" i="66" s="1"/>
  <c r="Y47" i="66"/>
  <c r="S48" i="66"/>
  <c r="AB48" i="66" s="1"/>
  <c r="Y48" i="66"/>
  <c r="S49" i="66"/>
  <c r="AB49" i="66" s="1"/>
  <c r="V49" i="66"/>
  <c r="Y49" i="66"/>
  <c r="AD49" i="66" s="1"/>
  <c r="S50" i="66"/>
  <c r="AB50" i="66" s="1"/>
  <c r="V51" i="66"/>
  <c r="Y51" i="66"/>
  <c r="S52" i="66"/>
  <c r="AB52" i="66" s="1"/>
  <c r="V52" i="66"/>
  <c r="S54" i="66"/>
  <c r="AB54" i="66" s="1"/>
  <c r="V54" i="66"/>
  <c r="Y54" i="66"/>
  <c r="AD54" i="66" s="1"/>
  <c r="S55" i="66"/>
  <c r="AB55" i="66" s="1"/>
  <c r="S57" i="66"/>
  <c r="AB57" i="66" s="1"/>
  <c r="V57" i="66"/>
  <c r="Y58" i="66"/>
  <c r="Y59" i="66"/>
  <c r="S60" i="66"/>
  <c r="AB60" i="66" s="1"/>
  <c r="V60" i="66"/>
  <c r="S61" i="66"/>
  <c r="AB61" i="66" s="1"/>
  <c r="V61" i="66"/>
  <c r="V62" i="66"/>
  <c r="Y62" i="66"/>
  <c r="AD62" i="66" s="1"/>
  <c r="V58" i="66" l="1"/>
  <c r="Y57" i="66"/>
  <c r="AD57" i="66" s="1"/>
  <c r="V53" i="66"/>
  <c r="Y39" i="66"/>
  <c r="S38" i="66"/>
  <c r="AB38" i="66" s="1"/>
  <c r="S37" i="66"/>
  <c r="AB37" i="66" s="1"/>
  <c r="V36" i="66"/>
  <c r="Y34" i="66"/>
  <c r="Y24" i="66"/>
  <c r="Y23" i="66"/>
  <c r="S21" i="66"/>
  <c r="AB21" i="66" s="1"/>
  <c r="Y17" i="66"/>
  <c r="V6" i="66"/>
  <c r="V17" i="66"/>
  <c r="S12" i="66"/>
  <c r="AB12" i="66" s="1"/>
  <c r="V4" i="66"/>
  <c r="AE64" i="66"/>
  <c r="S58" i="66"/>
  <c r="AB58" i="66" s="1"/>
  <c r="Y55" i="66"/>
  <c r="Y50" i="66"/>
  <c r="V46" i="66"/>
  <c r="S18" i="66"/>
  <c r="AB18" i="66" s="1"/>
  <c r="Y8" i="66"/>
  <c r="S5" i="66"/>
  <c r="AB5" i="66" s="1"/>
  <c r="V67" i="66"/>
  <c r="V29" i="66"/>
  <c r="Y66" i="66"/>
  <c r="Y61" i="66"/>
  <c r="V72" i="66"/>
  <c r="S68" i="66"/>
  <c r="AB68" i="66" s="1"/>
  <c r="Y56" i="66"/>
  <c r="S42" i="66"/>
  <c r="AB42" i="66" s="1"/>
  <c r="Y33" i="66"/>
  <c r="S6" i="66"/>
  <c r="AB6" i="66" s="1"/>
  <c r="V55" i="66"/>
  <c r="V50" i="66"/>
  <c r="Q64" i="66"/>
  <c r="V47" i="66"/>
  <c r="S19" i="66"/>
  <c r="AB19" i="66" s="1"/>
  <c r="V68" i="66"/>
  <c r="S56" i="66"/>
  <c r="AB56" i="66" s="1"/>
  <c r="S51" i="66"/>
  <c r="AB51" i="66" s="1"/>
  <c r="V21" i="66"/>
  <c r="S15" i="66"/>
  <c r="AB15" i="66" s="1"/>
  <c r="Y6" i="66"/>
  <c r="V71" i="66"/>
  <c r="Y69" i="66"/>
  <c r="V59" i="66"/>
  <c r="S53" i="66"/>
  <c r="AB53" i="66" s="1"/>
  <c r="V48" i="66"/>
  <c r="Y45" i="66"/>
  <c r="V43" i="66"/>
  <c r="Y42" i="66"/>
  <c r="AD42" i="66" s="1"/>
  <c r="V40" i="66"/>
  <c r="Y32" i="66"/>
  <c r="S26" i="66"/>
  <c r="AB26" i="66" s="1"/>
  <c r="V25" i="66"/>
  <c r="Y16" i="66"/>
  <c r="Y13" i="66"/>
  <c r="V11" i="66"/>
  <c r="Y10" i="66"/>
  <c r="S66" i="66"/>
  <c r="AB66" i="66" s="1"/>
  <c r="Y41" i="66"/>
  <c r="AD41" i="66" s="1"/>
  <c r="Y21" i="66"/>
  <c r="AD21" i="66" s="1"/>
  <c r="Y18" i="66"/>
  <c r="Y7" i="66"/>
  <c r="S62" i="66"/>
  <c r="AB62" i="66" s="1"/>
  <c r="Y60" i="66"/>
  <c r="S59" i="66"/>
  <c r="AB59" i="66" s="1"/>
  <c r="V56" i="66"/>
  <c r="Y36" i="66"/>
  <c r="AD36" i="66" s="1"/>
  <c r="S35" i="66"/>
  <c r="AB35" i="66" s="1"/>
  <c r="Y26" i="66"/>
  <c r="AD26" i="66" s="1"/>
  <c r="V24" i="66"/>
  <c r="V18" i="66"/>
  <c r="Y15" i="66"/>
  <c r="Y12" i="66"/>
  <c r="Y71" i="66"/>
  <c r="AD71" i="66" s="1"/>
  <c r="S70" i="66"/>
  <c r="AB70" i="66" s="1"/>
  <c r="S67" i="66"/>
  <c r="AB67" i="66" s="1"/>
  <c r="Y44" i="66"/>
  <c r="AD44" i="66" s="1"/>
  <c r="V32" i="66"/>
  <c r="S14" i="66"/>
  <c r="AB14" i="66" s="1"/>
  <c r="Y4" i="66"/>
  <c r="Y53" i="66"/>
  <c r="AD53" i="66" s="1"/>
  <c r="Y68" i="66"/>
  <c r="S46" i="66"/>
  <c r="AB46" i="66" s="1"/>
  <c r="Y29" i="66"/>
  <c r="AD29" i="66" s="1"/>
  <c r="V19" i="66"/>
  <c r="S11" i="66"/>
  <c r="AB11" i="66" s="1"/>
  <c r="S27" i="66"/>
  <c r="AB27" i="66" s="1"/>
  <c r="S24" i="66"/>
  <c r="AB24" i="66" s="1"/>
  <c r="Y22" i="66"/>
  <c r="AD22" i="66" s="1"/>
  <c r="Y20" i="66"/>
  <c r="AD20" i="66" s="1"/>
  <c r="Y14" i="66"/>
  <c r="AD14" i="66" s="1"/>
  <c r="S13" i="66"/>
  <c r="AB13" i="66" s="1"/>
  <c r="V12" i="66"/>
  <c r="S43" i="66"/>
  <c r="AB43" i="66" s="1"/>
  <c r="S40" i="66"/>
  <c r="AB40" i="66" s="1"/>
  <c r="V16" i="66"/>
  <c r="Y9" i="66"/>
  <c r="AD9" i="66" s="1"/>
  <c r="Y52" i="66"/>
  <c r="AD52" i="66" s="1"/>
  <c r="Y40" i="66"/>
  <c r="AD40" i="66" s="1"/>
  <c r="S34" i="66"/>
  <c r="AB34" i="66" s="1"/>
  <c r="V28" i="66"/>
  <c r="Y25" i="66"/>
  <c r="Y72" i="66"/>
  <c r="S69" i="66"/>
  <c r="AB69" i="66" s="1"/>
  <c r="AD69" i="66"/>
  <c r="AD67" i="66"/>
  <c r="AD72" i="66"/>
  <c r="AD68" i="66"/>
  <c r="AD66" i="66"/>
  <c r="AD15" i="66"/>
  <c r="AD50" i="66"/>
  <c r="AD17" i="66"/>
  <c r="AD55" i="66"/>
  <c r="AD25" i="66"/>
  <c r="AD45" i="66"/>
  <c r="AD60" i="66"/>
  <c r="AD48" i="66"/>
  <c r="AD10" i="66"/>
  <c r="AD6" i="66"/>
  <c r="AD4" i="66"/>
  <c r="AD61" i="66"/>
  <c r="AD23" i="66"/>
  <c r="AD13" i="66"/>
  <c r="AD7" i="66"/>
  <c r="AD46" i="66"/>
  <c r="AD34" i="66"/>
  <c r="AD30" i="66"/>
  <c r="AD12" i="66"/>
  <c r="AD8" i="66"/>
  <c r="AD39" i="66"/>
  <c r="AD32" i="66"/>
  <c r="AD18" i="66"/>
  <c r="AD16" i="66"/>
  <c r="AD33" i="66"/>
  <c r="AD58" i="66"/>
  <c r="AD56" i="66"/>
  <c r="AD28" i="66"/>
  <c r="AD24" i="66"/>
  <c r="AD47" i="66"/>
  <c r="AD37" i="66"/>
  <c r="AD5" i="66"/>
  <c r="AD59" i="66"/>
  <c r="AD51" i="66"/>
  <c r="AD43" i="66"/>
  <c r="AD35" i="66"/>
  <c r="AD27" i="66"/>
  <c r="AD19" i="66"/>
  <c r="AD11" i="66"/>
  <c r="Z68" i="66" l="1"/>
  <c r="Z70" i="66"/>
  <c r="Z72" i="66"/>
  <c r="Z66" i="66"/>
  <c r="Z6" i="66"/>
  <c r="Z7" i="66"/>
  <c r="Z14" i="66"/>
  <c r="Z15" i="66"/>
  <c r="Z22" i="66"/>
  <c r="Z23" i="66"/>
  <c r="Z30" i="66"/>
  <c r="Z31" i="66"/>
  <c r="Z35" i="66"/>
  <c r="Z37" i="66"/>
  <c r="Z38" i="66"/>
  <c r="Z46" i="66"/>
  <c r="Z54" i="66"/>
  <c r="Z62" i="66"/>
  <c r="E62" i="66"/>
  <c r="J62" i="66" s="1"/>
  <c r="E59" i="66"/>
  <c r="J59" i="66" s="1"/>
  <c r="E60" i="66"/>
  <c r="J60" i="66" s="1"/>
  <c r="J120" i="71"/>
  <c r="C120" i="71"/>
  <c r="D117" i="71" s="1"/>
  <c r="K119" i="71"/>
  <c r="G119" i="71"/>
  <c r="K118" i="71"/>
  <c r="G118" i="71"/>
  <c r="K117" i="71"/>
  <c r="G117" i="71"/>
  <c r="K116" i="71"/>
  <c r="G116" i="71"/>
  <c r="D116" i="71"/>
  <c r="K115" i="71"/>
  <c r="G115" i="71"/>
  <c r="D115" i="71"/>
  <c r="K114" i="71"/>
  <c r="G114" i="71"/>
  <c r="K113" i="71"/>
  <c r="G113" i="71"/>
  <c r="K112" i="71"/>
  <c r="G112" i="71"/>
  <c r="D112" i="71"/>
  <c r="K111" i="71"/>
  <c r="G111" i="71"/>
  <c r="K110" i="71"/>
  <c r="G110" i="71"/>
  <c r="K109" i="71"/>
  <c r="G109" i="71"/>
  <c r="K108" i="71"/>
  <c r="G108" i="71"/>
  <c r="D108" i="71"/>
  <c r="K107" i="71"/>
  <c r="G107" i="71"/>
  <c r="D107" i="71"/>
  <c r="K106" i="71"/>
  <c r="G106" i="71"/>
  <c r="K105" i="71"/>
  <c r="G105" i="71"/>
  <c r="K104" i="71"/>
  <c r="G104" i="71"/>
  <c r="D104" i="71"/>
  <c r="K103" i="71"/>
  <c r="G103" i="71"/>
  <c r="K102" i="71"/>
  <c r="G102" i="71"/>
  <c r="K101" i="71"/>
  <c r="G101" i="71"/>
  <c r="K100" i="71"/>
  <c r="G100" i="71"/>
  <c r="D100" i="71"/>
  <c r="K99" i="71"/>
  <c r="G99" i="71"/>
  <c r="D99" i="71"/>
  <c r="K98" i="71"/>
  <c r="G98" i="71"/>
  <c r="K97" i="71"/>
  <c r="G97" i="71"/>
  <c r="K96" i="71"/>
  <c r="G96" i="71"/>
  <c r="D96" i="71"/>
  <c r="K95" i="71"/>
  <c r="G95" i="71"/>
  <c r="K94" i="71"/>
  <c r="G94" i="71"/>
  <c r="K93" i="71"/>
  <c r="G93" i="71"/>
  <c r="K92" i="71"/>
  <c r="G92" i="71"/>
  <c r="D92" i="71"/>
  <c r="K91" i="71"/>
  <c r="G91" i="71"/>
  <c r="D91" i="71"/>
  <c r="K90" i="71"/>
  <c r="G90" i="71"/>
  <c r="K89" i="71"/>
  <c r="G89" i="71"/>
  <c r="K88" i="71"/>
  <c r="G88" i="71"/>
  <c r="D88" i="71"/>
  <c r="K87" i="71"/>
  <c r="G87" i="71"/>
  <c r="K86" i="71"/>
  <c r="G86" i="71"/>
  <c r="K85" i="71"/>
  <c r="G85" i="71"/>
  <c r="K84" i="71"/>
  <c r="G84" i="71"/>
  <c r="D84" i="71"/>
  <c r="K83" i="71"/>
  <c r="G83" i="71"/>
  <c r="D83" i="71"/>
  <c r="K82" i="71"/>
  <c r="G82" i="71"/>
  <c r="K81" i="71"/>
  <c r="G81" i="71"/>
  <c r="K80" i="71"/>
  <c r="G80" i="71"/>
  <c r="D80" i="71"/>
  <c r="K79" i="71"/>
  <c r="G79" i="71"/>
  <c r="K78" i="71"/>
  <c r="G78" i="71"/>
  <c r="K77" i="71"/>
  <c r="G77" i="71"/>
  <c r="K76" i="71"/>
  <c r="G76" i="71"/>
  <c r="D76" i="71"/>
  <c r="K75" i="71"/>
  <c r="G75" i="71"/>
  <c r="D75" i="71"/>
  <c r="K74" i="71"/>
  <c r="G74" i="71"/>
  <c r="K73" i="71"/>
  <c r="G73" i="71"/>
  <c r="K72" i="71"/>
  <c r="G72" i="71"/>
  <c r="D72" i="71"/>
  <c r="K71" i="71"/>
  <c r="G71" i="71"/>
  <c r="K70" i="71"/>
  <c r="G70" i="71"/>
  <c r="K69" i="71"/>
  <c r="G69" i="71"/>
  <c r="K68" i="71"/>
  <c r="K120" i="71" s="1"/>
  <c r="G68" i="71"/>
  <c r="D68" i="71"/>
  <c r="J64" i="71"/>
  <c r="K62" i="71" s="1"/>
  <c r="C64" i="71"/>
  <c r="D61" i="71" s="1"/>
  <c r="K63" i="71"/>
  <c r="G63" i="71"/>
  <c r="G62" i="71"/>
  <c r="K61" i="71"/>
  <c r="G61" i="71"/>
  <c r="K60" i="71"/>
  <c r="G60" i="71"/>
  <c r="D60" i="71"/>
  <c r="K59" i="71"/>
  <c r="G59" i="71"/>
  <c r="D59" i="71"/>
  <c r="K58" i="71"/>
  <c r="G58" i="71"/>
  <c r="K57" i="71"/>
  <c r="K56" i="71"/>
  <c r="D56" i="71"/>
  <c r="K55" i="71"/>
  <c r="K54" i="71"/>
  <c r="K53" i="71"/>
  <c r="K52" i="71"/>
  <c r="D52" i="71"/>
  <c r="K51" i="71"/>
  <c r="D51" i="71"/>
  <c r="K50" i="71"/>
  <c r="K49" i="71"/>
  <c r="K48" i="71"/>
  <c r="D48" i="71"/>
  <c r="K47" i="71"/>
  <c r="K46" i="71"/>
  <c r="K45" i="71"/>
  <c r="K44" i="71"/>
  <c r="D44" i="71"/>
  <c r="K43" i="71"/>
  <c r="D43" i="71"/>
  <c r="K42" i="71"/>
  <c r="K41" i="71"/>
  <c r="K40" i="71"/>
  <c r="D40" i="71"/>
  <c r="K39" i="71"/>
  <c r="K38" i="71"/>
  <c r="D38" i="71"/>
  <c r="K37" i="71"/>
  <c r="K36" i="71"/>
  <c r="D36" i="71"/>
  <c r="K35" i="71"/>
  <c r="D35" i="71"/>
  <c r="K34" i="71"/>
  <c r="K33" i="71"/>
  <c r="D33" i="71"/>
  <c r="K32" i="71"/>
  <c r="D32" i="71"/>
  <c r="K31" i="71"/>
  <c r="K30" i="71"/>
  <c r="D30" i="71"/>
  <c r="K29" i="71"/>
  <c r="D29" i="71"/>
  <c r="K28" i="71"/>
  <c r="D28" i="71"/>
  <c r="K27" i="71"/>
  <c r="D27" i="71"/>
  <c r="K26" i="71"/>
  <c r="D26" i="71"/>
  <c r="K25" i="71"/>
  <c r="D25" i="71"/>
  <c r="K24" i="71"/>
  <c r="D24" i="71"/>
  <c r="K23" i="71"/>
  <c r="D23" i="71"/>
  <c r="K22" i="71"/>
  <c r="D22" i="71"/>
  <c r="K21" i="71"/>
  <c r="D21" i="71"/>
  <c r="K20" i="71"/>
  <c r="D20" i="71"/>
  <c r="K19" i="71"/>
  <c r="D19" i="71"/>
  <c r="K18" i="71"/>
  <c r="D18" i="71"/>
  <c r="K17" i="71"/>
  <c r="D17" i="71"/>
  <c r="K16" i="71"/>
  <c r="D16" i="71"/>
  <c r="K15" i="71"/>
  <c r="D15" i="71"/>
  <c r="K14" i="71"/>
  <c r="D14" i="71"/>
  <c r="K13" i="71"/>
  <c r="D13" i="71"/>
  <c r="K12" i="71"/>
  <c r="D12" i="71"/>
  <c r="K11" i="71"/>
  <c r="D11" i="71"/>
  <c r="K10" i="71"/>
  <c r="D10" i="71"/>
  <c r="K9" i="71"/>
  <c r="D9" i="71"/>
  <c r="K8" i="71"/>
  <c r="D8" i="71"/>
  <c r="K7" i="71"/>
  <c r="D7" i="71"/>
  <c r="K6" i="71"/>
  <c r="D6" i="71"/>
  <c r="K5" i="71"/>
  <c r="D5" i="71"/>
  <c r="K4" i="71"/>
  <c r="K64" i="71" s="1"/>
  <c r="D4" i="71"/>
  <c r="D64" i="71" s="1"/>
  <c r="E64" i="70"/>
  <c r="P76" i="70"/>
  <c r="N76" i="70"/>
  <c r="M76" i="70"/>
  <c r="K76" i="70"/>
  <c r="I76" i="70"/>
  <c r="H76" i="70"/>
  <c r="AJ74" i="70"/>
  <c r="AH74" i="70"/>
  <c r="AG74" i="70"/>
  <c r="AF74" i="70"/>
  <c r="AR74" i="70" s="1"/>
  <c r="AE74" i="70"/>
  <c r="AC74" i="70"/>
  <c r="X74" i="70"/>
  <c r="W74" i="70"/>
  <c r="U74" i="70"/>
  <c r="T74" i="70"/>
  <c r="R74" i="70"/>
  <c r="Q74" i="70"/>
  <c r="L74" i="70"/>
  <c r="H74" i="70"/>
  <c r="G74" i="70"/>
  <c r="F74" i="70"/>
  <c r="AO73" i="70"/>
  <c r="AR72" i="70"/>
  <c r="AQ72" i="70"/>
  <c r="AO72" i="70"/>
  <c r="AI72" i="70"/>
  <c r="AD72" i="70"/>
  <c r="AB72" i="70"/>
  <c r="AL72" i="70" s="1"/>
  <c r="Z72" i="70"/>
  <c r="Y72" i="70"/>
  <c r="AA72" i="70" s="1"/>
  <c r="V72" i="70"/>
  <c r="AK72" i="70" s="1"/>
  <c r="S72" i="70"/>
  <c r="AP72" i="70" s="1"/>
  <c r="P72" i="70"/>
  <c r="O72" i="70"/>
  <c r="J72" i="70"/>
  <c r="E72" i="70"/>
  <c r="AR71" i="70"/>
  <c r="AQ71" i="70"/>
  <c r="AP71" i="70"/>
  <c r="AO71" i="70"/>
  <c r="AI71" i="70"/>
  <c r="AD71" i="70"/>
  <c r="AB71" i="70"/>
  <c r="AL71" i="70" s="1"/>
  <c r="AS71" i="70" s="1" a="1"/>
  <c r="AS71" i="70" s="1"/>
  <c r="AW71" i="70" s="1"/>
  <c r="AA71" i="70"/>
  <c r="Z71" i="70"/>
  <c r="Y71" i="70"/>
  <c r="V71" i="70"/>
  <c r="AK71" i="70" s="1"/>
  <c r="S71" i="70"/>
  <c r="AN71" i="70" s="1"/>
  <c r="AT71" i="70" s="1"/>
  <c r="P71" i="70"/>
  <c r="O71" i="70"/>
  <c r="J71" i="70"/>
  <c r="E71" i="70"/>
  <c r="AR70" i="70"/>
  <c r="AQ70" i="70"/>
  <c r="AP70" i="70"/>
  <c r="AO70" i="70"/>
  <c r="AI70" i="70"/>
  <c r="AD70" i="70"/>
  <c r="AB70" i="70"/>
  <c r="AL70" i="70" s="1"/>
  <c r="AS70" i="70" s="1" a="1"/>
  <c r="AS70" i="70" s="1"/>
  <c r="AW70" i="70" s="1"/>
  <c r="AA70" i="70"/>
  <c r="Z70" i="70"/>
  <c r="Y70" i="70"/>
  <c r="V70" i="70"/>
  <c r="AK70" i="70" s="1"/>
  <c r="S70" i="70"/>
  <c r="AN70" i="70" s="1"/>
  <c r="AT70" i="70" s="1"/>
  <c r="P70" i="70"/>
  <c r="O70" i="70"/>
  <c r="J70" i="70"/>
  <c r="E70" i="70"/>
  <c r="AR69" i="70"/>
  <c r="AQ69" i="70"/>
  <c r="AP69" i="70"/>
  <c r="AO69" i="70"/>
  <c r="AI69" i="70"/>
  <c r="AD69" i="70"/>
  <c r="AB69" i="70"/>
  <c r="AL69" i="70" s="1"/>
  <c r="AS69" i="70" s="1" a="1"/>
  <c r="AS69" i="70" s="1"/>
  <c r="AW69" i="70" s="1"/>
  <c r="AA69" i="70"/>
  <c r="Z69" i="70"/>
  <c r="Y69" i="70"/>
  <c r="V69" i="70"/>
  <c r="AK69" i="70" s="1"/>
  <c r="S69" i="70"/>
  <c r="AN69" i="70" s="1"/>
  <c r="AT69" i="70" s="1"/>
  <c r="P69" i="70"/>
  <c r="O69" i="70"/>
  <c r="J69" i="70"/>
  <c r="E69" i="70"/>
  <c r="AR68" i="70"/>
  <c r="AQ68" i="70"/>
  <c r="AP68" i="70"/>
  <c r="AO68" i="70"/>
  <c r="AI68" i="70"/>
  <c r="AD68" i="70"/>
  <c r="AB68" i="70"/>
  <c r="AL68" i="70" s="1"/>
  <c r="AS68" i="70" s="1" a="1"/>
  <c r="AS68" i="70" s="1"/>
  <c r="AW68" i="70" s="1"/>
  <c r="AA68" i="70"/>
  <c r="Z68" i="70"/>
  <c r="Y68" i="70"/>
  <c r="V68" i="70"/>
  <c r="AK68" i="70" s="1"/>
  <c r="S68" i="70"/>
  <c r="AN68" i="70" s="1"/>
  <c r="AT68" i="70" s="1"/>
  <c r="P68" i="70"/>
  <c r="O68" i="70"/>
  <c r="J68" i="70"/>
  <c r="E68" i="70"/>
  <c r="AR67" i="70"/>
  <c r="AQ67" i="70"/>
  <c r="AP67" i="70"/>
  <c r="AO67" i="70"/>
  <c r="AI67" i="70"/>
  <c r="AD67" i="70"/>
  <c r="AB67" i="70"/>
  <c r="AL67" i="70" s="1"/>
  <c r="AS67" i="70" s="1" a="1"/>
  <c r="AS67" i="70" s="1"/>
  <c r="AW67" i="70" s="1"/>
  <c r="AA67" i="70"/>
  <c r="Z67" i="70"/>
  <c r="Y67" i="70"/>
  <c r="V67" i="70"/>
  <c r="AK67" i="70" s="1"/>
  <c r="S67" i="70"/>
  <c r="AN67" i="70" s="1"/>
  <c r="AT67" i="70" s="1"/>
  <c r="P67" i="70"/>
  <c r="O67" i="70"/>
  <c r="J67" i="70"/>
  <c r="E67" i="70"/>
  <c r="AT66" i="70"/>
  <c r="AR66" i="70"/>
  <c r="AR73" i="70" s="1"/>
  <c r="AQ66" i="70"/>
  <c r="AP66" i="70"/>
  <c r="AP73" i="70" s="1"/>
  <c r="AO66" i="70"/>
  <c r="AN66" i="70"/>
  <c r="AI66" i="70"/>
  <c r="AI74" i="70" s="1"/>
  <c r="AD66" i="70"/>
  <c r="AB66" i="70"/>
  <c r="AL66" i="70" s="1"/>
  <c r="AA66" i="70"/>
  <c r="AA74" i="70" s="1"/>
  <c r="Z66" i="70"/>
  <c r="Z74" i="70" s="1"/>
  <c r="Y66" i="70"/>
  <c r="Y74" i="70" s="1"/>
  <c r="V66" i="70"/>
  <c r="AK66" i="70" s="1"/>
  <c r="AK74" i="70" s="1"/>
  <c r="S66" i="70"/>
  <c r="S74" i="70" s="1"/>
  <c r="P66" i="70"/>
  <c r="O66" i="70"/>
  <c r="J66" i="70"/>
  <c r="E66" i="70"/>
  <c r="E74" i="70" s="1"/>
  <c r="AJ65" i="70"/>
  <c r="AH65" i="70"/>
  <c r="AG65" i="70"/>
  <c r="AF65" i="70"/>
  <c r="AR65" i="70" s="1"/>
  <c r="AE65" i="70"/>
  <c r="AC65" i="70"/>
  <c r="X65" i="70"/>
  <c r="W65" i="70"/>
  <c r="U65" i="70"/>
  <c r="T65" i="70"/>
  <c r="R65" i="70"/>
  <c r="Q65" i="70"/>
  <c r="L65" i="70"/>
  <c r="H65" i="70"/>
  <c r="G65" i="70"/>
  <c r="F65" i="70"/>
  <c r="AJ64" i="70"/>
  <c r="AJ76" i="70" s="1"/>
  <c r="AH64" i="70"/>
  <c r="AH76" i="70" s="1"/>
  <c r="AG64" i="70"/>
  <c r="AG76" i="70" s="1"/>
  <c r="AF64" i="70"/>
  <c r="AR64" i="70" s="1"/>
  <c r="AE64" i="70"/>
  <c r="AE76" i="70" s="1"/>
  <c r="AC64" i="70"/>
  <c r="X64" i="70"/>
  <c r="X76" i="70" s="1"/>
  <c r="W64" i="70"/>
  <c r="W76" i="70" s="1"/>
  <c r="U64" i="70"/>
  <c r="U76" i="70" s="1"/>
  <c r="T64" i="70"/>
  <c r="T76" i="70" s="1"/>
  <c r="R64" i="70"/>
  <c r="R76" i="70" s="1"/>
  <c r="Q64" i="70"/>
  <c r="Q76" i="70" s="1"/>
  <c r="L64" i="70"/>
  <c r="L76" i="70" s="1"/>
  <c r="H64" i="70"/>
  <c r="G64" i="70"/>
  <c r="G76" i="70" s="1"/>
  <c r="F64" i="70"/>
  <c r="F76" i="70" s="1"/>
  <c r="AR62" i="70"/>
  <c r="AQ62" i="70"/>
  <c r="AP62" i="70"/>
  <c r="AO62" i="70"/>
  <c r="AN62" i="70"/>
  <c r="AT62" i="70" s="1"/>
  <c r="AB62" i="70"/>
  <c r="Z62" i="70"/>
  <c r="Y62" i="70"/>
  <c r="V62" i="70"/>
  <c r="AK62" i="70" s="1"/>
  <c r="S62" i="70"/>
  <c r="P62" i="70"/>
  <c r="O62" i="70"/>
  <c r="E62" i="70"/>
  <c r="J62" i="70" s="1"/>
  <c r="AR61" i="70"/>
  <c r="AQ61" i="70"/>
  <c r="AP61" i="70"/>
  <c r="AO61" i="70"/>
  <c r="AN61" i="70"/>
  <c r="AT61" i="70" s="1"/>
  <c r="AB61" i="70"/>
  <c r="Z61" i="70"/>
  <c r="Y61" i="70"/>
  <c r="V61" i="70"/>
  <c r="AK61" i="70" s="1"/>
  <c r="S61" i="70"/>
  <c r="P61" i="70"/>
  <c r="O61" i="70"/>
  <c r="E61" i="70"/>
  <c r="J61" i="70" s="1"/>
  <c r="AR60" i="70"/>
  <c r="AQ60" i="70"/>
  <c r="AP60" i="70"/>
  <c r="AO60" i="70"/>
  <c r="AN60" i="70"/>
  <c r="AT60" i="70" s="1"/>
  <c r="AB60" i="70"/>
  <c r="Z60" i="70"/>
  <c r="Y60" i="70"/>
  <c r="V60" i="70"/>
  <c r="AK60" i="70" s="1"/>
  <c r="S60" i="70"/>
  <c r="P60" i="70"/>
  <c r="O60" i="70"/>
  <c r="E60" i="70"/>
  <c r="J60" i="70" s="1"/>
  <c r="AR59" i="70"/>
  <c r="AQ59" i="70"/>
  <c r="AP59" i="70"/>
  <c r="AO59" i="70"/>
  <c r="AN59" i="70"/>
  <c r="AT59" i="70" s="1"/>
  <c r="AB59" i="70"/>
  <c r="Z59" i="70"/>
  <c r="Y59" i="70"/>
  <c r="V59" i="70"/>
  <c r="AK59" i="70" s="1"/>
  <c r="S59" i="70"/>
  <c r="P59" i="70"/>
  <c r="O59" i="70"/>
  <c r="E59" i="70"/>
  <c r="J59" i="70" s="1"/>
  <c r="AR58" i="70"/>
  <c r="AQ58" i="70"/>
  <c r="AP58" i="70"/>
  <c r="AO58" i="70"/>
  <c r="AN58" i="70"/>
  <c r="AT58" i="70" s="1"/>
  <c r="AB58" i="70"/>
  <c r="Z58" i="70"/>
  <c r="Y58" i="70"/>
  <c r="V58" i="70"/>
  <c r="AK58" i="70" s="1"/>
  <c r="S58" i="70"/>
  <c r="P58" i="70"/>
  <c r="O58" i="70"/>
  <c r="E58" i="70"/>
  <c r="J58" i="70" s="1"/>
  <c r="AR57" i="70"/>
  <c r="AQ57" i="70"/>
  <c r="AP57" i="70"/>
  <c r="AO57" i="70"/>
  <c r="AN57" i="70"/>
  <c r="AT57" i="70" s="1"/>
  <c r="AB57" i="70"/>
  <c r="Z57" i="70"/>
  <c r="Y57" i="70"/>
  <c r="V57" i="70"/>
  <c r="AK57" i="70" s="1"/>
  <c r="S57" i="70"/>
  <c r="P57" i="70"/>
  <c r="O57" i="70"/>
  <c r="E57" i="70"/>
  <c r="J57" i="70" s="1"/>
  <c r="AR56" i="70"/>
  <c r="AQ56" i="70"/>
  <c r="AP56" i="70"/>
  <c r="AO56" i="70"/>
  <c r="AN56" i="70"/>
  <c r="AT56" i="70" s="1"/>
  <c r="AB56" i="70"/>
  <c r="Z56" i="70"/>
  <c r="Y56" i="70"/>
  <c r="V56" i="70"/>
  <c r="AK56" i="70" s="1"/>
  <c r="S56" i="70"/>
  <c r="P56" i="70"/>
  <c r="O56" i="70"/>
  <c r="E56" i="70"/>
  <c r="J56" i="70" s="1"/>
  <c r="AR55" i="70"/>
  <c r="AQ55" i="70"/>
  <c r="AP55" i="70"/>
  <c r="AO55" i="70"/>
  <c r="AN55" i="70"/>
  <c r="AT55" i="70" s="1"/>
  <c r="AB55" i="70"/>
  <c r="Z55" i="70"/>
  <c r="Y55" i="70"/>
  <c r="V55" i="70"/>
  <c r="AK55" i="70" s="1"/>
  <c r="S55" i="70"/>
  <c r="P55" i="70"/>
  <c r="O55" i="70"/>
  <c r="E55" i="70"/>
  <c r="J55" i="70" s="1"/>
  <c r="AR54" i="70"/>
  <c r="AQ54" i="70"/>
  <c r="AP54" i="70"/>
  <c r="AO54" i="70"/>
  <c r="AN54" i="70"/>
  <c r="AT54" i="70" s="1"/>
  <c r="AB54" i="70"/>
  <c r="Z54" i="70"/>
  <c r="Y54" i="70"/>
  <c r="V54" i="70"/>
  <c r="AK54" i="70" s="1"/>
  <c r="S54" i="70"/>
  <c r="P54" i="70"/>
  <c r="O54" i="70"/>
  <c r="E54" i="70"/>
  <c r="J54" i="70" s="1"/>
  <c r="AR53" i="70"/>
  <c r="AQ53" i="70"/>
  <c r="AP53" i="70"/>
  <c r="AO53" i="70"/>
  <c r="AN53" i="70"/>
  <c r="AT53" i="70" s="1"/>
  <c r="Z53" i="70"/>
  <c r="Y53" i="70"/>
  <c r="V53" i="70"/>
  <c r="AK53" i="70" s="1"/>
  <c r="S53" i="70"/>
  <c r="AB53" i="70" s="1"/>
  <c r="P53" i="70"/>
  <c r="O53" i="70"/>
  <c r="E53" i="70"/>
  <c r="J53" i="70" s="1"/>
  <c r="AR52" i="70"/>
  <c r="AQ52" i="70"/>
  <c r="AP52" i="70"/>
  <c r="AO52" i="70"/>
  <c r="AN52" i="70"/>
  <c r="AT52" i="70" s="1"/>
  <c r="Z52" i="70"/>
  <c r="Y52" i="70"/>
  <c r="V52" i="70"/>
  <c r="AK52" i="70" s="1"/>
  <c r="S52" i="70"/>
  <c r="AB52" i="70" s="1"/>
  <c r="P52" i="70"/>
  <c r="O52" i="70"/>
  <c r="E52" i="70"/>
  <c r="J52" i="70" s="1"/>
  <c r="AR51" i="70"/>
  <c r="AQ51" i="70"/>
  <c r="AP51" i="70"/>
  <c r="AO51" i="70"/>
  <c r="AN51" i="70"/>
  <c r="AT51" i="70" s="1"/>
  <c r="AB51" i="70"/>
  <c r="Z51" i="70"/>
  <c r="Y51" i="70"/>
  <c r="V51" i="70"/>
  <c r="AK51" i="70" s="1"/>
  <c r="S51" i="70"/>
  <c r="P51" i="70"/>
  <c r="O51" i="70"/>
  <c r="E51" i="70"/>
  <c r="J51" i="70" s="1"/>
  <c r="AR50" i="70"/>
  <c r="AQ50" i="70"/>
  <c r="AP50" i="70"/>
  <c r="AO50" i="70"/>
  <c r="AN50" i="70"/>
  <c r="AT50" i="70" s="1"/>
  <c r="Z50" i="70"/>
  <c r="Y50" i="70"/>
  <c r="V50" i="70"/>
  <c r="AK50" i="70" s="1"/>
  <c r="S50" i="70"/>
  <c r="AB50" i="70" s="1"/>
  <c r="P50" i="70"/>
  <c r="O50" i="70"/>
  <c r="E50" i="70"/>
  <c r="J50" i="70" s="1"/>
  <c r="AR49" i="70"/>
  <c r="AQ49" i="70"/>
  <c r="AP49" i="70"/>
  <c r="AO49" i="70"/>
  <c r="AN49" i="70"/>
  <c r="AT49" i="70" s="1"/>
  <c r="Z49" i="70"/>
  <c r="Y49" i="70"/>
  <c r="V49" i="70"/>
  <c r="AK49" i="70" s="1"/>
  <c r="S49" i="70"/>
  <c r="AB49" i="70" s="1"/>
  <c r="P49" i="70"/>
  <c r="O49" i="70"/>
  <c r="E49" i="70"/>
  <c r="J49" i="70" s="1"/>
  <c r="AR48" i="70"/>
  <c r="AQ48" i="70"/>
  <c r="AO48" i="70"/>
  <c r="AN48" i="70"/>
  <c r="AT48" i="70" s="1"/>
  <c r="Z48" i="70"/>
  <c r="Y48" i="70"/>
  <c r="V48" i="70"/>
  <c r="AK48" i="70" s="1"/>
  <c r="S48" i="70"/>
  <c r="AB48" i="70" s="1"/>
  <c r="P48" i="70"/>
  <c r="O48" i="70"/>
  <c r="E48" i="70"/>
  <c r="J48" i="70" s="1"/>
  <c r="AR47" i="70"/>
  <c r="AQ47" i="70"/>
  <c r="AO47" i="70"/>
  <c r="AN47" i="70"/>
  <c r="AT47" i="70" s="1"/>
  <c r="AB47" i="70"/>
  <c r="Z47" i="70"/>
  <c r="Y47" i="70"/>
  <c r="V47" i="70"/>
  <c r="AK47" i="70" s="1"/>
  <c r="S47" i="70"/>
  <c r="AP47" i="70" s="1"/>
  <c r="P47" i="70"/>
  <c r="O47" i="70"/>
  <c r="E47" i="70"/>
  <c r="J47" i="70" s="1"/>
  <c r="AR46" i="70"/>
  <c r="AQ46" i="70"/>
  <c r="AP46" i="70"/>
  <c r="AO46" i="70"/>
  <c r="AN46" i="70"/>
  <c r="AT46" i="70" s="1"/>
  <c r="AB46" i="70"/>
  <c r="Z46" i="70"/>
  <c r="Y46" i="70"/>
  <c r="V46" i="70"/>
  <c r="AK46" i="70" s="1"/>
  <c r="S46" i="70"/>
  <c r="P46" i="70"/>
  <c r="O46" i="70"/>
  <c r="E46" i="70"/>
  <c r="J46" i="70" s="1"/>
  <c r="AR45" i="70"/>
  <c r="AQ45" i="70"/>
  <c r="AP45" i="70"/>
  <c r="AO45" i="70"/>
  <c r="AN45" i="70"/>
  <c r="AT45" i="70" s="1"/>
  <c r="AB45" i="70"/>
  <c r="Z45" i="70"/>
  <c r="Y45" i="70"/>
  <c r="V45" i="70"/>
  <c r="AK45" i="70" s="1"/>
  <c r="S45" i="70"/>
  <c r="P45" i="70"/>
  <c r="O45" i="70"/>
  <c r="E45" i="70"/>
  <c r="J45" i="70" s="1"/>
  <c r="AR44" i="70"/>
  <c r="AQ44" i="70"/>
  <c r="AP44" i="70"/>
  <c r="AO44" i="70"/>
  <c r="AN44" i="70"/>
  <c r="AT44" i="70" s="1"/>
  <c r="AB44" i="70"/>
  <c r="Z44" i="70"/>
  <c r="Y44" i="70"/>
  <c r="V44" i="70"/>
  <c r="AK44" i="70" s="1"/>
  <c r="S44" i="70"/>
  <c r="P44" i="70"/>
  <c r="O44" i="70"/>
  <c r="E44" i="70"/>
  <c r="J44" i="70" s="1"/>
  <c r="AR43" i="70"/>
  <c r="AQ43" i="70"/>
  <c r="AP43" i="70"/>
  <c r="AO43" i="70"/>
  <c r="AN43" i="70"/>
  <c r="AT43" i="70" s="1"/>
  <c r="AB43" i="70"/>
  <c r="Z43" i="70"/>
  <c r="Y43" i="70"/>
  <c r="V43" i="70"/>
  <c r="AK43" i="70" s="1"/>
  <c r="S43" i="70"/>
  <c r="P43" i="70"/>
  <c r="O43" i="70"/>
  <c r="E43" i="70"/>
  <c r="J43" i="70" s="1"/>
  <c r="AR42" i="70"/>
  <c r="AQ42" i="70"/>
  <c r="AP42" i="70"/>
  <c r="AO42" i="70"/>
  <c r="AN42" i="70"/>
  <c r="AT42" i="70" s="1"/>
  <c r="AB42" i="70"/>
  <c r="Z42" i="70"/>
  <c r="Y42" i="70"/>
  <c r="V42" i="70"/>
  <c r="AK42" i="70" s="1"/>
  <c r="S42" i="70"/>
  <c r="P42" i="70"/>
  <c r="O42" i="70"/>
  <c r="E42" i="70"/>
  <c r="J42" i="70" s="1"/>
  <c r="AR41" i="70"/>
  <c r="AQ41" i="70"/>
  <c r="AP41" i="70"/>
  <c r="AO41" i="70"/>
  <c r="AN41" i="70"/>
  <c r="AT41" i="70" s="1"/>
  <c r="AB41" i="70"/>
  <c r="Z41" i="70"/>
  <c r="Y41" i="70"/>
  <c r="V41" i="70"/>
  <c r="AK41" i="70" s="1"/>
  <c r="S41" i="70"/>
  <c r="P41" i="70"/>
  <c r="O41" i="70"/>
  <c r="E41" i="70"/>
  <c r="J41" i="70" s="1"/>
  <c r="AR40" i="70"/>
  <c r="AQ40" i="70"/>
  <c r="AP40" i="70"/>
  <c r="AO40" i="70"/>
  <c r="AN40" i="70"/>
  <c r="AT40" i="70" s="1"/>
  <c r="AB40" i="70"/>
  <c r="Z40" i="70"/>
  <c r="Y40" i="70"/>
  <c r="V40" i="70"/>
  <c r="AK40" i="70" s="1"/>
  <c r="S40" i="70"/>
  <c r="P40" i="70"/>
  <c r="O40" i="70"/>
  <c r="E40" i="70"/>
  <c r="J40" i="70" s="1"/>
  <c r="AR39" i="70"/>
  <c r="AQ39" i="70"/>
  <c r="AP39" i="70"/>
  <c r="AO39" i="70"/>
  <c r="AN39" i="70"/>
  <c r="AT39" i="70" s="1"/>
  <c r="AB39" i="70"/>
  <c r="Z39" i="70"/>
  <c r="Y39" i="70"/>
  <c r="V39" i="70"/>
  <c r="AK39" i="70" s="1"/>
  <c r="S39" i="70"/>
  <c r="P39" i="70"/>
  <c r="O39" i="70"/>
  <c r="E39" i="70"/>
  <c r="J39" i="70" s="1"/>
  <c r="AR38" i="70"/>
  <c r="AQ38" i="70"/>
  <c r="AP38" i="70"/>
  <c r="AO38" i="70"/>
  <c r="AN38" i="70"/>
  <c r="AT38" i="70" s="1"/>
  <c r="AI38" i="70"/>
  <c r="AB38" i="70"/>
  <c r="Z38" i="70"/>
  <c r="Y38" i="70"/>
  <c r="V38" i="70"/>
  <c r="AK38" i="70" s="1"/>
  <c r="S38" i="70"/>
  <c r="P38" i="70"/>
  <c r="O38" i="70"/>
  <c r="E38" i="70"/>
  <c r="J38" i="70" s="1"/>
  <c r="AR37" i="70"/>
  <c r="AQ37" i="70"/>
  <c r="AP37" i="70"/>
  <c r="AO37" i="70"/>
  <c r="AN37" i="70"/>
  <c r="AT37" i="70" s="1"/>
  <c r="AI37" i="70"/>
  <c r="AB37" i="70"/>
  <c r="Z37" i="70"/>
  <c r="Y37" i="70"/>
  <c r="V37" i="70"/>
  <c r="AK37" i="70" s="1"/>
  <c r="S37" i="70"/>
  <c r="P37" i="70"/>
  <c r="O37" i="70"/>
  <c r="E37" i="70"/>
  <c r="J37" i="70" s="1"/>
  <c r="AR36" i="70"/>
  <c r="AQ36" i="70"/>
  <c r="AP36" i="70"/>
  <c r="AO36" i="70"/>
  <c r="AN36" i="70"/>
  <c r="AT36" i="70" s="1"/>
  <c r="AI36" i="70"/>
  <c r="AD36" i="70"/>
  <c r="AB36" i="70"/>
  <c r="Z36" i="70"/>
  <c r="Y36" i="70"/>
  <c r="V36" i="70"/>
  <c r="AK36" i="70" s="1"/>
  <c r="S36" i="70"/>
  <c r="P36" i="70"/>
  <c r="O36" i="70"/>
  <c r="E36" i="70"/>
  <c r="J36" i="70" s="1"/>
  <c r="AR35" i="70"/>
  <c r="AQ35" i="70"/>
  <c r="AP35" i="70"/>
  <c r="AO35" i="70"/>
  <c r="AN35" i="70"/>
  <c r="AT35" i="70" s="1"/>
  <c r="AI35" i="70"/>
  <c r="AB35" i="70"/>
  <c r="Z35" i="70"/>
  <c r="Y35" i="70"/>
  <c r="V35" i="70"/>
  <c r="AK35" i="70" s="1"/>
  <c r="S35" i="70"/>
  <c r="P35" i="70"/>
  <c r="O35" i="70"/>
  <c r="E35" i="70"/>
  <c r="J35" i="70" s="1"/>
  <c r="AR34" i="70"/>
  <c r="AQ34" i="70"/>
  <c r="AP34" i="70"/>
  <c r="AO34" i="70"/>
  <c r="AN34" i="70"/>
  <c r="AT34" i="70" s="1"/>
  <c r="AI34" i="70"/>
  <c r="AD34" i="70"/>
  <c r="AB34" i="70"/>
  <c r="Z34" i="70"/>
  <c r="Y34" i="70"/>
  <c r="V34" i="70"/>
  <c r="AK34" i="70" s="1"/>
  <c r="S34" i="70"/>
  <c r="P34" i="70"/>
  <c r="O34" i="70"/>
  <c r="E34" i="70"/>
  <c r="J34" i="70" s="1"/>
  <c r="AR33" i="70"/>
  <c r="AQ33" i="70"/>
  <c r="AP33" i="70"/>
  <c r="AO33" i="70"/>
  <c r="AN33" i="70"/>
  <c r="AT33" i="70" s="1"/>
  <c r="AI33" i="70"/>
  <c r="AD33" i="70"/>
  <c r="AB33" i="70"/>
  <c r="Z33" i="70"/>
  <c r="Y33" i="70"/>
  <c r="V33" i="70"/>
  <c r="AK33" i="70" s="1"/>
  <c r="S33" i="70"/>
  <c r="P33" i="70"/>
  <c r="O33" i="70"/>
  <c r="E33" i="70"/>
  <c r="J33" i="70" s="1"/>
  <c r="AR32" i="70"/>
  <c r="AQ32" i="70"/>
  <c r="AP32" i="70"/>
  <c r="AO32" i="70"/>
  <c r="AN32" i="70"/>
  <c r="AT32" i="70" s="1"/>
  <c r="AI32" i="70"/>
  <c r="AD32" i="70"/>
  <c r="AB32" i="70"/>
  <c r="Z32" i="70"/>
  <c r="Y32" i="70"/>
  <c r="AL32" i="70" s="1"/>
  <c r="AS32" i="70" s="1" a="1"/>
  <c r="AS32" i="70" s="1"/>
  <c r="V32" i="70"/>
  <c r="AK32" i="70" s="1"/>
  <c r="S32" i="70"/>
  <c r="P32" i="70"/>
  <c r="O32" i="70"/>
  <c r="E32" i="70"/>
  <c r="J32" i="70" s="1"/>
  <c r="AS31" i="70" a="1"/>
  <c r="AS31" i="70" s="1"/>
  <c r="AW31" i="70" s="1"/>
  <c r="AR31" i="70"/>
  <c r="AQ31" i="70"/>
  <c r="AP31" i="70"/>
  <c r="AO31" i="70"/>
  <c r="AN31" i="70"/>
  <c r="AT31" i="70" s="1"/>
  <c r="AI31" i="70"/>
  <c r="AB31" i="70"/>
  <c r="Z31" i="70"/>
  <c r="Y31" i="70"/>
  <c r="AL31" i="70" s="1"/>
  <c r="V31" i="70"/>
  <c r="AK31" i="70" s="1"/>
  <c r="S31" i="70"/>
  <c r="P31" i="70"/>
  <c r="O31" i="70"/>
  <c r="J31" i="70"/>
  <c r="E31" i="70"/>
  <c r="AR30" i="70"/>
  <c r="AQ30" i="70"/>
  <c r="AO30" i="70"/>
  <c r="AI30" i="70"/>
  <c r="AD30" i="70"/>
  <c r="Z30" i="70"/>
  <c r="Y30" i="70"/>
  <c r="V30" i="70"/>
  <c r="AK30" i="70" s="1"/>
  <c r="S30" i="70"/>
  <c r="O30" i="70"/>
  <c r="J30" i="70"/>
  <c r="E30" i="70"/>
  <c r="AR29" i="70"/>
  <c r="AQ29" i="70"/>
  <c r="AO29" i="70"/>
  <c r="AK29" i="70"/>
  <c r="AI29" i="70"/>
  <c r="AD29" i="70"/>
  <c r="Z29" i="70"/>
  <c r="Y29" i="70"/>
  <c r="V29" i="70"/>
  <c r="S29" i="70"/>
  <c r="AB29" i="70" s="1"/>
  <c r="O29" i="70"/>
  <c r="J29" i="70"/>
  <c r="E29" i="70"/>
  <c r="AR28" i="70"/>
  <c r="AQ28" i="70"/>
  <c r="AO28" i="70"/>
  <c r="AK28" i="70"/>
  <c r="AI28" i="70"/>
  <c r="AD28" i="70"/>
  <c r="Z28" i="70"/>
  <c r="Y28" i="70"/>
  <c r="V28" i="70"/>
  <c r="S28" i="70"/>
  <c r="AB28" i="70" s="1"/>
  <c r="O28" i="70"/>
  <c r="J28" i="70"/>
  <c r="E28" i="70"/>
  <c r="AR27" i="70"/>
  <c r="AQ27" i="70"/>
  <c r="AO27" i="70"/>
  <c r="AK27" i="70"/>
  <c r="AI27" i="70"/>
  <c r="AD27" i="70"/>
  <c r="Z27" i="70"/>
  <c r="Y27" i="70"/>
  <c r="V27" i="70"/>
  <c r="S27" i="70"/>
  <c r="AB27" i="70" s="1"/>
  <c r="O27" i="70"/>
  <c r="J27" i="70"/>
  <c r="E27" i="70"/>
  <c r="AR26" i="70"/>
  <c r="AQ26" i="70"/>
  <c r="AO26" i="70"/>
  <c r="AK26" i="70"/>
  <c r="AI26" i="70"/>
  <c r="AD26" i="70"/>
  <c r="Z26" i="70"/>
  <c r="Y26" i="70"/>
  <c r="V26" i="70"/>
  <c r="S26" i="70"/>
  <c r="AB26" i="70" s="1"/>
  <c r="O26" i="70"/>
  <c r="J26" i="70"/>
  <c r="E26" i="70"/>
  <c r="AR25" i="70"/>
  <c r="AQ25" i="70"/>
  <c r="AO25" i="70"/>
  <c r="AK25" i="70"/>
  <c r="AI25" i="70"/>
  <c r="AD25" i="70"/>
  <c r="Z25" i="70"/>
  <c r="Y25" i="70"/>
  <c r="V25" i="70"/>
  <c r="S25" i="70"/>
  <c r="AB25" i="70" s="1"/>
  <c r="O25" i="70"/>
  <c r="J25" i="70"/>
  <c r="E25" i="70"/>
  <c r="AR24" i="70"/>
  <c r="AQ24" i="70"/>
  <c r="AO24" i="70"/>
  <c r="AK24" i="70"/>
  <c r="AI24" i="70"/>
  <c r="AD24" i="70"/>
  <c r="Z24" i="70"/>
  <c r="Y24" i="70"/>
  <c r="V24" i="70"/>
  <c r="S24" i="70"/>
  <c r="AB24" i="70" s="1"/>
  <c r="O24" i="70"/>
  <c r="J24" i="70"/>
  <c r="E24" i="70"/>
  <c r="AR23" i="70"/>
  <c r="AQ23" i="70"/>
  <c r="AO23" i="70"/>
  <c r="AK23" i="70"/>
  <c r="AI23" i="70"/>
  <c r="AD23" i="70"/>
  <c r="Z23" i="70"/>
  <c r="Y23" i="70"/>
  <c r="V23" i="70"/>
  <c r="S23" i="70"/>
  <c r="AB23" i="70" s="1"/>
  <c r="O23" i="70"/>
  <c r="J23" i="70"/>
  <c r="E23" i="70"/>
  <c r="AR22" i="70"/>
  <c r="AQ22" i="70"/>
  <c r="AO22" i="70"/>
  <c r="AK22" i="70"/>
  <c r="AI22" i="70"/>
  <c r="AD22" i="70"/>
  <c r="Z22" i="70"/>
  <c r="Y22" i="70"/>
  <c r="V22" i="70"/>
  <c r="S22" i="70"/>
  <c r="AB22" i="70" s="1"/>
  <c r="O22" i="70"/>
  <c r="J22" i="70"/>
  <c r="E22" i="70"/>
  <c r="AR21" i="70"/>
  <c r="AQ21" i="70"/>
  <c r="AO21" i="70"/>
  <c r="AK21" i="70"/>
  <c r="AI21" i="70"/>
  <c r="AD21" i="70"/>
  <c r="Z21" i="70"/>
  <c r="Y21" i="70"/>
  <c r="V21" i="70"/>
  <c r="S21" i="70"/>
  <c r="AB21" i="70" s="1"/>
  <c r="O21" i="70"/>
  <c r="J21" i="70"/>
  <c r="E21" i="70"/>
  <c r="AR20" i="70"/>
  <c r="AQ20" i="70"/>
  <c r="AO20" i="70"/>
  <c r="AK20" i="70"/>
  <c r="AI20" i="70"/>
  <c r="AD20" i="70"/>
  <c r="Z20" i="70"/>
  <c r="Y20" i="70"/>
  <c r="V20" i="70"/>
  <c r="S20" i="70"/>
  <c r="AB20" i="70" s="1"/>
  <c r="O20" i="70"/>
  <c r="J20" i="70"/>
  <c r="E20" i="70"/>
  <c r="AR19" i="70"/>
  <c r="AQ19" i="70"/>
  <c r="AO19" i="70"/>
  <c r="AK19" i="70"/>
  <c r="AI19" i="70"/>
  <c r="AD19" i="70"/>
  <c r="Z19" i="70"/>
  <c r="Y19" i="70"/>
  <c r="V19" i="70"/>
  <c r="S19" i="70"/>
  <c r="AB19" i="70" s="1"/>
  <c r="O19" i="70"/>
  <c r="J19" i="70"/>
  <c r="E19" i="70"/>
  <c r="AR18" i="70"/>
  <c r="AQ18" i="70"/>
  <c r="AO18" i="70"/>
  <c r="AK18" i="70"/>
  <c r="AI18" i="70"/>
  <c r="AD18" i="70"/>
  <c r="Z18" i="70"/>
  <c r="Y18" i="70"/>
  <c r="V18" i="70"/>
  <c r="S18" i="70"/>
  <c r="AB18" i="70" s="1"/>
  <c r="O18" i="70"/>
  <c r="J18" i="70"/>
  <c r="E18" i="70"/>
  <c r="AR17" i="70"/>
  <c r="AQ17" i="70"/>
  <c r="AO17" i="70"/>
  <c r="AK17" i="70"/>
  <c r="AI17" i="70"/>
  <c r="AD17" i="70"/>
  <c r="Z17" i="70"/>
  <c r="Y17" i="70"/>
  <c r="V17" i="70"/>
  <c r="S17" i="70"/>
  <c r="AB17" i="70" s="1"/>
  <c r="O17" i="70"/>
  <c r="J17" i="70"/>
  <c r="E17" i="70"/>
  <c r="AR16" i="70"/>
  <c r="AQ16" i="70"/>
  <c r="AO16" i="70"/>
  <c r="AK16" i="70"/>
  <c r="AI16" i="70"/>
  <c r="AD16" i="70"/>
  <c r="Z16" i="70"/>
  <c r="Y16" i="70"/>
  <c r="V16" i="70"/>
  <c r="S16" i="70"/>
  <c r="AB16" i="70" s="1"/>
  <c r="O16" i="70"/>
  <c r="J16" i="70"/>
  <c r="E16" i="70"/>
  <c r="AR15" i="70"/>
  <c r="AQ15" i="70"/>
  <c r="AO15" i="70"/>
  <c r="AK15" i="70"/>
  <c r="AI15" i="70"/>
  <c r="AD15" i="70"/>
  <c r="Z15" i="70"/>
  <c r="Y15" i="70"/>
  <c r="V15" i="70"/>
  <c r="S15" i="70"/>
  <c r="AB15" i="70" s="1"/>
  <c r="O15" i="70"/>
  <c r="J15" i="70"/>
  <c r="E15" i="70"/>
  <c r="AR14" i="70"/>
  <c r="AQ14" i="70"/>
  <c r="AO14" i="70"/>
  <c r="AK14" i="70"/>
  <c r="AI14" i="70"/>
  <c r="AD14" i="70"/>
  <c r="Z14" i="70"/>
  <c r="Y14" i="70"/>
  <c r="V14" i="70"/>
  <c r="S14" i="70"/>
  <c r="AB14" i="70" s="1"/>
  <c r="O14" i="70"/>
  <c r="J14" i="70"/>
  <c r="E14" i="70"/>
  <c r="AR13" i="70"/>
  <c r="AQ13" i="70"/>
  <c r="AO13" i="70"/>
  <c r="AK13" i="70"/>
  <c r="AI13" i="70"/>
  <c r="AD13" i="70"/>
  <c r="Z13" i="70"/>
  <c r="Y13" i="70"/>
  <c r="V13" i="70"/>
  <c r="S13" i="70"/>
  <c r="AB13" i="70" s="1"/>
  <c r="O13" i="70"/>
  <c r="J13" i="70"/>
  <c r="E13" i="70"/>
  <c r="AR12" i="70"/>
  <c r="AQ12" i="70"/>
  <c r="AO12" i="70"/>
  <c r="AK12" i="70"/>
  <c r="AI12" i="70"/>
  <c r="AD12" i="70"/>
  <c r="Z12" i="70"/>
  <c r="Y12" i="70"/>
  <c r="V12" i="70"/>
  <c r="S12" i="70"/>
  <c r="AB12" i="70" s="1"/>
  <c r="O12" i="70"/>
  <c r="J12" i="70"/>
  <c r="E12" i="70"/>
  <c r="AR11" i="70"/>
  <c r="AQ11" i="70"/>
  <c r="AO11" i="70"/>
  <c r="AK11" i="70"/>
  <c r="AI11" i="70"/>
  <c r="AD11" i="70"/>
  <c r="Z11" i="70"/>
  <c r="Y11" i="70"/>
  <c r="V11" i="70"/>
  <c r="S11" i="70"/>
  <c r="AB11" i="70" s="1"/>
  <c r="O11" i="70"/>
  <c r="J11" i="70"/>
  <c r="E11" i="70"/>
  <c r="AR10" i="70"/>
  <c r="AQ10" i="70"/>
  <c r="AO10" i="70"/>
  <c r="AK10" i="70"/>
  <c r="AI10" i="70"/>
  <c r="AD10" i="70"/>
  <c r="Z10" i="70"/>
  <c r="Y10" i="70"/>
  <c r="V10" i="70"/>
  <c r="S10" i="70"/>
  <c r="AB10" i="70" s="1"/>
  <c r="O10" i="70"/>
  <c r="J10" i="70"/>
  <c r="E10" i="70"/>
  <c r="AR9" i="70"/>
  <c r="AQ9" i="70"/>
  <c r="AO9" i="70"/>
  <c r="AK9" i="70"/>
  <c r="AI9" i="70"/>
  <c r="AD9" i="70"/>
  <c r="Z9" i="70"/>
  <c r="Y9" i="70"/>
  <c r="V9" i="70"/>
  <c r="S9" i="70"/>
  <c r="AB9" i="70" s="1"/>
  <c r="O9" i="70"/>
  <c r="J9" i="70"/>
  <c r="E9" i="70"/>
  <c r="AR8" i="70"/>
  <c r="AQ8" i="70"/>
  <c r="AO8" i="70"/>
  <c r="AK8" i="70"/>
  <c r="AI8" i="70"/>
  <c r="AD8" i="70"/>
  <c r="Z8" i="70"/>
  <c r="Y8" i="70"/>
  <c r="V8" i="70"/>
  <c r="S8" i="70"/>
  <c r="AB8" i="70" s="1"/>
  <c r="O8" i="70"/>
  <c r="J8" i="70"/>
  <c r="E8" i="70"/>
  <c r="AR7" i="70"/>
  <c r="AQ7" i="70"/>
  <c r="AO7" i="70"/>
  <c r="AK7" i="70"/>
  <c r="AI7" i="70"/>
  <c r="AD7" i="70"/>
  <c r="Z7" i="70"/>
  <c r="Y7" i="70"/>
  <c r="V7" i="70"/>
  <c r="S7" i="70"/>
  <c r="AB7" i="70" s="1"/>
  <c r="O7" i="70"/>
  <c r="J7" i="70"/>
  <c r="E7" i="70"/>
  <c r="AR6" i="70"/>
  <c r="AQ6" i="70"/>
  <c r="AO6" i="70"/>
  <c r="AK6" i="70"/>
  <c r="AI6" i="70"/>
  <c r="AD6" i="70"/>
  <c r="Z6" i="70"/>
  <c r="Y6" i="70"/>
  <c r="V6" i="70"/>
  <c r="S6" i="70"/>
  <c r="AB6" i="70" s="1"/>
  <c r="O6" i="70"/>
  <c r="J6" i="70"/>
  <c r="E6" i="70"/>
  <c r="AR5" i="70"/>
  <c r="AQ5" i="70"/>
  <c r="AO5" i="70"/>
  <c r="AK5" i="70"/>
  <c r="AI5" i="70"/>
  <c r="AD5" i="70"/>
  <c r="Z5" i="70"/>
  <c r="Y5" i="70"/>
  <c r="V5" i="70"/>
  <c r="S5" i="70"/>
  <c r="AB5" i="70" s="1"/>
  <c r="O5" i="70"/>
  <c r="J5" i="70"/>
  <c r="E5" i="70"/>
  <c r="AR4" i="70"/>
  <c r="AQ4" i="70"/>
  <c r="AO4" i="70"/>
  <c r="AK4" i="70"/>
  <c r="AI4" i="70"/>
  <c r="AD4" i="70"/>
  <c r="Z4" i="70"/>
  <c r="Y4" i="70"/>
  <c r="V4" i="70"/>
  <c r="S4" i="70"/>
  <c r="AB4" i="70" s="1"/>
  <c r="O4" i="70"/>
  <c r="J4" i="70"/>
  <c r="E4" i="70"/>
  <c r="AR3" i="70"/>
  <c r="AR63" i="70" s="1"/>
  <c r="AQ3" i="70"/>
  <c r="AQ63" i="70" s="1"/>
  <c r="AP3" i="70"/>
  <c r="AO3" i="70"/>
  <c r="AN3" i="70"/>
  <c r="AT3" i="70" s="1"/>
  <c r="AI3" i="70"/>
  <c r="AD3" i="70"/>
  <c r="AB3" i="70"/>
  <c r="Z3" i="70"/>
  <c r="Y3" i="70"/>
  <c r="AL3" i="70" s="1"/>
  <c r="V3" i="70"/>
  <c r="AK3" i="70" s="1"/>
  <c r="S3" i="70"/>
  <c r="P3" i="70"/>
  <c r="O3" i="70"/>
  <c r="O64" i="70" s="1"/>
  <c r="O76" i="70" s="1"/>
  <c r="J3" i="70"/>
  <c r="E3" i="70"/>
  <c r="AJ64" i="66"/>
  <c r="U32" i="3" s="1"/>
  <c r="U93" i="3" s="1"/>
  <c r="AH64" i="66"/>
  <c r="AG64" i="66"/>
  <c r="Q32" i="3"/>
  <c r="Q93" i="3" s="1"/>
  <c r="AC64" i="66"/>
  <c r="R32" i="3" s="1"/>
  <c r="R93" i="3" s="1"/>
  <c r="X64" i="66"/>
  <c r="N32" i="3" s="1"/>
  <c r="N93" i="3" s="1"/>
  <c r="N94" i="3" s="1"/>
  <c r="W64" i="66"/>
  <c r="M32" i="3" s="1"/>
  <c r="M93" i="3" s="1"/>
  <c r="U64" i="66"/>
  <c r="K32" i="3" s="1"/>
  <c r="K93" i="3" s="1"/>
  <c r="T64" i="66"/>
  <c r="J32" i="3" s="1"/>
  <c r="R64" i="66"/>
  <c r="I32" i="3" s="1"/>
  <c r="I93" i="3" s="1"/>
  <c r="H32" i="3"/>
  <c r="H93" i="3" s="1"/>
  <c r="O57" i="66"/>
  <c r="AN57" i="66"/>
  <c r="AT57" i="66" s="1"/>
  <c r="AK57" i="66"/>
  <c r="AO57" i="66"/>
  <c r="AQ57" i="66"/>
  <c r="AR57" i="66"/>
  <c r="AP58" i="66"/>
  <c r="AK58" i="66"/>
  <c r="AN58" i="66"/>
  <c r="AT58" i="66" s="1"/>
  <c r="AO58" i="66"/>
  <c r="AQ58" i="66"/>
  <c r="AR58" i="66"/>
  <c r="O59" i="66"/>
  <c r="AK59" i="66"/>
  <c r="AN59" i="66"/>
  <c r="AO59" i="66"/>
  <c r="AP59" i="66"/>
  <c r="AQ59" i="66"/>
  <c r="AR59" i="66"/>
  <c r="O60" i="66"/>
  <c r="P60" i="66"/>
  <c r="AK60" i="66"/>
  <c r="AO60" i="66"/>
  <c r="AP60" i="66"/>
  <c r="AQ60" i="66"/>
  <c r="AR60" i="66"/>
  <c r="O61" i="66"/>
  <c r="AN61" i="66"/>
  <c r="AT61" i="66" s="1"/>
  <c r="AK61" i="66"/>
  <c r="AO61" i="66"/>
  <c r="AQ61" i="66"/>
  <c r="AR61" i="66"/>
  <c r="AP62" i="66"/>
  <c r="AK62" i="66"/>
  <c r="AN62" i="66"/>
  <c r="AT62" i="66" s="1"/>
  <c r="AO62" i="66"/>
  <c r="AQ62" i="66"/>
  <c r="AR62" i="66"/>
  <c r="E57" i="66"/>
  <c r="J57" i="66" s="1"/>
  <c r="E58" i="66"/>
  <c r="J58" i="66" s="1"/>
  <c r="E61" i="66"/>
  <c r="J61" i="66" s="1"/>
  <c r="L32" i="3" l="1"/>
  <c r="J93" i="3"/>
  <c r="Z27" i="66"/>
  <c r="Z19" i="66"/>
  <c r="Z11" i="66"/>
  <c r="Z71" i="66"/>
  <c r="Z69" i="66"/>
  <c r="Z67" i="66"/>
  <c r="Z40" i="66"/>
  <c r="Z32" i="66"/>
  <c r="Z24" i="66"/>
  <c r="Z16" i="66"/>
  <c r="Z8" i="66"/>
  <c r="Z29" i="66"/>
  <c r="Z21" i="66"/>
  <c r="Z13" i="66"/>
  <c r="Z5" i="66"/>
  <c r="Z34" i="66"/>
  <c r="Z26" i="66"/>
  <c r="Z18" i="66"/>
  <c r="Z10" i="66"/>
  <c r="Z60" i="66"/>
  <c r="Z52" i="66"/>
  <c r="Z44" i="66"/>
  <c r="Z36" i="66"/>
  <c r="Z28" i="66"/>
  <c r="Z20" i="66"/>
  <c r="Z12" i="66"/>
  <c r="Z4" i="66"/>
  <c r="Z51" i="66"/>
  <c r="Z43" i="66"/>
  <c r="Z56" i="66"/>
  <c r="Z48" i="66"/>
  <c r="Z61" i="66"/>
  <c r="Z53" i="66"/>
  <c r="Z45" i="66"/>
  <c r="O58" i="66"/>
  <c r="Z58" i="66"/>
  <c r="Z50" i="66"/>
  <c r="Z42" i="66"/>
  <c r="O62" i="66"/>
  <c r="Z55" i="66"/>
  <c r="Z47" i="66"/>
  <c r="Z39" i="66"/>
  <c r="Z57" i="66"/>
  <c r="Z49" i="66"/>
  <c r="Z41" i="66"/>
  <c r="Z33" i="66"/>
  <c r="Z25" i="66"/>
  <c r="Z17" i="66"/>
  <c r="Z9" i="66"/>
  <c r="O32" i="3"/>
  <c r="U94" i="3" s="1"/>
  <c r="Z59" i="66"/>
  <c r="G64" i="66"/>
  <c r="H64" i="66"/>
  <c r="F64" i="66"/>
  <c r="L64" i="66"/>
  <c r="G32" i="3" s="1"/>
  <c r="G93" i="3" s="1"/>
  <c r="D120" i="71"/>
  <c r="E68" i="71"/>
  <c r="F68" i="71" s="1"/>
  <c r="E4" i="71"/>
  <c r="D34" i="71"/>
  <c r="D42" i="71"/>
  <c r="D50" i="71"/>
  <c r="D58" i="71"/>
  <c r="D74" i="71"/>
  <c r="D82" i="71"/>
  <c r="D90" i="71"/>
  <c r="D98" i="71"/>
  <c r="D106" i="71"/>
  <c r="D114" i="71"/>
  <c r="D41" i="71"/>
  <c r="D49" i="71"/>
  <c r="D57" i="71"/>
  <c r="D73" i="71"/>
  <c r="D81" i="71"/>
  <c r="D89" i="71"/>
  <c r="D97" i="71"/>
  <c r="D105" i="71"/>
  <c r="D113" i="71"/>
  <c r="L4" i="71"/>
  <c r="D31" i="71"/>
  <c r="D39" i="71"/>
  <c r="D47" i="71"/>
  <c r="D55" i="71"/>
  <c r="D63" i="71"/>
  <c r="L68" i="71"/>
  <c r="D71" i="71"/>
  <c r="D79" i="71"/>
  <c r="D87" i="71"/>
  <c r="D95" i="71"/>
  <c r="D103" i="71"/>
  <c r="D111" i="71"/>
  <c r="D119" i="71"/>
  <c r="D46" i="71"/>
  <c r="D54" i="71"/>
  <c r="D62" i="71"/>
  <c r="D70" i="71"/>
  <c r="D78" i="71"/>
  <c r="D86" i="71"/>
  <c r="D94" i="71"/>
  <c r="D102" i="71"/>
  <c r="D110" i="71"/>
  <c r="D118" i="71"/>
  <c r="D37" i="71"/>
  <c r="D45" i="71"/>
  <c r="D53" i="71"/>
  <c r="D69" i="71"/>
  <c r="E69" i="71" s="1"/>
  <c r="F69" i="71" s="1"/>
  <c r="D77" i="71"/>
  <c r="D85" i="71"/>
  <c r="D93" i="71"/>
  <c r="D101" i="71"/>
  <c r="D109" i="71"/>
  <c r="AA16" i="70"/>
  <c r="AK64" i="70"/>
  <c r="AK76" i="70" s="1"/>
  <c r="AK65" i="70"/>
  <c r="AA20" i="70"/>
  <c r="AA17" i="70"/>
  <c r="AS3" i="70"/>
  <c r="AA21" i="70"/>
  <c r="AA26" i="70"/>
  <c r="AW32" i="70"/>
  <c r="AU32" i="70"/>
  <c r="P4" i="70"/>
  <c r="P5" i="70"/>
  <c r="P6" i="70"/>
  <c r="AS6" i="70" a="1"/>
  <c r="AS6" i="70" s="1"/>
  <c r="AW6" i="70" s="1"/>
  <c r="P7" i="70"/>
  <c r="P8" i="70"/>
  <c r="P9" i="70"/>
  <c r="P10" i="70"/>
  <c r="AS10" i="70" a="1"/>
  <c r="AS10" i="70" s="1"/>
  <c r="AW10" i="70" s="1"/>
  <c r="P11" i="70"/>
  <c r="P12" i="70"/>
  <c r="P13" i="70"/>
  <c r="P14" i="70"/>
  <c r="AS14" i="70" a="1"/>
  <c r="AS14" i="70" s="1"/>
  <c r="AW14" i="70" s="1"/>
  <c r="P15" i="70"/>
  <c r="P16" i="70"/>
  <c r="P17" i="70"/>
  <c r="P18" i="70"/>
  <c r="AS18" i="70" a="1"/>
  <c r="AS18" i="70" s="1"/>
  <c r="AW18" i="70" s="1"/>
  <c r="P19" i="70"/>
  <c r="P20" i="70"/>
  <c r="P21" i="70"/>
  <c r="P22" i="70"/>
  <c r="AS22" i="70" a="1"/>
  <c r="AS22" i="70" s="1"/>
  <c r="AW22" i="70" s="1"/>
  <c r="P23" i="70"/>
  <c r="P24" i="70"/>
  <c r="P25" i="70"/>
  <c r="P26" i="70"/>
  <c r="AS26" i="70" a="1"/>
  <c r="AS26" i="70" s="1"/>
  <c r="AW26" i="70" s="1"/>
  <c r="P27" i="70"/>
  <c r="P28" i="70"/>
  <c r="P29" i="70"/>
  <c r="P30" i="70"/>
  <c r="AL42" i="70"/>
  <c r="AS42" i="70" s="1" a="1"/>
  <c r="AS42" i="70" s="1"/>
  <c r="AD42" i="70"/>
  <c r="AD46" i="70"/>
  <c r="AI62" i="70"/>
  <c r="AI61" i="70"/>
  <c r="AL61" i="70" s="1"/>
  <c r="AS61" i="70" s="1" a="1"/>
  <c r="AS61" i="70" s="1"/>
  <c r="AI60" i="70"/>
  <c r="AL60" i="70" s="1"/>
  <c r="AS60" i="70" s="1" a="1"/>
  <c r="AS60" i="70" s="1"/>
  <c r="AI59" i="70"/>
  <c r="AI58" i="70"/>
  <c r="AI57" i="70"/>
  <c r="AI56" i="70"/>
  <c r="AI55" i="70"/>
  <c r="AI54" i="70"/>
  <c r="AI53" i="70"/>
  <c r="AI52" i="70"/>
  <c r="AL52" i="70" s="1"/>
  <c r="AS52" i="70" s="1" a="1"/>
  <c r="AS52" i="70" s="1"/>
  <c r="AI51" i="70"/>
  <c r="AI50" i="70"/>
  <c r="AI49" i="70"/>
  <c r="AI48" i="70"/>
  <c r="AI47" i="70"/>
  <c r="AI46" i="70"/>
  <c r="AL46" i="70" s="1"/>
  <c r="AS46" i="70" s="1" a="1"/>
  <c r="AS46" i="70" s="1"/>
  <c r="AI45" i="70"/>
  <c r="AL45" i="70" s="1"/>
  <c r="AS45" i="70" s="1" a="1"/>
  <c r="AS45" i="70" s="1"/>
  <c r="AI44" i="70"/>
  <c r="AL44" i="70" s="1"/>
  <c r="AS44" i="70" s="1" a="1"/>
  <c r="AS44" i="70" s="1"/>
  <c r="AI43" i="70"/>
  <c r="AI42" i="70"/>
  <c r="AI41" i="70"/>
  <c r="AI40" i="70"/>
  <c r="AI64" i="70" s="1"/>
  <c r="AI39" i="70"/>
  <c r="AI65" i="70"/>
  <c r="AN30" i="70"/>
  <c r="AT30" i="70" s="1"/>
  <c r="AL51" i="70"/>
  <c r="AS51" i="70" s="1" a="1"/>
  <c r="AS51" i="70" s="1"/>
  <c r="AD51" i="70"/>
  <c r="AL54" i="70"/>
  <c r="AS54" i="70" s="1" a="1"/>
  <c r="AS54" i="70" s="1"/>
  <c r="AD54" i="70"/>
  <c r="AL58" i="70"/>
  <c r="AS58" i="70" s="1" a="1"/>
  <c r="AS58" i="70" s="1"/>
  <c r="AD58" i="70"/>
  <c r="AL62" i="70"/>
  <c r="AS62" i="70" s="1" a="1"/>
  <c r="AS62" i="70" s="1"/>
  <c r="AD62" i="70"/>
  <c r="AB74" i="70"/>
  <c r="S64" i="70"/>
  <c r="S76" i="70" s="1"/>
  <c r="S65" i="70"/>
  <c r="AL4" i="70"/>
  <c r="AL64" i="70" s="1"/>
  <c r="AL76" i="70" s="1"/>
  <c r="AL5" i="70"/>
  <c r="AS5" i="70" s="1" a="1"/>
  <c r="AS5" i="70" s="1"/>
  <c r="AL6" i="70"/>
  <c r="AL7" i="70"/>
  <c r="AS7" i="70" s="1" a="1"/>
  <c r="AS7" i="70" s="1"/>
  <c r="AL8" i="70"/>
  <c r="AS8" i="70" s="1" a="1"/>
  <c r="AS8" i="70" s="1"/>
  <c r="AL9" i="70"/>
  <c r="AS9" i="70" s="1" a="1"/>
  <c r="AS9" i="70" s="1"/>
  <c r="AL10" i="70"/>
  <c r="AL11" i="70"/>
  <c r="AS11" i="70" s="1" a="1"/>
  <c r="AS11" i="70" s="1"/>
  <c r="AL12" i="70"/>
  <c r="AS12" i="70" s="1" a="1"/>
  <c r="AS12" i="70" s="1"/>
  <c r="AL13" i="70"/>
  <c r="AS13" i="70" s="1" a="1"/>
  <c r="AS13" i="70" s="1"/>
  <c r="AL14" i="70"/>
  <c r="AL15" i="70"/>
  <c r="AS15" i="70" s="1" a="1"/>
  <c r="AS15" i="70" s="1"/>
  <c r="AL16" i="70"/>
  <c r="AS16" i="70" s="1" a="1"/>
  <c r="AS16" i="70" s="1"/>
  <c r="AL17" i="70"/>
  <c r="AS17" i="70" s="1" a="1"/>
  <c r="AS17" i="70" s="1"/>
  <c r="AL18" i="70"/>
  <c r="AL19" i="70"/>
  <c r="AS19" i="70" s="1" a="1"/>
  <c r="AS19" i="70" s="1"/>
  <c r="AL20" i="70"/>
  <c r="AS20" i="70" s="1" a="1"/>
  <c r="AS20" i="70" s="1"/>
  <c r="AL21" i="70"/>
  <c r="AS21" i="70" s="1" a="1"/>
  <c r="AS21" i="70" s="1"/>
  <c r="AL22" i="70"/>
  <c r="AL23" i="70"/>
  <c r="AS23" i="70" s="1" a="1"/>
  <c r="AS23" i="70" s="1"/>
  <c r="AL24" i="70"/>
  <c r="AS24" i="70" s="1" a="1"/>
  <c r="AS24" i="70" s="1"/>
  <c r="AL25" i="70"/>
  <c r="AS25" i="70" s="1" a="1"/>
  <c r="AS25" i="70" s="1"/>
  <c r="AL26" i="70"/>
  <c r="AL27" i="70"/>
  <c r="AS27" i="70" s="1" a="1"/>
  <c r="AS27" i="70" s="1"/>
  <c r="AL28" i="70"/>
  <c r="AS28" i="70" s="1" a="1"/>
  <c r="AS28" i="70" s="1"/>
  <c r="AL29" i="70"/>
  <c r="AS29" i="70" s="1" a="1"/>
  <c r="AS29" i="70" s="1"/>
  <c r="AD31" i="70"/>
  <c r="AU31" i="70"/>
  <c r="AL33" i="70"/>
  <c r="AS33" i="70" s="1" a="1"/>
  <c r="AS33" i="70" s="1"/>
  <c r="AL41" i="70"/>
  <c r="AS41" i="70" s="1" a="1"/>
  <c r="AS41" i="70" s="1"/>
  <c r="AD41" i="70"/>
  <c r="AA41" i="70"/>
  <c r="AD45" i="70"/>
  <c r="AA45" i="70"/>
  <c r="AD74" i="70"/>
  <c r="V64" i="70"/>
  <c r="V76" i="70" s="1"/>
  <c r="V65" i="70"/>
  <c r="AN4" i="70"/>
  <c r="AT4" i="70" s="1"/>
  <c r="AN5" i="70"/>
  <c r="AT5" i="70" s="1"/>
  <c r="AN6" i="70"/>
  <c r="AT6" i="70" s="1"/>
  <c r="AN7" i="70"/>
  <c r="AT7" i="70" s="1"/>
  <c r="AN8" i="70"/>
  <c r="AT8" i="70" s="1"/>
  <c r="AN9" i="70"/>
  <c r="AT9" i="70" s="1"/>
  <c r="AN10" i="70"/>
  <c r="AT10" i="70" s="1"/>
  <c r="AT63" i="70" s="1"/>
  <c r="AN11" i="70"/>
  <c r="AT11" i="70" s="1"/>
  <c r="AN12" i="70"/>
  <c r="AT12" i="70" s="1"/>
  <c r="AN13" i="70"/>
  <c r="AT13" i="70" s="1"/>
  <c r="AN14" i="70"/>
  <c r="AT14" i="70" s="1"/>
  <c r="AN15" i="70"/>
  <c r="AT15" i="70" s="1"/>
  <c r="AN16" i="70"/>
  <c r="AT16" i="70" s="1"/>
  <c r="AN17" i="70"/>
  <c r="AT17" i="70" s="1"/>
  <c r="AN18" i="70"/>
  <c r="AT18" i="70" s="1"/>
  <c r="AN19" i="70"/>
  <c r="AT19" i="70" s="1"/>
  <c r="AN20" i="70"/>
  <c r="AT20" i="70" s="1"/>
  <c r="AN21" i="70"/>
  <c r="AT21" i="70" s="1"/>
  <c r="AN22" i="70"/>
  <c r="AT22" i="70" s="1"/>
  <c r="AN23" i="70"/>
  <c r="AT23" i="70" s="1"/>
  <c r="AN24" i="70"/>
  <c r="AT24" i="70" s="1"/>
  <c r="AN25" i="70"/>
  <c r="AT25" i="70" s="1"/>
  <c r="AN26" i="70"/>
  <c r="AT26" i="70" s="1"/>
  <c r="AN27" i="70"/>
  <c r="AT27" i="70" s="1"/>
  <c r="AN28" i="70"/>
  <c r="AT28" i="70" s="1"/>
  <c r="AN29" i="70"/>
  <c r="AT29" i="70" s="1"/>
  <c r="AP30" i="70"/>
  <c r="AL34" i="70"/>
  <c r="AS34" i="70" s="1" a="1"/>
  <c r="AS34" i="70" s="1"/>
  <c r="AL48" i="70"/>
  <c r="AS48" i="70" s="1" a="1"/>
  <c r="AS48" i="70" s="1"/>
  <c r="AD48" i="70"/>
  <c r="AA48" i="70"/>
  <c r="AL57" i="70"/>
  <c r="AS57" i="70" s="1" a="1"/>
  <c r="AS57" i="70" s="1"/>
  <c r="AD57" i="70"/>
  <c r="AA57" i="70"/>
  <c r="AD61" i="70"/>
  <c r="AA61" i="70"/>
  <c r="Y65" i="70"/>
  <c r="AD65" i="70" s="1"/>
  <c r="Y64" i="70"/>
  <c r="Y76" i="70" s="1"/>
  <c r="AA31" i="70" s="1"/>
  <c r="AL35" i="70"/>
  <c r="AS35" i="70" s="1" a="1"/>
  <c r="AS35" i="70" s="1"/>
  <c r="AA35" i="70"/>
  <c r="AL40" i="70"/>
  <c r="AS40" i="70" s="1" a="1"/>
  <c r="AS40" i="70" s="1"/>
  <c r="AD40" i="70"/>
  <c r="AA40" i="70"/>
  <c r="AD44" i="70"/>
  <c r="AA44" i="70"/>
  <c r="AL50" i="70"/>
  <c r="AS50" i="70" s="1" a="1"/>
  <c r="AS50" i="70" s="1"/>
  <c r="AD50" i="70"/>
  <c r="AA50" i="70"/>
  <c r="AL53" i="70"/>
  <c r="AS53" i="70" s="1" a="1"/>
  <c r="AS53" i="70" s="1"/>
  <c r="AD53" i="70"/>
  <c r="AA53" i="70"/>
  <c r="AU67" i="70"/>
  <c r="AU68" i="70"/>
  <c r="AU69" i="70"/>
  <c r="AU70" i="70"/>
  <c r="AU71" i="70"/>
  <c r="Z64" i="70"/>
  <c r="Z76" i="70" s="1"/>
  <c r="AO63" i="70"/>
  <c r="AP4" i="70"/>
  <c r="AP63" i="70" s="1"/>
  <c r="AP5" i="70"/>
  <c r="AP6" i="70"/>
  <c r="AP7" i="70"/>
  <c r="AP8" i="70"/>
  <c r="AP9" i="70"/>
  <c r="AP10" i="70"/>
  <c r="AP11" i="70"/>
  <c r="AP12" i="70"/>
  <c r="AP13" i="70"/>
  <c r="AP14" i="70"/>
  <c r="AP15" i="70"/>
  <c r="AP16" i="70"/>
  <c r="AP17" i="70"/>
  <c r="AP18" i="70"/>
  <c r="AP19" i="70"/>
  <c r="AP20" i="70"/>
  <c r="AP21" i="70"/>
  <c r="AP22" i="70"/>
  <c r="AP23" i="70"/>
  <c r="AP24" i="70"/>
  <c r="AP25" i="70"/>
  <c r="AP26" i="70"/>
  <c r="AP27" i="70"/>
  <c r="AP28" i="70"/>
  <c r="AP29" i="70"/>
  <c r="AA30" i="70"/>
  <c r="AL36" i="70"/>
  <c r="AS36" i="70" s="1" a="1"/>
  <c r="AS36" i="70" s="1"/>
  <c r="AA36" i="70"/>
  <c r="AL56" i="70"/>
  <c r="AS56" i="70" s="1" a="1"/>
  <c r="AS56" i="70" s="1"/>
  <c r="AD56" i="70"/>
  <c r="AA56" i="70"/>
  <c r="AD60" i="70"/>
  <c r="AA60" i="70"/>
  <c r="AQ73" i="70"/>
  <c r="E76" i="70"/>
  <c r="E65" i="70"/>
  <c r="AA3" i="70"/>
  <c r="AB30" i="70"/>
  <c r="AL30" i="70" s="1"/>
  <c r="AS30" i="70" s="1" a="1"/>
  <c r="AS30" i="70" s="1"/>
  <c r="AL37" i="70"/>
  <c r="AS37" i="70" s="1" a="1"/>
  <c r="AS37" i="70" s="1"/>
  <c r="AD37" i="70"/>
  <c r="AA37" i="70"/>
  <c r="AL38" i="70"/>
  <c r="AS38" i="70" s="1" a="1"/>
  <c r="AS38" i="70" s="1"/>
  <c r="AD38" i="70"/>
  <c r="AA38" i="70"/>
  <c r="AL39" i="70"/>
  <c r="AS39" i="70" s="1" a="1"/>
  <c r="AS39" i="70" s="1"/>
  <c r="AD39" i="70"/>
  <c r="AA39" i="70"/>
  <c r="AL43" i="70"/>
  <c r="AS43" i="70" s="1" a="1"/>
  <c r="AS43" i="70" s="1"/>
  <c r="AD43" i="70"/>
  <c r="AA43" i="70"/>
  <c r="AL47" i="70"/>
  <c r="AS47" i="70" s="1" a="1"/>
  <c r="AS47" i="70" s="1"/>
  <c r="AD47" i="70"/>
  <c r="AA47" i="70"/>
  <c r="AD64" i="70"/>
  <c r="J64" i="70"/>
  <c r="J65" i="70"/>
  <c r="AB64" i="70"/>
  <c r="AB76" i="70" s="1"/>
  <c r="AB65" i="70"/>
  <c r="AD35" i="70"/>
  <c r="AL49" i="70"/>
  <c r="AS49" i="70" s="1" a="1"/>
  <c r="AS49" i="70" s="1"/>
  <c r="AD49" i="70"/>
  <c r="AA49" i="70"/>
  <c r="AD52" i="70"/>
  <c r="AA52" i="70"/>
  <c r="AL55" i="70"/>
  <c r="AS55" i="70" s="1" a="1"/>
  <c r="AS55" i="70" s="1"/>
  <c r="AD55" i="70"/>
  <c r="AA55" i="70"/>
  <c r="AL59" i="70"/>
  <c r="AS59" i="70" s="1" a="1"/>
  <c r="AS59" i="70" s="1"/>
  <c r="AD59" i="70"/>
  <c r="AA59" i="70"/>
  <c r="Z65" i="70"/>
  <c r="J74" i="70"/>
  <c r="AL74" i="70"/>
  <c r="AS66" i="70" a="1"/>
  <c r="AS66" i="70" s="1"/>
  <c r="AU66" i="70" s="1"/>
  <c r="AT73" i="70"/>
  <c r="AF76" i="70"/>
  <c r="AR76" i="70" s="1"/>
  <c r="AP48" i="70"/>
  <c r="AS72" i="70" a="1"/>
  <c r="AS72" i="70" s="1"/>
  <c r="AW72" i="70" s="1"/>
  <c r="V74" i="70"/>
  <c r="AN72" i="70"/>
  <c r="AT72" i="70" s="1"/>
  <c r="AC76" i="70"/>
  <c r="AD76" i="70" s="1"/>
  <c r="P61" i="66"/>
  <c r="AO63" i="66"/>
  <c r="AP61" i="66"/>
  <c r="AN60" i="66"/>
  <c r="AT60" i="66" s="1"/>
  <c r="AP57" i="66"/>
  <c r="P62" i="66"/>
  <c r="P58" i="66"/>
  <c r="P59" i="66"/>
  <c r="P57" i="66"/>
  <c r="X44" i="59"/>
  <c r="W44" i="59"/>
  <c r="X43" i="59"/>
  <c r="W43" i="59"/>
  <c r="X30" i="59"/>
  <c r="W30" i="59"/>
  <c r="U30" i="59"/>
  <c r="S30" i="59"/>
  <c r="R30" i="59"/>
  <c r="Q30" i="59"/>
  <c r="P30" i="59"/>
  <c r="N30" i="59"/>
  <c r="M30" i="59"/>
  <c r="O30" i="59" s="1"/>
  <c r="K30" i="59"/>
  <c r="J30" i="59"/>
  <c r="I30" i="59"/>
  <c r="H30" i="59"/>
  <c r="G30" i="59"/>
  <c r="Y30" i="59"/>
  <c r="L30" i="59"/>
  <c r="Z30" i="59" s="1"/>
  <c r="T90" i="3"/>
  <c r="V90" i="3"/>
  <c r="AA90" i="3"/>
  <c r="T87" i="3"/>
  <c r="V87" i="3"/>
  <c r="AA87" i="3"/>
  <c r="T84" i="3"/>
  <c r="V84" i="3"/>
  <c r="AA84" i="3"/>
  <c r="J4" i="69"/>
  <c r="J7" i="69"/>
  <c r="J8" i="69"/>
  <c r="J9" i="69"/>
  <c r="J6" i="69"/>
  <c r="J13" i="69"/>
  <c r="J28" i="69"/>
  <c r="J21" i="69"/>
  <c r="J41" i="69"/>
  <c r="J51" i="69"/>
  <c r="J20" i="69"/>
  <c r="J29" i="69"/>
  <c r="J11" i="69"/>
  <c r="J10" i="69"/>
  <c r="J12" i="69"/>
  <c r="J30" i="69"/>
  <c r="J15" i="69"/>
  <c r="J24" i="69"/>
  <c r="J25" i="69"/>
  <c r="J14" i="69"/>
  <c r="J16" i="69"/>
  <c r="J26" i="69"/>
  <c r="J23" i="69"/>
  <c r="J42" i="69"/>
  <c r="J38" i="69"/>
  <c r="J52" i="69"/>
  <c r="J22" i="69"/>
  <c r="J19" i="69"/>
  <c r="J17" i="69"/>
  <c r="J53" i="69"/>
  <c r="J18" i="69"/>
  <c r="J32" i="69"/>
  <c r="J35" i="69"/>
  <c r="J31" i="69"/>
  <c r="J43" i="69"/>
  <c r="J27" i="69"/>
  <c r="J44" i="69"/>
  <c r="J45" i="69"/>
  <c r="J47" i="69"/>
  <c r="J46" i="69"/>
  <c r="J54" i="69"/>
  <c r="J39" i="69"/>
  <c r="J36" i="69"/>
  <c r="J48" i="69"/>
  <c r="J49" i="69"/>
  <c r="J33" i="69"/>
  <c r="J50" i="69"/>
  <c r="J37" i="69"/>
  <c r="J40" i="69"/>
  <c r="J55" i="69"/>
  <c r="J56" i="69"/>
  <c r="J34" i="69"/>
  <c r="J57" i="69"/>
  <c r="J5" i="69"/>
  <c r="C4" i="69"/>
  <c r="C15" i="69"/>
  <c r="C7" i="69"/>
  <c r="C17" i="69"/>
  <c r="C6" i="69"/>
  <c r="C8" i="69"/>
  <c r="C27" i="69"/>
  <c r="C23" i="69"/>
  <c r="C34" i="69"/>
  <c r="C38" i="69"/>
  <c r="C21" i="69"/>
  <c r="C25" i="69"/>
  <c r="C9" i="69"/>
  <c r="C10" i="69"/>
  <c r="C11" i="69"/>
  <c r="C24" i="69"/>
  <c r="C12" i="69"/>
  <c r="C22" i="69"/>
  <c r="C26" i="69"/>
  <c r="C13" i="69"/>
  <c r="C16" i="69"/>
  <c r="C28" i="69"/>
  <c r="C31" i="69"/>
  <c r="C33" i="69"/>
  <c r="C32" i="69"/>
  <c r="C44" i="69"/>
  <c r="C20" i="69"/>
  <c r="C18" i="69"/>
  <c r="C14" i="69"/>
  <c r="C39" i="69"/>
  <c r="C19" i="69"/>
  <c r="C29" i="69"/>
  <c r="C30" i="69"/>
  <c r="C42" i="69"/>
  <c r="C45" i="69"/>
  <c r="C50" i="69"/>
  <c r="C43" i="69"/>
  <c r="C35" i="69"/>
  <c r="C46" i="69"/>
  <c r="C49" i="69"/>
  <c r="C48" i="69"/>
  <c r="C54" i="69"/>
  <c r="C55" i="69"/>
  <c r="C47" i="69"/>
  <c r="C36" i="69"/>
  <c r="C57" i="69"/>
  <c r="C37" i="69"/>
  <c r="C53" i="69"/>
  <c r="C56" i="69"/>
  <c r="C51" i="69"/>
  <c r="C40" i="69"/>
  <c r="C52" i="69"/>
  <c r="C41" i="69"/>
  <c r="C5" i="69"/>
  <c r="J4" i="62"/>
  <c r="J7" i="62"/>
  <c r="J8" i="62"/>
  <c r="J9" i="62"/>
  <c r="J6" i="62"/>
  <c r="J17" i="62"/>
  <c r="J21" i="62"/>
  <c r="J18" i="62"/>
  <c r="J35" i="62"/>
  <c r="J36" i="62"/>
  <c r="J26" i="62"/>
  <c r="J37" i="62"/>
  <c r="J11" i="62"/>
  <c r="J13" i="62"/>
  <c r="J12" i="62"/>
  <c r="J27" i="62"/>
  <c r="J15" i="62"/>
  <c r="J22" i="62"/>
  <c r="J14" i="62"/>
  <c r="J19" i="62"/>
  <c r="J16" i="62"/>
  <c r="J28" i="62"/>
  <c r="J20" i="62"/>
  <c r="J38" i="62"/>
  <c r="J29" i="62"/>
  <c r="J39" i="62"/>
  <c r="J30" i="62"/>
  <c r="J23" i="62"/>
  <c r="J10" i="62"/>
  <c r="J40" i="62"/>
  <c r="J24" i="62"/>
  <c r="J25" i="62"/>
  <c r="J41" i="62"/>
  <c r="J31" i="62"/>
  <c r="J42" i="62"/>
  <c r="J43" i="62"/>
  <c r="J44" i="62"/>
  <c r="J45" i="62"/>
  <c r="J46" i="62"/>
  <c r="J32" i="62"/>
  <c r="J47" i="62"/>
  <c r="J48" i="62"/>
  <c r="J49" i="62"/>
  <c r="J50" i="62"/>
  <c r="J33" i="62"/>
  <c r="J51" i="62"/>
  <c r="J52" i="62"/>
  <c r="J34" i="62"/>
  <c r="J53" i="62"/>
  <c r="J54" i="62"/>
  <c r="J55" i="62"/>
  <c r="J56" i="62"/>
  <c r="J57" i="62"/>
  <c r="J5" i="62"/>
  <c r="C4" i="62"/>
  <c r="C55" i="62"/>
  <c r="C57" i="62"/>
  <c r="C56" i="62"/>
  <c r="C6" i="62"/>
  <c r="C13" i="62"/>
  <c r="C23" i="62"/>
  <c r="C17" i="62"/>
  <c r="C37" i="62"/>
  <c r="C32" i="62"/>
  <c r="C26" i="62"/>
  <c r="C38" i="62"/>
  <c r="C8" i="62"/>
  <c r="C10" i="62"/>
  <c r="C9" i="62"/>
  <c r="C22" i="62"/>
  <c r="C12" i="62"/>
  <c r="C18" i="62"/>
  <c r="C11" i="62"/>
  <c r="C16" i="62"/>
  <c r="C14" i="62"/>
  <c r="C31" i="62"/>
  <c r="C19" i="62"/>
  <c r="C52" i="62"/>
  <c r="C30" i="62"/>
  <c r="C50" i="62"/>
  <c r="C29" i="62"/>
  <c r="C15" i="62"/>
  <c r="C7" i="62"/>
  <c r="C33" i="62"/>
  <c r="C21" i="62"/>
  <c r="C20" i="62"/>
  <c r="C54" i="62"/>
  <c r="C27" i="62"/>
  <c r="C36" i="62"/>
  <c r="C39" i="62"/>
  <c r="C35" i="62"/>
  <c r="C43" i="62"/>
  <c r="C34" i="62"/>
  <c r="C24" i="62"/>
  <c r="C47" i="62"/>
  <c r="C51" i="62"/>
  <c r="C42" i="62"/>
  <c r="C46" i="62"/>
  <c r="C25" i="62"/>
  <c r="C53" i="62"/>
  <c r="C44" i="62"/>
  <c r="C28" i="62"/>
  <c r="C49" i="62"/>
  <c r="C48" i="62"/>
  <c r="C40" i="62"/>
  <c r="C41" i="62"/>
  <c r="C45" i="62"/>
  <c r="C5" i="62"/>
  <c r="AJ66" i="36"/>
  <c r="AJ65" i="36"/>
  <c r="AJ64" i="36"/>
  <c r="AJ63" i="36"/>
  <c r="AJ62" i="36"/>
  <c r="AJ61" i="36"/>
  <c r="AJ60" i="36"/>
  <c r="AJ68" i="36" s="1"/>
  <c r="AJ56" i="36"/>
  <c r="AJ55" i="36"/>
  <c r="AJ54" i="36"/>
  <c r="AJ53" i="36"/>
  <c r="AJ52" i="36"/>
  <c r="AJ51" i="36"/>
  <c r="AJ50" i="36"/>
  <c r="AJ49" i="36"/>
  <c r="AJ48" i="36"/>
  <c r="AJ47" i="36"/>
  <c r="AJ46" i="36"/>
  <c r="AJ45" i="36"/>
  <c r="AJ44" i="36"/>
  <c r="AJ43" i="36"/>
  <c r="AJ42" i="36"/>
  <c r="AJ41" i="36"/>
  <c r="AJ40" i="36"/>
  <c r="AJ39" i="36"/>
  <c r="AJ38" i="36"/>
  <c r="AJ37" i="36"/>
  <c r="AJ36" i="36"/>
  <c r="AJ35" i="36"/>
  <c r="AJ34" i="36"/>
  <c r="AJ33" i="36"/>
  <c r="AJ32" i="36"/>
  <c r="AJ31" i="36"/>
  <c r="AJ30" i="36"/>
  <c r="AJ29" i="36"/>
  <c r="AJ28" i="36"/>
  <c r="AJ27" i="36"/>
  <c r="AJ26" i="36"/>
  <c r="AJ25" i="36"/>
  <c r="AJ24" i="36"/>
  <c r="AJ23" i="36"/>
  <c r="AJ22" i="36"/>
  <c r="AJ21" i="36"/>
  <c r="AJ20" i="36"/>
  <c r="AJ19" i="36"/>
  <c r="AJ18" i="36"/>
  <c r="AJ17" i="36"/>
  <c r="AJ16" i="36"/>
  <c r="AJ15" i="36"/>
  <c r="AJ14" i="36"/>
  <c r="AJ13" i="36"/>
  <c r="AJ12" i="36"/>
  <c r="AJ11" i="36"/>
  <c r="AJ10" i="36"/>
  <c r="AJ9" i="36"/>
  <c r="AJ8" i="36"/>
  <c r="AJ7" i="36"/>
  <c r="AJ6" i="36"/>
  <c r="AJ5" i="36"/>
  <c r="AJ4" i="36"/>
  <c r="AJ3" i="36"/>
  <c r="AJ58" i="36" s="1"/>
  <c r="AI66" i="36"/>
  <c r="AI65" i="36"/>
  <c r="AI64" i="36"/>
  <c r="AI63" i="36"/>
  <c r="AI62" i="36"/>
  <c r="AI61" i="36"/>
  <c r="AI60" i="36"/>
  <c r="AI68" i="36" s="1"/>
  <c r="AI56" i="36"/>
  <c r="AI55" i="36"/>
  <c r="AI54" i="36"/>
  <c r="AI53" i="36"/>
  <c r="AI52" i="36"/>
  <c r="AI51" i="36"/>
  <c r="AI50" i="36"/>
  <c r="AI49" i="36"/>
  <c r="AI48" i="36"/>
  <c r="AI47" i="36"/>
  <c r="AI46" i="36"/>
  <c r="AI45" i="36"/>
  <c r="AI44" i="36"/>
  <c r="AI43" i="36"/>
  <c r="AI42" i="36"/>
  <c r="AI41" i="36"/>
  <c r="AI40" i="36"/>
  <c r="AI39" i="36"/>
  <c r="AI38" i="36"/>
  <c r="AI37" i="36"/>
  <c r="AI36" i="36"/>
  <c r="AI35" i="36"/>
  <c r="AI34" i="36"/>
  <c r="AI33" i="36"/>
  <c r="AI32" i="36"/>
  <c r="AI31" i="36"/>
  <c r="AI30" i="36"/>
  <c r="AI29" i="36"/>
  <c r="AI28" i="36"/>
  <c r="AI27" i="36"/>
  <c r="AI26" i="36"/>
  <c r="AI25" i="36"/>
  <c r="AI24" i="36"/>
  <c r="AI23" i="36"/>
  <c r="AI22" i="36"/>
  <c r="AI21" i="36"/>
  <c r="AI20" i="36"/>
  <c r="AI19" i="36"/>
  <c r="AI18" i="36"/>
  <c r="AI17" i="36"/>
  <c r="AI16" i="36"/>
  <c r="AI15" i="36"/>
  <c r="AI14" i="36"/>
  <c r="AI13" i="36"/>
  <c r="AI12" i="36"/>
  <c r="AI11" i="36"/>
  <c r="AI10" i="36"/>
  <c r="AI9" i="36"/>
  <c r="AI8" i="36"/>
  <c r="AI7" i="36"/>
  <c r="AI6" i="36"/>
  <c r="AI5" i="36"/>
  <c r="AI4" i="36"/>
  <c r="AI3" i="36"/>
  <c r="AI58" i="36" s="1"/>
  <c r="AG66" i="36"/>
  <c r="AG65" i="36"/>
  <c r="AG64" i="36"/>
  <c r="AG63" i="36"/>
  <c r="AG62" i="36"/>
  <c r="AG68" i="36" s="1"/>
  <c r="AG61" i="36"/>
  <c r="AG60" i="36"/>
  <c r="AG56" i="36"/>
  <c r="AG55" i="36"/>
  <c r="AG54" i="36"/>
  <c r="AG53" i="36"/>
  <c r="AG52" i="36"/>
  <c r="AG51" i="36"/>
  <c r="AG50" i="36"/>
  <c r="AG49" i="36"/>
  <c r="AG48" i="36"/>
  <c r="AG47" i="36"/>
  <c r="AG46" i="36"/>
  <c r="AG45" i="36"/>
  <c r="AG44" i="36"/>
  <c r="AG43" i="36"/>
  <c r="AG42" i="36"/>
  <c r="AG41" i="36"/>
  <c r="AG40" i="36"/>
  <c r="AG39" i="36"/>
  <c r="AG38" i="36"/>
  <c r="AG37" i="36"/>
  <c r="AG36" i="36"/>
  <c r="AG35" i="36"/>
  <c r="AG34" i="36"/>
  <c r="AG33" i="36"/>
  <c r="AG32" i="36"/>
  <c r="AG31" i="36"/>
  <c r="AG30" i="36"/>
  <c r="AG29" i="36"/>
  <c r="AG28" i="36"/>
  <c r="AG27" i="36"/>
  <c r="AG26" i="36"/>
  <c r="AG25" i="36"/>
  <c r="AG24" i="36"/>
  <c r="AG23" i="36"/>
  <c r="AG22" i="36"/>
  <c r="AG21" i="36"/>
  <c r="AG20" i="36"/>
  <c r="AG19" i="36"/>
  <c r="AG18" i="36"/>
  <c r="AG17" i="36"/>
  <c r="AG16" i="36"/>
  <c r="AG15" i="36"/>
  <c r="AG14" i="36"/>
  <c r="AG13" i="36"/>
  <c r="AG12" i="36"/>
  <c r="AG11" i="36"/>
  <c r="AG10" i="36"/>
  <c r="AG9" i="36"/>
  <c r="AG8" i="36"/>
  <c r="AG7" i="36"/>
  <c r="AG6" i="36"/>
  <c r="AG5" i="36"/>
  <c r="AG4" i="36"/>
  <c r="AG58" i="36" s="1"/>
  <c r="AG70" i="36" s="1"/>
  <c r="AG3" i="36"/>
  <c r="AF66" i="36"/>
  <c r="AF65" i="36"/>
  <c r="AF64" i="36"/>
  <c r="AF63" i="36"/>
  <c r="AF62" i="36"/>
  <c r="AF68" i="36" s="1"/>
  <c r="AF61" i="36"/>
  <c r="AF60" i="36"/>
  <c r="AF56" i="36"/>
  <c r="AF55" i="36"/>
  <c r="AF54" i="36"/>
  <c r="AF53" i="36"/>
  <c r="AF52" i="36"/>
  <c r="AF51" i="36"/>
  <c r="AF50" i="36"/>
  <c r="AF49" i="36"/>
  <c r="AF48" i="36"/>
  <c r="AF47" i="36"/>
  <c r="AF46" i="36"/>
  <c r="AF45" i="36"/>
  <c r="AF44" i="36"/>
  <c r="AF43" i="36"/>
  <c r="AF42" i="36"/>
  <c r="AF41" i="36"/>
  <c r="AF40" i="36"/>
  <c r="AF39" i="36"/>
  <c r="AF38" i="36"/>
  <c r="AF37" i="36"/>
  <c r="AF36" i="36"/>
  <c r="AF35" i="36"/>
  <c r="AF34" i="36"/>
  <c r="AF33" i="36"/>
  <c r="AF32" i="36"/>
  <c r="AF31" i="36"/>
  <c r="AF30" i="36"/>
  <c r="AF29" i="36"/>
  <c r="AF28" i="36"/>
  <c r="AF27" i="36"/>
  <c r="AF26" i="36"/>
  <c r="AF25" i="36"/>
  <c r="AF24" i="36"/>
  <c r="AF23" i="36"/>
  <c r="AF22" i="36"/>
  <c r="AF21" i="36"/>
  <c r="AF20" i="36"/>
  <c r="AF19" i="36"/>
  <c r="AF18" i="36"/>
  <c r="AF17" i="36"/>
  <c r="AF16" i="36"/>
  <c r="AF15" i="36"/>
  <c r="AF14" i="36"/>
  <c r="AF13" i="36"/>
  <c r="AF12" i="36"/>
  <c r="AF11" i="36"/>
  <c r="AF10" i="36"/>
  <c r="AF9" i="36"/>
  <c r="AF8" i="36"/>
  <c r="AF7" i="36"/>
  <c r="AF6" i="36"/>
  <c r="AF5" i="36"/>
  <c r="AF4" i="36"/>
  <c r="AF3" i="36"/>
  <c r="AF58" i="36" s="1"/>
  <c r="AF70" i="36" s="1"/>
  <c r="AE66" i="36"/>
  <c r="AE65" i="36"/>
  <c r="AE64" i="36"/>
  <c r="AE63" i="36"/>
  <c r="AE62" i="36"/>
  <c r="AE61" i="36"/>
  <c r="AE60" i="36"/>
  <c r="AE68" i="36" s="1"/>
  <c r="AE56" i="36"/>
  <c r="AE55" i="36"/>
  <c r="AE54" i="36"/>
  <c r="AE53" i="36"/>
  <c r="AE52" i="36"/>
  <c r="AE51" i="36"/>
  <c r="AE50" i="36"/>
  <c r="AE49" i="36"/>
  <c r="AE48" i="36"/>
  <c r="AE47" i="36"/>
  <c r="AE46" i="36"/>
  <c r="AE45" i="36"/>
  <c r="AE44" i="36"/>
  <c r="AE43" i="36"/>
  <c r="AE42" i="36"/>
  <c r="AE41" i="36"/>
  <c r="AE40" i="36"/>
  <c r="AE39" i="36"/>
  <c r="AE38" i="36"/>
  <c r="AE37" i="36"/>
  <c r="AE36" i="36"/>
  <c r="AE35" i="36"/>
  <c r="AE34" i="36"/>
  <c r="AE33" i="36"/>
  <c r="AE32" i="36"/>
  <c r="AE31" i="36"/>
  <c r="AE30" i="36"/>
  <c r="AE29" i="36"/>
  <c r="AE28" i="36"/>
  <c r="AE27" i="36"/>
  <c r="AE26" i="36"/>
  <c r="AE25" i="36"/>
  <c r="AE24" i="36"/>
  <c r="AE23" i="36"/>
  <c r="AE22" i="36"/>
  <c r="AE21" i="36"/>
  <c r="AE20" i="36"/>
  <c r="AE19" i="36"/>
  <c r="AE18" i="36"/>
  <c r="AE17" i="36"/>
  <c r="AE16" i="36"/>
  <c r="AE15" i="36"/>
  <c r="AE14" i="36"/>
  <c r="AE13" i="36"/>
  <c r="AE12" i="36"/>
  <c r="AE11" i="36"/>
  <c r="AE10" i="36"/>
  <c r="AE9" i="36"/>
  <c r="AE8" i="36"/>
  <c r="AE7" i="36"/>
  <c r="AE6" i="36"/>
  <c r="AE5" i="36"/>
  <c r="AE4" i="36"/>
  <c r="AE3" i="36"/>
  <c r="AE58" i="36" s="1"/>
  <c r="AC66" i="36"/>
  <c r="AC65" i="36"/>
  <c r="AC64" i="36"/>
  <c r="AC63" i="36"/>
  <c r="AC62" i="36"/>
  <c r="AC61" i="36"/>
  <c r="AC60" i="36"/>
  <c r="AC68" i="36" s="1"/>
  <c r="AC56" i="36"/>
  <c r="AC55" i="36"/>
  <c r="AC54" i="36"/>
  <c r="AC53" i="36"/>
  <c r="AC52" i="36"/>
  <c r="AC51" i="36"/>
  <c r="AC50" i="36"/>
  <c r="AC49" i="36"/>
  <c r="AC48" i="36"/>
  <c r="AC47" i="36"/>
  <c r="AC46" i="36"/>
  <c r="AC45" i="36"/>
  <c r="AC44" i="36"/>
  <c r="AC43" i="36"/>
  <c r="AC42" i="36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C27" i="36"/>
  <c r="AC26" i="36"/>
  <c r="AC25" i="36"/>
  <c r="AC24" i="36"/>
  <c r="AC23" i="36"/>
  <c r="AC22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AC6" i="36"/>
  <c r="AC5" i="36"/>
  <c r="AC4" i="36"/>
  <c r="AC3" i="36"/>
  <c r="AC58" i="36" s="1"/>
  <c r="X66" i="36"/>
  <c r="X65" i="36"/>
  <c r="X64" i="36"/>
  <c r="X63" i="36"/>
  <c r="X62" i="36"/>
  <c r="X61" i="36"/>
  <c r="X60" i="36"/>
  <c r="X68" i="36" s="1"/>
  <c r="X56" i="36"/>
  <c r="X55" i="36"/>
  <c r="X54" i="36"/>
  <c r="X53" i="36"/>
  <c r="X52" i="36"/>
  <c r="X51" i="36"/>
  <c r="X50" i="36"/>
  <c r="X49" i="36"/>
  <c r="X48" i="36"/>
  <c r="X47" i="36"/>
  <c r="X46" i="36"/>
  <c r="X45" i="36"/>
  <c r="X44" i="36"/>
  <c r="X43" i="36"/>
  <c r="X42" i="36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X27" i="36"/>
  <c r="X26" i="36"/>
  <c r="X25" i="36"/>
  <c r="X24" i="36"/>
  <c r="X23" i="36"/>
  <c r="X22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X7" i="36"/>
  <c r="X6" i="36"/>
  <c r="X5" i="36"/>
  <c r="X4" i="36"/>
  <c r="X3" i="36"/>
  <c r="X58" i="36" s="1"/>
  <c r="W66" i="36"/>
  <c r="W65" i="36"/>
  <c r="W64" i="36"/>
  <c r="W63" i="36"/>
  <c r="W62" i="36"/>
  <c r="W61" i="36"/>
  <c r="W68" i="36" s="1"/>
  <c r="W60" i="36"/>
  <c r="W56" i="36"/>
  <c r="W55" i="36"/>
  <c r="W54" i="36"/>
  <c r="W53" i="36"/>
  <c r="W52" i="36"/>
  <c r="W51" i="36"/>
  <c r="W50" i="36"/>
  <c r="W49" i="36"/>
  <c r="W48" i="36"/>
  <c r="W47" i="36"/>
  <c r="W46" i="36"/>
  <c r="W45" i="36"/>
  <c r="W44" i="36"/>
  <c r="W43" i="36"/>
  <c r="W42" i="36"/>
  <c r="W41" i="36"/>
  <c r="W40" i="36"/>
  <c r="W39" i="36"/>
  <c r="W38" i="36"/>
  <c r="W37" i="36"/>
  <c r="W36" i="36"/>
  <c r="W35" i="36"/>
  <c r="W34" i="36"/>
  <c r="W33" i="36"/>
  <c r="W32" i="36"/>
  <c r="W31" i="36"/>
  <c r="W30" i="36"/>
  <c r="W29" i="36"/>
  <c r="W28" i="36"/>
  <c r="W27" i="36"/>
  <c r="W26" i="36"/>
  <c r="W25" i="36"/>
  <c r="W24" i="36"/>
  <c r="W23" i="36"/>
  <c r="W22" i="36"/>
  <c r="W21" i="36"/>
  <c r="W20" i="36"/>
  <c r="W19" i="36"/>
  <c r="W18" i="36"/>
  <c r="W17" i="36"/>
  <c r="W16" i="36"/>
  <c r="W15" i="36"/>
  <c r="W14" i="36"/>
  <c r="W13" i="36"/>
  <c r="W12" i="36"/>
  <c r="W11" i="36"/>
  <c r="W10" i="36"/>
  <c r="W9" i="36"/>
  <c r="W8" i="36"/>
  <c r="W7" i="36"/>
  <c r="W6" i="36"/>
  <c r="W5" i="36"/>
  <c r="W4" i="36"/>
  <c r="W3" i="36"/>
  <c r="W58" i="36" s="1"/>
  <c r="W70" i="36" s="1"/>
  <c r="U66" i="36"/>
  <c r="U65" i="36"/>
  <c r="U64" i="36"/>
  <c r="U63" i="36"/>
  <c r="U62" i="36"/>
  <c r="U61" i="36"/>
  <c r="U60" i="36"/>
  <c r="U68" i="36" s="1"/>
  <c r="U56" i="36"/>
  <c r="U55" i="36"/>
  <c r="U54" i="36"/>
  <c r="U53" i="36"/>
  <c r="U52" i="36"/>
  <c r="U51" i="36"/>
  <c r="U50" i="36"/>
  <c r="U49" i="36"/>
  <c r="U48" i="36"/>
  <c r="U47" i="36"/>
  <c r="U46" i="36"/>
  <c r="U45" i="36"/>
  <c r="U44" i="36"/>
  <c r="U43" i="36"/>
  <c r="U42" i="36"/>
  <c r="U41" i="36"/>
  <c r="U40" i="36"/>
  <c r="U39" i="36"/>
  <c r="U38" i="36"/>
  <c r="U37" i="36"/>
  <c r="U36" i="36"/>
  <c r="U35" i="36"/>
  <c r="U34" i="36"/>
  <c r="U33" i="36"/>
  <c r="U32" i="36"/>
  <c r="U31" i="36"/>
  <c r="U30" i="36"/>
  <c r="U29" i="36"/>
  <c r="U28" i="36"/>
  <c r="U27" i="36"/>
  <c r="U26" i="36"/>
  <c r="U25" i="36"/>
  <c r="U24" i="36"/>
  <c r="U23" i="36"/>
  <c r="U22" i="36"/>
  <c r="U21" i="36"/>
  <c r="U20" i="36"/>
  <c r="U19" i="36"/>
  <c r="U18" i="36"/>
  <c r="U17" i="36"/>
  <c r="U16" i="36"/>
  <c r="U15" i="36"/>
  <c r="U14" i="36"/>
  <c r="U13" i="36"/>
  <c r="U12" i="36"/>
  <c r="U11" i="36"/>
  <c r="U10" i="36"/>
  <c r="U9" i="36"/>
  <c r="U8" i="36"/>
  <c r="U7" i="36"/>
  <c r="U6" i="36"/>
  <c r="U5" i="36"/>
  <c r="U4" i="36"/>
  <c r="U3" i="36"/>
  <c r="U58" i="36" s="1"/>
  <c r="U70" i="36" s="1"/>
  <c r="T66" i="36"/>
  <c r="T65" i="36"/>
  <c r="T64" i="36"/>
  <c r="T63" i="36"/>
  <c r="T62" i="36"/>
  <c r="T61" i="36"/>
  <c r="T60" i="36"/>
  <c r="T68" i="36" s="1"/>
  <c r="T56" i="36"/>
  <c r="T55" i="36"/>
  <c r="T54" i="36"/>
  <c r="T53" i="36"/>
  <c r="T52" i="36"/>
  <c r="T51" i="36"/>
  <c r="T50" i="36"/>
  <c r="T49" i="36"/>
  <c r="T48" i="36"/>
  <c r="T47" i="36"/>
  <c r="T46" i="36"/>
  <c r="T45" i="36"/>
  <c r="T44" i="36"/>
  <c r="T43" i="36"/>
  <c r="T42" i="36"/>
  <c r="T41" i="36"/>
  <c r="T40" i="36"/>
  <c r="T39" i="36"/>
  <c r="T38" i="36"/>
  <c r="T37" i="36"/>
  <c r="T36" i="36"/>
  <c r="T35" i="36"/>
  <c r="T34" i="36"/>
  <c r="T33" i="36"/>
  <c r="T32" i="36"/>
  <c r="T31" i="36"/>
  <c r="T30" i="36"/>
  <c r="T29" i="36"/>
  <c r="T28" i="36"/>
  <c r="T27" i="36"/>
  <c r="T26" i="36"/>
  <c r="T25" i="36"/>
  <c r="T24" i="36"/>
  <c r="T23" i="36"/>
  <c r="T22" i="36"/>
  <c r="T21" i="36"/>
  <c r="T20" i="36"/>
  <c r="T19" i="36"/>
  <c r="T18" i="36"/>
  <c r="T17" i="36"/>
  <c r="T16" i="36"/>
  <c r="T15" i="36"/>
  <c r="T14" i="36"/>
  <c r="T13" i="36"/>
  <c r="T12" i="36"/>
  <c r="T11" i="36"/>
  <c r="T10" i="36"/>
  <c r="T9" i="36"/>
  <c r="T8" i="36"/>
  <c r="T7" i="36"/>
  <c r="T6" i="36"/>
  <c r="T5" i="36"/>
  <c r="T4" i="36"/>
  <c r="T3" i="36"/>
  <c r="T58" i="36" s="1"/>
  <c r="R66" i="36"/>
  <c r="R65" i="36"/>
  <c r="R64" i="36"/>
  <c r="R63" i="36"/>
  <c r="R62" i="36"/>
  <c r="R61" i="36"/>
  <c r="R60" i="36"/>
  <c r="R68" i="36" s="1"/>
  <c r="R56" i="36"/>
  <c r="R55" i="36"/>
  <c r="R54" i="36"/>
  <c r="R53" i="36"/>
  <c r="R52" i="36"/>
  <c r="R51" i="36"/>
  <c r="R50" i="36"/>
  <c r="R49" i="36"/>
  <c r="R48" i="36"/>
  <c r="R47" i="36"/>
  <c r="R46" i="36"/>
  <c r="R45" i="36"/>
  <c r="R44" i="36"/>
  <c r="R43" i="36"/>
  <c r="R42" i="36"/>
  <c r="R41" i="36"/>
  <c r="R40" i="36"/>
  <c r="R39" i="36"/>
  <c r="R38" i="36"/>
  <c r="R37" i="36"/>
  <c r="R36" i="36"/>
  <c r="R35" i="36"/>
  <c r="R34" i="36"/>
  <c r="R33" i="36"/>
  <c r="R32" i="36"/>
  <c r="R31" i="36"/>
  <c r="R30" i="36"/>
  <c r="R29" i="36"/>
  <c r="R28" i="36"/>
  <c r="R27" i="36"/>
  <c r="R26" i="36"/>
  <c r="R25" i="36"/>
  <c r="R24" i="36"/>
  <c r="R23" i="36"/>
  <c r="R22" i="36"/>
  <c r="R21" i="36"/>
  <c r="R20" i="36"/>
  <c r="R19" i="36"/>
  <c r="R18" i="36"/>
  <c r="R17" i="36"/>
  <c r="R16" i="36"/>
  <c r="R15" i="36"/>
  <c r="R14" i="36"/>
  <c r="R13" i="36"/>
  <c r="R12" i="36"/>
  <c r="R11" i="36"/>
  <c r="R10" i="36"/>
  <c r="R9" i="36"/>
  <c r="R8" i="36"/>
  <c r="R7" i="36"/>
  <c r="R6" i="36"/>
  <c r="R5" i="36"/>
  <c r="R4" i="36"/>
  <c r="R3" i="36"/>
  <c r="R58" i="36" s="1"/>
  <c r="Q66" i="36"/>
  <c r="Q65" i="36"/>
  <c r="Q64" i="36"/>
  <c r="Q63" i="36"/>
  <c r="Q62" i="36"/>
  <c r="Q61" i="36"/>
  <c r="Q60" i="36"/>
  <c r="Q68" i="36" s="1"/>
  <c r="Q56" i="36"/>
  <c r="Q55" i="36"/>
  <c r="Q54" i="36"/>
  <c r="Q53" i="36"/>
  <c r="Q52" i="36"/>
  <c r="Q51" i="36"/>
  <c r="Q50" i="36"/>
  <c r="Q49" i="36"/>
  <c r="Q48" i="36"/>
  <c r="Q47" i="36"/>
  <c r="Q46" i="36"/>
  <c r="Q45" i="36"/>
  <c r="Q44" i="36"/>
  <c r="Q43" i="36"/>
  <c r="Q42" i="36"/>
  <c r="Q41" i="36"/>
  <c r="Q40" i="36"/>
  <c r="Q39" i="36"/>
  <c r="Q38" i="36"/>
  <c r="Q37" i="36"/>
  <c r="Q36" i="36"/>
  <c r="Q35" i="36"/>
  <c r="Q34" i="36"/>
  <c r="Q33" i="36"/>
  <c r="Q32" i="36"/>
  <c r="Q31" i="36"/>
  <c r="Q30" i="36"/>
  <c r="Q29" i="36"/>
  <c r="Q28" i="36"/>
  <c r="Q27" i="36"/>
  <c r="Q26" i="36"/>
  <c r="Q25" i="36"/>
  <c r="Q24" i="36"/>
  <c r="Q23" i="36"/>
  <c r="Q22" i="36"/>
  <c r="Q21" i="36"/>
  <c r="Q20" i="36"/>
  <c r="Q19" i="36"/>
  <c r="Q18" i="36"/>
  <c r="Q17" i="36"/>
  <c r="Q16" i="36"/>
  <c r="Q15" i="36"/>
  <c r="Q14" i="36"/>
  <c r="Q13" i="36"/>
  <c r="Q12" i="36"/>
  <c r="Q11" i="36"/>
  <c r="Q10" i="36"/>
  <c r="Q9" i="36"/>
  <c r="Q8" i="36"/>
  <c r="Q7" i="36"/>
  <c r="Q6" i="36"/>
  <c r="Q5" i="36"/>
  <c r="Q4" i="36"/>
  <c r="Q3" i="36"/>
  <c r="Q58" i="36" s="1"/>
  <c r="Q70" i="36" s="1"/>
  <c r="L61" i="36"/>
  <c r="L62" i="36"/>
  <c r="L63" i="36"/>
  <c r="L64" i="36"/>
  <c r="L65" i="36"/>
  <c r="L66" i="36"/>
  <c r="L60" i="36"/>
  <c r="L45" i="36"/>
  <c r="L46" i="36"/>
  <c r="L47" i="36"/>
  <c r="L48" i="36"/>
  <c r="L49" i="36"/>
  <c r="L50" i="36"/>
  <c r="L51" i="36"/>
  <c r="L52" i="36"/>
  <c r="L53" i="36"/>
  <c r="L54" i="36"/>
  <c r="L55" i="36"/>
  <c r="L56" i="36"/>
  <c r="L44" i="36"/>
  <c r="L43" i="36"/>
  <c r="L17" i="36"/>
  <c r="L18" i="36"/>
  <c r="L19" i="36"/>
  <c r="L20" i="36"/>
  <c r="L21" i="36"/>
  <c r="L22" i="36"/>
  <c r="L23" i="36"/>
  <c r="L24" i="36"/>
  <c r="L25" i="36"/>
  <c r="L26" i="36"/>
  <c r="L27" i="36"/>
  <c r="L28" i="36"/>
  <c r="L29" i="36"/>
  <c r="L30" i="36"/>
  <c r="L31" i="36"/>
  <c r="L32" i="36"/>
  <c r="L33" i="36"/>
  <c r="L34" i="36"/>
  <c r="L35" i="36"/>
  <c r="L36" i="36"/>
  <c r="L37" i="36"/>
  <c r="L38" i="36"/>
  <c r="L39" i="36"/>
  <c r="L40" i="36"/>
  <c r="L41" i="36"/>
  <c r="L42" i="36"/>
  <c r="L16" i="36"/>
  <c r="L15" i="36"/>
  <c r="L4" i="36"/>
  <c r="L5" i="36"/>
  <c r="L6" i="36"/>
  <c r="L7" i="36"/>
  <c r="L8" i="36"/>
  <c r="L9" i="36"/>
  <c r="L10" i="36"/>
  <c r="L11" i="36"/>
  <c r="L12" i="36"/>
  <c r="L13" i="36"/>
  <c r="L14" i="36"/>
  <c r="L3" i="36"/>
  <c r="AK66" i="67"/>
  <c r="AK65" i="67"/>
  <c r="AK64" i="67"/>
  <c r="AK63" i="67"/>
  <c r="AK62" i="67"/>
  <c r="AK61" i="67"/>
  <c r="AK60" i="67"/>
  <c r="AK68" i="67" s="1"/>
  <c r="AK56" i="67"/>
  <c r="AK55" i="67"/>
  <c r="AK54" i="67"/>
  <c r="AK53" i="67"/>
  <c r="AK52" i="67"/>
  <c r="AK51" i="67"/>
  <c r="AK50" i="67"/>
  <c r="AK49" i="67"/>
  <c r="AK48" i="67"/>
  <c r="AK47" i="67"/>
  <c r="AK46" i="67"/>
  <c r="AK45" i="67"/>
  <c r="AK44" i="67"/>
  <c r="AK43" i="67"/>
  <c r="AK42" i="67"/>
  <c r="AK41" i="67"/>
  <c r="AK40" i="67"/>
  <c r="AK39" i="67"/>
  <c r="AK38" i="67"/>
  <c r="AK37" i="67"/>
  <c r="AK36" i="67"/>
  <c r="AK35" i="67"/>
  <c r="AK34" i="67"/>
  <c r="AK33" i="67"/>
  <c r="AK32" i="67"/>
  <c r="AK31" i="67"/>
  <c r="AK30" i="67"/>
  <c r="AK29" i="67"/>
  <c r="AK28" i="67"/>
  <c r="AK27" i="67"/>
  <c r="AK26" i="67"/>
  <c r="AK25" i="67"/>
  <c r="AK24" i="67"/>
  <c r="AK23" i="67"/>
  <c r="AK22" i="67"/>
  <c r="AK21" i="67"/>
  <c r="AK20" i="67"/>
  <c r="AK19" i="67"/>
  <c r="AK18" i="67"/>
  <c r="AK17" i="67"/>
  <c r="AK16" i="67"/>
  <c r="AK15" i="67"/>
  <c r="AK14" i="67"/>
  <c r="AK13" i="67"/>
  <c r="AK12" i="67"/>
  <c r="AK11" i="67"/>
  <c r="AK10" i="67"/>
  <c r="AK9" i="67"/>
  <c r="AK8" i="67"/>
  <c r="AK7" i="67"/>
  <c r="AK6" i="67"/>
  <c r="AK5" i="67"/>
  <c r="AK4" i="67"/>
  <c r="AK3" i="67"/>
  <c r="AK58" i="67" s="1"/>
  <c r="AJ66" i="67"/>
  <c r="AJ65" i="67"/>
  <c r="AJ64" i="67"/>
  <c r="AJ63" i="67"/>
  <c r="AJ62" i="67"/>
  <c r="AJ68" i="67" s="1"/>
  <c r="AJ61" i="67"/>
  <c r="AJ60" i="67"/>
  <c r="AJ56" i="67"/>
  <c r="AJ55" i="67"/>
  <c r="AJ54" i="67"/>
  <c r="AJ53" i="67"/>
  <c r="AJ52" i="67"/>
  <c r="AJ51" i="67"/>
  <c r="AJ50" i="67"/>
  <c r="AJ49" i="67"/>
  <c r="AJ48" i="67"/>
  <c r="AJ47" i="67"/>
  <c r="AJ46" i="67"/>
  <c r="AJ45" i="67"/>
  <c r="AJ44" i="67"/>
  <c r="AJ43" i="67"/>
  <c r="AJ42" i="67"/>
  <c r="AJ41" i="67"/>
  <c r="AJ40" i="67"/>
  <c r="AJ39" i="67"/>
  <c r="AJ38" i="67"/>
  <c r="AJ37" i="67"/>
  <c r="AJ36" i="67"/>
  <c r="AJ35" i="67"/>
  <c r="AJ34" i="67"/>
  <c r="AJ33" i="67"/>
  <c r="AJ32" i="67"/>
  <c r="AJ31" i="67"/>
  <c r="AJ30" i="67"/>
  <c r="AJ29" i="67"/>
  <c r="AJ28" i="67"/>
  <c r="AJ27" i="67"/>
  <c r="AJ26" i="67"/>
  <c r="AJ25" i="67"/>
  <c r="AJ24" i="67"/>
  <c r="AJ23" i="67"/>
  <c r="AJ22" i="67"/>
  <c r="AJ21" i="67"/>
  <c r="AJ20" i="67"/>
  <c r="AJ19" i="67"/>
  <c r="AJ18" i="67"/>
  <c r="AJ17" i="67"/>
  <c r="AJ16" i="67"/>
  <c r="AJ15" i="67"/>
  <c r="AJ14" i="67"/>
  <c r="AJ13" i="67"/>
  <c r="AJ12" i="67"/>
  <c r="AJ11" i="67"/>
  <c r="AJ10" i="67"/>
  <c r="AJ9" i="67"/>
  <c r="AJ8" i="67"/>
  <c r="AJ7" i="67"/>
  <c r="AJ6" i="67"/>
  <c r="AJ5" i="67"/>
  <c r="AJ4" i="67"/>
  <c r="AJ58" i="67" s="1"/>
  <c r="AJ70" i="67" s="1"/>
  <c r="AJ3" i="67"/>
  <c r="AI66" i="67"/>
  <c r="AI65" i="67"/>
  <c r="AI64" i="67"/>
  <c r="AI63" i="67"/>
  <c r="AI62" i="67"/>
  <c r="AI61" i="67"/>
  <c r="AI60" i="67"/>
  <c r="AI68" i="67" s="1"/>
  <c r="AI56" i="67"/>
  <c r="AI55" i="67"/>
  <c r="AI54" i="67"/>
  <c r="AI53" i="67"/>
  <c r="AI52" i="67"/>
  <c r="AI51" i="67"/>
  <c r="AI50" i="67"/>
  <c r="AI49" i="67"/>
  <c r="AI48" i="67"/>
  <c r="AI47" i="67"/>
  <c r="AI46" i="67"/>
  <c r="AI45" i="67"/>
  <c r="AI44" i="67"/>
  <c r="AI43" i="67"/>
  <c r="AI42" i="67"/>
  <c r="AI41" i="67"/>
  <c r="AI40" i="67"/>
  <c r="AI39" i="67"/>
  <c r="AI38" i="67"/>
  <c r="AI37" i="67"/>
  <c r="AI36" i="67"/>
  <c r="AI35" i="67"/>
  <c r="AI34" i="67"/>
  <c r="AI33" i="67"/>
  <c r="AI32" i="67"/>
  <c r="AI31" i="67"/>
  <c r="AI30" i="67"/>
  <c r="AI29" i="67"/>
  <c r="AI28" i="67"/>
  <c r="AI27" i="67"/>
  <c r="AI26" i="67"/>
  <c r="AI25" i="67"/>
  <c r="AI24" i="67"/>
  <c r="AI23" i="67"/>
  <c r="AI22" i="67"/>
  <c r="AI21" i="67"/>
  <c r="AI20" i="67"/>
  <c r="AI19" i="67"/>
  <c r="AI18" i="67"/>
  <c r="AI17" i="67"/>
  <c r="AI16" i="67"/>
  <c r="AI15" i="67"/>
  <c r="AI14" i="67"/>
  <c r="AI13" i="67"/>
  <c r="AI12" i="67"/>
  <c r="AI11" i="67"/>
  <c r="AI10" i="67"/>
  <c r="AI9" i="67"/>
  <c r="AI8" i="67"/>
  <c r="AI7" i="67"/>
  <c r="AI6" i="67"/>
  <c r="AI5" i="67"/>
  <c r="AI4" i="67"/>
  <c r="AI3" i="67"/>
  <c r="AI58" i="67" s="1"/>
  <c r="AG66" i="67"/>
  <c r="AG65" i="67"/>
  <c r="AG64" i="67"/>
  <c r="AG63" i="67"/>
  <c r="AG62" i="67"/>
  <c r="AG61" i="67"/>
  <c r="AG60" i="67"/>
  <c r="AG68" i="67" s="1"/>
  <c r="AG56" i="67"/>
  <c r="AG55" i="67"/>
  <c r="AG54" i="67"/>
  <c r="AG53" i="67"/>
  <c r="AG52" i="67"/>
  <c r="AG51" i="67"/>
  <c r="AG50" i="67"/>
  <c r="AG49" i="67"/>
  <c r="AG48" i="67"/>
  <c r="AG47" i="67"/>
  <c r="AG46" i="67"/>
  <c r="AG45" i="67"/>
  <c r="AG44" i="67"/>
  <c r="AG43" i="67"/>
  <c r="AG42" i="67"/>
  <c r="AG41" i="67"/>
  <c r="AG40" i="67"/>
  <c r="AG39" i="67"/>
  <c r="AG38" i="67"/>
  <c r="AG37" i="67"/>
  <c r="AG36" i="67"/>
  <c r="AG35" i="67"/>
  <c r="AG34" i="67"/>
  <c r="AG33" i="67"/>
  <c r="AG32" i="67"/>
  <c r="AG31" i="67"/>
  <c r="AG30" i="67"/>
  <c r="AG29" i="67"/>
  <c r="AG28" i="67"/>
  <c r="AG27" i="67"/>
  <c r="AG26" i="67"/>
  <c r="AG25" i="67"/>
  <c r="AG24" i="67"/>
  <c r="AG23" i="67"/>
  <c r="AG22" i="67"/>
  <c r="AG21" i="67"/>
  <c r="AG20" i="67"/>
  <c r="AG19" i="67"/>
  <c r="AG18" i="67"/>
  <c r="AG17" i="67"/>
  <c r="AG16" i="67"/>
  <c r="AG15" i="67"/>
  <c r="AG14" i="67"/>
  <c r="AG13" i="67"/>
  <c r="AG12" i="67"/>
  <c r="AG11" i="67"/>
  <c r="AG10" i="67"/>
  <c r="AG9" i="67"/>
  <c r="AG8" i="67"/>
  <c r="AG7" i="67"/>
  <c r="AG6" i="67"/>
  <c r="AG5" i="67"/>
  <c r="AG4" i="67"/>
  <c r="AG3" i="67"/>
  <c r="AG58" i="67" s="1"/>
  <c r="AF66" i="67"/>
  <c r="AF65" i="67"/>
  <c r="AF64" i="67"/>
  <c r="AF63" i="67"/>
  <c r="AF62" i="67"/>
  <c r="AF61" i="67"/>
  <c r="AF60" i="67"/>
  <c r="AF68" i="67" s="1"/>
  <c r="AF56" i="67"/>
  <c r="AF55" i="67"/>
  <c r="AF54" i="67"/>
  <c r="AF53" i="67"/>
  <c r="AF52" i="67"/>
  <c r="AF51" i="67"/>
  <c r="AF50" i="67"/>
  <c r="AF49" i="67"/>
  <c r="AF48" i="67"/>
  <c r="AF47" i="67"/>
  <c r="AF46" i="67"/>
  <c r="AF45" i="67"/>
  <c r="AF44" i="67"/>
  <c r="AF43" i="67"/>
  <c r="AF42" i="67"/>
  <c r="AF41" i="67"/>
  <c r="AF40" i="67"/>
  <c r="AF39" i="67"/>
  <c r="AF38" i="67"/>
  <c r="AF37" i="67"/>
  <c r="AF36" i="67"/>
  <c r="AF35" i="67"/>
  <c r="AF34" i="67"/>
  <c r="AF33" i="67"/>
  <c r="AF32" i="67"/>
  <c r="AF31" i="67"/>
  <c r="AF30" i="67"/>
  <c r="AF29" i="67"/>
  <c r="AF28" i="67"/>
  <c r="AF27" i="67"/>
  <c r="AF26" i="67"/>
  <c r="AF25" i="67"/>
  <c r="AF24" i="67"/>
  <c r="AF23" i="67"/>
  <c r="AF22" i="67"/>
  <c r="AF21" i="67"/>
  <c r="AF20" i="67"/>
  <c r="AF19" i="67"/>
  <c r="AF18" i="67"/>
  <c r="AF17" i="67"/>
  <c r="AF16" i="67"/>
  <c r="AF15" i="67"/>
  <c r="AF14" i="67"/>
  <c r="AF13" i="67"/>
  <c r="AF12" i="67"/>
  <c r="AF11" i="67"/>
  <c r="AF10" i="67"/>
  <c r="AF9" i="67"/>
  <c r="AF8" i="67"/>
  <c r="AF7" i="67"/>
  <c r="AF6" i="67"/>
  <c r="AF5" i="67"/>
  <c r="AF4" i="67"/>
  <c r="AF3" i="67"/>
  <c r="AF58" i="67" s="1"/>
  <c r="AF70" i="67" s="1"/>
  <c r="AE66" i="67"/>
  <c r="AE65" i="67"/>
  <c r="AE64" i="67"/>
  <c r="AE63" i="67"/>
  <c r="AE62" i="67"/>
  <c r="AE61" i="67"/>
  <c r="AE60" i="67"/>
  <c r="AE68" i="67" s="1"/>
  <c r="AE56" i="67"/>
  <c r="AE55" i="67"/>
  <c r="AE54" i="67"/>
  <c r="AE53" i="67"/>
  <c r="AE52" i="67"/>
  <c r="AE51" i="67"/>
  <c r="AE50" i="67"/>
  <c r="AE49" i="67"/>
  <c r="AE48" i="67"/>
  <c r="AE47" i="67"/>
  <c r="AE46" i="67"/>
  <c r="AE45" i="67"/>
  <c r="AE44" i="67"/>
  <c r="AE43" i="67"/>
  <c r="AE42" i="67"/>
  <c r="AE41" i="67"/>
  <c r="AE40" i="67"/>
  <c r="AE39" i="67"/>
  <c r="AE38" i="67"/>
  <c r="AE37" i="67"/>
  <c r="AE36" i="67"/>
  <c r="AE35" i="67"/>
  <c r="AE34" i="67"/>
  <c r="AE33" i="67"/>
  <c r="AE32" i="67"/>
  <c r="AE31" i="67"/>
  <c r="AE30" i="67"/>
  <c r="AE29" i="67"/>
  <c r="AE28" i="67"/>
  <c r="AE27" i="67"/>
  <c r="AE26" i="67"/>
  <c r="AE25" i="67"/>
  <c r="AE24" i="67"/>
  <c r="AE23" i="67"/>
  <c r="AE22" i="67"/>
  <c r="AE21" i="67"/>
  <c r="AE20" i="67"/>
  <c r="AE19" i="67"/>
  <c r="AE18" i="67"/>
  <c r="AE17" i="67"/>
  <c r="AE16" i="67"/>
  <c r="AE15" i="67"/>
  <c r="AE14" i="67"/>
  <c r="AE13" i="67"/>
  <c r="AE12" i="67"/>
  <c r="AE11" i="67"/>
  <c r="AE10" i="67"/>
  <c r="AE9" i="67"/>
  <c r="AE8" i="67"/>
  <c r="AE7" i="67"/>
  <c r="AE6" i="67"/>
  <c r="AE5" i="67"/>
  <c r="AE4" i="67"/>
  <c r="AE3" i="67"/>
  <c r="AE58" i="67" s="1"/>
  <c r="AC66" i="67"/>
  <c r="AC65" i="67"/>
  <c r="AC64" i="67"/>
  <c r="AC63" i="67"/>
  <c r="AC62" i="67"/>
  <c r="AC61" i="67"/>
  <c r="AC60" i="67"/>
  <c r="AC68" i="67" s="1"/>
  <c r="AC56" i="67"/>
  <c r="AC55" i="67"/>
  <c r="AC54" i="67"/>
  <c r="AC53" i="67"/>
  <c r="AC52" i="67"/>
  <c r="AC51" i="67"/>
  <c r="AC50" i="67"/>
  <c r="AC49" i="67"/>
  <c r="AC48" i="67"/>
  <c r="AC47" i="67"/>
  <c r="AC46" i="67"/>
  <c r="AC45" i="67"/>
  <c r="AC44" i="67"/>
  <c r="AC43" i="67"/>
  <c r="AC42" i="67"/>
  <c r="AC41" i="67"/>
  <c r="AC40" i="67"/>
  <c r="AC39" i="67"/>
  <c r="AC38" i="67"/>
  <c r="AC37" i="67"/>
  <c r="AC36" i="67"/>
  <c r="AC35" i="67"/>
  <c r="AC34" i="67"/>
  <c r="AC33" i="67"/>
  <c r="AC32" i="67"/>
  <c r="AC31" i="67"/>
  <c r="AC30" i="67"/>
  <c r="AC29" i="67"/>
  <c r="AC28" i="67"/>
  <c r="AC27" i="67"/>
  <c r="AC26" i="67"/>
  <c r="AC25" i="67"/>
  <c r="AC24" i="67"/>
  <c r="AC23" i="67"/>
  <c r="AC22" i="67"/>
  <c r="AC21" i="67"/>
  <c r="AC20" i="67"/>
  <c r="AC19" i="67"/>
  <c r="AC18" i="67"/>
  <c r="AC17" i="67"/>
  <c r="AC16" i="67"/>
  <c r="AC15" i="67"/>
  <c r="AC14" i="67"/>
  <c r="AC13" i="67"/>
  <c r="AC12" i="67"/>
  <c r="AC11" i="67"/>
  <c r="AC10" i="67"/>
  <c r="AC9" i="67"/>
  <c r="AC8" i="67"/>
  <c r="AC7" i="67"/>
  <c r="AC6" i="67"/>
  <c r="AC5" i="67"/>
  <c r="AC4" i="67"/>
  <c r="AC3" i="67"/>
  <c r="AC58" i="67" s="1"/>
  <c r="X66" i="67"/>
  <c r="X65" i="67"/>
  <c r="X64" i="67"/>
  <c r="X63" i="67"/>
  <c r="X62" i="67"/>
  <c r="X61" i="67"/>
  <c r="X60" i="67"/>
  <c r="X68" i="67" s="1"/>
  <c r="X56" i="67"/>
  <c r="X55" i="67"/>
  <c r="X54" i="67"/>
  <c r="X53" i="67"/>
  <c r="X52" i="67"/>
  <c r="X51" i="67"/>
  <c r="X50" i="67"/>
  <c r="X49" i="67"/>
  <c r="X48" i="67"/>
  <c r="X47" i="67"/>
  <c r="X46" i="67"/>
  <c r="X45" i="67"/>
  <c r="X44" i="67"/>
  <c r="X43" i="67"/>
  <c r="X42" i="67"/>
  <c r="X41" i="67"/>
  <c r="X40" i="67"/>
  <c r="X39" i="67"/>
  <c r="X38" i="67"/>
  <c r="X37" i="67"/>
  <c r="X36" i="67"/>
  <c r="X35" i="67"/>
  <c r="X34" i="67"/>
  <c r="X33" i="67"/>
  <c r="X32" i="67"/>
  <c r="X31" i="67"/>
  <c r="X30" i="67"/>
  <c r="X29" i="67"/>
  <c r="X28" i="67"/>
  <c r="X27" i="67"/>
  <c r="X26" i="67"/>
  <c r="X25" i="67"/>
  <c r="X24" i="67"/>
  <c r="X23" i="67"/>
  <c r="X22" i="67"/>
  <c r="X21" i="67"/>
  <c r="X20" i="67"/>
  <c r="X19" i="67"/>
  <c r="X18" i="67"/>
  <c r="X17" i="67"/>
  <c r="X16" i="67"/>
  <c r="X15" i="67"/>
  <c r="X14" i="67"/>
  <c r="X13" i="67"/>
  <c r="X12" i="67"/>
  <c r="X11" i="67"/>
  <c r="X10" i="67"/>
  <c r="X9" i="67"/>
  <c r="X8" i="67"/>
  <c r="X7" i="67"/>
  <c r="X6" i="67"/>
  <c r="X5" i="67"/>
  <c r="X4" i="67"/>
  <c r="X3" i="67"/>
  <c r="X58" i="67" s="1"/>
  <c r="X70" i="67" s="1"/>
  <c r="W66" i="67"/>
  <c r="W65" i="67"/>
  <c r="W64" i="67"/>
  <c r="W63" i="67"/>
  <c r="W62" i="67"/>
  <c r="W61" i="67"/>
  <c r="W60" i="67"/>
  <c r="W68" i="67" s="1"/>
  <c r="W56" i="67"/>
  <c r="W55" i="67"/>
  <c r="W54" i="67"/>
  <c r="W53" i="67"/>
  <c r="W52" i="67"/>
  <c r="W51" i="67"/>
  <c r="W50" i="67"/>
  <c r="W49" i="67"/>
  <c r="W48" i="67"/>
  <c r="W47" i="67"/>
  <c r="W46" i="67"/>
  <c r="W45" i="67"/>
  <c r="W44" i="67"/>
  <c r="W43" i="67"/>
  <c r="W42" i="67"/>
  <c r="W41" i="67"/>
  <c r="W40" i="67"/>
  <c r="W39" i="67"/>
  <c r="W38" i="67"/>
  <c r="W37" i="67"/>
  <c r="W36" i="67"/>
  <c r="W35" i="67"/>
  <c r="W34" i="67"/>
  <c r="W33" i="67"/>
  <c r="W32" i="67"/>
  <c r="W31" i="67"/>
  <c r="W30" i="67"/>
  <c r="W29" i="67"/>
  <c r="W28" i="67"/>
  <c r="W27" i="67"/>
  <c r="W26" i="67"/>
  <c r="W25" i="67"/>
  <c r="W24" i="67"/>
  <c r="W23" i="67"/>
  <c r="W22" i="67"/>
  <c r="W21" i="67"/>
  <c r="W20" i="67"/>
  <c r="W19" i="67"/>
  <c r="W18" i="67"/>
  <c r="W17" i="67"/>
  <c r="W16" i="67"/>
  <c r="W15" i="67"/>
  <c r="W14" i="67"/>
  <c r="W13" i="67"/>
  <c r="W12" i="67"/>
  <c r="W11" i="67"/>
  <c r="W10" i="67"/>
  <c r="W9" i="67"/>
  <c r="W8" i="67"/>
  <c r="W7" i="67"/>
  <c r="W6" i="67"/>
  <c r="W5" i="67"/>
  <c r="W4" i="67"/>
  <c r="W3" i="67"/>
  <c r="W58" i="67" s="1"/>
  <c r="U66" i="67"/>
  <c r="U65" i="67"/>
  <c r="U64" i="67"/>
  <c r="U63" i="67"/>
  <c r="U62" i="67"/>
  <c r="U61" i="67"/>
  <c r="U60" i="67"/>
  <c r="U68" i="67" s="1"/>
  <c r="U56" i="67"/>
  <c r="U55" i="67"/>
  <c r="U54" i="67"/>
  <c r="U53" i="67"/>
  <c r="U52" i="67"/>
  <c r="U51" i="67"/>
  <c r="U50" i="67"/>
  <c r="U49" i="67"/>
  <c r="U48" i="67"/>
  <c r="U47" i="67"/>
  <c r="U46" i="67"/>
  <c r="U45" i="67"/>
  <c r="U44" i="67"/>
  <c r="U43" i="67"/>
  <c r="U42" i="67"/>
  <c r="U41" i="67"/>
  <c r="U40" i="67"/>
  <c r="U39" i="67"/>
  <c r="U38" i="67"/>
  <c r="U37" i="67"/>
  <c r="U36" i="67"/>
  <c r="U35" i="67"/>
  <c r="U34" i="67"/>
  <c r="U33" i="67"/>
  <c r="U32" i="67"/>
  <c r="U31" i="67"/>
  <c r="U30" i="67"/>
  <c r="U29" i="67"/>
  <c r="U28" i="67"/>
  <c r="U27" i="67"/>
  <c r="U26" i="67"/>
  <c r="U25" i="67"/>
  <c r="U24" i="67"/>
  <c r="U23" i="67"/>
  <c r="U22" i="67"/>
  <c r="U21" i="67"/>
  <c r="U20" i="67"/>
  <c r="U19" i="67"/>
  <c r="U18" i="67"/>
  <c r="U17" i="67"/>
  <c r="U16" i="67"/>
  <c r="U15" i="67"/>
  <c r="U14" i="67"/>
  <c r="U13" i="67"/>
  <c r="U12" i="67"/>
  <c r="U11" i="67"/>
  <c r="U10" i="67"/>
  <c r="U9" i="67"/>
  <c r="U8" i="67"/>
  <c r="U7" i="67"/>
  <c r="U6" i="67"/>
  <c r="U5" i="67"/>
  <c r="U4" i="67"/>
  <c r="U3" i="67"/>
  <c r="U58" i="67" s="1"/>
  <c r="T66" i="67"/>
  <c r="T65" i="67"/>
  <c r="T64" i="67"/>
  <c r="T63" i="67"/>
  <c r="T62" i="67"/>
  <c r="T61" i="67"/>
  <c r="T60" i="67"/>
  <c r="T68" i="67" s="1"/>
  <c r="T56" i="67"/>
  <c r="T55" i="67"/>
  <c r="T54" i="67"/>
  <c r="T53" i="67"/>
  <c r="T52" i="67"/>
  <c r="T51" i="67"/>
  <c r="T50" i="67"/>
  <c r="T49" i="67"/>
  <c r="T48" i="67"/>
  <c r="T47" i="67"/>
  <c r="T46" i="67"/>
  <c r="T45" i="67"/>
  <c r="T44" i="67"/>
  <c r="T43" i="67"/>
  <c r="T42" i="67"/>
  <c r="T41" i="67"/>
  <c r="T40" i="67"/>
  <c r="T39" i="67"/>
  <c r="T38" i="67"/>
  <c r="T37" i="67"/>
  <c r="T36" i="67"/>
  <c r="T35" i="67"/>
  <c r="T34" i="67"/>
  <c r="T33" i="67"/>
  <c r="T32" i="67"/>
  <c r="T31" i="67"/>
  <c r="T30" i="67"/>
  <c r="T29" i="67"/>
  <c r="T28" i="67"/>
  <c r="T27" i="67"/>
  <c r="T26" i="67"/>
  <c r="T25" i="67"/>
  <c r="T24" i="67"/>
  <c r="T23" i="67"/>
  <c r="T22" i="67"/>
  <c r="T21" i="67"/>
  <c r="T20" i="67"/>
  <c r="T19" i="67"/>
  <c r="T18" i="67"/>
  <c r="T17" i="67"/>
  <c r="T16" i="67"/>
  <c r="T15" i="67"/>
  <c r="T14" i="67"/>
  <c r="T13" i="67"/>
  <c r="T12" i="67"/>
  <c r="T11" i="67"/>
  <c r="T10" i="67"/>
  <c r="T9" i="67"/>
  <c r="T8" i="67"/>
  <c r="T7" i="67"/>
  <c r="T6" i="67"/>
  <c r="T5" i="67"/>
  <c r="T4" i="67"/>
  <c r="T3" i="67"/>
  <c r="T58" i="67" s="1"/>
  <c r="T70" i="67" s="1"/>
  <c r="R66" i="67"/>
  <c r="R65" i="67"/>
  <c r="R64" i="67"/>
  <c r="R63" i="67"/>
  <c r="R62" i="67"/>
  <c r="R61" i="67"/>
  <c r="R60" i="67"/>
  <c r="R68" i="67" s="1"/>
  <c r="R56" i="67"/>
  <c r="R55" i="67"/>
  <c r="R54" i="67"/>
  <c r="R53" i="67"/>
  <c r="R52" i="67"/>
  <c r="R51" i="67"/>
  <c r="R50" i="67"/>
  <c r="R49" i="67"/>
  <c r="R48" i="67"/>
  <c r="R47" i="67"/>
  <c r="R46" i="67"/>
  <c r="R45" i="67"/>
  <c r="R44" i="67"/>
  <c r="R43" i="67"/>
  <c r="R42" i="67"/>
  <c r="R41" i="67"/>
  <c r="R40" i="67"/>
  <c r="R39" i="67"/>
  <c r="R38" i="67"/>
  <c r="R37" i="67"/>
  <c r="R36" i="67"/>
  <c r="R35" i="67"/>
  <c r="R34" i="67"/>
  <c r="R33" i="67"/>
  <c r="R32" i="67"/>
  <c r="R31" i="67"/>
  <c r="R30" i="67"/>
  <c r="R29" i="67"/>
  <c r="R28" i="67"/>
  <c r="R27" i="67"/>
  <c r="R26" i="67"/>
  <c r="R25" i="67"/>
  <c r="R24" i="67"/>
  <c r="R23" i="67"/>
  <c r="R22" i="67"/>
  <c r="R21" i="67"/>
  <c r="R20" i="67"/>
  <c r="R19" i="67"/>
  <c r="R18" i="67"/>
  <c r="R17" i="67"/>
  <c r="R16" i="67"/>
  <c r="R15" i="67"/>
  <c r="R14" i="67"/>
  <c r="R13" i="67"/>
  <c r="R12" i="67"/>
  <c r="R11" i="67"/>
  <c r="R10" i="67"/>
  <c r="R9" i="67"/>
  <c r="R8" i="67"/>
  <c r="R7" i="67"/>
  <c r="R6" i="67"/>
  <c r="R5" i="67"/>
  <c r="R4" i="67"/>
  <c r="R3" i="67"/>
  <c r="R58" i="67" s="1"/>
  <c r="R70" i="67" s="1"/>
  <c r="Q66" i="67"/>
  <c r="Q65" i="67"/>
  <c r="Q64" i="67"/>
  <c r="Q63" i="67"/>
  <c r="Q62" i="67"/>
  <c r="Q61" i="67"/>
  <c r="Q60" i="67"/>
  <c r="Q68" i="67" s="1"/>
  <c r="Q56" i="67"/>
  <c r="Q55" i="67"/>
  <c r="Q54" i="67"/>
  <c r="Q53" i="67"/>
  <c r="Q52" i="67"/>
  <c r="Q51" i="67"/>
  <c r="Q50" i="67"/>
  <c r="Q49" i="67"/>
  <c r="Q48" i="67"/>
  <c r="Q47" i="67"/>
  <c r="Q46" i="67"/>
  <c r="Q45" i="67"/>
  <c r="Q44" i="67"/>
  <c r="Q43" i="67"/>
  <c r="Q42" i="67"/>
  <c r="Q41" i="67"/>
  <c r="Q40" i="67"/>
  <c r="Q39" i="67"/>
  <c r="Q38" i="67"/>
  <c r="Q37" i="67"/>
  <c r="Q36" i="67"/>
  <c r="Q35" i="67"/>
  <c r="Q34" i="67"/>
  <c r="Q33" i="67"/>
  <c r="Q32" i="67"/>
  <c r="Q31" i="67"/>
  <c r="Q30" i="67"/>
  <c r="Q29" i="67"/>
  <c r="Q28" i="67"/>
  <c r="Q27" i="67"/>
  <c r="Q26" i="67"/>
  <c r="Q25" i="67"/>
  <c r="Q24" i="67"/>
  <c r="Q23" i="67"/>
  <c r="Q22" i="67"/>
  <c r="Q21" i="67"/>
  <c r="Q20" i="67"/>
  <c r="Q19" i="67"/>
  <c r="Q18" i="67"/>
  <c r="Q17" i="67"/>
  <c r="Q16" i="67"/>
  <c r="Q15" i="67"/>
  <c r="Q14" i="67"/>
  <c r="Q13" i="67"/>
  <c r="Q12" i="67"/>
  <c r="Q11" i="67"/>
  <c r="Q10" i="67"/>
  <c r="Q9" i="67"/>
  <c r="Q8" i="67"/>
  <c r="Q7" i="67"/>
  <c r="Q6" i="67"/>
  <c r="Q5" i="67"/>
  <c r="Q4" i="67"/>
  <c r="Q3" i="67"/>
  <c r="Q58" i="67" s="1"/>
  <c r="Q70" i="67" s="1"/>
  <c r="L61" i="67"/>
  <c r="L62" i="67"/>
  <c r="L63" i="67"/>
  <c r="L64" i="67"/>
  <c r="L65" i="67"/>
  <c r="L66" i="67"/>
  <c r="L60" i="67"/>
  <c r="L4" i="67"/>
  <c r="L5" i="67"/>
  <c r="L6" i="67"/>
  <c r="L7" i="67"/>
  <c r="L8" i="67"/>
  <c r="L9" i="67"/>
  <c r="L10" i="67"/>
  <c r="L11" i="67"/>
  <c r="L12" i="67"/>
  <c r="L13" i="67"/>
  <c r="L14" i="67"/>
  <c r="L15" i="67"/>
  <c r="L16" i="67"/>
  <c r="L17" i="67"/>
  <c r="L18" i="67"/>
  <c r="L19" i="67"/>
  <c r="L20" i="67"/>
  <c r="L21" i="67"/>
  <c r="L22" i="67"/>
  <c r="L23" i="67"/>
  <c r="L24" i="67"/>
  <c r="L25" i="67"/>
  <c r="L26" i="67"/>
  <c r="L27" i="67"/>
  <c r="L28" i="67"/>
  <c r="L29" i="67"/>
  <c r="L30" i="67"/>
  <c r="L31" i="67"/>
  <c r="L32" i="67"/>
  <c r="L33" i="67"/>
  <c r="L34" i="67"/>
  <c r="L35" i="67"/>
  <c r="L36" i="67"/>
  <c r="L37" i="67"/>
  <c r="L38" i="67"/>
  <c r="L39" i="67"/>
  <c r="L40" i="67"/>
  <c r="L41" i="67"/>
  <c r="L42" i="67"/>
  <c r="L43" i="67"/>
  <c r="L44" i="67"/>
  <c r="L45" i="67"/>
  <c r="L46" i="67"/>
  <c r="L47" i="67"/>
  <c r="L48" i="67"/>
  <c r="L49" i="67"/>
  <c r="L50" i="67"/>
  <c r="L51" i="67"/>
  <c r="L52" i="67"/>
  <c r="L53" i="67"/>
  <c r="L54" i="67"/>
  <c r="L55" i="67"/>
  <c r="L56" i="67"/>
  <c r="L3" i="67"/>
  <c r="K66" i="67"/>
  <c r="H66" i="67"/>
  <c r="G66" i="67"/>
  <c r="F66" i="67"/>
  <c r="K65" i="67"/>
  <c r="H65" i="67"/>
  <c r="G65" i="67"/>
  <c r="F65" i="67"/>
  <c r="K64" i="67"/>
  <c r="H64" i="67"/>
  <c r="G64" i="67"/>
  <c r="F64" i="67"/>
  <c r="K63" i="67"/>
  <c r="H63" i="67"/>
  <c r="G63" i="67"/>
  <c r="F63" i="67"/>
  <c r="K62" i="67"/>
  <c r="H62" i="67"/>
  <c r="G62" i="67"/>
  <c r="F62" i="67"/>
  <c r="K61" i="67"/>
  <c r="H61" i="67"/>
  <c r="G61" i="67"/>
  <c r="F61" i="67"/>
  <c r="K60" i="67"/>
  <c r="H60" i="67"/>
  <c r="G60" i="67"/>
  <c r="F60" i="67"/>
  <c r="K56" i="67"/>
  <c r="H56" i="67"/>
  <c r="G56" i="67"/>
  <c r="F56" i="67"/>
  <c r="K55" i="67"/>
  <c r="H55" i="67"/>
  <c r="G55" i="67"/>
  <c r="F55" i="67"/>
  <c r="K54" i="67"/>
  <c r="H54" i="67"/>
  <c r="G54" i="67"/>
  <c r="F54" i="67"/>
  <c r="K53" i="67"/>
  <c r="H53" i="67"/>
  <c r="G53" i="67"/>
  <c r="F53" i="67"/>
  <c r="K52" i="67"/>
  <c r="H52" i="67"/>
  <c r="G52" i="67"/>
  <c r="F52" i="67"/>
  <c r="K51" i="67"/>
  <c r="H51" i="67"/>
  <c r="G51" i="67"/>
  <c r="F51" i="67"/>
  <c r="K50" i="67"/>
  <c r="H50" i="67"/>
  <c r="G50" i="67"/>
  <c r="F50" i="67"/>
  <c r="K49" i="67"/>
  <c r="H49" i="67"/>
  <c r="G49" i="67"/>
  <c r="F49" i="67"/>
  <c r="K48" i="67"/>
  <c r="H48" i="67"/>
  <c r="G48" i="67"/>
  <c r="F48" i="67"/>
  <c r="K47" i="67"/>
  <c r="H47" i="67"/>
  <c r="G47" i="67"/>
  <c r="F47" i="67"/>
  <c r="K46" i="67"/>
  <c r="H46" i="67"/>
  <c r="G46" i="67"/>
  <c r="F46" i="67"/>
  <c r="K45" i="67"/>
  <c r="H45" i="67"/>
  <c r="G45" i="67"/>
  <c r="F45" i="67"/>
  <c r="K44" i="67"/>
  <c r="H44" i="67"/>
  <c r="G44" i="67"/>
  <c r="F44" i="67"/>
  <c r="K43" i="67"/>
  <c r="H43" i="67"/>
  <c r="G43" i="67"/>
  <c r="F43" i="67"/>
  <c r="K42" i="67"/>
  <c r="H42" i="67"/>
  <c r="G42" i="67"/>
  <c r="F42" i="67"/>
  <c r="K41" i="67"/>
  <c r="H41" i="67"/>
  <c r="G41" i="67"/>
  <c r="F41" i="67"/>
  <c r="K40" i="67"/>
  <c r="H40" i="67"/>
  <c r="G40" i="67"/>
  <c r="F40" i="67"/>
  <c r="K39" i="67"/>
  <c r="H39" i="67"/>
  <c r="G39" i="67"/>
  <c r="F39" i="67"/>
  <c r="K38" i="67"/>
  <c r="H38" i="67"/>
  <c r="G38" i="67"/>
  <c r="F38" i="67"/>
  <c r="K37" i="67"/>
  <c r="H37" i="67"/>
  <c r="G37" i="67"/>
  <c r="F37" i="67"/>
  <c r="K36" i="67"/>
  <c r="H36" i="67"/>
  <c r="G36" i="67"/>
  <c r="F36" i="67"/>
  <c r="K35" i="67"/>
  <c r="H35" i="67"/>
  <c r="G35" i="67"/>
  <c r="F35" i="67"/>
  <c r="K34" i="67"/>
  <c r="H34" i="67"/>
  <c r="G34" i="67"/>
  <c r="F34" i="67"/>
  <c r="K33" i="67"/>
  <c r="H33" i="67"/>
  <c r="G33" i="67"/>
  <c r="F33" i="67"/>
  <c r="K32" i="67"/>
  <c r="H32" i="67"/>
  <c r="G32" i="67"/>
  <c r="F32" i="67"/>
  <c r="K31" i="67"/>
  <c r="H31" i="67"/>
  <c r="G31" i="67"/>
  <c r="F31" i="67"/>
  <c r="K30" i="67"/>
  <c r="H30" i="67"/>
  <c r="G30" i="67"/>
  <c r="F30" i="67"/>
  <c r="K29" i="67"/>
  <c r="H29" i="67"/>
  <c r="G29" i="67"/>
  <c r="F29" i="67"/>
  <c r="K28" i="67"/>
  <c r="H28" i="67"/>
  <c r="G28" i="67"/>
  <c r="F28" i="67"/>
  <c r="K27" i="67"/>
  <c r="H27" i="67"/>
  <c r="G27" i="67"/>
  <c r="F27" i="67"/>
  <c r="K26" i="67"/>
  <c r="H26" i="67"/>
  <c r="G26" i="67"/>
  <c r="F26" i="67"/>
  <c r="K25" i="67"/>
  <c r="H25" i="67"/>
  <c r="G25" i="67"/>
  <c r="F25" i="67"/>
  <c r="K24" i="67"/>
  <c r="H24" i="67"/>
  <c r="G24" i="67"/>
  <c r="F24" i="67"/>
  <c r="K23" i="67"/>
  <c r="H23" i="67"/>
  <c r="G23" i="67"/>
  <c r="F23" i="67"/>
  <c r="K22" i="67"/>
  <c r="H22" i="67"/>
  <c r="G22" i="67"/>
  <c r="F22" i="67"/>
  <c r="K21" i="67"/>
  <c r="H21" i="67"/>
  <c r="G21" i="67"/>
  <c r="F21" i="67"/>
  <c r="K20" i="67"/>
  <c r="H20" i="67"/>
  <c r="G20" i="67"/>
  <c r="F20" i="67"/>
  <c r="K19" i="67"/>
  <c r="H19" i="67"/>
  <c r="G19" i="67"/>
  <c r="F19" i="67"/>
  <c r="K18" i="67"/>
  <c r="H18" i="67"/>
  <c r="G18" i="67"/>
  <c r="F18" i="67"/>
  <c r="K17" i="67"/>
  <c r="H17" i="67"/>
  <c r="G17" i="67"/>
  <c r="F17" i="67"/>
  <c r="K16" i="67"/>
  <c r="H16" i="67"/>
  <c r="G16" i="67"/>
  <c r="F16" i="67"/>
  <c r="K15" i="67"/>
  <c r="H15" i="67"/>
  <c r="G15" i="67"/>
  <c r="F15" i="67"/>
  <c r="K14" i="67"/>
  <c r="H14" i="67"/>
  <c r="G14" i="67"/>
  <c r="F14" i="67"/>
  <c r="K13" i="67"/>
  <c r="H13" i="67"/>
  <c r="G13" i="67"/>
  <c r="F13" i="67"/>
  <c r="K12" i="67"/>
  <c r="H12" i="67"/>
  <c r="G12" i="67"/>
  <c r="F12" i="67"/>
  <c r="K11" i="67"/>
  <c r="H11" i="67"/>
  <c r="G11" i="67"/>
  <c r="F11" i="67"/>
  <c r="K10" i="67"/>
  <c r="H10" i="67"/>
  <c r="G10" i="67"/>
  <c r="F10" i="67"/>
  <c r="K9" i="67"/>
  <c r="H9" i="67"/>
  <c r="G9" i="67"/>
  <c r="F9" i="67"/>
  <c r="K8" i="67"/>
  <c r="H8" i="67"/>
  <c r="G8" i="67"/>
  <c r="F8" i="67"/>
  <c r="K7" i="67"/>
  <c r="H7" i="67"/>
  <c r="G7" i="67"/>
  <c r="F7" i="67"/>
  <c r="K6" i="67"/>
  <c r="H6" i="67"/>
  <c r="G6" i="67"/>
  <c r="F6" i="67"/>
  <c r="K5" i="67"/>
  <c r="H5" i="67"/>
  <c r="G5" i="67"/>
  <c r="F5" i="67"/>
  <c r="K4" i="67"/>
  <c r="H4" i="67"/>
  <c r="G4" i="67"/>
  <c r="F4" i="67"/>
  <c r="K3" i="67"/>
  <c r="H3" i="67"/>
  <c r="G3" i="67"/>
  <c r="F3" i="67"/>
  <c r="AA94" i="3" l="1"/>
  <c r="T94" i="3"/>
  <c r="V94" i="3"/>
  <c r="Y94" i="3"/>
  <c r="X94" i="3"/>
  <c r="Z32" i="3"/>
  <c r="Z93" i="3" s="1"/>
  <c r="Z94" i="3" s="1"/>
  <c r="L93" i="3"/>
  <c r="Q94" i="3"/>
  <c r="R94" i="3"/>
  <c r="AH32" i="3"/>
  <c r="F4" i="71"/>
  <c r="E5" i="71"/>
  <c r="E70" i="71"/>
  <c r="F70" i="71" s="1"/>
  <c r="M4" i="71"/>
  <c r="G4" i="71" s="1"/>
  <c r="L5" i="71"/>
  <c r="E71" i="71"/>
  <c r="M68" i="71"/>
  <c r="L69" i="71"/>
  <c r="AW28" i="70"/>
  <c r="AU28" i="70"/>
  <c r="AW24" i="70"/>
  <c r="AU24" i="70"/>
  <c r="AW16" i="70"/>
  <c r="AU16" i="70"/>
  <c r="AW8" i="70"/>
  <c r="AU8" i="70"/>
  <c r="AW45" i="70"/>
  <c r="AU45" i="70"/>
  <c r="AW61" i="70"/>
  <c r="AU61" i="70"/>
  <c r="AW20" i="70"/>
  <c r="AU20" i="70"/>
  <c r="AW11" i="70"/>
  <c r="AU11" i="70"/>
  <c r="AW23" i="70"/>
  <c r="AU23" i="70"/>
  <c r="AW15" i="70"/>
  <c r="AU15" i="70"/>
  <c r="AW7" i="70"/>
  <c r="AU7" i="70"/>
  <c r="AW46" i="70"/>
  <c r="AU46" i="70"/>
  <c r="AW27" i="70"/>
  <c r="AU27" i="70"/>
  <c r="AW29" i="70"/>
  <c r="AU29" i="70"/>
  <c r="AW21" i="70"/>
  <c r="AU21" i="70"/>
  <c r="AW13" i="70"/>
  <c r="AU13" i="70"/>
  <c r="AW5" i="70"/>
  <c r="AU5" i="70"/>
  <c r="AW12" i="70"/>
  <c r="AU12" i="70"/>
  <c r="AW19" i="70"/>
  <c r="AU19" i="70"/>
  <c r="AW30" i="70"/>
  <c r="AU30" i="70"/>
  <c r="AW25" i="70"/>
  <c r="AU25" i="70"/>
  <c r="AW17" i="70"/>
  <c r="AU17" i="70"/>
  <c r="AW9" i="70"/>
  <c r="AU9" i="70"/>
  <c r="AW44" i="70"/>
  <c r="AU44" i="70"/>
  <c r="AW52" i="70"/>
  <c r="AU52" i="70"/>
  <c r="AW60" i="70"/>
  <c r="AU60" i="70"/>
  <c r="AW43" i="70"/>
  <c r="AU43" i="70"/>
  <c r="AN63" i="70"/>
  <c r="AA32" i="70"/>
  <c r="AA62" i="70"/>
  <c r="AW54" i="70"/>
  <c r="AU54" i="70"/>
  <c r="AS4" i="70" a="1"/>
  <c r="AS4" i="70" s="1"/>
  <c r="AA10" i="70"/>
  <c r="AA14" i="70"/>
  <c r="AA27" i="70"/>
  <c r="AA8" i="70"/>
  <c r="AU22" i="70"/>
  <c r="J76" i="70"/>
  <c r="AW37" i="70"/>
  <c r="AU37" i="70"/>
  <c r="AA51" i="70"/>
  <c r="AA5" i="70"/>
  <c r="AA19" i="70"/>
  <c r="AA11" i="70"/>
  <c r="AA4" i="70"/>
  <c r="AA15" i="70"/>
  <c r="AW57" i="70"/>
  <c r="AU57" i="70"/>
  <c r="AW62" i="70"/>
  <c r="AU62" i="70"/>
  <c r="AA42" i="70"/>
  <c r="AA6" i="70"/>
  <c r="AA25" i="70"/>
  <c r="AU14" i="70"/>
  <c r="AW59" i="70"/>
  <c r="AU59" i="70"/>
  <c r="AW39" i="70"/>
  <c r="AU39" i="70"/>
  <c r="AU72" i="70"/>
  <c r="AU73" i="70" s="1"/>
  <c r="AA58" i="70"/>
  <c r="AW51" i="70"/>
  <c r="AU51" i="70"/>
  <c r="AA29" i="70"/>
  <c r="AA28" i="70"/>
  <c r="AA7" i="70"/>
  <c r="AW49" i="70"/>
  <c r="AU49" i="70"/>
  <c r="AA64" i="70"/>
  <c r="AA76" i="70" s="1"/>
  <c r="AA65" i="70"/>
  <c r="AW53" i="70"/>
  <c r="AU53" i="70"/>
  <c r="AW42" i="70"/>
  <c r="AU42" i="70"/>
  <c r="AU18" i="70"/>
  <c r="AS63" i="70"/>
  <c r="AW3" i="70"/>
  <c r="AU6" i="70"/>
  <c r="AW66" i="70"/>
  <c r="AW74" i="70" s="1"/>
  <c r="AS73" i="70"/>
  <c r="AW47" i="70"/>
  <c r="AU47" i="70"/>
  <c r="AW56" i="70"/>
  <c r="AU56" i="70"/>
  <c r="AW40" i="70"/>
  <c r="AU40" i="70"/>
  <c r="AW48" i="70"/>
  <c r="AU48" i="70"/>
  <c r="AW41" i="70"/>
  <c r="AU41" i="70"/>
  <c r="AW58" i="70"/>
  <c r="AU58" i="70"/>
  <c r="AL65" i="70"/>
  <c r="AU3" i="70"/>
  <c r="AW55" i="70"/>
  <c r="AU55" i="70"/>
  <c r="AW38" i="70"/>
  <c r="AU38" i="70"/>
  <c r="AA34" i="70"/>
  <c r="AA33" i="70"/>
  <c r="AA54" i="70"/>
  <c r="AA18" i="70"/>
  <c r="AA22" i="70"/>
  <c r="AA9" i="70"/>
  <c r="AU10" i="70"/>
  <c r="AA24" i="70"/>
  <c r="AW36" i="70"/>
  <c r="AU36" i="70"/>
  <c r="AW50" i="70"/>
  <c r="AU50" i="70"/>
  <c r="AW35" i="70"/>
  <c r="AU35" i="70"/>
  <c r="AW34" i="70"/>
  <c r="AU34" i="70"/>
  <c r="AN73" i="70"/>
  <c r="AW33" i="70"/>
  <c r="AU33" i="70"/>
  <c r="AA46" i="70"/>
  <c r="AA13" i="70"/>
  <c r="AA12" i="70"/>
  <c r="AA23" i="70"/>
  <c r="AU26" i="70"/>
  <c r="F30" i="59"/>
  <c r="AE30" i="59"/>
  <c r="AH30" i="59"/>
  <c r="AB30" i="59"/>
  <c r="AC30" i="59"/>
  <c r="AJ70" i="36"/>
  <c r="AI70" i="36"/>
  <c r="AE70" i="36"/>
  <c r="AC70" i="36"/>
  <c r="X70" i="36"/>
  <c r="T70" i="36"/>
  <c r="R70" i="36"/>
  <c r="AK70" i="67"/>
  <c r="AI70" i="67"/>
  <c r="AG70" i="67"/>
  <c r="AE70" i="67"/>
  <c r="AC70" i="67"/>
  <c r="W70" i="67"/>
  <c r="U70" i="67"/>
  <c r="AA81" i="3"/>
  <c r="V81" i="3"/>
  <c r="T81" i="3"/>
  <c r="Y31" i="3"/>
  <c r="X31" i="3"/>
  <c r="W31" i="3"/>
  <c r="S31" i="3"/>
  <c r="G31" i="3"/>
  <c r="Y30" i="3"/>
  <c r="Y81" i="3" s="1"/>
  <c r="X30" i="3"/>
  <c r="X81" i="3" s="1"/>
  <c r="W30" i="3"/>
  <c r="W81" i="3" s="1"/>
  <c r="S30" i="3"/>
  <c r="S81" i="3" s="1"/>
  <c r="G30" i="3"/>
  <c r="G81" i="3" s="1"/>
  <c r="V61" i="63"/>
  <c r="Z61" i="63"/>
  <c r="AI61" i="63"/>
  <c r="V62" i="63"/>
  <c r="Y62" i="63"/>
  <c r="Z62" i="63"/>
  <c r="AI62" i="63"/>
  <c r="S63" i="63"/>
  <c r="AB63" i="63" s="1"/>
  <c r="V63" i="63"/>
  <c r="Z63" i="63"/>
  <c r="AI63" i="63"/>
  <c r="V64" i="63"/>
  <c r="Y64" i="63"/>
  <c r="Z64" i="63"/>
  <c r="AI64" i="63"/>
  <c r="V65" i="63"/>
  <c r="Z65" i="63"/>
  <c r="AI65" i="63"/>
  <c r="S66" i="63"/>
  <c r="AB66" i="63" s="1"/>
  <c r="Z66" i="63"/>
  <c r="AI66" i="63"/>
  <c r="AI60" i="63"/>
  <c r="Z60" i="63"/>
  <c r="Y60" i="63"/>
  <c r="V60" i="63"/>
  <c r="S4" i="63"/>
  <c r="AB4" i="63" s="1"/>
  <c r="V4" i="63"/>
  <c r="Z4" i="63"/>
  <c r="AI4" i="63"/>
  <c r="V5" i="63"/>
  <c r="Z5" i="63"/>
  <c r="AI5" i="63"/>
  <c r="S6" i="63"/>
  <c r="AB6" i="63" s="1"/>
  <c r="V6" i="63"/>
  <c r="Z6" i="63"/>
  <c r="AI6" i="63"/>
  <c r="Z7" i="63"/>
  <c r="AI7" i="63"/>
  <c r="V8" i="63"/>
  <c r="Y8" i="63"/>
  <c r="AD8" i="63" s="1"/>
  <c r="Z8" i="63"/>
  <c r="AI8" i="63"/>
  <c r="S9" i="63"/>
  <c r="AB9" i="63" s="1"/>
  <c r="Y9" i="63"/>
  <c r="Z9" i="63"/>
  <c r="AI9" i="63"/>
  <c r="V10" i="63"/>
  <c r="Z10" i="63"/>
  <c r="AI10" i="63"/>
  <c r="S11" i="63"/>
  <c r="AB11" i="63" s="1"/>
  <c r="V11" i="63"/>
  <c r="Z11" i="63"/>
  <c r="AI11" i="63"/>
  <c r="Z12" i="63"/>
  <c r="AI12" i="63"/>
  <c r="Y13" i="63"/>
  <c r="Z13" i="63"/>
  <c r="AI13" i="63"/>
  <c r="V14" i="63"/>
  <c r="Z14" i="63"/>
  <c r="AI14" i="63"/>
  <c r="S15" i="63"/>
  <c r="AB15" i="63" s="1"/>
  <c r="Z15" i="63"/>
  <c r="AI15" i="63"/>
  <c r="S16" i="63"/>
  <c r="AB16" i="63" s="1"/>
  <c r="Y16" i="63"/>
  <c r="Z16" i="63"/>
  <c r="AI16" i="63"/>
  <c r="S17" i="63"/>
  <c r="AB17" i="63" s="1"/>
  <c r="Z17" i="63"/>
  <c r="AI17" i="63"/>
  <c r="S18" i="63"/>
  <c r="AB18" i="63" s="1"/>
  <c r="V18" i="63"/>
  <c r="Z18" i="63"/>
  <c r="AI18" i="63"/>
  <c r="S19" i="63"/>
  <c r="AB19" i="63" s="1"/>
  <c r="V19" i="63"/>
  <c r="Z19" i="63"/>
  <c r="AI19" i="63"/>
  <c r="S20" i="63"/>
  <c r="AB20" i="63" s="1"/>
  <c r="Z20" i="63"/>
  <c r="AI20" i="63"/>
  <c r="S21" i="63"/>
  <c r="AB21" i="63" s="1"/>
  <c r="Y21" i="63"/>
  <c r="Z21" i="63"/>
  <c r="AI21" i="63"/>
  <c r="S22" i="63"/>
  <c r="AB22" i="63" s="1"/>
  <c r="Z22" i="63"/>
  <c r="AI22" i="63"/>
  <c r="Z23" i="63"/>
  <c r="AI23" i="63"/>
  <c r="Z24" i="63"/>
  <c r="AI24" i="63"/>
  <c r="Z25" i="63"/>
  <c r="AI25" i="63"/>
  <c r="Y26" i="63"/>
  <c r="Z26" i="63"/>
  <c r="AI26" i="63"/>
  <c r="Y27" i="63"/>
  <c r="Z27" i="63"/>
  <c r="AI27" i="63"/>
  <c r="Z28" i="63"/>
  <c r="AI28" i="63"/>
  <c r="Z29" i="63"/>
  <c r="AI29" i="63"/>
  <c r="S30" i="63"/>
  <c r="AB30" i="63" s="1"/>
  <c r="V30" i="63"/>
  <c r="Z30" i="63"/>
  <c r="AI30" i="63"/>
  <c r="Z31" i="63"/>
  <c r="AI31" i="63"/>
  <c r="S32" i="63"/>
  <c r="AB32" i="63" s="1"/>
  <c r="Y32" i="63"/>
  <c r="AD32" i="63" s="1"/>
  <c r="Z32" i="63"/>
  <c r="AI32" i="63"/>
  <c r="S33" i="63"/>
  <c r="AB33" i="63" s="1"/>
  <c r="V33" i="63"/>
  <c r="Z33" i="63"/>
  <c r="AI33" i="63"/>
  <c r="S34" i="63"/>
  <c r="AB34" i="63" s="1"/>
  <c r="Z34" i="63"/>
  <c r="AI34" i="63"/>
  <c r="Z35" i="63"/>
  <c r="AI35" i="63"/>
  <c r="V36" i="63"/>
  <c r="Z36" i="63"/>
  <c r="AI36" i="63"/>
  <c r="Z37" i="63"/>
  <c r="AI37" i="63"/>
  <c r="S38" i="63"/>
  <c r="AB38" i="63" s="1"/>
  <c r="V38" i="63"/>
  <c r="Y38" i="63"/>
  <c r="Z38" i="63"/>
  <c r="AI38" i="63"/>
  <c r="S39" i="63"/>
  <c r="AB39" i="63" s="1"/>
  <c r="Z39" i="63"/>
  <c r="AI39" i="63"/>
  <c r="Z40" i="63"/>
  <c r="AI40" i="63"/>
  <c r="Z41" i="63"/>
  <c r="AI41" i="63"/>
  <c r="Z42" i="63"/>
  <c r="AI42" i="63"/>
  <c r="Y43" i="63"/>
  <c r="Z43" i="63"/>
  <c r="AI43" i="63"/>
  <c r="Y44" i="63"/>
  <c r="Z44" i="63"/>
  <c r="AI44" i="63"/>
  <c r="V45" i="63"/>
  <c r="Z45" i="63"/>
  <c r="AI45" i="63"/>
  <c r="S46" i="63"/>
  <c r="AB46" i="63" s="1"/>
  <c r="Z46" i="63"/>
  <c r="AI46" i="63"/>
  <c r="Z47" i="63"/>
  <c r="AI47" i="63"/>
  <c r="Z48" i="63"/>
  <c r="AI48" i="63"/>
  <c r="S49" i="63"/>
  <c r="AB49" i="63" s="1"/>
  <c r="Z49" i="63"/>
  <c r="AI49" i="63"/>
  <c r="S50" i="63"/>
  <c r="AB50" i="63" s="1"/>
  <c r="Z50" i="63"/>
  <c r="AI50" i="63"/>
  <c r="V51" i="63"/>
  <c r="Y51" i="63"/>
  <c r="AD51" i="63" s="1"/>
  <c r="Z51" i="63"/>
  <c r="AI51" i="63"/>
  <c r="S52" i="63"/>
  <c r="AB52" i="63" s="1"/>
  <c r="Z52" i="63"/>
  <c r="AI52" i="63"/>
  <c r="V53" i="63"/>
  <c r="Z53" i="63"/>
  <c r="AI53" i="63"/>
  <c r="S54" i="63"/>
  <c r="AB54" i="63" s="1"/>
  <c r="Y54" i="63"/>
  <c r="Z54" i="63"/>
  <c r="AI54" i="63"/>
  <c r="S55" i="63"/>
  <c r="AB55" i="63" s="1"/>
  <c r="Y55" i="63"/>
  <c r="Z55" i="63"/>
  <c r="AI55" i="63"/>
  <c r="Z56" i="63"/>
  <c r="AI56" i="63"/>
  <c r="F71" i="71" l="1"/>
  <c r="E72" i="71"/>
  <c r="E6" i="71"/>
  <c r="F5" i="71"/>
  <c r="M69" i="71"/>
  <c r="L70" i="71"/>
  <c r="M5" i="71"/>
  <c r="G5" i="71" s="1"/>
  <c r="L6" i="71"/>
  <c r="AW4" i="70"/>
  <c r="AU4" i="70"/>
  <c r="AU63" i="70"/>
  <c r="AW65" i="70"/>
  <c r="AW64" i="70"/>
  <c r="AW76" i="70" s="1"/>
  <c r="AG30" i="59"/>
  <c r="AF30" i="59"/>
  <c r="Y50" i="63"/>
  <c r="V48" i="63"/>
  <c r="V43" i="63"/>
  <c r="Y30" i="63"/>
  <c r="V52" i="63"/>
  <c r="V50" i="63"/>
  <c r="V40" i="63"/>
  <c r="V35" i="63"/>
  <c r="V28" i="63"/>
  <c r="S26" i="63"/>
  <c r="AB26" i="63" s="1"/>
  <c r="Y22" i="63"/>
  <c r="AD22" i="63" s="1"/>
  <c r="Y11" i="63"/>
  <c r="AD11" i="63" s="1"/>
  <c r="S10" i="63"/>
  <c r="AB10" i="63" s="1"/>
  <c r="S8" i="63"/>
  <c r="AB8" i="63" s="1"/>
  <c r="S60" i="63"/>
  <c r="AB60" i="63" s="1"/>
  <c r="Y66" i="63"/>
  <c r="AD66" i="63" s="1"/>
  <c r="Y61" i="63"/>
  <c r="S64" i="63"/>
  <c r="AB64" i="63" s="1"/>
  <c r="S40" i="63"/>
  <c r="AB40" i="63" s="1"/>
  <c r="S23" i="63"/>
  <c r="AB23" i="63" s="1"/>
  <c r="Y56" i="63"/>
  <c r="AD56" i="63" s="1"/>
  <c r="Y53" i="63"/>
  <c r="AD53" i="63" s="1"/>
  <c r="V32" i="63"/>
  <c r="Y24" i="63"/>
  <c r="AD24" i="63" s="1"/>
  <c r="V16" i="63"/>
  <c r="V54" i="63"/>
  <c r="V42" i="63"/>
  <c r="V34" i="63"/>
  <c r="V22" i="63"/>
  <c r="S14" i="63"/>
  <c r="AB14" i="63" s="1"/>
  <c r="S5" i="63"/>
  <c r="AB5" i="63" s="1"/>
  <c r="Y48" i="63"/>
  <c r="AD48" i="63" s="1"/>
  <c r="V46" i="63"/>
  <c r="V44" i="63"/>
  <c r="S42" i="63"/>
  <c r="AB42" i="63" s="1"/>
  <c r="V41" i="63"/>
  <c r="V27" i="63"/>
  <c r="S25" i="63"/>
  <c r="AB25" i="63" s="1"/>
  <c r="Y19" i="63"/>
  <c r="AD19" i="63" s="1"/>
  <c r="Y17" i="63"/>
  <c r="Y15" i="63"/>
  <c r="S61" i="63"/>
  <c r="AB61" i="63" s="1"/>
  <c r="S44" i="63"/>
  <c r="AB44" i="63" s="1"/>
  <c r="Y40" i="63"/>
  <c r="AD40" i="63" s="1"/>
  <c r="Y35" i="63"/>
  <c r="V29" i="63"/>
  <c r="Y52" i="63"/>
  <c r="AD52" i="63" s="1"/>
  <c r="V55" i="63"/>
  <c r="S41" i="63"/>
  <c r="AB41" i="63" s="1"/>
  <c r="Y28" i="63"/>
  <c r="V26" i="63"/>
  <c r="V21" i="63"/>
  <c r="S53" i="63"/>
  <c r="AB53" i="63" s="1"/>
  <c r="S51" i="63"/>
  <c r="AB51" i="63" s="1"/>
  <c r="Y41" i="63"/>
  <c r="Y39" i="63"/>
  <c r="Y37" i="63"/>
  <c r="V9" i="63"/>
  <c r="V7" i="63"/>
  <c r="S65" i="63"/>
  <c r="AB65" i="63" s="1"/>
  <c r="Y49" i="63"/>
  <c r="Y47" i="63"/>
  <c r="Y45" i="63"/>
  <c r="V39" i="63"/>
  <c r="V37" i="63"/>
  <c r="S31" i="63"/>
  <c r="AB31" i="63" s="1"/>
  <c r="S29" i="63"/>
  <c r="AB29" i="63" s="1"/>
  <c r="S27" i="63"/>
  <c r="AB27" i="63" s="1"/>
  <c r="Y20" i="63"/>
  <c r="V17" i="63"/>
  <c r="V15" i="63"/>
  <c r="V13" i="63"/>
  <c r="S7" i="63"/>
  <c r="AB7" i="63" s="1"/>
  <c r="Y6" i="63"/>
  <c r="Y4" i="63"/>
  <c r="V66" i="63"/>
  <c r="V56" i="63"/>
  <c r="V49" i="63"/>
  <c r="S48" i="63"/>
  <c r="AB48" i="63" s="1"/>
  <c r="V47" i="63"/>
  <c r="Y36" i="63"/>
  <c r="AD36" i="63" s="1"/>
  <c r="Y34" i="63"/>
  <c r="V24" i="63"/>
  <c r="AD16" i="63"/>
  <c r="Y14" i="63"/>
  <c r="Y12" i="63"/>
  <c r="S37" i="63"/>
  <c r="AB37" i="63" s="1"/>
  <c r="S35" i="63"/>
  <c r="AB35" i="63" s="1"/>
  <c r="Y25" i="63"/>
  <c r="Y23" i="63"/>
  <c r="V20" i="63"/>
  <c r="Y18" i="63"/>
  <c r="S13" i="63"/>
  <c r="AB13" i="63" s="1"/>
  <c r="V12" i="63"/>
  <c r="Y10" i="63"/>
  <c r="AD10" i="63" s="1"/>
  <c r="Y63" i="63"/>
  <c r="S62" i="63"/>
  <c r="AB62" i="63" s="1"/>
  <c r="S56" i="63"/>
  <c r="AB56" i="63" s="1"/>
  <c r="Y46" i="63"/>
  <c r="AD46" i="63" s="1"/>
  <c r="Y42" i="63"/>
  <c r="S28" i="63"/>
  <c r="AB28" i="63" s="1"/>
  <c r="S24" i="63"/>
  <c r="AB24" i="63" s="1"/>
  <c r="Y65" i="63"/>
  <c r="S47" i="63"/>
  <c r="AB47" i="63" s="1"/>
  <c r="S45" i="63"/>
  <c r="AB45" i="63" s="1"/>
  <c r="S43" i="63"/>
  <c r="AB43" i="63" s="1"/>
  <c r="S36" i="63"/>
  <c r="AB36" i="63" s="1"/>
  <c r="Y33" i="63"/>
  <c r="Y31" i="63"/>
  <c r="AD31" i="63" s="1"/>
  <c r="Y29" i="63"/>
  <c r="AD29" i="63" s="1"/>
  <c r="V25" i="63"/>
  <c r="V23" i="63"/>
  <c r="V31" i="63"/>
  <c r="S12" i="63"/>
  <c r="AB12" i="63" s="1"/>
  <c r="Y7" i="63"/>
  <c r="AD7" i="63" s="1"/>
  <c r="Y5" i="63"/>
  <c r="AD5" i="63" s="1"/>
  <c r="AD61" i="63"/>
  <c r="AD63" i="63"/>
  <c r="AD65" i="63"/>
  <c r="AD64" i="63"/>
  <c r="AD62" i="63"/>
  <c r="AD60" i="63"/>
  <c r="AD41" i="63"/>
  <c r="AD39" i="63"/>
  <c r="AD37" i="63"/>
  <c r="AD17" i="63"/>
  <c r="AD15" i="63"/>
  <c r="AD13" i="63"/>
  <c r="AD30" i="63"/>
  <c r="AD28" i="63"/>
  <c r="AD26" i="63"/>
  <c r="AD49" i="63"/>
  <c r="AD47" i="63"/>
  <c r="AD45" i="63"/>
  <c r="AD38" i="63"/>
  <c r="AD20" i="63"/>
  <c r="AD6" i="63"/>
  <c r="AD4" i="63"/>
  <c r="AD14" i="63"/>
  <c r="AD12" i="63"/>
  <c r="AD55" i="63"/>
  <c r="AD44" i="63"/>
  <c r="AD25" i="63"/>
  <c r="AD23" i="63"/>
  <c r="AD18" i="63"/>
  <c r="AD50" i="63"/>
  <c r="AD34" i="63"/>
  <c r="AD42" i="63"/>
  <c r="AD21" i="63"/>
  <c r="AD54" i="63"/>
  <c r="AD33" i="63"/>
  <c r="AD9" i="63"/>
  <c r="AD43" i="63"/>
  <c r="AD35" i="63"/>
  <c r="AD27" i="63"/>
  <c r="M6" i="71" l="1"/>
  <c r="G6" i="71" s="1"/>
  <c r="L7" i="71"/>
  <c r="M70" i="71"/>
  <c r="L71" i="71"/>
  <c r="E7" i="71"/>
  <c r="F6" i="71"/>
  <c r="F72" i="71"/>
  <c r="E73" i="71"/>
  <c r="O58" i="63"/>
  <c r="J114" i="69"/>
  <c r="K107" i="69" s="1"/>
  <c r="C114" i="69"/>
  <c r="D111" i="69" s="1"/>
  <c r="K113" i="69"/>
  <c r="G113" i="69"/>
  <c r="G112" i="69"/>
  <c r="D112" i="69"/>
  <c r="G111" i="69"/>
  <c r="K110" i="69"/>
  <c r="G110" i="69"/>
  <c r="G109" i="69"/>
  <c r="D109" i="69"/>
  <c r="K108" i="69"/>
  <c r="G108" i="69"/>
  <c r="G107" i="69"/>
  <c r="G106" i="69"/>
  <c r="D106" i="69"/>
  <c r="K105" i="69"/>
  <c r="G105" i="69"/>
  <c r="G104" i="69"/>
  <c r="D104" i="69"/>
  <c r="G103" i="69"/>
  <c r="K102" i="69"/>
  <c r="G102" i="69"/>
  <c r="G101" i="69"/>
  <c r="D101" i="69"/>
  <c r="K100" i="69"/>
  <c r="G100" i="69"/>
  <c r="G99" i="69"/>
  <c r="G98" i="69"/>
  <c r="D98" i="69"/>
  <c r="K97" i="69"/>
  <c r="G97" i="69"/>
  <c r="G96" i="69"/>
  <c r="D96" i="69"/>
  <c r="G95" i="69"/>
  <c r="K94" i="69"/>
  <c r="G94" i="69"/>
  <c r="G93" i="69"/>
  <c r="D93" i="69"/>
  <c r="K92" i="69"/>
  <c r="G92" i="69"/>
  <c r="G91" i="69"/>
  <c r="G90" i="69"/>
  <c r="D90" i="69"/>
  <c r="K89" i="69"/>
  <c r="G89" i="69"/>
  <c r="G88" i="69"/>
  <c r="D88" i="69"/>
  <c r="G87" i="69"/>
  <c r="K86" i="69"/>
  <c r="G86" i="69"/>
  <c r="G85" i="69"/>
  <c r="D85" i="69"/>
  <c r="K84" i="69"/>
  <c r="G84" i="69"/>
  <c r="G83" i="69"/>
  <c r="G82" i="69"/>
  <c r="D82" i="69"/>
  <c r="K81" i="69"/>
  <c r="G81" i="69"/>
  <c r="G80" i="69"/>
  <c r="D80" i="69"/>
  <c r="G79" i="69"/>
  <c r="K78" i="69"/>
  <c r="G78" i="69"/>
  <c r="G77" i="69"/>
  <c r="D77" i="69"/>
  <c r="K76" i="69"/>
  <c r="G76" i="69"/>
  <c r="D76" i="69"/>
  <c r="G75" i="69"/>
  <c r="D75" i="69"/>
  <c r="K74" i="69"/>
  <c r="G74" i="69"/>
  <c r="D74" i="69"/>
  <c r="K73" i="69"/>
  <c r="G73" i="69"/>
  <c r="D73" i="69"/>
  <c r="K72" i="69"/>
  <c r="G72" i="69"/>
  <c r="D72" i="69"/>
  <c r="K71" i="69"/>
  <c r="G71" i="69"/>
  <c r="D71" i="69"/>
  <c r="K70" i="69"/>
  <c r="G70" i="69"/>
  <c r="D70" i="69"/>
  <c r="K69" i="69"/>
  <c r="G69" i="69"/>
  <c r="D69" i="69"/>
  <c r="K68" i="69"/>
  <c r="G68" i="69"/>
  <c r="D68" i="69"/>
  <c r="K67" i="69"/>
  <c r="G67" i="69"/>
  <c r="D67" i="69"/>
  <c r="K66" i="69"/>
  <c r="G66" i="69"/>
  <c r="D66" i="69"/>
  <c r="K65" i="69"/>
  <c r="G65" i="69"/>
  <c r="D65" i="69"/>
  <c r="K64" i="69"/>
  <c r="G64" i="69"/>
  <c r="D64" i="69"/>
  <c r="K63" i="69"/>
  <c r="G63" i="69"/>
  <c r="D63" i="69"/>
  <c r="K62" i="69"/>
  <c r="K114" i="69" s="1"/>
  <c r="G62" i="69"/>
  <c r="E62" i="69"/>
  <c r="F62" i="69" s="1"/>
  <c r="D62" i="69"/>
  <c r="D114" i="69" s="1"/>
  <c r="J58" i="69"/>
  <c r="K51" i="69" s="1"/>
  <c r="C58" i="69"/>
  <c r="D55" i="69" s="1"/>
  <c r="D21" i="69"/>
  <c r="D20" i="69"/>
  <c r="D12" i="69"/>
  <c r="D11" i="69"/>
  <c r="D10" i="69"/>
  <c r="D9" i="69"/>
  <c r="D8" i="69"/>
  <c r="D7" i="69"/>
  <c r="D6" i="69"/>
  <c r="D5" i="69"/>
  <c r="D4" i="69"/>
  <c r="J120" i="68"/>
  <c r="K116" i="68" s="1"/>
  <c r="C120" i="68"/>
  <c r="K119" i="68"/>
  <c r="G119" i="68"/>
  <c r="D119" i="68"/>
  <c r="K118" i="68"/>
  <c r="G118" i="68"/>
  <c r="D118" i="68"/>
  <c r="K117" i="68"/>
  <c r="G117" i="68"/>
  <c r="D117" i="68"/>
  <c r="G116" i="68"/>
  <c r="D116" i="68"/>
  <c r="K115" i="68"/>
  <c r="G115" i="68"/>
  <c r="D115" i="68"/>
  <c r="K114" i="68"/>
  <c r="G114" i="68"/>
  <c r="D114" i="68"/>
  <c r="K113" i="68"/>
  <c r="G113" i="68"/>
  <c r="D113" i="68"/>
  <c r="K112" i="68"/>
  <c r="G112" i="68"/>
  <c r="D112" i="68"/>
  <c r="K111" i="68"/>
  <c r="G111" i="68"/>
  <c r="D111" i="68"/>
  <c r="K110" i="68"/>
  <c r="G110" i="68"/>
  <c r="D110" i="68"/>
  <c r="K109" i="68"/>
  <c r="G109" i="68"/>
  <c r="D109" i="68"/>
  <c r="K108" i="68"/>
  <c r="G108" i="68"/>
  <c r="D108" i="68"/>
  <c r="K107" i="68"/>
  <c r="G107" i="68"/>
  <c r="D107" i="68"/>
  <c r="K106" i="68"/>
  <c r="G106" i="68"/>
  <c r="D106" i="68"/>
  <c r="K105" i="68"/>
  <c r="G105" i="68"/>
  <c r="D105" i="68"/>
  <c r="K104" i="68"/>
  <c r="G104" i="68"/>
  <c r="D104" i="68"/>
  <c r="K103" i="68"/>
  <c r="G103" i="68"/>
  <c r="D103" i="68"/>
  <c r="K102" i="68"/>
  <c r="G102" i="68"/>
  <c r="D102" i="68"/>
  <c r="K101" i="68"/>
  <c r="G101" i="68"/>
  <c r="D101" i="68"/>
  <c r="K100" i="68"/>
  <c r="G100" i="68"/>
  <c r="D100" i="68"/>
  <c r="K99" i="68"/>
  <c r="G99" i="68"/>
  <c r="D99" i="68"/>
  <c r="K98" i="68"/>
  <c r="G98" i="68"/>
  <c r="D98" i="68"/>
  <c r="K97" i="68"/>
  <c r="G97" i="68"/>
  <c r="D97" i="68"/>
  <c r="K96" i="68"/>
  <c r="G96" i="68"/>
  <c r="D96" i="68"/>
  <c r="K95" i="68"/>
  <c r="G95" i="68"/>
  <c r="D95" i="68"/>
  <c r="K94" i="68"/>
  <c r="G94" i="68"/>
  <c r="D94" i="68"/>
  <c r="K93" i="68"/>
  <c r="G93" i="68"/>
  <c r="D93" i="68"/>
  <c r="K92" i="68"/>
  <c r="G92" i="68"/>
  <c r="D92" i="68"/>
  <c r="K91" i="68"/>
  <c r="G91" i="68"/>
  <c r="D91" i="68"/>
  <c r="K90" i="68"/>
  <c r="G90" i="68"/>
  <c r="D90" i="68"/>
  <c r="K89" i="68"/>
  <c r="G89" i="68"/>
  <c r="D89" i="68"/>
  <c r="K88" i="68"/>
  <c r="G88" i="68"/>
  <c r="D88" i="68"/>
  <c r="K87" i="68"/>
  <c r="G87" i="68"/>
  <c r="D87" i="68"/>
  <c r="K86" i="68"/>
  <c r="G86" i="68"/>
  <c r="D86" i="68"/>
  <c r="K85" i="68"/>
  <c r="G85" i="68"/>
  <c r="D85" i="68"/>
  <c r="K84" i="68"/>
  <c r="G84" i="68"/>
  <c r="D84" i="68"/>
  <c r="K83" i="68"/>
  <c r="G83" i="68"/>
  <c r="D83" i="68"/>
  <c r="K82" i="68"/>
  <c r="G82" i="68"/>
  <c r="D82" i="68"/>
  <c r="K81" i="68"/>
  <c r="G81" i="68"/>
  <c r="D81" i="68"/>
  <c r="K80" i="68"/>
  <c r="G80" i="68"/>
  <c r="D80" i="68"/>
  <c r="K79" i="68"/>
  <c r="G79" i="68"/>
  <c r="D79" i="68"/>
  <c r="K78" i="68"/>
  <c r="G78" i="68"/>
  <c r="D78" i="68"/>
  <c r="K77" i="68"/>
  <c r="G77" i="68"/>
  <c r="D77" i="68"/>
  <c r="K76" i="68"/>
  <c r="G76" i="68"/>
  <c r="D76" i="68"/>
  <c r="K75" i="68"/>
  <c r="G75" i="68"/>
  <c r="D75" i="68"/>
  <c r="K74" i="68"/>
  <c r="G74" i="68"/>
  <c r="D74" i="68"/>
  <c r="K73" i="68"/>
  <c r="G73" i="68"/>
  <c r="D73" i="68"/>
  <c r="K72" i="68"/>
  <c r="G72" i="68"/>
  <c r="D72" i="68"/>
  <c r="K71" i="68"/>
  <c r="G71" i="68"/>
  <c r="D71" i="68"/>
  <c r="K70" i="68"/>
  <c r="G70" i="68"/>
  <c r="D70" i="68"/>
  <c r="K69" i="68"/>
  <c r="G69" i="68"/>
  <c r="D69" i="68"/>
  <c r="K68" i="68"/>
  <c r="K120" i="68" s="1"/>
  <c r="G68" i="68"/>
  <c r="D68" i="68"/>
  <c r="D120" i="68" s="1"/>
  <c r="AH70" i="67"/>
  <c r="P70" i="67"/>
  <c r="O70" i="67"/>
  <c r="N70" i="67"/>
  <c r="M70" i="67"/>
  <c r="K70" i="67"/>
  <c r="I70" i="67"/>
  <c r="AH68" i="67"/>
  <c r="L68" i="67"/>
  <c r="AR66" i="67"/>
  <c r="AO66" i="67"/>
  <c r="Z66" i="67"/>
  <c r="Y66" i="67"/>
  <c r="AD66" i="67" s="1"/>
  <c r="S66" i="67"/>
  <c r="AP66" i="67" s="1"/>
  <c r="AQ66" i="67"/>
  <c r="E66" i="67"/>
  <c r="J66" i="67" s="1"/>
  <c r="AO65" i="67"/>
  <c r="AR65" i="67"/>
  <c r="Z65" i="67"/>
  <c r="V65" i="67"/>
  <c r="S65" i="67"/>
  <c r="AP65" i="67" s="1"/>
  <c r="AQ65" i="67"/>
  <c r="E65" i="67"/>
  <c r="J65" i="67" s="1"/>
  <c r="AO64" i="67"/>
  <c r="AR64" i="67"/>
  <c r="Z64" i="67"/>
  <c r="V64" i="67"/>
  <c r="S64" i="67"/>
  <c r="AQ64" i="67"/>
  <c r="E64" i="67"/>
  <c r="J64" i="67" s="1"/>
  <c r="AR63" i="67"/>
  <c r="AO63" i="67"/>
  <c r="Z63" i="67"/>
  <c r="V63" i="67"/>
  <c r="S63" i="67"/>
  <c r="AQ63" i="67"/>
  <c r="E63" i="67"/>
  <c r="J63" i="67" s="1"/>
  <c r="AR62" i="67"/>
  <c r="AO62" i="67"/>
  <c r="Z62" i="67"/>
  <c r="V62" i="67"/>
  <c r="S62" i="67"/>
  <c r="AQ62" i="67"/>
  <c r="E62" i="67"/>
  <c r="AO61" i="67"/>
  <c r="AR61" i="67"/>
  <c r="Z61" i="67"/>
  <c r="S61" i="67"/>
  <c r="AB61" i="67" s="1"/>
  <c r="AQ61" i="67"/>
  <c r="E61" i="67"/>
  <c r="J61" i="67" s="1"/>
  <c r="AR60" i="67"/>
  <c r="AO60" i="67"/>
  <c r="AO67" i="67" s="1"/>
  <c r="Z60" i="67"/>
  <c r="S60" i="67"/>
  <c r="AB60" i="67" s="1"/>
  <c r="AQ60" i="67"/>
  <c r="H68" i="67"/>
  <c r="G68" i="67"/>
  <c r="F68" i="67"/>
  <c r="E60" i="67"/>
  <c r="J60" i="67" s="1"/>
  <c r="AH58" i="67"/>
  <c r="AO56" i="67"/>
  <c r="Z56" i="67"/>
  <c r="Y56" i="67"/>
  <c r="AD56" i="67" s="1"/>
  <c r="V56" i="67"/>
  <c r="S56" i="67"/>
  <c r="AN56" i="67" s="1"/>
  <c r="AT56" i="67" s="1"/>
  <c r="AR56" i="67"/>
  <c r="E56" i="67"/>
  <c r="J56" i="67" s="1"/>
  <c r="AO55" i="67"/>
  <c r="Z55" i="67"/>
  <c r="Y55" i="67"/>
  <c r="AD55" i="67" s="1"/>
  <c r="V55" i="67"/>
  <c r="S55" i="67"/>
  <c r="AR55" i="67"/>
  <c r="E55" i="67"/>
  <c r="J55" i="67" s="1"/>
  <c r="AO54" i="67"/>
  <c r="Z54" i="67"/>
  <c r="Y54" i="67"/>
  <c r="AD54" i="67" s="1"/>
  <c r="V54" i="67"/>
  <c r="S54" i="67"/>
  <c r="AN54" i="67" s="1"/>
  <c r="AT54" i="67" s="1"/>
  <c r="AR54" i="67"/>
  <c r="E54" i="67"/>
  <c r="J54" i="67" s="1"/>
  <c r="AO53" i="67"/>
  <c r="Z53" i="67"/>
  <c r="Y53" i="67"/>
  <c r="AD53" i="67" s="1"/>
  <c r="V53" i="67"/>
  <c r="S53" i="67"/>
  <c r="AN53" i="67" s="1"/>
  <c r="AT53" i="67" s="1"/>
  <c r="AR53" i="67"/>
  <c r="E53" i="67"/>
  <c r="J53" i="67" s="1"/>
  <c r="AO52" i="67"/>
  <c r="Z52" i="67"/>
  <c r="Y52" i="67"/>
  <c r="AD52" i="67" s="1"/>
  <c r="V52" i="67"/>
  <c r="S52" i="67"/>
  <c r="AN52" i="67" s="1"/>
  <c r="AR52" i="67"/>
  <c r="E52" i="67"/>
  <c r="J52" i="67" s="1"/>
  <c r="AO51" i="67"/>
  <c r="Z51" i="67"/>
  <c r="Y51" i="67"/>
  <c r="AD51" i="67" s="1"/>
  <c r="V51" i="67"/>
  <c r="E51" i="67"/>
  <c r="J51" i="67" s="1"/>
  <c r="AO50" i="67"/>
  <c r="Z50" i="67"/>
  <c r="Y50" i="67"/>
  <c r="AN50" i="67" s="1"/>
  <c r="V50" i="67"/>
  <c r="S50" i="67"/>
  <c r="E50" i="67"/>
  <c r="J50" i="67" s="1"/>
  <c r="AO49" i="67"/>
  <c r="Z49" i="67"/>
  <c r="Y49" i="67"/>
  <c r="AD49" i="67" s="1"/>
  <c r="V49" i="67"/>
  <c r="S49" i="67"/>
  <c r="AR49" i="67"/>
  <c r="E49" i="67"/>
  <c r="J49" i="67" s="1"/>
  <c r="AR48" i="67"/>
  <c r="AQ48" i="67"/>
  <c r="AO48" i="67"/>
  <c r="Y48" i="67"/>
  <c r="AD48" i="67" s="1"/>
  <c r="V48" i="67"/>
  <c r="S48" i="67"/>
  <c r="Z48" i="67"/>
  <c r="E48" i="67"/>
  <c r="J48" i="67" s="1"/>
  <c r="AO47" i="67"/>
  <c r="Y47" i="67"/>
  <c r="V47" i="67"/>
  <c r="AQ47" i="67"/>
  <c r="Z47" i="67"/>
  <c r="E47" i="67"/>
  <c r="J47" i="67" s="1"/>
  <c r="AQ46" i="67"/>
  <c r="AO46" i="67"/>
  <c r="Y46" i="67"/>
  <c r="V46" i="67"/>
  <c r="AR46" i="67"/>
  <c r="Z46" i="67"/>
  <c r="E46" i="67"/>
  <c r="J46" i="67" s="1"/>
  <c r="AO45" i="67"/>
  <c r="Y45" i="67"/>
  <c r="V45" i="67"/>
  <c r="S45" i="67"/>
  <c r="O45" i="67" s="1"/>
  <c r="AR45" i="67"/>
  <c r="Z45" i="67"/>
  <c r="E45" i="67"/>
  <c r="J45" i="67" s="1"/>
  <c r="AO44" i="67"/>
  <c r="Y44" i="67"/>
  <c r="V44" i="67"/>
  <c r="S44" i="67"/>
  <c r="O44" i="67" s="1"/>
  <c r="AR44" i="67"/>
  <c r="Z44" i="67"/>
  <c r="E44" i="67"/>
  <c r="J44" i="67" s="1"/>
  <c r="AO43" i="67"/>
  <c r="Y43" i="67"/>
  <c r="V43" i="67"/>
  <c r="S43" i="67"/>
  <c r="AR43" i="67"/>
  <c r="Z43" i="67"/>
  <c r="E43" i="67"/>
  <c r="J43" i="67" s="1"/>
  <c r="AO42" i="67"/>
  <c r="Y42" i="67"/>
  <c r="V42" i="67"/>
  <c r="S42" i="67"/>
  <c r="AR42" i="67"/>
  <c r="Z42" i="67"/>
  <c r="E42" i="67"/>
  <c r="J42" i="67" s="1"/>
  <c r="AO41" i="67"/>
  <c r="Y41" i="67"/>
  <c r="V41" i="67"/>
  <c r="S41" i="67"/>
  <c r="AR41" i="67"/>
  <c r="Z41" i="67"/>
  <c r="E41" i="67"/>
  <c r="J41" i="67" s="1"/>
  <c r="AO40" i="67"/>
  <c r="Z40" i="67"/>
  <c r="Y40" i="67"/>
  <c r="V40" i="67"/>
  <c r="S40" i="67"/>
  <c r="AR40" i="67"/>
  <c r="AR39" i="67"/>
  <c r="AO39" i="67"/>
  <c r="Z39" i="67"/>
  <c r="Y39" i="67"/>
  <c r="V39" i="67"/>
  <c r="S39" i="67"/>
  <c r="AQ39" i="67"/>
  <c r="E39" i="67"/>
  <c r="J39" i="67" s="1"/>
  <c r="AR38" i="67"/>
  <c r="AO38" i="67"/>
  <c r="Z38" i="67"/>
  <c r="Y38" i="67"/>
  <c r="AD38" i="67" s="1"/>
  <c r="V38" i="67"/>
  <c r="S38" i="67"/>
  <c r="AQ38" i="67"/>
  <c r="AR37" i="67"/>
  <c r="AO37" i="67"/>
  <c r="Y37" i="67"/>
  <c r="V37" i="67"/>
  <c r="S37" i="67"/>
  <c r="AQ37" i="67"/>
  <c r="AR36" i="67"/>
  <c r="AO36" i="67"/>
  <c r="Y36" i="67"/>
  <c r="V36" i="67"/>
  <c r="S36" i="67"/>
  <c r="AQ36" i="67"/>
  <c r="Z36" i="67"/>
  <c r="AR35" i="67"/>
  <c r="AO35" i="67"/>
  <c r="Y35" i="67"/>
  <c r="V35" i="67"/>
  <c r="Z35" i="67"/>
  <c r="AR34" i="67"/>
  <c r="AO34" i="67"/>
  <c r="Z34" i="67"/>
  <c r="Y34" i="67"/>
  <c r="V34" i="67"/>
  <c r="AQ34" i="67"/>
  <c r="E34" i="67"/>
  <c r="J34" i="67" s="1"/>
  <c r="AO33" i="67"/>
  <c r="Z33" i="67"/>
  <c r="Y33" i="67"/>
  <c r="V33" i="67"/>
  <c r="S33" i="67"/>
  <c r="P33" i="67" s="1"/>
  <c r="E33" i="67"/>
  <c r="J33" i="67" s="1"/>
  <c r="AO32" i="67"/>
  <c r="Z32" i="67"/>
  <c r="Y32" i="67"/>
  <c r="V32" i="67"/>
  <c r="S32" i="67"/>
  <c r="E32" i="67"/>
  <c r="J32" i="67" s="1"/>
  <c r="AO31" i="67"/>
  <c r="Z31" i="67"/>
  <c r="Y31" i="67"/>
  <c r="V31" i="67"/>
  <c r="S31" i="67"/>
  <c r="P31" i="67" s="1"/>
  <c r="E31" i="67"/>
  <c r="J31" i="67" s="1"/>
  <c r="AO30" i="67"/>
  <c r="AR30" i="67"/>
  <c r="Z30" i="67"/>
  <c r="Y30" i="67"/>
  <c r="V30" i="67"/>
  <c r="S30" i="67"/>
  <c r="P30" i="67" s="1"/>
  <c r="E30" i="67"/>
  <c r="J30" i="67" s="1"/>
  <c r="AO29" i="67"/>
  <c r="AR29" i="67"/>
  <c r="Z29" i="67"/>
  <c r="Y29" i="67"/>
  <c r="V29" i="67"/>
  <c r="S29" i="67"/>
  <c r="P29" i="67" s="1"/>
  <c r="E29" i="67"/>
  <c r="J29" i="67" s="1"/>
  <c r="AO28" i="67"/>
  <c r="AR28" i="67"/>
  <c r="Z28" i="67"/>
  <c r="Y28" i="67"/>
  <c r="V28" i="67"/>
  <c r="S28" i="67"/>
  <c r="E28" i="67"/>
  <c r="J28" i="67" s="1"/>
  <c r="AO27" i="67"/>
  <c r="AR27" i="67"/>
  <c r="Z27" i="67"/>
  <c r="Y27" i="67"/>
  <c r="V27" i="67"/>
  <c r="S27" i="67"/>
  <c r="AP27" i="67" s="1"/>
  <c r="E27" i="67"/>
  <c r="J27" i="67" s="1"/>
  <c r="AO26" i="67"/>
  <c r="AR26" i="67"/>
  <c r="Z26" i="67"/>
  <c r="Y26" i="67"/>
  <c r="V26" i="67"/>
  <c r="S26" i="67"/>
  <c r="AP26" i="67" s="1"/>
  <c r="E26" i="67"/>
  <c r="J26" i="67" s="1"/>
  <c r="AO25" i="67"/>
  <c r="AR25" i="67"/>
  <c r="Z25" i="67"/>
  <c r="Y25" i="67"/>
  <c r="V25" i="67"/>
  <c r="S25" i="67"/>
  <c r="P25" i="67" s="1"/>
  <c r="E25" i="67"/>
  <c r="J25" i="67" s="1"/>
  <c r="AO24" i="67"/>
  <c r="AR24" i="67"/>
  <c r="Z24" i="67"/>
  <c r="Y24" i="67"/>
  <c r="V24" i="67"/>
  <c r="S24" i="67"/>
  <c r="E24" i="67"/>
  <c r="J24" i="67" s="1"/>
  <c r="AO23" i="67"/>
  <c r="AR23" i="67"/>
  <c r="Z23" i="67"/>
  <c r="Y23" i="67"/>
  <c r="V23" i="67"/>
  <c r="E23" i="67"/>
  <c r="J23" i="67" s="1"/>
  <c r="AO22" i="67"/>
  <c r="AR22" i="67"/>
  <c r="Z22" i="67"/>
  <c r="Y22" i="67"/>
  <c r="V22" i="67"/>
  <c r="S22" i="67"/>
  <c r="P22" i="67" s="1"/>
  <c r="E22" i="67"/>
  <c r="J22" i="67" s="1"/>
  <c r="AR21" i="67"/>
  <c r="AO21" i="67"/>
  <c r="Z21" i="67"/>
  <c r="Y21" i="67"/>
  <c r="V21" i="67"/>
  <c r="E21" i="67"/>
  <c r="J21" i="67" s="1"/>
  <c r="AR20" i="67"/>
  <c r="AO20" i="67"/>
  <c r="Z20" i="67"/>
  <c r="Y20" i="67"/>
  <c r="V20" i="67"/>
  <c r="S20" i="67"/>
  <c r="P20" i="67" s="1"/>
  <c r="E20" i="67"/>
  <c r="J20" i="67" s="1"/>
  <c r="AR19" i="67"/>
  <c r="AO19" i="67"/>
  <c r="Z19" i="67"/>
  <c r="Y19" i="67"/>
  <c r="V19" i="67"/>
  <c r="E19" i="67"/>
  <c r="J19" i="67" s="1"/>
  <c r="AO18" i="67"/>
  <c r="AR18" i="67"/>
  <c r="Z18" i="67"/>
  <c r="Y18" i="67"/>
  <c r="V18" i="67"/>
  <c r="E18" i="67"/>
  <c r="J18" i="67" s="1"/>
  <c r="AO17" i="67"/>
  <c r="Y17" i="67"/>
  <c r="AR17" i="67"/>
  <c r="Z17" i="67"/>
  <c r="E17" i="67"/>
  <c r="J17" i="67" s="1"/>
  <c r="AO16" i="67"/>
  <c r="Y16" i="67"/>
  <c r="V16" i="67"/>
  <c r="S16" i="67"/>
  <c r="Z16" i="67"/>
  <c r="E16" i="67"/>
  <c r="J16" i="67" s="1"/>
  <c r="AO15" i="67"/>
  <c r="Y15" i="67"/>
  <c r="V15" i="67"/>
  <c r="S15" i="67"/>
  <c r="Z15" i="67"/>
  <c r="E15" i="67"/>
  <c r="J15" i="67" s="1"/>
  <c r="AO14" i="67"/>
  <c r="Y14" i="67"/>
  <c r="V14" i="67"/>
  <c r="S14" i="67"/>
  <c r="Z14" i="67"/>
  <c r="E14" i="67"/>
  <c r="J14" i="67" s="1"/>
  <c r="AR13" i="67"/>
  <c r="AO13" i="67"/>
  <c r="Y13" i="67"/>
  <c r="V13" i="67"/>
  <c r="S13" i="67"/>
  <c r="Z13" i="67"/>
  <c r="E13" i="67"/>
  <c r="J13" i="67" s="1"/>
  <c r="AR12" i="67"/>
  <c r="AO12" i="67"/>
  <c r="Y12" i="67"/>
  <c r="V12" i="67"/>
  <c r="S12" i="67"/>
  <c r="Z12" i="67"/>
  <c r="E12" i="67"/>
  <c r="J12" i="67" s="1"/>
  <c r="AR11" i="67"/>
  <c r="AO11" i="67"/>
  <c r="Y11" i="67"/>
  <c r="V11" i="67"/>
  <c r="S11" i="67"/>
  <c r="Z11" i="67"/>
  <c r="E11" i="67"/>
  <c r="J11" i="67" s="1"/>
  <c r="AR10" i="67"/>
  <c r="AO10" i="67"/>
  <c r="Y10" i="67"/>
  <c r="V10" i="67"/>
  <c r="S10" i="67"/>
  <c r="Z10" i="67"/>
  <c r="E10" i="67"/>
  <c r="J10" i="67" s="1"/>
  <c r="AR9" i="67"/>
  <c r="AO9" i="67"/>
  <c r="Y9" i="67"/>
  <c r="V9" i="67"/>
  <c r="S9" i="67"/>
  <c r="Z9" i="67"/>
  <c r="E9" i="67"/>
  <c r="J9" i="67" s="1"/>
  <c r="AR8" i="67"/>
  <c r="AO8" i="67"/>
  <c r="Y8" i="67"/>
  <c r="V8" i="67"/>
  <c r="S8" i="67"/>
  <c r="Z8" i="67"/>
  <c r="E8" i="67"/>
  <c r="J8" i="67" s="1"/>
  <c r="AR7" i="67"/>
  <c r="AO7" i="67"/>
  <c r="Y7" i="67"/>
  <c r="V7" i="67"/>
  <c r="S7" i="67"/>
  <c r="Z7" i="67"/>
  <c r="E7" i="67"/>
  <c r="J7" i="67" s="1"/>
  <c r="AR6" i="67"/>
  <c r="AO6" i="67"/>
  <c r="Y6" i="67"/>
  <c r="V6" i="67"/>
  <c r="S6" i="67"/>
  <c r="Z6" i="67"/>
  <c r="E6" i="67"/>
  <c r="J6" i="67" s="1"/>
  <c r="AR5" i="67"/>
  <c r="AO5" i="67"/>
  <c r="Y5" i="67"/>
  <c r="V5" i="67"/>
  <c r="S5" i="67"/>
  <c r="Z5" i="67"/>
  <c r="E5" i="67"/>
  <c r="J5" i="67" s="1"/>
  <c r="AR4" i="67"/>
  <c r="AO4" i="67"/>
  <c r="Y4" i="67"/>
  <c r="V4" i="67"/>
  <c r="S4" i="67"/>
  <c r="Z4" i="67"/>
  <c r="E4" i="67"/>
  <c r="J4" i="67" s="1"/>
  <c r="AO3" i="67"/>
  <c r="Y3" i="67"/>
  <c r="AD3" i="67" s="1"/>
  <c r="V3" i="67"/>
  <c r="L58" i="67"/>
  <c r="E3" i="67"/>
  <c r="P76" i="66"/>
  <c r="N76" i="66"/>
  <c r="M76" i="66"/>
  <c r="K76" i="66"/>
  <c r="I76" i="66"/>
  <c r="AJ74" i="66"/>
  <c r="U33" i="3" s="1"/>
  <c r="AH74" i="66"/>
  <c r="AG74" i="66"/>
  <c r="AF74" i="66"/>
  <c r="AE74" i="66"/>
  <c r="AC74" i="66"/>
  <c r="R33" i="3" s="1"/>
  <c r="X74" i="66"/>
  <c r="W74" i="66"/>
  <c r="M33" i="3" s="1"/>
  <c r="U74" i="66"/>
  <c r="K33" i="3" s="1"/>
  <c r="T74" i="66"/>
  <c r="R74" i="66"/>
  <c r="I33" i="3" s="1"/>
  <c r="Q74" i="66"/>
  <c r="H33" i="3" s="1"/>
  <c r="L74" i="66"/>
  <c r="H74" i="66"/>
  <c r="H76" i="66" s="1"/>
  <c r="G74" i="66"/>
  <c r="G76" i="66" s="1"/>
  <c r="F74" i="66"/>
  <c r="F76" i="66" s="1"/>
  <c r="AO73" i="66"/>
  <c r="AR72" i="66"/>
  <c r="AQ72" i="66"/>
  <c r="AO72" i="66"/>
  <c r="AK72" i="66"/>
  <c r="AP72" i="66"/>
  <c r="P72" i="66"/>
  <c r="O72" i="66"/>
  <c r="E72" i="66"/>
  <c r="J72" i="66" s="1"/>
  <c r="AR71" i="66"/>
  <c r="AQ71" i="66"/>
  <c r="AO71" i="66"/>
  <c r="AK71" i="66"/>
  <c r="AP71" i="66"/>
  <c r="P71" i="66"/>
  <c r="O71" i="66"/>
  <c r="E71" i="66"/>
  <c r="J71" i="66" s="1"/>
  <c r="AR70" i="66"/>
  <c r="AQ70" i="66"/>
  <c r="AP70" i="66"/>
  <c r="AO70" i="66"/>
  <c r="AK70" i="66"/>
  <c r="AN70" i="66"/>
  <c r="AT70" i="66" s="1"/>
  <c r="P70" i="66"/>
  <c r="O70" i="66"/>
  <c r="E70" i="66"/>
  <c r="J70" i="66" s="1"/>
  <c r="AR69" i="66"/>
  <c r="AQ69" i="66"/>
  <c r="AP69" i="66"/>
  <c r="AO69" i="66"/>
  <c r="AK69" i="66"/>
  <c r="AN69" i="66"/>
  <c r="AT69" i="66" s="1"/>
  <c r="P69" i="66"/>
  <c r="O69" i="66"/>
  <c r="E69" i="66"/>
  <c r="J69" i="66" s="1"/>
  <c r="AR68" i="66"/>
  <c r="AQ68" i="66"/>
  <c r="AP68" i="66"/>
  <c r="AO68" i="66"/>
  <c r="AK68" i="66"/>
  <c r="AN68" i="66"/>
  <c r="AT68" i="66" s="1"/>
  <c r="P68" i="66"/>
  <c r="O68" i="66"/>
  <c r="E68" i="66"/>
  <c r="J68" i="66" s="1"/>
  <c r="AR67" i="66"/>
  <c r="AQ67" i="66"/>
  <c r="AP67" i="66"/>
  <c r="AO67" i="66"/>
  <c r="AK67" i="66"/>
  <c r="AN67" i="66"/>
  <c r="AT67" i="66" s="1"/>
  <c r="P67" i="66"/>
  <c r="O67" i="66"/>
  <c r="E67" i="66"/>
  <c r="J67" i="66" s="1"/>
  <c r="AR66" i="66"/>
  <c r="AQ66" i="66"/>
  <c r="AP66" i="66"/>
  <c r="AO66" i="66"/>
  <c r="AB74" i="66"/>
  <c r="P33" i="3" s="1"/>
  <c r="Y74" i="66"/>
  <c r="AK66" i="66"/>
  <c r="S74" i="66"/>
  <c r="P66" i="66"/>
  <c r="O66" i="66"/>
  <c r="E66" i="66"/>
  <c r="AJ65" i="66"/>
  <c r="AH65" i="66"/>
  <c r="AG65" i="66"/>
  <c r="AF65" i="66"/>
  <c r="AE65" i="66"/>
  <c r="AC65" i="66"/>
  <c r="X65" i="66"/>
  <c r="W65" i="66"/>
  <c r="U65" i="66"/>
  <c r="T65" i="66"/>
  <c r="R65" i="66"/>
  <c r="Q65" i="66"/>
  <c r="L65" i="66"/>
  <c r="H65" i="66"/>
  <c r="G65" i="66"/>
  <c r="F65" i="66"/>
  <c r="AJ76" i="66"/>
  <c r="AH76" i="66"/>
  <c r="AG76" i="66"/>
  <c r="AR64" i="66"/>
  <c r="W76" i="66"/>
  <c r="U76" i="66"/>
  <c r="R76" i="66"/>
  <c r="Q76" i="66"/>
  <c r="AR56" i="66"/>
  <c r="AQ56" i="66"/>
  <c r="AO56" i="66"/>
  <c r="AK56" i="66"/>
  <c r="O56" i="66"/>
  <c r="E56" i="66"/>
  <c r="J56" i="66" s="1"/>
  <c r="AR55" i="66"/>
  <c r="AQ55" i="66"/>
  <c r="AO55" i="66"/>
  <c r="AK55" i="66"/>
  <c r="AN55" i="66"/>
  <c r="O55" i="66"/>
  <c r="E55" i="66"/>
  <c r="J55" i="66" s="1"/>
  <c r="AR54" i="66"/>
  <c r="AQ54" i="66"/>
  <c r="AO54" i="66"/>
  <c r="AN54" i="66"/>
  <c r="AT54" i="66" s="1"/>
  <c r="AK54" i="66"/>
  <c r="O54" i="66"/>
  <c r="E54" i="66"/>
  <c r="J54" i="66" s="1"/>
  <c r="AR53" i="66"/>
  <c r="AQ53" i="66"/>
  <c r="AO53" i="66"/>
  <c r="AK53" i="66"/>
  <c r="AN53" i="66"/>
  <c r="O53" i="66"/>
  <c r="E53" i="66"/>
  <c r="J53" i="66" s="1"/>
  <c r="AR52" i="66"/>
  <c r="AQ52" i="66"/>
  <c r="AO52" i="66"/>
  <c r="AK52" i="66"/>
  <c r="AN52" i="66"/>
  <c r="AT52" i="66" s="1"/>
  <c r="O52" i="66"/>
  <c r="E52" i="66"/>
  <c r="J52" i="66" s="1"/>
  <c r="AR51" i="66"/>
  <c r="AQ51" i="66"/>
  <c r="AO51" i="66"/>
  <c r="AN51" i="66"/>
  <c r="AT51" i="66" s="1"/>
  <c r="AK51" i="66"/>
  <c r="O51" i="66"/>
  <c r="E51" i="66"/>
  <c r="J51" i="66" s="1"/>
  <c r="AR50" i="66"/>
  <c r="AQ50" i="66"/>
  <c r="AO50" i="66"/>
  <c r="AK50" i="66"/>
  <c r="AN50" i="66"/>
  <c r="O50" i="66"/>
  <c r="E50" i="66"/>
  <c r="J50" i="66" s="1"/>
  <c r="AR49" i="66"/>
  <c r="AQ49" i="66"/>
  <c r="AO49" i="66"/>
  <c r="AN49" i="66"/>
  <c r="AT49" i="66" s="1"/>
  <c r="AK49" i="66"/>
  <c r="O49" i="66"/>
  <c r="E49" i="66"/>
  <c r="J49" i="66" s="1"/>
  <c r="AR48" i="66"/>
  <c r="AQ48" i="66"/>
  <c r="AO48" i="66"/>
  <c r="AK48" i="66"/>
  <c r="AN48" i="66"/>
  <c r="AT48" i="66" s="1"/>
  <c r="O48" i="66"/>
  <c r="E48" i="66"/>
  <c r="J48" i="66" s="1"/>
  <c r="AR47" i="66"/>
  <c r="AQ47" i="66"/>
  <c r="AO47" i="66"/>
  <c r="AK47" i="66"/>
  <c r="AN47" i="66"/>
  <c r="AT47" i="66" s="1"/>
  <c r="O47" i="66"/>
  <c r="E47" i="66"/>
  <c r="J47" i="66" s="1"/>
  <c r="AR46" i="66"/>
  <c r="AQ46" i="66"/>
  <c r="AO46" i="66"/>
  <c r="AN46" i="66"/>
  <c r="AT46" i="66" s="1"/>
  <c r="AK46" i="66"/>
  <c r="O46" i="66"/>
  <c r="E46" i="66"/>
  <c r="J46" i="66" s="1"/>
  <c r="AR45" i="66"/>
  <c r="AQ45" i="66"/>
  <c r="AO45" i="66"/>
  <c r="AK45" i="66"/>
  <c r="AN45" i="66"/>
  <c r="AT45" i="66" s="1"/>
  <c r="O45" i="66"/>
  <c r="E45" i="66"/>
  <c r="J45" i="66" s="1"/>
  <c r="AR44" i="66"/>
  <c r="AQ44" i="66"/>
  <c r="AO44" i="66"/>
  <c r="AK44" i="66"/>
  <c r="AN44" i="66"/>
  <c r="AT44" i="66" s="1"/>
  <c r="P44" i="66"/>
  <c r="O44" i="66"/>
  <c r="E44" i="66"/>
  <c r="J44" i="66" s="1"/>
  <c r="AR43" i="66"/>
  <c r="AQ43" i="66"/>
  <c r="AO43" i="66"/>
  <c r="AN43" i="66"/>
  <c r="AT43" i="66" s="1"/>
  <c r="AK43" i="66"/>
  <c r="P43" i="66"/>
  <c r="O43" i="66"/>
  <c r="E43" i="66"/>
  <c r="J43" i="66" s="1"/>
  <c r="AR42" i="66"/>
  <c r="AQ42" i="66"/>
  <c r="AO42" i="66"/>
  <c r="AN42" i="66"/>
  <c r="AT42" i="66" s="1"/>
  <c r="AK42" i="66"/>
  <c r="AP42" i="66"/>
  <c r="O42" i="66"/>
  <c r="E42" i="66"/>
  <c r="J42" i="66" s="1"/>
  <c r="AR41" i="66"/>
  <c r="AQ41" i="66"/>
  <c r="AO41" i="66"/>
  <c r="AK41" i="66"/>
  <c r="AP41" i="66"/>
  <c r="O41" i="66"/>
  <c r="E41" i="66"/>
  <c r="J41" i="66" s="1"/>
  <c r="AR40" i="66"/>
  <c r="AQ40" i="66"/>
  <c r="AP40" i="66"/>
  <c r="AO40" i="66"/>
  <c r="AK40" i="66"/>
  <c r="AN40" i="66"/>
  <c r="AT40" i="66" s="1"/>
  <c r="P40" i="66"/>
  <c r="O40" i="66"/>
  <c r="E40" i="66"/>
  <c r="J40" i="66" s="1"/>
  <c r="AR39" i="66"/>
  <c r="AQ39" i="66"/>
  <c r="AO39" i="66"/>
  <c r="AK39" i="66"/>
  <c r="AN39" i="66"/>
  <c r="O39" i="66"/>
  <c r="E39" i="66"/>
  <c r="J39" i="66" s="1"/>
  <c r="AR38" i="66"/>
  <c r="AQ38" i="66"/>
  <c r="AO38" i="66"/>
  <c r="AK38" i="66"/>
  <c r="AN38" i="66"/>
  <c r="AT38" i="66" s="1"/>
  <c r="O38" i="66"/>
  <c r="E38" i="66"/>
  <c r="J38" i="66" s="1"/>
  <c r="AR37" i="66"/>
  <c r="AQ37" i="66"/>
  <c r="AP37" i="66"/>
  <c r="AO37" i="66"/>
  <c r="AK37" i="66"/>
  <c r="AN37" i="66"/>
  <c r="AT37" i="66" s="1"/>
  <c r="P37" i="66"/>
  <c r="O37" i="66"/>
  <c r="E37" i="66"/>
  <c r="J37" i="66" s="1"/>
  <c r="AR36" i="66"/>
  <c r="AQ36" i="66"/>
  <c r="AP36" i="66"/>
  <c r="AO36" i="66"/>
  <c r="AN36" i="66"/>
  <c r="AK36" i="66"/>
  <c r="P36" i="66"/>
  <c r="O36" i="66"/>
  <c r="E36" i="66"/>
  <c r="J36" i="66" s="1"/>
  <c r="AR35" i="66"/>
  <c r="AQ35" i="66"/>
  <c r="AO35" i="66"/>
  <c r="AN35" i="66"/>
  <c r="AK35" i="66"/>
  <c r="AP35" i="66"/>
  <c r="O35" i="66"/>
  <c r="E35" i="66"/>
  <c r="J35" i="66" s="1"/>
  <c r="AR34" i="66"/>
  <c r="AQ34" i="66"/>
  <c r="AO34" i="66"/>
  <c r="AN34" i="66"/>
  <c r="AK34" i="66"/>
  <c r="AP34" i="66"/>
  <c r="O34" i="66"/>
  <c r="E34" i="66"/>
  <c r="J34" i="66" s="1"/>
  <c r="AR33" i="66"/>
  <c r="AQ33" i="66"/>
  <c r="AO33" i="66"/>
  <c r="AK33" i="66"/>
  <c r="AP33" i="66"/>
  <c r="O33" i="66"/>
  <c r="E33" i="66"/>
  <c r="J33" i="66" s="1"/>
  <c r="AR32" i="66"/>
  <c r="AQ32" i="66"/>
  <c r="AP32" i="66"/>
  <c r="AO32" i="66"/>
  <c r="AK32" i="66"/>
  <c r="AN32" i="66"/>
  <c r="P32" i="66"/>
  <c r="O32" i="66"/>
  <c r="E32" i="66"/>
  <c r="J32" i="66" s="1"/>
  <c r="AR31" i="66"/>
  <c r="AQ31" i="66"/>
  <c r="AO31" i="66"/>
  <c r="AK31" i="66"/>
  <c r="AN31" i="66"/>
  <c r="O31" i="66"/>
  <c r="E31" i="66"/>
  <c r="J31" i="66" s="1"/>
  <c r="AR30" i="66"/>
  <c r="AQ30" i="66"/>
  <c r="AO30" i="66"/>
  <c r="AK30" i="66"/>
  <c r="O30" i="66"/>
  <c r="E30" i="66"/>
  <c r="J30" i="66" s="1"/>
  <c r="AR29" i="66"/>
  <c r="AQ29" i="66"/>
  <c r="AP29" i="66"/>
  <c r="AO29" i="66"/>
  <c r="AN29" i="66"/>
  <c r="AT29" i="66" s="1"/>
  <c r="AK29" i="66"/>
  <c r="P29" i="66"/>
  <c r="O29" i="66"/>
  <c r="E29" i="66"/>
  <c r="J29" i="66" s="1"/>
  <c r="AR28" i="66"/>
  <c r="AQ28" i="66"/>
  <c r="AO28" i="66"/>
  <c r="AK28" i="66"/>
  <c r="O28" i="66"/>
  <c r="E28" i="66"/>
  <c r="J28" i="66" s="1"/>
  <c r="AR27" i="66"/>
  <c r="AQ27" i="66"/>
  <c r="AO27" i="66"/>
  <c r="AN27" i="66"/>
  <c r="AT27" i="66" s="1"/>
  <c r="AK27" i="66"/>
  <c r="P27" i="66"/>
  <c r="O27" i="66"/>
  <c r="E27" i="66"/>
  <c r="J27" i="66" s="1"/>
  <c r="AR26" i="66"/>
  <c r="AQ26" i="66"/>
  <c r="AO26" i="66"/>
  <c r="AN26" i="66"/>
  <c r="AK26" i="66"/>
  <c r="AP26" i="66"/>
  <c r="P26" i="66"/>
  <c r="O26" i="66"/>
  <c r="E26" i="66"/>
  <c r="J26" i="66" s="1"/>
  <c r="AR25" i="66"/>
  <c r="AQ25" i="66"/>
  <c r="AO25" i="66"/>
  <c r="AN25" i="66"/>
  <c r="AK25" i="66"/>
  <c r="AP25" i="66"/>
  <c r="P25" i="66"/>
  <c r="O25" i="66"/>
  <c r="E25" i="66"/>
  <c r="J25" i="66" s="1"/>
  <c r="AR24" i="66"/>
  <c r="AQ24" i="66"/>
  <c r="AO24" i="66"/>
  <c r="AK24" i="66"/>
  <c r="AP24" i="66"/>
  <c r="O24" i="66"/>
  <c r="E24" i="66"/>
  <c r="J24" i="66" s="1"/>
  <c r="AR23" i="66"/>
  <c r="AQ23" i="66"/>
  <c r="AP23" i="66"/>
  <c r="AO23" i="66"/>
  <c r="AK23" i="66"/>
  <c r="AN23" i="66"/>
  <c r="O23" i="66"/>
  <c r="E23" i="66"/>
  <c r="J23" i="66" s="1"/>
  <c r="AR22" i="66"/>
  <c r="AQ22" i="66"/>
  <c r="AP22" i="66"/>
  <c r="AO22" i="66"/>
  <c r="AK22" i="66"/>
  <c r="AN22" i="66"/>
  <c r="O22" i="66"/>
  <c r="E22" i="66"/>
  <c r="J22" i="66" s="1"/>
  <c r="AR21" i="66"/>
  <c r="AQ21" i="66"/>
  <c r="AP21" i="66"/>
  <c r="AO21" i="66"/>
  <c r="AK21" i="66"/>
  <c r="AN21" i="66"/>
  <c r="O21" i="66"/>
  <c r="E21" i="66"/>
  <c r="J21" i="66" s="1"/>
  <c r="AR20" i="66"/>
  <c r="AQ20" i="66"/>
  <c r="AP20" i="66"/>
  <c r="AO20" i="66"/>
  <c r="AK20" i="66"/>
  <c r="AN20" i="66"/>
  <c r="O20" i="66"/>
  <c r="E20" i="66"/>
  <c r="J20" i="66" s="1"/>
  <c r="AR19" i="66"/>
  <c r="AQ19" i="66"/>
  <c r="AP19" i="66"/>
  <c r="AO19" i="66"/>
  <c r="AK19" i="66"/>
  <c r="AN19" i="66"/>
  <c r="AT19" i="66" s="1"/>
  <c r="O19" i="66"/>
  <c r="E19" i="66"/>
  <c r="J19" i="66" s="1"/>
  <c r="AR18" i="66"/>
  <c r="AQ18" i="66"/>
  <c r="AP18" i="66"/>
  <c r="AO18" i="66"/>
  <c r="AK18" i="66"/>
  <c r="AN18" i="66"/>
  <c r="O18" i="66"/>
  <c r="E18" i="66"/>
  <c r="J18" i="66" s="1"/>
  <c r="AR17" i="66"/>
  <c r="AQ17" i="66"/>
  <c r="AP17" i="66"/>
  <c r="AO17" i="66"/>
  <c r="AK17" i="66"/>
  <c r="AN17" i="66"/>
  <c r="O17" i="66"/>
  <c r="E17" i="66"/>
  <c r="J17" i="66" s="1"/>
  <c r="AR16" i="66"/>
  <c r="AQ16" i="66"/>
  <c r="AP16" i="66"/>
  <c r="AO16" i="66"/>
  <c r="AK16" i="66"/>
  <c r="AN16" i="66"/>
  <c r="O16" i="66"/>
  <c r="E16" i="66"/>
  <c r="J16" i="66" s="1"/>
  <c r="AR15" i="66"/>
  <c r="AQ15" i="66"/>
  <c r="AP15" i="66"/>
  <c r="AO15" i="66"/>
  <c r="AK15" i="66"/>
  <c r="AN15" i="66"/>
  <c r="AT15" i="66" s="1"/>
  <c r="O15" i="66"/>
  <c r="E15" i="66"/>
  <c r="J15" i="66" s="1"/>
  <c r="AR14" i="66"/>
  <c r="AQ14" i="66"/>
  <c r="AP14" i="66"/>
  <c r="AO14" i="66"/>
  <c r="AK14" i="66"/>
  <c r="AN14" i="66"/>
  <c r="O14" i="66"/>
  <c r="E14" i="66"/>
  <c r="J14" i="66" s="1"/>
  <c r="AR13" i="66"/>
  <c r="AQ13" i="66"/>
  <c r="AP13" i="66"/>
  <c r="AO13" i="66"/>
  <c r="AK13" i="66"/>
  <c r="AN13" i="66"/>
  <c r="AT13" i="66" s="1"/>
  <c r="O13" i="66"/>
  <c r="E13" i="66"/>
  <c r="J13" i="66" s="1"/>
  <c r="AR12" i="66"/>
  <c r="AQ12" i="66"/>
  <c r="AP12" i="66"/>
  <c r="AO12" i="66"/>
  <c r="AK12" i="66"/>
  <c r="AN12" i="66"/>
  <c r="AT12" i="66" s="1"/>
  <c r="O12" i="66"/>
  <c r="E12" i="66"/>
  <c r="J12" i="66" s="1"/>
  <c r="AR11" i="66"/>
  <c r="AQ11" i="66"/>
  <c r="AP11" i="66"/>
  <c r="AO11" i="66"/>
  <c r="AK11" i="66"/>
  <c r="AN11" i="66"/>
  <c r="AT11" i="66" s="1"/>
  <c r="O11" i="66"/>
  <c r="E11" i="66"/>
  <c r="J11" i="66" s="1"/>
  <c r="AR10" i="66"/>
  <c r="AQ10" i="66"/>
  <c r="AP10" i="66"/>
  <c r="AO10" i="66"/>
  <c r="AK10" i="66"/>
  <c r="AN10" i="66"/>
  <c r="AT10" i="66" s="1"/>
  <c r="O10" i="66"/>
  <c r="E10" i="66"/>
  <c r="J10" i="66" s="1"/>
  <c r="AR9" i="66"/>
  <c r="AQ9" i="66"/>
  <c r="AP9" i="66"/>
  <c r="AO9" i="66"/>
  <c r="AK9" i="66"/>
  <c r="AN9" i="66"/>
  <c r="O9" i="66"/>
  <c r="E9" i="66"/>
  <c r="J9" i="66" s="1"/>
  <c r="AR8" i="66"/>
  <c r="AQ8" i="66"/>
  <c r="AP8" i="66"/>
  <c r="AO8" i="66"/>
  <c r="AK8" i="66"/>
  <c r="AN8" i="66"/>
  <c r="O8" i="66"/>
  <c r="E8" i="66"/>
  <c r="J8" i="66" s="1"/>
  <c r="AR7" i="66"/>
  <c r="AQ7" i="66"/>
  <c r="AP7" i="66"/>
  <c r="AO7" i="66"/>
  <c r="AK7" i="66"/>
  <c r="AN7" i="66"/>
  <c r="O7" i="66"/>
  <c r="E7" i="66"/>
  <c r="J7" i="66" s="1"/>
  <c r="AR6" i="66"/>
  <c r="AQ6" i="66"/>
  <c r="AP6" i="66"/>
  <c r="AO6" i="66"/>
  <c r="AK6" i="66"/>
  <c r="AN6" i="66"/>
  <c r="O6" i="66"/>
  <c r="E6" i="66"/>
  <c r="J6" i="66" s="1"/>
  <c r="AR5" i="66"/>
  <c r="AQ5" i="66"/>
  <c r="AP5" i="66"/>
  <c r="AO5" i="66"/>
  <c r="AK5" i="66"/>
  <c r="AN5" i="66"/>
  <c r="O5" i="66"/>
  <c r="E5" i="66"/>
  <c r="J5" i="66" s="1"/>
  <c r="AR4" i="66"/>
  <c r="AQ4" i="66"/>
  <c r="AP4" i="66"/>
  <c r="AO4" i="66"/>
  <c r="AK4" i="66"/>
  <c r="AN4" i="66"/>
  <c r="O4" i="66"/>
  <c r="E4" i="66"/>
  <c r="J4" i="66" s="1"/>
  <c r="AR3" i="66"/>
  <c r="AQ3" i="66"/>
  <c r="AO3" i="66"/>
  <c r="Z3" i="66"/>
  <c r="Z64" i="66" s="1"/>
  <c r="Y3" i="66"/>
  <c r="V3" i="66"/>
  <c r="S3" i="66"/>
  <c r="O3" i="66"/>
  <c r="E3" i="66"/>
  <c r="S64" i="66" l="1"/>
  <c r="J5" i="68"/>
  <c r="L76" i="66"/>
  <c r="G33" i="3"/>
  <c r="E64" i="66"/>
  <c r="AE76" i="66"/>
  <c r="Q33" i="3"/>
  <c r="T76" i="66"/>
  <c r="J33" i="3"/>
  <c r="L33" i="3" s="1"/>
  <c r="Z33" i="3" s="1"/>
  <c r="X76" i="66"/>
  <c r="N33" i="3"/>
  <c r="O33" i="3"/>
  <c r="AI19" i="66"/>
  <c r="AI23" i="66"/>
  <c r="AI27" i="66"/>
  <c r="AI60" i="66"/>
  <c r="AI62" i="66"/>
  <c r="AI31" i="66"/>
  <c r="AL31" i="66" s="1"/>
  <c r="AS31" i="66" s="1" a="1"/>
  <c r="AS31" i="66" s="1"/>
  <c r="AW31" i="66" s="1"/>
  <c r="AI59" i="66"/>
  <c r="AI61" i="66"/>
  <c r="AI20" i="66"/>
  <c r="AL20" i="66" s="1"/>
  <c r="AS20" i="66" s="1" a="1"/>
  <c r="AS20" i="66" s="1"/>
  <c r="AT20" i="66" s="1"/>
  <c r="AI57" i="66"/>
  <c r="AI9" i="66"/>
  <c r="AL9" i="66" s="1"/>
  <c r="AS9" i="66" s="1" a="1"/>
  <c r="AS9" i="66" s="1"/>
  <c r="AT9" i="66" s="1"/>
  <c r="AI24" i="66"/>
  <c r="AI58" i="66"/>
  <c r="AL58" i="66" s="1"/>
  <c r="AS58" i="66" s="1" a="1"/>
  <c r="AS58" i="66" s="1"/>
  <c r="AI39" i="66"/>
  <c r="AL39" i="66" s="1"/>
  <c r="AS39" i="66" s="1" a="1"/>
  <c r="AS39" i="66" s="1"/>
  <c r="AW39" i="66" s="1"/>
  <c r="AI48" i="66"/>
  <c r="AI50" i="66"/>
  <c r="AI71" i="66"/>
  <c r="AI10" i="66"/>
  <c r="AI13" i="66"/>
  <c r="AI34" i="66"/>
  <c r="AI70" i="66"/>
  <c r="AL70" i="66" s="1"/>
  <c r="AS70" i="66" s="1" a="1"/>
  <c r="AS70" i="66" s="1"/>
  <c r="AW70" i="66" s="1"/>
  <c r="AI28" i="66"/>
  <c r="AL28" i="66" s="1"/>
  <c r="AS28" i="66" s="1" a="1"/>
  <c r="AS28" i="66" s="1"/>
  <c r="AI42" i="66"/>
  <c r="AI45" i="66"/>
  <c r="AI5" i="66"/>
  <c r="AI8" i="66"/>
  <c r="AI29" i="66"/>
  <c r="AI17" i="66"/>
  <c r="AI55" i="66"/>
  <c r="AL55" i="66" s="1"/>
  <c r="AS55" i="66" s="1" a="1"/>
  <c r="AS55" i="66" s="1"/>
  <c r="AT55" i="66" s="1"/>
  <c r="AI52" i="66"/>
  <c r="AL52" i="66" s="1"/>
  <c r="AS52" i="66" s="1" a="1"/>
  <c r="AS52" i="66" s="1"/>
  <c r="AW52" i="66" s="1"/>
  <c r="AI38" i="66"/>
  <c r="AI44" i="66"/>
  <c r="AI36" i="66"/>
  <c r="AI4" i="66"/>
  <c r="AI22" i="66"/>
  <c r="AI54" i="66"/>
  <c r="AI49" i="66"/>
  <c r="AL49" i="66" s="1"/>
  <c r="AS49" i="66" s="1" a="1"/>
  <c r="AS49" i="66" s="1"/>
  <c r="AI47" i="66"/>
  <c r="AL47" i="66" s="1"/>
  <c r="AS47" i="66" s="1" a="1"/>
  <c r="AS47" i="66" s="1"/>
  <c r="AW47" i="66" s="1"/>
  <c r="AI33" i="66"/>
  <c r="AI37" i="66"/>
  <c r="AI25" i="66"/>
  <c r="AI66" i="66"/>
  <c r="AI16" i="66"/>
  <c r="AL16" i="66" s="1"/>
  <c r="AS16" i="66" s="1" a="1"/>
  <c r="AS16" i="66" s="1"/>
  <c r="AT16" i="66" s="1"/>
  <c r="AI68" i="66"/>
  <c r="AI41" i="66"/>
  <c r="AL41" i="66" s="1"/>
  <c r="AS41" i="66" s="1" a="1"/>
  <c r="AS41" i="66" s="1"/>
  <c r="AW41" i="66" s="1"/>
  <c r="AI21" i="66"/>
  <c r="AL21" i="66" s="1"/>
  <c r="AS21" i="66" s="1" a="1"/>
  <c r="AS21" i="66" s="1"/>
  <c r="AT21" i="66" s="1"/>
  <c r="AI26" i="66"/>
  <c r="AI18" i="66"/>
  <c r="AL18" i="66" s="1"/>
  <c r="AS18" i="66" s="1" a="1"/>
  <c r="AS18" i="66" s="1"/>
  <c r="AT18" i="66" s="1"/>
  <c r="AI67" i="66"/>
  <c r="AI12" i="66"/>
  <c r="AI15" i="66"/>
  <c r="AI43" i="66"/>
  <c r="AI51" i="66"/>
  <c r="AL51" i="66" s="1"/>
  <c r="AS51" i="66" s="1" a="1"/>
  <c r="AS51" i="66" s="1"/>
  <c r="AI11" i="66"/>
  <c r="AL11" i="66" s="1"/>
  <c r="AS11" i="66" s="1" a="1"/>
  <c r="AS11" i="66" s="1"/>
  <c r="AI32" i="66"/>
  <c r="AI35" i="66"/>
  <c r="AI72" i="66"/>
  <c r="AI7" i="66"/>
  <c r="AI53" i="66"/>
  <c r="AI56" i="66"/>
  <c r="AI6" i="66"/>
  <c r="AL6" i="66" s="1"/>
  <c r="AS6" i="66" s="1" a="1"/>
  <c r="AS6" i="66" s="1"/>
  <c r="AT6" i="66" s="1"/>
  <c r="AI14" i="66"/>
  <c r="AL14" i="66" s="1"/>
  <c r="AS14" i="66" s="1" a="1"/>
  <c r="AS14" i="66" s="1"/>
  <c r="AT14" i="66" s="1"/>
  <c r="AI30" i="66"/>
  <c r="AI40" i="66"/>
  <c r="AI69" i="66"/>
  <c r="AL69" i="66" s="1"/>
  <c r="AS69" i="66" s="1" a="1"/>
  <c r="AS69" i="66" s="1"/>
  <c r="AW69" i="66" s="1"/>
  <c r="AI46" i="66"/>
  <c r="AR73" i="66"/>
  <c r="AK74" i="66"/>
  <c r="AP73" i="66"/>
  <c r="AR74" i="66"/>
  <c r="AD3" i="66"/>
  <c r="Y64" i="66"/>
  <c r="Y76" i="66" s="1"/>
  <c r="AK3" i="66"/>
  <c r="AK64" i="66" s="1"/>
  <c r="V64" i="66"/>
  <c r="AB3" i="66"/>
  <c r="AB64" i="66" s="1"/>
  <c r="P32" i="3" s="1"/>
  <c r="AR65" i="66"/>
  <c r="AP3" i="66"/>
  <c r="E74" i="66"/>
  <c r="AL10" i="66"/>
  <c r="AS10" i="66" s="1" a="1"/>
  <c r="AS10" i="66" s="1"/>
  <c r="AL22" i="66"/>
  <c r="AS22" i="66" s="1" a="1"/>
  <c r="AS22" i="66" s="1"/>
  <c r="AW22" i="66" s="1"/>
  <c r="AI3" i="66"/>
  <c r="AL13" i="66"/>
  <c r="AS13" i="66" s="1" a="1"/>
  <c r="AS13" i="66" s="1"/>
  <c r="AL23" i="66"/>
  <c r="AS23" i="66" s="1" a="1"/>
  <c r="AS23" i="66" s="1"/>
  <c r="AW23" i="66" s="1"/>
  <c r="J66" i="66"/>
  <c r="J74" i="66" s="1"/>
  <c r="Z74" i="66"/>
  <c r="Z76" i="66" s="1"/>
  <c r="O64" i="66"/>
  <c r="O76" i="66" s="1"/>
  <c r="AL27" i="66"/>
  <c r="AS27" i="66" s="1" a="1"/>
  <c r="AS27" i="66" s="1"/>
  <c r="AW27" i="66" s="1"/>
  <c r="AL8" i="66"/>
  <c r="AS8" i="66" s="1" a="1"/>
  <c r="AS8" i="66" s="1"/>
  <c r="AT8" i="66" s="1"/>
  <c r="AL29" i="66"/>
  <c r="AS29" i="66" s="1" a="1"/>
  <c r="AS29" i="66" s="1"/>
  <c r="AL12" i="66"/>
  <c r="AS12" i="66" s="1" a="1"/>
  <c r="AS12" i="66" s="1"/>
  <c r="AL30" i="66"/>
  <c r="AS30" i="66" s="1" a="1"/>
  <c r="AS30" i="66" s="1"/>
  <c r="AW30" i="66" s="1"/>
  <c r="J3" i="66"/>
  <c r="J64" i="66" s="1"/>
  <c r="F73" i="71"/>
  <c r="E74" i="71"/>
  <c r="F7" i="71"/>
  <c r="E8" i="71"/>
  <c r="M71" i="71"/>
  <c r="L72" i="71"/>
  <c r="M7" i="71"/>
  <c r="G7" i="71" s="1"/>
  <c r="L8" i="71"/>
  <c r="AL61" i="66"/>
  <c r="AS61" i="66" s="1" a="1"/>
  <c r="AS61" i="66" s="1"/>
  <c r="AL57" i="66"/>
  <c r="AS57" i="66" s="1" a="1"/>
  <c r="AS57" i="66" s="1"/>
  <c r="AL60" i="66"/>
  <c r="AS60" i="66" s="1" a="1"/>
  <c r="AS60" i="66" s="1"/>
  <c r="AL62" i="66"/>
  <c r="AS62" i="66" s="1" a="1"/>
  <c r="AS62" i="66" s="1"/>
  <c r="AL59" i="66"/>
  <c r="AS59" i="66" s="1" a="1"/>
  <c r="AS59" i="66" s="1"/>
  <c r="AT59" i="66" s="1"/>
  <c r="AN28" i="66"/>
  <c r="AT28" i="66" s="1"/>
  <c r="AN30" i="66"/>
  <c r="P28" i="66"/>
  <c r="P30" i="66"/>
  <c r="P31" i="66"/>
  <c r="AP31" i="66"/>
  <c r="P39" i="66"/>
  <c r="AP39" i="66"/>
  <c r="AP28" i="66"/>
  <c r="AP30" i="66"/>
  <c r="P38" i="66"/>
  <c r="AP38" i="66"/>
  <c r="AP27" i="66"/>
  <c r="AN33" i="66"/>
  <c r="AT33" i="66" s="1"/>
  <c r="P35" i="66"/>
  <c r="AN41" i="66"/>
  <c r="AT41" i="66" s="1"/>
  <c r="P4" i="66"/>
  <c r="P5" i="66"/>
  <c r="P6" i="66"/>
  <c r="P7" i="66"/>
  <c r="P8" i="66"/>
  <c r="P9" i="66"/>
  <c r="P10" i="66"/>
  <c r="P11" i="66"/>
  <c r="P12" i="66"/>
  <c r="P13" i="66"/>
  <c r="P14" i="66"/>
  <c r="P15" i="66"/>
  <c r="P16" i="66"/>
  <c r="P17" i="66"/>
  <c r="P18" i="66"/>
  <c r="P19" i="66"/>
  <c r="P20" i="66"/>
  <c r="P21" i="66"/>
  <c r="P22" i="66"/>
  <c r="P23" i="66"/>
  <c r="AN24" i="66"/>
  <c r="P34" i="66"/>
  <c r="P42" i="66"/>
  <c r="AL24" i="66"/>
  <c r="AS24" i="66" s="1" a="1"/>
  <c r="AS24" i="66" s="1"/>
  <c r="P24" i="66"/>
  <c r="P33" i="66"/>
  <c r="P41" i="66"/>
  <c r="Z65" i="66"/>
  <c r="D13" i="69"/>
  <c r="D23" i="69"/>
  <c r="D14" i="69"/>
  <c r="D25" i="69"/>
  <c r="D15" i="69"/>
  <c r="D29" i="69"/>
  <c r="D16" i="69"/>
  <c r="D33" i="69"/>
  <c r="D17" i="69"/>
  <c r="D37" i="69"/>
  <c r="D19" i="69"/>
  <c r="D42" i="69"/>
  <c r="K6" i="69"/>
  <c r="K10" i="69"/>
  <c r="K14" i="69"/>
  <c r="K23" i="69"/>
  <c r="K18" i="69"/>
  <c r="K19" i="69"/>
  <c r="K24" i="69"/>
  <c r="K36" i="69"/>
  <c r="K7" i="69"/>
  <c r="K11" i="69"/>
  <c r="K15" i="69"/>
  <c r="K20" i="69"/>
  <c r="K25" i="69"/>
  <c r="K30" i="69"/>
  <c r="K4" i="69"/>
  <c r="K8" i="69"/>
  <c r="K12" i="69"/>
  <c r="K16" i="69"/>
  <c r="K26" i="69"/>
  <c r="K42" i="69"/>
  <c r="K21" i="69"/>
  <c r="K44" i="69"/>
  <c r="K5" i="69"/>
  <c r="K9" i="69"/>
  <c r="K13" i="69"/>
  <c r="K17" i="69"/>
  <c r="K22" i="69"/>
  <c r="K29" i="69"/>
  <c r="K31" i="69"/>
  <c r="K37" i="69"/>
  <c r="K46" i="69"/>
  <c r="K32" i="69"/>
  <c r="K38" i="69"/>
  <c r="K49" i="69"/>
  <c r="K39" i="69"/>
  <c r="K52" i="69"/>
  <c r="K27" i="69"/>
  <c r="K33" i="69"/>
  <c r="K40" i="69"/>
  <c r="K54" i="69"/>
  <c r="K28" i="69"/>
  <c r="K34" i="69"/>
  <c r="K41" i="69"/>
  <c r="K57" i="69"/>
  <c r="K35" i="69"/>
  <c r="D18" i="69"/>
  <c r="D22" i="69"/>
  <c r="D26" i="69"/>
  <c r="D30" i="69"/>
  <c r="D34" i="69"/>
  <c r="D38" i="69"/>
  <c r="D27" i="69"/>
  <c r="D31" i="69"/>
  <c r="D35" i="69"/>
  <c r="D48" i="69"/>
  <c r="D24" i="69"/>
  <c r="D28" i="69"/>
  <c r="D32" i="69"/>
  <c r="D36" i="69"/>
  <c r="D41" i="69"/>
  <c r="D39" i="69"/>
  <c r="D43" i="69"/>
  <c r="D50" i="69"/>
  <c r="D44" i="69"/>
  <c r="D40" i="69"/>
  <c r="D53" i="69"/>
  <c r="D45" i="69"/>
  <c r="D46" i="69"/>
  <c r="D56" i="69"/>
  <c r="AR67" i="67"/>
  <c r="AN55" i="67"/>
  <c r="AP25" i="67"/>
  <c r="P27" i="67"/>
  <c r="P66" i="67"/>
  <c r="AB66" i="67"/>
  <c r="AP29" i="67"/>
  <c r="AP31" i="67"/>
  <c r="AP33" i="67"/>
  <c r="AP20" i="67"/>
  <c r="AP22" i="67"/>
  <c r="P26" i="67"/>
  <c r="AQ67" i="67"/>
  <c r="L70" i="67"/>
  <c r="Z68" i="67"/>
  <c r="K50" i="69"/>
  <c r="D54" i="69"/>
  <c r="E63" i="69"/>
  <c r="F63" i="69" s="1"/>
  <c r="D78" i="69"/>
  <c r="K82" i="69"/>
  <c r="D86" i="69"/>
  <c r="K90" i="69"/>
  <c r="D94" i="69"/>
  <c r="K98" i="69"/>
  <c r="D102" i="69"/>
  <c r="K106" i="69"/>
  <c r="D110" i="69"/>
  <c r="K48" i="69"/>
  <c r="D52" i="69"/>
  <c r="K56" i="69"/>
  <c r="K80" i="69"/>
  <c r="D84" i="69"/>
  <c r="K88" i="69"/>
  <c r="D92" i="69"/>
  <c r="K96" i="69"/>
  <c r="D100" i="69"/>
  <c r="K104" i="69"/>
  <c r="D108" i="69"/>
  <c r="K112" i="69"/>
  <c r="E4" i="69"/>
  <c r="K47" i="69"/>
  <c r="D51" i="69"/>
  <c r="K55" i="69"/>
  <c r="K79" i="69"/>
  <c r="D83" i="69"/>
  <c r="K87" i="69"/>
  <c r="D91" i="69"/>
  <c r="K95" i="69"/>
  <c r="D99" i="69"/>
  <c r="K103" i="69"/>
  <c r="D107" i="69"/>
  <c r="K111" i="69"/>
  <c r="K45" i="69"/>
  <c r="D49" i="69"/>
  <c r="K53" i="69"/>
  <c r="D57" i="69"/>
  <c r="L62" i="69"/>
  <c r="K77" i="69"/>
  <c r="D81" i="69"/>
  <c r="K85" i="69"/>
  <c r="D89" i="69"/>
  <c r="K93" i="69"/>
  <c r="D97" i="69"/>
  <c r="K101" i="69"/>
  <c r="D105" i="69"/>
  <c r="K109" i="69"/>
  <c r="D113" i="69"/>
  <c r="L4" i="69"/>
  <c r="K43" i="69"/>
  <c r="D47" i="69"/>
  <c r="K75" i="69"/>
  <c r="D79" i="69"/>
  <c r="K83" i="69"/>
  <c r="D87" i="69"/>
  <c r="K91" i="69"/>
  <c r="D95" i="69"/>
  <c r="K99" i="69"/>
  <c r="D103" i="69"/>
  <c r="E68" i="68"/>
  <c r="L68" i="68"/>
  <c r="M68" i="68" s="1"/>
  <c r="AD4" i="67"/>
  <c r="AD6" i="67"/>
  <c r="AD8" i="67"/>
  <c r="AD10" i="67"/>
  <c r="AD12" i="67"/>
  <c r="AD14" i="67"/>
  <c r="AD16" i="67"/>
  <c r="J3" i="67"/>
  <c r="O4" i="67"/>
  <c r="AB4" i="67"/>
  <c r="AP4" i="67"/>
  <c r="P4" i="67"/>
  <c r="AN4" i="67"/>
  <c r="AB6" i="67"/>
  <c r="O6" i="67"/>
  <c r="AP6" i="67"/>
  <c r="P6" i="67"/>
  <c r="AN6" i="67"/>
  <c r="AB8" i="67"/>
  <c r="O8" i="67"/>
  <c r="AP8" i="67"/>
  <c r="P8" i="67"/>
  <c r="AN8" i="67"/>
  <c r="AB10" i="67"/>
  <c r="AP10" i="67"/>
  <c r="P10" i="67"/>
  <c r="O10" i="67"/>
  <c r="AN10" i="67"/>
  <c r="AB12" i="67"/>
  <c r="AP12" i="67"/>
  <c r="P12" i="67"/>
  <c r="O12" i="67"/>
  <c r="AN12" i="67"/>
  <c r="AB14" i="67"/>
  <c r="O14" i="67"/>
  <c r="AP14" i="67"/>
  <c r="P14" i="67"/>
  <c r="AN14" i="67"/>
  <c r="AB16" i="67"/>
  <c r="AP16" i="67"/>
  <c r="P16" i="67"/>
  <c r="O16" i="67"/>
  <c r="AN16" i="67"/>
  <c r="AD17" i="67"/>
  <c r="AD5" i="67"/>
  <c r="AD7" i="67"/>
  <c r="AD9" i="67"/>
  <c r="AD11" i="67"/>
  <c r="AD13" i="67"/>
  <c r="AD15" i="67"/>
  <c r="AB5" i="67"/>
  <c r="AP5" i="67"/>
  <c r="P5" i="67"/>
  <c r="O5" i="67"/>
  <c r="AN5" i="67"/>
  <c r="AB7" i="67"/>
  <c r="O7" i="67"/>
  <c r="AP7" i="67"/>
  <c r="P7" i="67"/>
  <c r="AN7" i="67"/>
  <c r="AB9" i="67"/>
  <c r="AP9" i="67"/>
  <c r="P9" i="67"/>
  <c r="O9" i="67"/>
  <c r="AN9" i="67"/>
  <c r="AB11" i="67"/>
  <c r="AP11" i="67"/>
  <c r="P11" i="67"/>
  <c r="O11" i="67"/>
  <c r="AN11" i="67"/>
  <c r="AB13" i="67"/>
  <c r="O13" i="67"/>
  <c r="AP13" i="67"/>
  <c r="P13" i="67"/>
  <c r="AN13" i="67"/>
  <c r="AB15" i="67"/>
  <c r="AP15" i="67"/>
  <c r="P15" i="67"/>
  <c r="O15" i="67"/>
  <c r="AN15" i="67"/>
  <c r="AD22" i="67"/>
  <c r="O24" i="67"/>
  <c r="AN24" i="67"/>
  <c r="AB24" i="67"/>
  <c r="O28" i="67"/>
  <c r="AN28" i="67"/>
  <c r="AB28" i="67"/>
  <c r="O32" i="67"/>
  <c r="AN32" i="67"/>
  <c r="AB32" i="67"/>
  <c r="Z37" i="67"/>
  <c r="O37" i="67"/>
  <c r="AB38" i="67"/>
  <c r="AP38" i="67"/>
  <c r="P38" i="67"/>
  <c r="AN38" i="67"/>
  <c r="J62" i="67"/>
  <c r="E68" i="67"/>
  <c r="AD21" i="67"/>
  <c r="AD26" i="67"/>
  <c r="AD30" i="67"/>
  <c r="AD34" i="67"/>
  <c r="AD47" i="67"/>
  <c r="AR51" i="67"/>
  <c r="AQ51" i="67"/>
  <c r="S51" i="67"/>
  <c r="AO57" i="67"/>
  <c r="AD20" i="67"/>
  <c r="S23" i="67"/>
  <c r="O27" i="67"/>
  <c r="AN27" i="67"/>
  <c r="AB27" i="67"/>
  <c r="AP30" i="67"/>
  <c r="O31" i="67"/>
  <c r="AN31" i="67"/>
  <c r="AB31" i="67"/>
  <c r="AB41" i="67"/>
  <c r="AP41" i="67"/>
  <c r="P41" i="67"/>
  <c r="AN41" i="67"/>
  <c r="O41" i="67"/>
  <c r="AQ4" i="67"/>
  <c r="AQ5" i="67"/>
  <c r="AQ6" i="67"/>
  <c r="AQ7" i="67"/>
  <c r="AQ8" i="67"/>
  <c r="AQ9" i="67"/>
  <c r="AQ10" i="67"/>
  <c r="AQ11" i="67"/>
  <c r="AQ12" i="67"/>
  <c r="AQ13" i="67"/>
  <c r="AQ14" i="67"/>
  <c r="AQ15" i="67"/>
  <c r="AQ16" i="67"/>
  <c r="AD19" i="67"/>
  <c r="O22" i="67"/>
  <c r="AN22" i="67"/>
  <c r="AB22" i="67"/>
  <c r="AD25" i="67"/>
  <c r="AD29" i="67"/>
  <c r="AD33" i="67"/>
  <c r="F58" i="67"/>
  <c r="F70" i="67" s="1"/>
  <c r="Y58" i="67"/>
  <c r="AQ3" i="67"/>
  <c r="AR14" i="67"/>
  <c r="AR15" i="67"/>
  <c r="AR16" i="67"/>
  <c r="AD18" i="67"/>
  <c r="S21" i="67"/>
  <c r="O26" i="67"/>
  <c r="AN26" i="67"/>
  <c r="AB26" i="67"/>
  <c r="O30" i="67"/>
  <c r="AN30" i="67"/>
  <c r="AB30" i="67"/>
  <c r="AD46" i="67"/>
  <c r="G58" i="67"/>
  <c r="G70" i="67" s="1"/>
  <c r="Z3" i="67"/>
  <c r="AR3" i="67"/>
  <c r="S17" i="67"/>
  <c r="O20" i="67"/>
  <c r="AN20" i="67"/>
  <c r="AB20" i="67"/>
  <c r="AD24" i="67"/>
  <c r="AD28" i="67"/>
  <c r="AD32" i="67"/>
  <c r="AD35" i="67"/>
  <c r="AB36" i="67"/>
  <c r="AP36" i="67"/>
  <c r="P36" i="67"/>
  <c r="AN36" i="67"/>
  <c r="O36" i="67"/>
  <c r="H58" i="67"/>
  <c r="H70" i="67" s="1"/>
  <c r="S3" i="67"/>
  <c r="V17" i="67"/>
  <c r="V58" i="67" s="1"/>
  <c r="AQ17" i="67"/>
  <c r="S19" i="67"/>
  <c r="AP24" i="67"/>
  <c r="O25" i="67"/>
  <c r="AN25" i="67"/>
  <c r="AB25" i="67"/>
  <c r="AP28" i="67"/>
  <c r="O29" i="67"/>
  <c r="AN29" i="67"/>
  <c r="AB29" i="67"/>
  <c r="AP32" i="67"/>
  <c r="O33" i="67"/>
  <c r="AN33" i="67"/>
  <c r="AB33" i="67"/>
  <c r="AD37" i="67"/>
  <c r="O38" i="67"/>
  <c r="O49" i="67"/>
  <c r="AB49" i="67"/>
  <c r="P49" i="67"/>
  <c r="AP49" i="67"/>
  <c r="AN49" i="67"/>
  <c r="S18" i="67"/>
  <c r="AD23" i="67"/>
  <c r="P24" i="67"/>
  <c r="AD27" i="67"/>
  <c r="P28" i="67"/>
  <c r="AD31" i="67"/>
  <c r="P32" i="67"/>
  <c r="AQ18" i="67"/>
  <c r="AQ19" i="67"/>
  <c r="AQ20" i="67"/>
  <c r="AQ21" i="67"/>
  <c r="AQ22" i="67"/>
  <c r="AQ23" i="67"/>
  <c r="AQ24" i="67"/>
  <c r="AQ25" i="67"/>
  <c r="AQ26" i="67"/>
  <c r="AQ27" i="67"/>
  <c r="AQ28" i="67"/>
  <c r="AQ29" i="67"/>
  <c r="AQ30" i="67"/>
  <c r="AQ31" i="67"/>
  <c r="AQ32" i="67"/>
  <c r="AQ33" i="67"/>
  <c r="AD40" i="67"/>
  <c r="AB42" i="67"/>
  <c r="AP42" i="67"/>
  <c r="P42" i="67"/>
  <c r="AN42" i="67"/>
  <c r="O50" i="67"/>
  <c r="AB50" i="67"/>
  <c r="P50" i="67"/>
  <c r="AP50" i="67"/>
  <c r="AR31" i="67"/>
  <c r="AR32" i="67"/>
  <c r="AR33" i="67"/>
  <c r="AB39" i="67"/>
  <c r="AP39" i="67"/>
  <c r="P39" i="67"/>
  <c r="AN39" i="67"/>
  <c r="AB43" i="67"/>
  <c r="AP43" i="67"/>
  <c r="P43" i="67"/>
  <c r="AN43" i="67"/>
  <c r="S47" i="67"/>
  <c r="AR47" i="67"/>
  <c r="O52" i="67"/>
  <c r="AB52" i="67"/>
  <c r="P52" i="67"/>
  <c r="AP52" i="67"/>
  <c r="O53" i="67"/>
  <c r="AB53" i="67"/>
  <c r="P53" i="67"/>
  <c r="AP53" i="67"/>
  <c r="O54" i="67"/>
  <c r="AB54" i="67"/>
  <c r="P54" i="67"/>
  <c r="AP54" i="67"/>
  <c r="O55" i="67"/>
  <c r="AB55" i="67"/>
  <c r="P55" i="67"/>
  <c r="AP55" i="67"/>
  <c r="O56" i="67"/>
  <c r="AB56" i="67"/>
  <c r="P56" i="67"/>
  <c r="AP56" i="67"/>
  <c r="O63" i="67"/>
  <c r="AN63" i="67"/>
  <c r="AT63" i="67" s="1"/>
  <c r="P63" i="67"/>
  <c r="AP63" i="67"/>
  <c r="AB63" i="67"/>
  <c r="S34" i="67"/>
  <c r="AQ35" i="67"/>
  <c r="E38" i="67"/>
  <c r="J38" i="67" s="1"/>
  <c r="O40" i="67"/>
  <c r="AD41" i="67"/>
  <c r="AB44" i="67"/>
  <c r="AP44" i="67"/>
  <c r="P44" i="67"/>
  <c r="AN44" i="67"/>
  <c r="AT44" i="67" s="1"/>
  <c r="S46" i="67"/>
  <c r="E37" i="67"/>
  <c r="J37" i="67" s="1"/>
  <c r="AB37" i="67"/>
  <c r="AP37" i="67"/>
  <c r="P37" i="67"/>
  <c r="AN37" i="67"/>
  <c r="AD42" i="67"/>
  <c r="AB45" i="67"/>
  <c r="AP45" i="67"/>
  <c r="P45" i="67"/>
  <c r="AN45" i="67"/>
  <c r="E35" i="67"/>
  <c r="J35" i="67" s="1"/>
  <c r="S35" i="67"/>
  <c r="E36" i="67"/>
  <c r="J36" i="67" s="1"/>
  <c r="AD43" i="67"/>
  <c r="O62" i="67"/>
  <c r="AN62" i="67"/>
  <c r="AT62" i="67" s="1"/>
  <c r="P62" i="67"/>
  <c r="AP62" i="67"/>
  <c r="AB62" i="67"/>
  <c r="AD36" i="67"/>
  <c r="AD39" i="67"/>
  <c r="E40" i="67"/>
  <c r="J40" i="67" s="1"/>
  <c r="AB40" i="67"/>
  <c r="AP40" i="67"/>
  <c r="P40" i="67"/>
  <c r="AN40" i="67"/>
  <c r="O42" i="67"/>
  <c r="AD44" i="67"/>
  <c r="O39" i="67"/>
  <c r="O43" i="67"/>
  <c r="AD45" i="67"/>
  <c r="AR50" i="67"/>
  <c r="AQ50" i="67"/>
  <c r="AD50" i="67"/>
  <c r="J68" i="67"/>
  <c r="O64" i="67"/>
  <c r="P64" i="67"/>
  <c r="AP64" i="67"/>
  <c r="AB64" i="67"/>
  <c r="AP48" i="67"/>
  <c r="O65" i="67"/>
  <c r="V66" i="67"/>
  <c r="P48" i="67"/>
  <c r="O60" i="67"/>
  <c r="AN60" i="67"/>
  <c r="O61" i="67"/>
  <c r="AQ40" i="67"/>
  <c r="AQ41" i="67"/>
  <c r="AQ42" i="67"/>
  <c r="AQ43" i="67"/>
  <c r="AQ44" i="67"/>
  <c r="AQ45" i="67"/>
  <c r="AQ49" i="67"/>
  <c r="V60" i="67"/>
  <c r="AP60" i="67"/>
  <c r="V61" i="67"/>
  <c r="AP61" i="67"/>
  <c r="Y65" i="67"/>
  <c r="AN65" i="67" s="1"/>
  <c r="AQ52" i="67"/>
  <c r="AQ53" i="67"/>
  <c r="AQ54" i="67"/>
  <c r="AQ55" i="67"/>
  <c r="AQ56" i="67"/>
  <c r="Y62" i="67"/>
  <c r="Y63" i="67"/>
  <c r="Y64" i="67"/>
  <c r="O48" i="67"/>
  <c r="AB48" i="67"/>
  <c r="Y60" i="67"/>
  <c r="Y61" i="67"/>
  <c r="AN61" i="67" s="1"/>
  <c r="P65" i="67"/>
  <c r="AA66" i="67"/>
  <c r="S68" i="67"/>
  <c r="AN48" i="67"/>
  <c r="P60" i="67"/>
  <c r="P61" i="67"/>
  <c r="AB65" i="67"/>
  <c r="O66" i="67"/>
  <c r="AN66" i="67"/>
  <c r="AT66" i="67" s="1"/>
  <c r="AR68" i="67"/>
  <c r="AK76" i="66"/>
  <c r="AK65" i="66"/>
  <c r="S76" i="66"/>
  <c r="S65" i="66"/>
  <c r="AL5" i="66"/>
  <c r="AS5" i="66" s="1" a="1"/>
  <c r="AS5" i="66" s="1"/>
  <c r="AT5" i="66" s="1"/>
  <c r="AL7" i="66"/>
  <c r="AS7" i="66" s="1" a="1"/>
  <c r="AS7" i="66" s="1"/>
  <c r="AT7" i="66" s="1"/>
  <c r="AL15" i="66"/>
  <c r="AS15" i="66" s="1" a="1"/>
  <c r="AS15" i="66" s="1"/>
  <c r="AL17" i="66"/>
  <c r="AS17" i="66" s="1" a="1"/>
  <c r="AS17" i="66" s="1"/>
  <c r="AT17" i="66" s="1"/>
  <c r="AL19" i="66"/>
  <c r="AS19" i="66" s="1" a="1"/>
  <c r="AS19" i="66" s="1"/>
  <c r="V65" i="66"/>
  <c r="AL66" i="66"/>
  <c r="AL67" i="66"/>
  <c r="AS67" i="66" s="1" a="1"/>
  <c r="AS67" i="66" s="1"/>
  <c r="AW67" i="66" s="1"/>
  <c r="AL68" i="66"/>
  <c r="AS68" i="66" s="1" a="1"/>
  <c r="AS68" i="66" s="1"/>
  <c r="AW68" i="66" s="1"/>
  <c r="AL71" i="66"/>
  <c r="AS71" i="66" s="1" a="1"/>
  <c r="AS71" i="66" s="1"/>
  <c r="AW71" i="66" s="1"/>
  <c r="AD74" i="66"/>
  <c r="E65" i="66"/>
  <c r="Y65" i="66"/>
  <c r="AD65" i="66" s="1"/>
  <c r="AN3" i="66"/>
  <c r="AL25" i="66"/>
  <c r="AS25" i="66" s="1" a="1"/>
  <c r="AS25" i="66" s="1"/>
  <c r="AW25" i="66" s="1"/>
  <c r="AQ63" i="66"/>
  <c r="AB65" i="66"/>
  <c r="AR63" i="66"/>
  <c r="AQ73" i="66"/>
  <c r="P3" i="66"/>
  <c r="AL26" i="66"/>
  <c r="AS26" i="66" s="1" a="1"/>
  <c r="AS26" i="66" s="1"/>
  <c r="AW26" i="66" s="1"/>
  <c r="AL56" i="66"/>
  <c r="AS56" i="66" s="1" a="1"/>
  <c r="AS56" i="66" s="1"/>
  <c r="AL54" i="66"/>
  <c r="AS54" i="66" s="1" a="1"/>
  <c r="AS54" i="66" s="1"/>
  <c r="AW54" i="66" s="1"/>
  <c r="AL50" i="66"/>
  <c r="AS50" i="66" s="1" a="1"/>
  <c r="AS50" i="66" s="1"/>
  <c r="AT50" i="66" s="1"/>
  <c r="AL48" i="66"/>
  <c r="AS48" i="66" s="1" a="1"/>
  <c r="AS48" i="66" s="1"/>
  <c r="AL46" i="66"/>
  <c r="AS46" i="66" s="1" a="1"/>
  <c r="AS46" i="66" s="1"/>
  <c r="AL45" i="66"/>
  <c r="AS45" i="66" s="1" a="1"/>
  <c r="AS45" i="66" s="1"/>
  <c r="AL44" i="66"/>
  <c r="AS44" i="66" s="1" a="1"/>
  <c r="AS44" i="66" s="1"/>
  <c r="AL43" i="66"/>
  <c r="AS43" i="66" s="1" a="1"/>
  <c r="AS43" i="66" s="1"/>
  <c r="AL42" i="66"/>
  <c r="AS42" i="66" s="1" a="1"/>
  <c r="AS42" i="66" s="1"/>
  <c r="AW42" i="66" s="1"/>
  <c r="AL40" i="66"/>
  <c r="AS40" i="66" s="1" a="1"/>
  <c r="AS40" i="66" s="1"/>
  <c r="AW40" i="66" s="1"/>
  <c r="AL38" i="66"/>
  <c r="AS38" i="66" s="1" a="1"/>
  <c r="AS38" i="66" s="1"/>
  <c r="AW38" i="66" s="1"/>
  <c r="AL37" i="66"/>
  <c r="AS37" i="66" s="1" a="1"/>
  <c r="AS37" i="66" s="1"/>
  <c r="AW37" i="66" s="1"/>
  <c r="AL36" i="66"/>
  <c r="AS36" i="66" s="1" a="1"/>
  <c r="AS36" i="66" s="1"/>
  <c r="AW36" i="66" s="1"/>
  <c r="AL35" i="66"/>
  <c r="AS35" i="66" s="1" a="1"/>
  <c r="AS35" i="66" s="1"/>
  <c r="AW35" i="66" s="1"/>
  <c r="AL34" i="66"/>
  <c r="AS34" i="66" s="1" a="1"/>
  <c r="AS34" i="66" s="1"/>
  <c r="AW34" i="66" s="1"/>
  <c r="AL33" i="66"/>
  <c r="AS33" i="66" s="1" a="1"/>
  <c r="AS33" i="66" s="1"/>
  <c r="AW33" i="66" s="1"/>
  <c r="AL32" i="66"/>
  <c r="AS32" i="66" s="1" a="1"/>
  <c r="AS32" i="66" s="1"/>
  <c r="AW32" i="66" s="1"/>
  <c r="AF76" i="66"/>
  <c r="AR76" i="66" s="1"/>
  <c r="AN56" i="66"/>
  <c r="AT56" i="66" s="1"/>
  <c r="V74" i="66"/>
  <c r="AP43" i="66"/>
  <c r="AP44" i="66"/>
  <c r="AP45" i="66"/>
  <c r="AP46" i="66"/>
  <c r="AP47" i="66"/>
  <c r="AP48" i="66"/>
  <c r="AP49" i="66"/>
  <c r="AP50" i="66"/>
  <c r="AP51" i="66"/>
  <c r="AP52" i="66"/>
  <c r="AP53" i="66"/>
  <c r="AP54" i="66"/>
  <c r="AP55" i="66"/>
  <c r="AP56" i="66"/>
  <c r="AL72" i="66"/>
  <c r="AS72" i="66" s="1" a="1"/>
  <c r="AS72" i="66" s="1"/>
  <c r="AN66" i="66"/>
  <c r="AN71" i="66"/>
  <c r="AT71" i="66" s="1"/>
  <c r="AN72" i="66"/>
  <c r="AT72" i="66" s="1"/>
  <c r="AC76" i="66"/>
  <c r="P45" i="66"/>
  <c r="P46" i="66"/>
  <c r="P47" i="66"/>
  <c r="P48" i="66"/>
  <c r="P49" i="66"/>
  <c r="P50" i="66"/>
  <c r="P51" i="66"/>
  <c r="P52" i="66"/>
  <c r="P53" i="66"/>
  <c r="P54" i="66"/>
  <c r="P55" i="66"/>
  <c r="P56" i="66"/>
  <c r="W42" i="59"/>
  <c r="J4" i="61"/>
  <c r="J9" i="61"/>
  <c r="J7" i="61"/>
  <c r="J10" i="61"/>
  <c r="J6" i="61"/>
  <c r="J15" i="61"/>
  <c r="J30" i="61"/>
  <c r="J31" i="61"/>
  <c r="J24" i="61"/>
  <c r="J32" i="61"/>
  <c r="J21" i="61"/>
  <c r="J22" i="61"/>
  <c r="J11" i="61"/>
  <c r="J8" i="61"/>
  <c r="J12" i="61"/>
  <c r="J33" i="61"/>
  <c r="J16" i="61"/>
  <c r="J17" i="61"/>
  <c r="J23" i="61"/>
  <c r="J25" i="61"/>
  <c r="J14" i="61"/>
  <c r="J18" i="61"/>
  <c r="J26" i="61"/>
  <c r="J34" i="61"/>
  <c r="J35" i="61"/>
  <c r="J36" i="61"/>
  <c r="J37" i="61"/>
  <c r="J19" i="61"/>
  <c r="J13" i="61"/>
  <c r="J38" i="61"/>
  <c r="J20" i="61"/>
  <c r="J39" i="61"/>
  <c r="J40" i="61"/>
  <c r="J41" i="61"/>
  <c r="J42" i="61"/>
  <c r="J43" i="61"/>
  <c r="J44" i="61"/>
  <c r="J27" i="61"/>
  <c r="J45" i="61"/>
  <c r="J46" i="61"/>
  <c r="J47" i="61"/>
  <c r="J48" i="61"/>
  <c r="J49" i="61"/>
  <c r="J50" i="61"/>
  <c r="J51" i="61"/>
  <c r="J52" i="61"/>
  <c r="J28" i="61"/>
  <c r="J53" i="61"/>
  <c r="J54" i="61"/>
  <c r="J55" i="61"/>
  <c r="J56" i="61"/>
  <c r="J29" i="61"/>
  <c r="J57" i="61"/>
  <c r="J5" i="61"/>
  <c r="C4" i="61"/>
  <c r="C57" i="61"/>
  <c r="C56" i="61"/>
  <c r="C24" i="61"/>
  <c r="C6" i="61"/>
  <c r="C11" i="61"/>
  <c r="C40" i="61"/>
  <c r="C53" i="61"/>
  <c r="C23" i="61"/>
  <c r="C26" i="61"/>
  <c r="C19" i="61"/>
  <c r="C18" i="61"/>
  <c r="C8" i="61"/>
  <c r="C7" i="61"/>
  <c r="C10" i="61"/>
  <c r="C45" i="61"/>
  <c r="C16" i="61"/>
  <c r="C13" i="61"/>
  <c r="C20" i="61"/>
  <c r="C51" i="61"/>
  <c r="C12" i="61"/>
  <c r="C14" i="61"/>
  <c r="C55" i="61"/>
  <c r="C48" i="61"/>
  <c r="C27" i="61"/>
  <c r="C41" i="61"/>
  <c r="C54" i="61"/>
  <c r="C15" i="61"/>
  <c r="C9" i="61"/>
  <c r="C28" i="61"/>
  <c r="C17" i="61"/>
  <c r="C33" i="61"/>
  <c r="C49" i="61"/>
  <c r="C43" i="61"/>
  <c r="C30" i="61"/>
  <c r="C47" i="61"/>
  <c r="C44" i="61"/>
  <c r="C21" i="61"/>
  <c r="C29" i="61"/>
  <c r="C38" i="61"/>
  <c r="C35" i="61"/>
  <c r="C32" i="61"/>
  <c r="C52" i="61"/>
  <c r="C50" i="61"/>
  <c r="C34" i="61"/>
  <c r="C46" i="61"/>
  <c r="C25" i="61"/>
  <c r="C42" i="61"/>
  <c r="C39" i="61"/>
  <c r="C36" i="61"/>
  <c r="C31" i="61"/>
  <c r="C22" i="61"/>
  <c r="C37" i="61"/>
  <c r="C5" i="61"/>
  <c r="X28" i="59"/>
  <c r="W28" i="59"/>
  <c r="AH28" i="59" s="1"/>
  <c r="U28" i="59"/>
  <c r="S28" i="59"/>
  <c r="R28" i="59"/>
  <c r="Q28" i="59"/>
  <c r="P28" i="59"/>
  <c r="N28" i="59"/>
  <c r="M28" i="59"/>
  <c r="K28" i="59"/>
  <c r="L28" i="59" s="1"/>
  <c r="Z28" i="59" s="1"/>
  <c r="J28" i="59"/>
  <c r="I28" i="59"/>
  <c r="H28" i="59"/>
  <c r="G28" i="59"/>
  <c r="Y28" i="59"/>
  <c r="O28" i="59"/>
  <c r="F28" i="59" s="1"/>
  <c r="AI61" i="60"/>
  <c r="AI62" i="60"/>
  <c r="AI63" i="60"/>
  <c r="AI64" i="60"/>
  <c r="AI65" i="60"/>
  <c r="AI66" i="60"/>
  <c r="AI60" i="60"/>
  <c r="AI56" i="60"/>
  <c r="AI58" i="60"/>
  <c r="J64" i="68" l="1"/>
  <c r="K5" i="68"/>
  <c r="AL3" i="66"/>
  <c r="C5" i="68" s="1"/>
  <c r="AB76" i="66"/>
  <c r="AH33" i="3"/>
  <c r="AE32" i="3"/>
  <c r="AE33" i="3"/>
  <c r="E76" i="66"/>
  <c r="J76" i="66"/>
  <c r="AI74" i="66"/>
  <c r="S33" i="3" s="1"/>
  <c r="AB33" i="3" s="1"/>
  <c r="AU68" i="66"/>
  <c r="AT35" i="66"/>
  <c r="AA66" i="66"/>
  <c r="AA68" i="66"/>
  <c r="AA71" i="66"/>
  <c r="AA70" i="66"/>
  <c r="AA69" i="66"/>
  <c r="AA67" i="66"/>
  <c r="AA72" i="66"/>
  <c r="AT34" i="66"/>
  <c r="AT24" i="66"/>
  <c r="AT39" i="66"/>
  <c r="AA57" i="66"/>
  <c r="AA49" i="66"/>
  <c r="AA19" i="66"/>
  <c r="AA17" i="66"/>
  <c r="AA48" i="66"/>
  <c r="AA23" i="66"/>
  <c r="AA46" i="66"/>
  <c r="AA14" i="66"/>
  <c r="AA39" i="66"/>
  <c r="AA33" i="66"/>
  <c r="AA47" i="66"/>
  <c r="AA21" i="66"/>
  <c r="AA20" i="66"/>
  <c r="AA38" i="66"/>
  <c r="AA45" i="66"/>
  <c r="AA44" i="66"/>
  <c r="AA13" i="66"/>
  <c r="AA34" i="66"/>
  <c r="AA12" i="66"/>
  <c r="AA58" i="66"/>
  <c r="AA28" i="66"/>
  <c r="AA11" i="66"/>
  <c r="AA37" i="66"/>
  <c r="AA55" i="66"/>
  <c r="AA6" i="66"/>
  <c r="AA32" i="66"/>
  <c r="AA15" i="66"/>
  <c r="AA29" i="66"/>
  <c r="AA62" i="66"/>
  <c r="AA42" i="66"/>
  <c r="AA4" i="66"/>
  <c r="AA30" i="66"/>
  <c r="AA18" i="66"/>
  <c r="AA26" i="66"/>
  <c r="AA9" i="66"/>
  <c r="AA35" i="66"/>
  <c r="AA50" i="66"/>
  <c r="AA60" i="66"/>
  <c r="AA7" i="66"/>
  <c r="AA8" i="66"/>
  <c r="AA56" i="66"/>
  <c r="AA59" i="66"/>
  <c r="AA5" i="66"/>
  <c r="AA10" i="66"/>
  <c r="AA25" i="66"/>
  <c r="AA61" i="66"/>
  <c r="AA53" i="66"/>
  <c r="AA36" i="66"/>
  <c r="AA54" i="66"/>
  <c r="AA52" i="66"/>
  <c r="AA41" i="66"/>
  <c r="AA27" i="66"/>
  <c r="AA51" i="66"/>
  <c r="AA40" i="66"/>
  <c r="AA22" i="66"/>
  <c r="AA16" i="66"/>
  <c r="AA43" i="66"/>
  <c r="AA24" i="66"/>
  <c r="AA31" i="66"/>
  <c r="AT32" i="66"/>
  <c r="AT30" i="66"/>
  <c r="AT23" i="66"/>
  <c r="AT31" i="66"/>
  <c r="AT22" i="66"/>
  <c r="AT26" i="66"/>
  <c r="AT25" i="66"/>
  <c r="AT36" i="66"/>
  <c r="AU67" i="66"/>
  <c r="AU70" i="66"/>
  <c r="AU69" i="66"/>
  <c r="AI65" i="66"/>
  <c r="AL4" i="66"/>
  <c r="AS4" i="66" s="1" a="1"/>
  <c r="AS4" i="66" s="1"/>
  <c r="AW4" i="66" s="1"/>
  <c r="AW29" i="66"/>
  <c r="AU29" i="66"/>
  <c r="AU30" i="66"/>
  <c r="AU23" i="66"/>
  <c r="J65" i="66"/>
  <c r="M8" i="71"/>
  <c r="G8" i="71" s="1"/>
  <c r="L9" i="71"/>
  <c r="M72" i="71"/>
  <c r="L73" i="71"/>
  <c r="F8" i="71"/>
  <c r="E9" i="71"/>
  <c r="F74" i="71"/>
  <c r="E75" i="71"/>
  <c r="AI64" i="66"/>
  <c r="S32" i="3" s="1"/>
  <c r="AW59" i="66"/>
  <c r="AU59" i="66"/>
  <c r="AW62" i="66"/>
  <c r="AU62" i="66"/>
  <c r="AS3" i="66"/>
  <c r="AT3" i="66" s="1"/>
  <c r="AW60" i="66"/>
  <c r="AU60" i="66"/>
  <c r="AD76" i="66"/>
  <c r="AU57" i="66"/>
  <c r="AW57" i="66"/>
  <c r="AU58" i="66"/>
  <c r="AW58" i="66"/>
  <c r="AU61" i="66"/>
  <c r="AW61" i="66"/>
  <c r="AW24" i="66"/>
  <c r="AU24" i="66"/>
  <c r="AU42" i="66"/>
  <c r="AU38" i="66"/>
  <c r="AU35" i="66"/>
  <c r="AD64" i="66"/>
  <c r="AU27" i="66"/>
  <c r="AU39" i="66"/>
  <c r="AP63" i="66"/>
  <c r="AL53" i="66"/>
  <c r="AS53" i="66" s="1" a="1"/>
  <c r="AS53" i="66" s="1"/>
  <c r="AU31" i="66"/>
  <c r="K58" i="69"/>
  <c r="D58" i="69"/>
  <c r="AB68" i="67"/>
  <c r="AP67" i="67"/>
  <c r="Z58" i="67"/>
  <c r="Z70" i="67" s="1"/>
  <c r="E64" i="69"/>
  <c r="M62" i="69"/>
  <c r="L63" i="69"/>
  <c r="F4" i="69"/>
  <c r="E5" i="69"/>
  <c r="L5" i="69"/>
  <c r="M4" i="69"/>
  <c r="F68" i="68"/>
  <c r="E69" i="68"/>
  <c r="L69" i="68"/>
  <c r="O18" i="67"/>
  <c r="AN18" i="67"/>
  <c r="AB18" i="67"/>
  <c r="P18" i="67"/>
  <c r="AP18" i="67"/>
  <c r="V68" i="67"/>
  <c r="V70" i="67" s="1"/>
  <c r="AN17" i="67"/>
  <c r="AP17" i="67"/>
  <c r="AB17" i="67"/>
  <c r="P17" i="67"/>
  <c r="O17" i="67"/>
  <c r="O23" i="67"/>
  <c r="AN23" i="67"/>
  <c r="AB23" i="67"/>
  <c r="P23" i="67"/>
  <c r="AP23" i="67"/>
  <c r="AP34" i="67"/>
  <c r="O34" i="67"/>
  <c r="AN34" i="67"/>
  <c r="AB34" i="67"/>
  <c r="P34" i="67"/>
  <c r="AR57" i="67"/>
  <c r="O51" i="67"/>
  <c r="AB51" i="67"/>
  <c r="P51" i="67"/>
  <c r="AP51" i="67"/>
  <c r="AN51" i="67"/>
  <c r="AD64" i="67"/>
  <c r="AA64" i="67"/>
  <c r="AN64" i="67"/>
  <c r="AN67" i="67" s="1"/>
  <c r="AB35" i="67"/>
  <c r="AP35" i="67"/>
  <c r="P35" i="67"/>
  <c r="AN35" i="67"/>
  <c r="O35" i="67"/>
  <c r="S58" i="67"/>
  <c r="S70" i="67" s="1"/>
  <c r="AB3" i="67"/>
  <c r="AP3" i="67"/>
  <c r="P3" i="67"/>
  <c r="AN3" i="67"/>
  <c r="O3" i="67"/>
  <c r="O21" i="67"/>
  <c r="AN21" i="67"/>
  <c r="AB21" i="67"/>
  <c r="P21" i="67"/>
  <c r="AP21" i="67"/>
  <c r="J58" i="67"/>
  <c r="J70" i="67" s="1"/>
  <c r="AD63" i="67"/>
  <c r="AA63" i="67"/>
  <c r="O47" i="67"/>
  <c r="AB47" i="67"/>
  <c r="AP47" i="67"/>
  <c r="AN47" i="67"/>
  <c r="P47" i="67"/>
  <c r="E58" i="67"/>
  <c r="E70" i="67" s="1"/>
  <c r="AD61" i="67"/>
  <c r="AA61" i="67"/>
  <c r="AD62" i="67"/>
  <c r="AA62" i="67"/>
  <c r="AD65" i="67"/>
  <c r="AA65" i="67"/>
  <c r="AQ57" i="67"/>
  <c r="O46" i="67"/>
  <c r="AB46" i="67"/>
  <c r="P46" i="67"/>
  <c r="AP46" i="67"/>
  <c r="AN46" i="67"/>
  <c r="O19" i="67"/>
  <c r="AN19" i="67"/>
  <c r="AB19" i="67"/>
  <c r="P19" i="67"/>
  <c r="AP19" i="67"/>
  <c r="Y68" i="67"/>
  <c r="AD68" i="67" s="1"/>
  <c r="AD60" i="67"/>
  <c r="AA60" i="67"/>
  <c r="AA68" i="67" s="1"/>
  <c r="AT60" i="67"/>
  <c r="AR70" i="67"/>
  <c r="AR58" i="67"/>
  <c r="AD58" i="67"/>
  <c r="AW43" i="66"/>
  <c r="AU43" i="66"/>
  <c r="AW51" i="66"/>
  <c r="AU51" i="66"/>
  <c r="AW44" i="66"/>
  <c r="AU44" i="66"/>
  <c r="AW45" i="66"/>
  <c r="AU45" i="66"/>
  <c r="AW55" i="66"/>
  <c r="AU55" i="66"/>
  <c r="AW46" i="66"/>
  <c r="AU46" i="66"/>
  <c r="AW48" i="66"/>
  <c r="AU48" i="66"/>
  <c r="AW49" i="66"/>
  <c r="AU49" i="66"/>
  <c r="AW56" i="66"/>
  <c r="AU56" i="66"/>
  <c r="AW72" i="66"/>
  <c r="AU72" i="66"/>
  <c r="AW50" i="66"/>
  <c r="AU50" i="66"/>
  <c r="AW20" i="66"/>
  <c r="AU20" i="66"/>
  <c r="AW11" i="66"/>
  <c r="AU11" i="66"/>
  <c r="AA3" i="66"/>
  <c r="AW16" i="66"/>
  <c r="AU16" i="66"/>
  <c r="AW8" i="66"/>
  <c r="AU8" i="66"/>
  <c r="AW19" i="66"/>
  <c r="AU19" i="66"/>
  <c r="AU71" i="66"/>
  <c r="AU47" i="66"/>
  <c r="AU34" i="66"/>
  <c r="AU52" i="66"/>
  <c r="AW28" i="66"/>
  <c r="AU28" i="66"/>
  <c r="AW15" i="66"/>
  <c r="AU15" i="66"/>
  <c r="AW7" i="66"/>
  <c r="AU7" i="66"/>
  <c r="AU41" i="66"/>
  <c r="AU33" i="66"/>
  <c r="AL74" i="66"/>
  <c r="AS66" i="66" a="1"/>
  <c r="AS66" i="66" s="1"/>
  <c r="AW14" i="66"/>
  <c r="AU14" i="66"/>
  <c r="AW6" i="66"/>
  <c r="AU6" i="66"/>
  <c r="AU40" i="66"/>
  <c r="AU32" i="66"/>
  <c r="V76" i="66"/>
  <c r="AW21" i="66"/>
  <c r="AU21" i="66"/>
  <c r="AW13" i="66"/>
  <c r="AU13" i="66"/>
  <c r="AW5" i="66"/>
  <c r="AU5" i="66"/>
  <c r="AU22" i="66"/>
  <c r="AW12" i="66"/>
  <c r="AU12" i="66"/>
  <c r="AN73" i="66"/>
  <c r="AT66" i="66"/>
  <c r="AT73" i="66" s="1"/>
  <c r="AU37" i="66"/>
  <c r="AW18" i="66"/>
  <c r="AU18" i="66"/>
  <c r="AW10" i="66"/>
  <c r="AU10" i="66"/>
  <c r="AU25" i="66"/>
  <c r="AU54" i="66"/>
  <c r="AU36" i="66"/>
  <c r="AN63" i="66"/>
  <c r="AW17" i="66"/>
  <c r="AU17" i="66"/>
  <c r="AW9" i="66"/>
  <c r="AU9" i="66"/>
  <c r="AU26" i="66"/>
  <c r="AE28" i="59"/>
  <c r="AB28" i="59"/>
  <c r="AC28" i="59"/>
  <c r="S61" i="60"/>
  <c r="AB61" i="60" s="1"/>
  <c r="V61" i="60"/>
  <c r="Y61" i="60"/>
  <c r="Z61" i="60"/>
  <c r="S62" i="60"/>
  <c r="AB62" i="60" s="1"/>
  <c r="V62" i="60"/>
  <c r="Y62" i="60"/>
  <c r="Z62" i="60"/>
  <c r="S63" i="60"/>
  <c r="AB63" i="60" s="1"/>
  <c r="V63" i="60"/>
  <c r="Y63" i="60"/>
  <c r="Z63" i="60"/>
  <c r="S64" i="60"/>
  <c r="AB64" i="60" s="1"/>
  <c r="V64" i="60"/>
  <c r="Y64" i="60"/>
  <c r="AD64" i="60" s="1"/>
  <c r="Z64" i="60"/>
  <c r="S65" i="60"/>
  <c r="AB65" i="60" s="1"/>
  <c r="V65" i="60"/>
  <c r="Y65" i="60"/>
  <c r="Z65" i="60"/>
  <c r="AD65" i="60"/>
  <c r="S66" i="60"/>
  <c r="AB66" i="60" s="1"/>
  <c r="V66" i="60"/>
  <c r="Y66" i="60"/>
  <c r="Z66" i="60"/>
  <c r="Z60" i="60"/>
  <c r="Y60" i="60"/>
  <c r="V60" i="60"/>
  <c r="S60" i="60"/>
  <c r="AB60" i="60" s="1"/>
  <c r="S4" i="60"/>
  <c r="AB4" i="60" s="1"/>
  <c r="V4" i="60"/>
  <c r="Y4" i="60"/>
  <c r="Z4" i="60"/>
  <c r="S5" i="60"/>
  <c r="AB5" i="60" s="1"/>
  <c r="V5" i="60"/>
  <c r="Y5" i="60"/>
  <c r="Z5" i="60"/>
  <c r="S6" i="60"/>
  <c r="AB6" i="60" s="1"/>
  <c r="V6" i="60"/>
  <c r="Y6" i="60"/>
  <c r="Z6" i="60"/>
  <c r="S7" i="60"/>
  <c r="AB7" i="60" s="1"/>
  <c r="V7" i="60"/>
  <c r="Y7" i="60"/>
  <c r="Z7" i="60"/>
  <c r="S8" i="60"/>
  <c r="V8" i="60"/>
  <c r="Y8" i="60"/>
  <c r="Z8" i="60"/>
  <c r="AB8" i="60"/>
  <c r="S9" i="60"/>
  <c r="V9" i="60"/>
  <c r="Y9" i="60"/>
  <c r="Z9" i="60"/>
  <c r="AB9" i="60"/>
  <c r="S10" i="60"/>
  <c r="V10" i="60"/>
  <c r="Y10" i="60"/>
  <c r="Z10" i="60"/>
  <c r="AB10" i="60"/>
  <c r="AD10" i="60"/>
  <c r="S11" i="60"/>
  <c r="AB11" i="60" s="1"/>
  <c r="V11" i="60"/>
  <c r="Y11" i="60"/>
  <c r="Z11" i="60"/>
  <c r="S12" i="60"/>
  <c r="AB12" i="60" s="1"/>
  <c r="V12" i="60"/>
  <c r="Y12" i="60"/>
  <c r="Z12" i="60"/>
  <c r="S13" i="60"/>
  <c r="AB13" i="60" s="1"/>
  <c r="V13" i="60"/>
  <c r="Y13" i="60"/>
  <c r="Z13" i="60"/>
  <c r="S14" i="60"/>
  <c r="AB14" i="60" s="1"/>
  <c r="V14" i="60"/>
  <c r="Y14" i="60"/>
  <c r="Z14" i="60"/>
  <c r="S15" i="60"/>
  <c r="AB15" i="60" s="1"/>
  <c r="V15" i="60"/>
  <c r="Y15" i="60"/>
  <c r="Z15" i="60"/>
  <c r="S16" i="60"/>
  <c r="V16" i="60"/>
  <c r="Y16" i="60"/>
  <c r="AD16" i="60" s="1"/>
  <c r="Z16" i="60"/>
  <c r="AB16" i="60"/>
  <c r="S17" i="60"/>
  <c r="V17" i="60"/>
  <c r="Y17" i="60"/>
  <c r="Z17" i="60"/>
  <c r="AB17" i="60"/>
  <c r="S18" i="60"/>
  <c r="V18" i="60"/>
  <c r="Y18" i="60"/>
  <c r="Z18" i="60"/>
  <c r="AB18" i="60"/>
  <c r="S19" i="60"/>
  <c r="AB19" i="60" s="1"/>
  <c r="V19" i="60"/>
  <c r="Y19" i="60"/>
  <c r="Z19" i="60"/>
  <c r="S20" i="60"/>
  <c r="AB20" i="60" s="1"/>
  <c r="V20" i="60"/>
  <c r="Y20" i="60"/>
  <c r="Z20" i="60"/>
  <c r="S21" i="60"/>
  <c r="AB21" i="60" s="1"/>
  <c r="V21" i="60"/>
  <c r="Y21" i="60"/>
  <c r="Z21" i="60"/>
  <c r="S22" i="60"/>
  <c r="AB22" i="60" s="1"/>
  <c r="V22" i="60"/>
  <c r="Y22" i="60"/>
  <c r="AD22" i="60" s="1"/>
  <c r="Z22" i="60"/>
  <c r="S23" i="60"/>
  <c r="V23" i="60"/>
  <c r="Y23" i="60"/>
  <c r="Z23" i="60"/>
  <c r="AB23" i="60"/>
  <c r="AD23" i="60"/>
  <c r="S24" i="60"/>
  <c r="V24" i="60"/>
  <c r="Y24" i="60"/>
  <c r="Z24" i="60"/>
  <c r="AB24" i="60"/>
  <c r="S25" i="60"/>
  <c r="AB25" i="60" s="1"/>
  <c r="V25" i="60"/>
  <c r="Y25" i="60"/>
  <c r="Z25" i="60"/>
  <c r="S26" i="60"/>
  <c r="AB26" i="60" s="1"/>
  <c r="V26" i="60"/>
  <c r="Y26" i="60"/>
  <c r="Z26" i="60"/>
  <c r="S27" i="60"/>
  <c r="V27" i="60"/>
  <c r="Y27" i="60"/>
  <c r="Z27" i="60"/>
  <c r="AB27" i="60"/>
  <c r="S28" i="60"/>
  <c r="AB28" i="60" s="1"/>
  <c r="V28" i="60"/>
  <c r="Y28" i="60"/>
  <c r="Z28" i="60"/>
  <c r="S29" i="60"/>
  <c r="AB29" i="60" s="1"/>
  <c r="V29" i="60"/>
  <c r="Y29" i="60"/>
  <c r="Z29" i="60"/>
  <c r="S30" i="60"/>
  <c r="AB30" i="60" s="1"/>
  <c r="V30" i="60"/>
  <c r="Y30" i="60"/>
  <c r="AD30" i="60" s="1"/>
  <c r="Z30" i="60"/>
  <c r="S31" i="60"/>
  <c r="V31" i="60"/>
  <c r="Y31" i="60"/>
  <c r="Z31" i="60"/>
  <c r="AB31" i="60"/>
  <c r="S32" i="60"/>
  <c r="V32" i="60"/>
  <c r="Y32" i="60"/>
  <c r="AD32" i="60" s="1"/>
  <c r="Z32" i="60"/>
  <c r="AB32" i="60"/>
  <c r="S33" i="60"/>
  <c r="AB33" i="60" s="1"/>
  <c r="V33" i="60"/>
  <c r="Y33" i="60"/>
  <c r="Z33" i="60"/>
  <c r="AD33" i="60"/>
  <c r="S34" i="60"/>
  <c r="AB34" i="60" s="1"/>
  <c r="V34" i="60"/>
  <c r="Y34" i="60"/>
  <c r="Z34" i="60"/>
  <c r="S35" i="60"/>
  <c r="V35" i="60"/>
  <c r="Y35" i="60"/>
  <c r="Z35" i="60"/>
  <c r="AB35" i="60"/>
  <c r="S36" i="60"/>
  <c r="AB36" i="60" s="1"/>
  <c r="V36" i="60"/>
  <c r="Y36" i="60"/>
  <c r="Z36" i="60"/>
  <c r="S37" i="60"/>
  <c r="AB37" i="60" s="1"/>
  <c r="V37" i="60"/>
  <c r="Y37" i="60"/>
  <c r="Z37" i="60"/>
  <c r="S38" i="60"/>
  <c r="AB38" i="60" s="1"/>
  <c r="V38" i="60"/>
  <c r="Y38" i="60"/>
  <c r="AD38" i="60" s="1"/>
  <c r="Z38" i="60"/>
  <c r="S39" i="60"/>
  <c r="V39" i="60"/>
  <c r="Y39" i="60"/>
  <c r="Z39" i="60"/>
  <c r="AB39" i="60"/>
  <c r="S40" i="60"/>
  <c r="V40" i="60"/>
  <c r="Y40" i="60"/>
  <c r="AD40" i="60" s="1"/>
  <c r="Z40" i="60"/>
  <c r="AB40" i="60"/>
  <c r="S41" i="60"/>
  <c r="AB41" i="60" s="1"/>
  <c r="V41" i="60"/>
  <c r="Y41" i="60"/>
  <c r="Z41" i="60"/>
  <c r="S42" i="60"/>
  <c r="AB42" i="60" s="1"/>
  <c r="V42" i="60"/>
  <c r="Y42" i="60"/>
  <c r="Z42" i="60"/>
  <c r="S43" i="60"/>
  <c r="V43" i="60"/>
  <c r="Y43" i="60"/>
  <c r="Z43" i="60"/>
  <c r="AB43" i="60"/>
  <c r="S44" i="60"/>
  <c r="AB44" i="60" s="1"/>
  <c r="V44" i="60"/>
  <c r="Y44" i="60"/>
  <c r="Z44" i="60"/>
  <c r="S45" i="60"/>
  <c r="AB45" i="60" s="1"/>
  <c r="V45" i="60"/>
  <c r="Y45" i="60"/>
  <c r="Z45" i="60"/>
  <c r="S46" i="60"/>
  <c r="AB46" i="60" s="1"/>
  <c r="V46" i="60"/>
  <c r="Y46" i="60"/>
  <c r="AD46" i="60" s="1"/>
  <c r="Z46" i="60"/>
  <c r="S47" i="60"/>
  <c r="V47" i="60"/>
  <c r="Y47" i="60"/>
  <c r="Z47" i="60"/>
  <c r="AB47" i="60"/>
  <c r="S48" i="60"/>
  <c r="V48" i="60"/>
  <c r="Y48" i="60"/>
  <c r="AD48" i="60" s="1"/>
  <c r="Z48" i="60"/>
  <c r="AB48" i="60"/>
  <c r="S49" i="60"/>
  <c r="AB49" i="60" s="1"/>
  <c r="V49" i="60"/>
  <c r="Y49" i="60"/>
  <c r="Z49" i="60"/>
  <c r="AD49" i="60"/>
  <c r="S50" i="60"/>
  <c r="AB50" i="60" s="1"/>
  <c r="V50" i="60"/>
  <c r="Y50" i="60"/>
  <c r="Z50" i="60"/>
  <c r="S51" i="60"/>
  <c r="V51" i="60"/>
  <c r="Y51" i="60"/>
  <c r="Z51" i="60"/>
  <c r="AB51" i="60"/>
  <c r="S52" i="60"/>
  <c r="AB52" i="60" s="1"/>
  <c r="V52" i="60"/>
  <c r="Y52" i="60"/>
  <c r="Z52" i="60"/>
  <c r="S53" i="60"/>
  <c r="AB53" i="60" s="1"/>
  <c r="V53" i="60"/>
  <c r="Y53" i="60"/>
  <c r="Z53" i="60"/>
  <c r="S54" i="60"/>
  <c r="AB54" i="60" s="1"/>
  <c r="V54" i="60"/>
  <c r="Y54" i="60"/>
  <c r="AD54" i="60" s="1"/>
  <c r="Z54" i="60"/>
  <c r="S55" i="60"/>
  <c r="V55" i="60"/>
  <c r="Y55" i="60"/>
  <c r="Z55" i="60"/>
  <c r="AB55" i="60"/>
  <c r="S56" i="60"/>
  <c r="V56" i="60"/>
  <c r="Y56" i="60"/>
  <c r="AD56" i="60" s="1"/>
  <c r="Z56" i="60"/>
  <c r="AB56" i="60"/>
  <c r="F32" i="3" l="1"/>
  <c r="S93" i="3"/>
  <c r="S94" i="3" s="1"/>
  <c r="C64" i="68"/>
  <c r="D5" i="68"/>
  <c r="K58" i="68"/>
  <c r="K63" i="68"/>
  <c r="K62" i="68"/>
  <c r="K61" i="68"/>
  <c r="K60" i="68"/>
  <c r="K59" i="68"/>
  <c r="K54" i="68"/>
  <c r="K50" i="68"/>
  <c r="K46" i="68"/>
  <c r="K42" i="68"/>
  <c r="K38" i="68"/>
  <c r="K34" i="68"/>
  <c r="K30" i="68"/>
  <c r="K26" i="68"/>
  <c r="K22" i="68"/>
  <c r="K18" i="68"/>
  <c r="K14" i="68"/>
  <c r="K10" i="68"/>
  <c r="K6" i="68"/>
  <c r="K53" i="68"/>
  <c r="K49" i="68"/>
  <c r="K45" i="68"/>
  <c r="K41" i="68"/>
  <c r="K37" i="68"/>
  <c r="K33" i="68"/>
  <c r="K29" i="68"/>
  <c r="K25" i="68"/>
  <c r="K21" i="68"/>
  <c r="K17" i="68"/>
  <c r="K13" i="68"/>
  <c r="K9" i="68"/>
  <c r="K57" i="68"/>
  <c r="K52" i="68"/>
  <c r="K48" i="68"/>
  <c r="K44" i="68"/>
  <c r="K40" i="68"/>
  <c r="K36" i="68"/>
  <c r="K32" i="68"/>
  <c r="K28" i="68"/>
  <c r="K24" i="68"/>
  <c r="K20" i="68"/>
  <c r="K16" i="68"/>
  <c r="K12" i="68"/>
  <c r="K8" i="68"/>
  <c r="K4" i="68"/>
  <c r="K56" i="68"/>
  <c r="K55" i="68"/>
  <c r="K51" i="68"/>
  <c r="K47" i="68"/>
  <c r="K43" i="68"/>
  <c r="K39" i="68"/>
  <c r="K35" i="68"/>
  <c r="K31" i="68"/>
  <c r="K27" i="68"/>
  <c r="K23" i="68"/>
  <c r="K19" i="68"/>
  <c r="K15" i="68"/>
  <c r="K11" i="68"/>
  <c r="K7" i="68"/>
  <c r="AB32" i="3"/>
  <c r="AB93" i="3" s="1"/>
  <c r="AB94" i="3" s="1"/>
  <c r="AC32" i="3"/>
  <c r="AC33" i="3"/>
  <c r="AF33" i="3" s="1"/>
  <c r="F33" i="3"/>
  <c r="AA74" i="66"/>
  <c r="AW53" i="66"/>
  <c r="AT53" i="66"/>
  <c r="AU4" i="66"/>
  <c r="AT4" i="66"/>
  <c r="AA64" i="66"/>
  <c r="AU53" i="66"/>
  <c r="AL65" i="66"/>
  <c r="AS63" i="66"/>
  <c r="AL64" i="66"/>
  <c r="AL76" i="66" s="1"/>
  <c r="F75" i="71"/>
  <c r="E76" i="71"/>
  <c r="F9" i="71"/>
  <c r="E10" i="71"/>
  <c r="M73" i="71"/>
  <c r="L74" i="71"/>
  <c r="L10" i="71"/>
  <c r="M9" i="71"/>
  <c r="G9" i="71" s="1"/>
  <c r="AU3" i="66"/>
  <c r="AW3" i="66"/>
  <c r="AW64" i="66" s="1"/>
  <c r="Y70" i="67"/>
  <c r="AD70" i="67" s="1"/>
  <c r="M63" i="69"/>
  <c r="L64" i="69"/>
  <c r="M5" i="69"/>
  <c r="G5" i="69" s="1"/>
  <c r="L6" i="69"/>
  <c r="E65" i="69"/>
  <c r="F64" i="69"/>
  <c r="F5" i="69"/>
  <c r="E6" i="69"/>
  <c r="M69" i="68"/>
  <c r="L70" i="68"/>
  <c r="E70" i="68"/>
  <c r="F69" i="68"/>
  <c r="AP57" i="67"/>
  <c r="AB58" i="67"/>
  <c r="AB70" i="67" s="1"/>
  <c r="AA49" i="67"/>
  <c r="AA56" i="67"/>
  <c r="AA55" i="67"/>
  <c r="AA54" i="67"/>
  <c r="AA53" i="67"/>
  <c r="AA52" i="67"/>
  <c r="AA51" i="67"/>
  <c r="AA38" i="67"/>
  <c r="AA50" i="67"/>
  <c r="AA45" i="67"/>
  <c r="AA39" i="67"/>
  <c r="AA44" i="67"/>
  <c r="AA16" i="67"/>
  <c r="AA32" i="67"/>
  <c r="AA43" i="67"/>
  <c r="AA10" i="67"/>
  <c r="AA13" i="67"/>
  <c r="AA30" i="67"/>
  <c r="AA47" i="67"/>
  <c r="AA19" i="67"/>
  <c r="AA27" i="67"/>
  <c r="AA48" i="67"/>
  <c r="AA4" i="67"/>
  <c r="AA17" i="67"/>
  <c r="AA7" i="67"/>
  <c r="AA25" i="67"/>
  <c r="AA18" i="67"/>
  <c r="AA40" i="67"/>
  <c r="AA14" i="67"/>
  <c r="AA28" i="67"/>
  <c r="AA23" i="67"/>
  <c r="AA36" i="67"/>
  <c r="AA42" i="67"/>
  <c r="AA8" i="67"/>
  <c r="AA11" i="67"/>
  <c r="AA22" i="67"/>
  <c r="AA26" i="67"/>
  <c r="AA20" i="67"/>
  <c r="AA33" i="67"/>
  <c r="AA37" i="67"/>
  <c r="AA5" i="67"/>
  <c r="AA35" i="67"/>
  <c r="AA3" i="67"/>
  <c r="AA12" i="67"/>
  <c r="AA15" i="67"/>
  <c r="AA34" i="67"/>
  <c r="AA24" i="67"/>
  <c r="AA41" i="67"/>
  <c r="AA6" i="67"/>
  <c r="AA9" i="67"/>
  <c r="AA21" i="67"/>
  <c r="AA29" i="67"/>
  <c r="AA46" i="67"/>
  <c r="AA31" i="67"/>
  <c r="AN57" i="67"/>
  <c r="AA65" i="66"/>
  <c r="AW66" i="66"/>
  <c r="AW74" i="66" s="1"/>
  <c r="AS73" i="66"/>
  <c r="AU66" i="66"/>
  <c r="AU73" i="66" s="1"/>
  <c r="AG28" i="59"/>
  <c r="AF28" i="59"/>
  <c r="AD63" i="60"/>
  <c r="AD66" i="60"/>
  <c r="AD61" i="60"/>
  <c r="AD62" i="60"/>
  <c r="AD60" i="60"/>
  <c r="AD25" i="60"/>
  <c r="AD4" i="60"/>
  <c r="AD43" i="60"/>
  <c r="AD35" i="60"/>
  <c r="AD15" i="60"/>
  <c r="AD47" i="60"/>
  <c r="AD18" i="60"/>
  <c r="AD51" i="60"/>
  <c r="AD41" i="60"/>
  <c r="AD31" i="60"/>
  <c r="AD26" i="60"/>
  <c r="AD12" i="60"/>
  <c r="AD8" i="60"/>
  <c r="AD7" i="60"/>
  <c r="AD11" i="60"/>
  <c r="AD19" i="60"/>
  <c r="AD17" i="60"/>
  <c r="AD42" i="60"/>
  <c r="AD34" i="60"/>
  <c r="AD27" i="60"/>
  <c r="AD24" i="60"/>
  <c r="AD9" i="60"/>
  <c r="AD50" i="60"/>
  <c r="AD55" i="60"/>
  <c r="AD39" i="60"/>
  <c r="AD52" i="60"/>
  <c r="AD44" i="60"/>
  <c r="AD36" i="60"/>
  <c r="AD28" i="60"/>
  <c r="AD20" i="60"/>
  <c r="AD53" i="60"/>
  <c r="AD45" i="60"/>
  <c r="AD37" i="60"/>
  <c r="AD29" i="60"/>
  <c r="AD21" i="60"/>
  <c r="AD13" i="60"/>
  <c r="AD5" i="60"/>
  <c r="AD14" i="60"/>
  <c r="AD6" i="60"/>
  <c r="AG32" i="3" l="1"/>
  <c r="AC93" i="3"/>
  <c r="AC94" i="3" s="1"/>
  <c r="K64" i="68"/>
  <c r="L4" i="68"/>
  <c r="D58" i="68"/>
  <c r="D63" i="68"/>
  <c r="D62" i="68"/>
  <c r="D61" i="68"/>
  <c r="D60" i="68"/>
  <c r="D59" i="68"/>
  <c r="D54" i="68"/>
  <c r="D50" i="68"/>
  <c r="D46" i="68"/>
  <c r="D42" i="68"/>
  <c r="D38" i="68"/>
  <c r="D34" i="68"/>
  <c r="D30" i="68"/>
  <c r="D26" i="68"/>
  <c r="D22" i="68"/>
  <c r="D18" i="68"/>
  <c r="D14" i="68"/>
  <c r="D10" i="68"/>
  <c r="D6" i="68"/>
  <c r="D15" i="68"/>
  <c r="D19" i="68"/>
  <c r="D56" i="68"/>
  <c r="D53" i="68"/>
  <c r="D49" i="68"/>
  <c r="D45" i="68"/>
  <c r="D41" i="68"/>
  <c r="D37" i="68"/>
  <c r="D33" i="68"/>
  <c r="D29" i="68"/>
  <c r="D25" i="68"/>
  <c r="D21" i="68"/>
  <c r="D17" i="68"/>
  <c r="D13" i="68"/>
  <c r="D9" i="68"/>
  <c r="D51" i="68"/>
  <c r="D23" i="68"/>
  <c r="D52" i="68"/>
  <c r="D48" i="68"/>
  <c r="D44" i="68"/>
  <c r="D40" i="68"/>
  <c r="D36" i="68"/>
  <c r="D32" i="68"/>
  <c r="D28" i="68"/>
  <c r="D24" i="68"/>
  <c r="D20" i="68"/>
  <c r="D16" i="68"/>
  <c r="D12" i="68"/>
  <c r="D8" i="68"/>
  <c r="D4" i="68"/>
  <c r="D43" i="68"/>
  <c r="D31" i="68"/>
  <c r="D7" i="68"/>
  <c r="D55" i="68"/>
  <c r="D47" i="68"/>
  <c r="D39" i="68"/>
  <c r="D35" i="68"/>
  <c r="D27" i="68"/>
  <c r="D11" i="68"/>
  <c r="D57" i="68"/>
  <c r="AF32" i="3"/>
  <c r="AA76" i="66"/>
  <c r="AG33" i="3"/>
  <c r="AT63" i="66"/>
  <c r="AU63" i="66"/>
  <c r="AW76" i="66"/>
  <c r="AW65" i="66"/>
  <c r="L11" i="71"/>
  <c r="M10" i="71"/>
  <c r="G10" i="71" s="1"/>
  <c r="M74" i="71"/>
  <c r="L75" i="71"/>
  <c r="F10" i="71"/>
  <c r="E11" i="71"/>
  <c r="F76" i="71"/>
  <c r="E77" i="71"/>
  <c r="G4" i="69"/>
  <c r="F6" i="69"/>
  <c r="E7" i="69"/>
  <c r="F65" i="69"/>
  <c r="E66" i="69"/>
  <c r="M6" i="69"/>
  <c r="L7" i="69"/>
  <c r="M64" i="69"/>
  <c r="L65" i="69"/>
  <c r="F70" i="68"/>
  <c r="E71" i="68"/>
  <c r="M70" i="68"/>
  <c r="L71" i="68"/>
  <c r="AA58" i="67"/>
  <c r="AA70" i="67" s="1"/>
  <c r="D23" i="1"/>
  <c r="L5" i="68" l="1"/>
  <c r="M4" i="68"/>
  <c r="G4" i="68" s="1"/>
  <c r="D64" i="68"/>
  <c r="E4" i="68"/>
  <c r="F11" i="71"/>
  <c r="E12" i="71"/>
  <c r="M75" i="71"/>
  <c r="L76" i="71"/>
  <c r="F77" i="71"/>
  <c r="E78" i="71"/>
  <c r="M11" i="71"/>
  <c r="G11" i="71" s="1"/>
  <c r="L12" i="71"/>
  <c r="G6" i="69"/>
  <c r="M65" i="69"/>
  <c r="L66" i="69"/>
  <c r="M7" i="69"/>
  <c r="L8" i="69"/>
  <c r="F66" i="69"/>
  <c r="E67" i="69"/>
  <c r="E8" i="69"/>
  <c r="F7" i="69"/>
  <c r="M71" i="68"/>
  <c r="L72" i="68"/>
  <c r="F71" i="68"/>
  <c r="E72" i="68"/>
  <c r="L58" i="60"/>
  <c r="X42" i="59"/>
  <c r="AA78" i="3"/>
  <c r="V78" i="3"/>
  <c r="T78" i="3"/>
  <c r="Y29" i="3"/>
  <c r="X29" i="3"/>
  <c r="W29" i="3"/>
  <c r="Y28" i="3"/>
  <c r="Y78" i="3" s="1"/>
  <c r="X28" i="3"/>
  <c r="X78" i="3" s="1"/>
  <c r="P70" i="63"/>
  <c r="O70" i="63"/>
  <c r="N70" i="63"/>
  <c r="M70" i="63"/>
  <c r="K70" i="63"/>
  <c r="I70" i="63"/>
  <c r="AJ68" i="63"/>
  <c r="U31" i="3" s="1"/>
  <c r="AH68" i="63"/>
  <c r="AG68" i="63"/>
  <c r="AF68" i="63"/>
  <c r="AE68" i="63"/>
  <c r="Q31" i="3" s="1"/>
  <c r="AC68" i="63"/>
  <c r="R31" i="3" s="1"/>
  <c r="X68" i="63"/>
  <c r="N31" i="3" s="1"/>
  <c r="W68" i="63"/>
  <c r="M31" i="3" s="1"/>
  <c r="U68" i="63"/>
  <c r="K31" i="3" s="1"/>
  <c r="T68" i="63"/>
  <c r="J31" i="3" s="1"/>
  <c r="R68" i="63"/>
  <c r="I31" i="3" s="1"/>
  <c r="Q68" i="63"/>
  <c r="H31" i="3" s="1"/>
  <c r="L68" i="63"/>
  <c r="H68" i="63"/>
  <c r="G68" i="63"/>
  <c r="F68" i="63"/>
  <c r="AO67" i="63"/>
  <c r="AR66" i="63"/>
  <c r="AQ66" i="63"/>
  <c r="AO66" i="63"/>
  <c r="AK66" i="63"/>
  <c r="AP66" i="63"/>
  <c r="O66" i="63"/>
  <c r="E66" i="63"/>
  <c r="J66" i="63" s="1"/>
  <c r="AR65" i="63"/>
  <c r="AQ65" i="63"/>
  <c r="AO65" i="63"/>
  <c r="AK65" i="63"/>
  <c r="AP65" i="63"/>
  <c r="O65" i="63"/>
  <c r="E65" i="63"/>
  <c r="J65" i="63" s="1"/>
  <c r="AR64" i="63"/>
  <c r="AQ64" i="63"/>
  <c r="AO64" i="63"/>
  <c r="AK64" i="63"/>
  <c r="AP64" i="63"/>
  <c r="O64" i="63"/>
  <c r="E64" i="63"/>
  <c r="J64" i="63" s="1"/>
  <c r="AR63" i="63"/>
  <c r="AQ63" i="63"/>
  <c r="AO63" i="63"/>
  <c r="AK63" i="63"/>
  <c r="AL63" i="63" s="1"/>
  <c r="AP63" i="63"/>
  <c r="O63" i="63"/>
  <c r="J63" i="63"/>
  <c r="E63" i="63"/>
  <c r="AR62" i="63"/>
  <c r="AQ62" i="63"/>
  <c r="AO62" i="63"/>
  <c r="AK62" i="63"/>
  <c r="AP62" i="63"/>
  <c r="O62" i="63"/>
  <c r="E62" i="63"/>
  <c r="J62" i="63" s="1"/>
  <c r="AR61" i="63"/>
  <c r="AQ61" i="63"/>
  <c r="AO61" i="63"/>
  <c r="AK61" i="63"/>
  <c r="AL61" i="63"/>
  <c r="AP61" i="63"/>
  <c r="O61" i="63"/>
  <c r="E61" i="63"/>
  <c r="J61" i="63" s="1"/>
  <c r="AR60" i="63"/>
  <c r="AQ60" i="63"/>
  <c r="AO60" i="63"/>
  <c r="AK60" i="63"/>
  <c r="AL60" i="63"/>
  <c r="Y68" i="63"/>
  <c r="V68" i="63"/>
  <c r="S68" i="63"/>
  <c r="O60" i="63"/>
  <c r="E60" i="63"/>
  <c r="AJ59" i="63"/>
  <c r="AH59" i="63"/>
  <c r="AG59" i="63"/>
  <c r="AF59" i="63"/>
  <c r="AE59" i="63"/>
  <c r="AC59" i="63"/>
  <c r="X59" i="63"/>
  <c r="W59" i="63"/>
  <c r="U59" i="63"/>
  <c r="T59" i="63"/>
  <c r="R59" i="63"/>
  <c r="Q59" i="63"/>
  <c r="L59" i="63"/>
  <c r="H59" i="63"/>
  <c r="G59" i="63"/>
  <c r="F59" i="63"/>
  <c r="AJ58" i="63"/>
  <c r="U30" i="3" s="1"/>
  <c r="U81" i="3" s="1"/>
  <c r="AH58" i="63"/>
  <c r="AH70" i="63" s="1"/>
  <c r="AG58" i="63"/>
  <c r="AG70" i="63" s="1"/>
  <c r="AF58" i="63"/>
  <c r="AF70" i="63" s="1"/>
  <c r="AE58" i="63"/>
  <c r="AC58" i="63"/>
  <c r="R30" i="3" s="1"/>
  <c r="R81" i="3" s="1"/>
  <c r="X58" i="63"/>
  <c r="N30" i="3" s="1"/>
  <c r="W58" i="63"/>
  <c r="U58" i="63"/>
  <c r="T58" i="63"/>
  <c r="R58" i="63"/>
  <c r="Q58" i="63"/>
  <c r="L58" i="63"/>
  <c r="H58" i="63"/>
  <c r="H70" i="63" s="1"/>
  <c r="G58" i="63"/>
  <c r="G70" i="63" s="1"/>
  <c r="F58" i="63"/>
  <c r="F70" i="63" s="1"/>
  <c r="AR56" i="63"/>
  <c r="AQ56" i="63"/>
  <c r="AP56" i="63"/>
  <c r="AO56" i="63"/>
  <c r="AK56" i="63"/>
  <c r="O56" i="63"/>
  <c r="E56" i="63"/>
  <c r="J56" i="63" s="1"/>
  <c r="AR55" i="63"/>
  <c r="AQ55" i="63"/>
  <c r="AP55" i="63"/>
  <c r="AO55" i="63"/>
  <c r="AK55" i="63"/>
  <c r="O55" i="63"/>
  <c r="E55" i="63"/>
  <c r="J55" i="63" s="1"/>
  <c r="AR54" i="63"/>
  <c r="AQ54" i="63"/>
  <c r="AP54" i="63"/>
  <c r="AO54" i="63"/>
  <c r="AK54" i="63"/>
  <c r="O54" i="63"/>
  <c r="E54" i="63"/>
  <c r="J54" i="63" s="1"/>
  <c r="AR53" i="63"/>
  <c r="AQ53" i="63"/>
  <c r="AP53" i="63"/>
  <c r="AO53" i="63"/>
  <c r="AK53" i="63"/>
  <c r="O53" i="63"/>
  <c r="E53" i="63"/>
  <c r="J53" i="63" s="1"/>
  <c r="AR52" i="63"/>
  <c r="AQ52" i="63"/>
  <c r="AP52" i="63"/>
  <c r="AO52" i="63"/>
  <c r="AK52" i="63"/>
  <c r="O52" i="63"/>
  <c r="E52" i="63"/>
  <c r="J52" i="63" s="1"/>
  <c r="AR51" i="63"/>
  <c r="AQ51" i="63"/>
  <c r="AP51" i="63"/>
  <c r="AO51" i="63"/>
  <c r="AK51" i="63"/>
  <c r="O51" i="63"/>
  <c r="E51" i="63"/>
  <c r="J51" i="63" s="1"/>
  <c r="AR50" i="63"/>
  <c r="AQ50" i="63"/>
  <c r="AP50" i="63"/>
  <c r="AO50" i="63"/>
  <c r="AK50" i="63"/>
  <c r="O50" i="63"/>
  <c r="E50" i="63"/>
  <c r="J50" i="63" s="1"/>
  <c r="AR49" i="63"/>
  <c r="AQ49" i="63"/>
  <c r="AP49" i="63"/>
  <c r="AO49" i="63"/>
  <c r="AK49" i="63"/>
  <c r="O49" i="63"/>
  <c r="E49" i="63"/>
  <c r="J49" i="63" s="1"/>
  <c r="AR48" i="63"/>
  <c r="AQ48" i="63"/>
  <c r="AP48" i="63"/>
  <c r="AO48" i="63"/>
  <c r="AK48" i="63"/>
  <c r="O48" i="63"/>
  <c r="E48" i="63"/>
  <c r="J48" i="63" s="1"/>
  <c r="AR47" i="63"/>
  <c r="AQ47" i="63"/>
  <c r="AP47" i="63"/>
  <c r="AO47" i="63"/>
  <c r="AK47" i="63"/>
  <c r="O47" i="63"/>
  <c r="E47" i="63"/>
  <c r="J47" i="63" s="1"/>
  <c r="AR46" i="63"/>
  <c r="AQ46" i="63"/>
  <c r="AP46" i="63"/>
  <c r="AO46" i="63"/>
  <c r="AK46" i="63"/>
  <c r="O46" i="63"/>
  <c r="E46" i="63"/>
  <c r="J46" i="63" s="1"/>
  <c r="AR45" i="63"/>
  <c r="AQ45" i="63"/>
  <c r="AO45" i="63"/>
  <c r="AK45" i="63"/>
  <c r="AP45" i="63"/>
  <c r="O45" i="63"/>
  <c r="E45" i="63"/>
  <c r="J45" i="63" s="1"/>
  <c r="AR44" i="63"/>
  <c r="AQ44" i="63"/>
  <c r="AP44" i="63"/>
  <c r="AO44" i="63"/>
  <c r="AK44" i="63"/>
  <c r="O44" i="63"/>
  <c r="E44" i="63"/>
  <c r="J44" i="63" s="1"/>
  <c r="AR43" i="63"/>
  <c r="AQ43" i="63"/>
  <c r="AO43" i="63"/>
  <c r="AK43" i="63"/>
  <c r="O43" i="63"/>
  <c r="E43" i="63"/>
  <c r="J43" i="63" s="1"/>
  <c r="AR42" i="63"/>
  <c r="AQ42" i="63"/>
  <c r="AO42" i="63"/>
  <c r="AK42" i="63"/>
  <c r="O42" i="63"/>
  <c r="E42" i="63"/>
  <c r="J42" i="63" s="1"/>
  <c r="AR41" i="63"/>
  <c r="AQ41" i="63"/>
  <c r="AO41" i="63"/>
  <c r="AK41" i="63"/>
  <c r="O41" i="63"/>
  <c r="E41" i="63"/>
  <c r="J41" i="63" s="1"/>
  <c r="AR40" i="63"/>
  <c r="AQ40" i="63"/>
  <c r="AO40" i="63"/>
  <c r="AN40" i="63"/>
  <c r="AT40" i="63" s="1"/>
  <c r="AK40" i="63"/>
  <c r="O40" i="63"/>
  <c r="E40" i="63"/>
  <c r="J40" i="63" s="1"/>
  <c r="AR39" i="63"/>
  <c r="AQ39" i="63"/>
  <c r="AO39" i="63"/>
  <c r="AN39" i="63"/>
  <c r="AT39" i="63" s="1"/>
  <c r="AK39" i="63"/>
  <c r="AP39" i="63"/>
  <c r="O39" i="63"/>
  <c r="E39" i="63"/>
  <c r="J39" i="63" s="1"/>
  <c r="AR38" i="63"/>
  <c r="AQ38" i="63"/>
  <c r="AP38" i="63"/>
  <c r="AO38" i="63"/>
  <c r="AK38" i="63"/>
  <c r="O38" i="63"/>
  <c r="E38" i="63"/>
  <c r="J38" i="63" s="1"/>
  <c r="AR37" i="63"/>
  <c r="AQ37" i="63"/>
  <c r="AP37" i="63"/>
  <c r="AO37" i="63"/>
  <c r="AK37" i="63"/>
  <c r="AN37" i="63"/>
  <c r="O37" i="63"/>
  <c r="E37" i="63"/>
  <c r="J37" i="63" s="1"/>
  <c r="AR36" i="63"/>
  <c r="AQ36" i="63"/>
  <c r="AO36" i="63"/>
  <c r="AN36" i="63"/>
  <c r="AT36" i="63" s="1"/>
  <c r="AK36" i="63"/>
  <c r="O36" i="63"/>
  <c r="E36" i="63"/>
  <c r="J36" i="63" s="1"/>
  <c r="AR35" i="63"/>
  <c r="AQ35" i="63"/>
  <c r="AO35" i="63"/>
  <c r="AN35" i="63"/>
  <c r="AK35" i="63"/>
  <c r="AP35" i="63"/>
  <c r="O35" i="63"/>
  <c r="E35" i="63"/>
  <c r="J35" i="63" s="1"/>
  <c r="AR34" i="63"/>
  <c r="AQ34" i="63"/>
  <c r="AP34" i="63"/>
  <c r="AO34" i="63"/>
  <c r="AN34" i="63"/>
  <c r="AK34" i="63"/>
  <c r="P34" i="63"/>
  <c r="O34" i="63"/>
  <c r="E34" i="63"/>
  <c r="J34" i="63" s="1"/>
  <c r="AR33" i="63"/>
  <c r="AQ33" i="63"/>
  <c r="AP33" i="63"/>
  <c r="AO33" i="63"/>
  <c r="AN33" i="63"/>
  <c r="AT33" i="63" s="1"/>
  <c r="AK33" i="63"/>
  <c r="O33" i="63"/>
  <c r="E33" i="63"/>
  <c r="J33" i="63" s="1"/>
  <c r="AR32" i="63"/>
  <c r="AQ32" i="63"/>
  <c r="AP32" i="63"/>
  <c r="AO32" i="63"/>
  <c r="AN32" i="63"/>
  <c r="AK32" i="63"/>
  <c r="P32" i="63"/>
  <c r="O32" i="63"/>
  <c r="E32" i="63"/>
  <c r="J32" i="63" s="1"/>
  <c r="AR31" i="63"/>
  <c r="AQ31" i="63"/>
  <c r="AP31" i="63"/>
  <c r="AO31" i="63"/>
  <c r="AN31" i="63"/>
  <c r="AK31" i="63"/>
  <c r="P31" i="63"/>
  <c r="O31" i="63"/>
  <c r="E31" i="63"/>
  <c r="J31" i="63" s="1"/>
  <c r="AR30" i="63"/>
  <c r="AQ30" i="63"/>
  <c r="AP30" i="63"/>
  <c r="AO30" i="63"/>
  <c r="AN30" i="63"/>
  <c r="AK30" i="63"/>
  <c r="P30" i="63"/>
  <c r="O30" i="63"/>
  <c r="E30" i="63"/>
  <c r="J30" i="63" s="1"/>
  <c r="AR29" i="63"/>
  <c r="AQ29" i="63"/>
  <c r="AP29" i="63"/>
  <c r="AO29" i="63"/>
  <c r="AN29" i="63"/>
  <c r="AT29" i="63" s="1"/>
  <c r="AK29" i="63"/>
  <c r="P29" i="63"/>
  <c r="O29" i="63"/>
  <c r="E29" i="63"/>
  <c r="J29" i="63" s="1"/>
  <c r="AR28" i="63"/>
  <c r="AQ28" i="63"/>
  <c r="AP28" i="63"/>
  <c r="AO28" i="63"/>
  <c r="AN28" i="63"/>
  <c r="AK28" i="63"/>
  <c r="P28" i="63"/>
  <c r="O28" i="63"/>
  <c r="E28" i="63"/>
  <c r="J28" i="63" s="1"/>
  <c r="AR27" i="63"/>
  <c r="AQ27" i="63"/>
  <c r="AP27" i="63"/>
  <c r="AO27" i="63"/>
  <c r="AN27" i="63"/>
  <c r="AT27" i="63" s="1"/>
  <c r="AK27" i="63"/>
  <c r="P27" i="63"/>
  <c r="O27" i="63"/>
  <c r="E27" i="63"/>
  <c r="J27" i="63" s="1"/>
  <c r="AR26" i="63"/>
  <c r="AQ26" i="63"/>
  <c r="AP26" i="63"/>
  <c r="AO26" i="63"/>
  <c r="AN26" i="63"/>
  <c r="AK26" i="63"/>
  <c r="P26" i="63"/>
  <c r="O26" i="63"/>
  <c r="E26" i="63"/>
  <c r="J26" i="63" s="1"/>
  <c r="AR25" i="63"/>
  <c r="AQ25" i="63"/>
  <c r="AP25" i="63"/>
  <c r="AO25" i="63"/>
  <c r="AN25" i="63"/>
  <c r="AK25" i="63"/>
  <c r="P25" i="63"/>
  <c r="O25" i="63"/>
  <c r="E25" i="63"/>
  <c r="J25" i="63" s="1"/>
  <c r="AR24" i="63"/>
  <c r="AQ24" i="63"/>
  <c r="AP24" i="63"/>
  <c r="AO24" i="63"/>
  <c r="AN24" i="63"/>
  <c r="AK24" i="63"/>
  <c r="P24" i="63"/>
  <c r="O24" i="63"/>
  <c r="E24" i="63"/>
  <c r="J24" i="63" s="1"/>
  <c r="AR23" i="63"/>
  <c r="AQ23" i="63"/>
  <c r="AP23" i="63"/>
  <c r="AO23" i="63"/>
  <c r="AN23" i="63"/>
  <c r="AK23" i="63"/>
  <c r="P23" i="63"/>
  <c r="O23" i="63"/>
  <c r="E23" i="63"/>
  <c r="J23" i="63" s="1"/>
  <c r="AR22" i="63"/>
  <c r="AQ22" i="63"/>
  <c r="AP22" i="63"/>
  <c r="AO22" i="63"/>
  <c r="AN22" i="63"/>
  <c r="AK22" i="63"/>
  <c r="P22" i="63"/>
  <c r="O22" i="63"/>
  <c r="E22" i="63"/>
  <c r="J22" i="63" s="1"/>
  <c r="AR21" i="63"/>
  <c r="AQ21" i="63"/>
  <c r="AP21" i="63"/>
  <c r="AO21" i="63"/>
  <c r="AN21" i="63"/>
  <c r="AK21" i="63"/>
  <c r="P21" i="63"/>
  <c r="O21" i="63"/>
  <c r="E21" i="63"/>
  <c r="J21" i="63" s="1"/>
  <c r="AR20" i="63"/>
  <c r="AQ20" i="63"/>
  <c r="AP20" i="63"/>
  <c r="AO20" i="63"/>
  <c r="AN20" i="63"/>
  <c r="AK20" i="63"/>
  <c r="P20" i="63"/>
  <c r="O20" i="63"/>
  <c r="E20" i="63"/>
  <c r="J20" i="63" s="1"/>
  <c r="AR19" i="63"/>
  <c r="AQ19" i="63"/>
  <c r="AP19" i="63"/>
  <c r="AO19" i="63"/>
  <c r="AN19" i="63"/>
  <c r="AK19" i="63"/>
  <c r="P19" i="63"/>
  <c r="O19" i="63"/>
  <c r="E19" i="63"/>
  <c r="J19" i="63" s="1"/>
  <c r="AR18" i="63"/>
  <c r="AQ18" i="63"/>
  <c r="AP18" i="63"/>
  <c r="AO18" i="63"/>
  <c r="AN18" i="63"/>
  <c r="AK18" i="63"/>
  <c r="P18" i="63"/>
  <c r="O18" i="63"/>
  <c r="E18" i="63"/>
  <c r="J18" i="63" s="1"/>
  <c r="AR17" i="63"/>
  <c r="AQ17" i="63"/>
  <c r="AP17" i="63"/>
  <c r="AO17" i="63"/>
  <c r="AN17" i="63"/>
  <c r="AK17" i="63"/>
  <c r="P17" i="63"/>
  <c r="O17" i="63"/>
  <c r="E17" i="63"/>
  <c r="J17" i="63" s="1"/>
  <c r="AR16" i="63"/>
  <c r="AQ16" i="63"/>
  <c r="AP16" i="63"/>
  <c r="AO16" i="63"/>
  <c r="AN16" i="63"/>
  <c r="AK16" i="63"/>
  <c r="P16" i="63"/>
  <c r="O16" i="63"/>
  <c r="E16" i="63"/>
  <c r="J16" i="63" s="1"/>
  <c r="AT15" i="63"/>
  <c r="AR15" i="63"/>
  <c r="AQ15" i="63"/>
  <c r="AP15" i="63"/>
  <c r="AO15" i="63"/>
  <c r="AN15" i="63"/>
  <c r="AK15" i="63"/>
  <c r="P15" i="63"/>
  <c r="O15" i="63"/>
  <c r="E15" i="63"/>
  <c r="J15" i="63" s="1"/>
  <c r="AR14" i="63"/>
  <c r="AQ14" i="63"/>
  <c r="AP14" i="63"/>
  <c r="AO14" i="63"/>
  <c r="AN14" i="63"/>
  <c r="AK14" i="63"/>
  <c r="P14" i="63"/>
  <c r="O14" i="63"/>
  <c r="E14" i="63"/>
  <c r="J14" i="63" s="1"/>
  <c r="AR13" i="63"/>
  <c r="AQ13" i="63"/>
  <c r="AP13" i="63"/>
  <c r="AO13" i="63"/>
  <c r="AN13" i="63"/>
  <c r="AT13" i="63" s="1"/>
  <c r="AK13" i="63"/>
  <c r="P13" i="63"/>
  <c r="O13" i="63"/>
  <c r="E13" i="63"/>
  <c r="J13" i="63" s="1"/>
  <c r="AR12" i="63"/>
  <c r="AQ12" i="63"/>
  <c r="AP12" i="63"/>
  <c r="AO12" i="63"/>
  <c r="AN12" i="63"/>
  <c r="AT12" i="63" s="1"/>
  <c r="AK12" i="63"/>
  <c r="P12" i="63"/>
  <c r="O12" i="63"/>
  <c r="E12" i="63"/>
  <c r="J12" i="63" s="1"/>
  <c r="AR11" i="63"/>
  <c r="AQ11" i="63"/>
  <c r="AP11" i="63"/>
  <c r="AO11" i="63"/>
  <c r="AN11" i="63"/>
  <c r="AK11" i="63"/>
  <c r="P11" i="63"/>
  <c r="O11" i="63"/>
  <c r="E11" i="63"/>
  <c r="J11" i="63" s="1"/>
  <c r="AR10" i="63"/>
  <c r="AQ10" i="63"/>
  <c r="AP10" i="63"/>
  <c r="AO10" i="63"/>
  <c r="AN10" i="63"/>
  <c r="AK10" i="63"/>
  <c r="P10" i="63"/>
  <c r="O10" i="63"/>
  <c r="E10" i="63"/>
  <c r="J10" i="63" s="1"/>
  <c r="AR9" i="63"/>
  <c r="AQ9" i="63"/>
  <c r="AP9" i="63"/>
  <c r="AO9" i="63"/>
  <c r="AN9" i="63"/>
  <c r="AK9" i="63"/>
  <c r="P9" i="63"/>
  <c r="O9" i="63"/>
  <c r="E9" i="63"/>
  <c r="J9" i="63" s="1"/>
  <c r="AR8" i="63"/>
  <c r="AQ8" i="63"/>
  <c r="AP8" i="63"/>
  <c r="AO8" i="63"/>
  <c r="AN8" i="63"/>
  <c r="AK8" i="63"/>
  <c r="P8" i="63"/>
  <c r="O8" i="63"/>
  <c r="E8" i="63"/>
  <c r="J8" i="63" s="1"/>
  <c r="AR7" i="63"/>
  <c r="AQ7" i="63"/>
  <c r="AP7" i="63"/>
  <c r="AO7" i="63"/>
  <c r="AN7" i="63"/>
  <c r="AK7" i="63"/>
  <c r="P7" i="63"/>
  <c r="O7" i="63"/>
  <c r="E7" i="63"/>
  <c r="J7" i="63" s="1"/>
  <c r="AR6" i="63"/>
  <c r="AQ6" i="63"/>
  <c r="AP6" i="63"/>
  <c r="AO6" i="63"/>
  <c r="AN6" i="63"/>
  <c r="AK6" i="63"/>
  <c r="P6" i="63"/>
  <c r="O6" i="63"/>
  <c r="E6" i="63"/>
  <c r="J6" i="63" s="1"/>
  <c r="AR5" i="63"/>
  <c r="AQ5" i="63"/>
  <c r="AP5" i="63"/>
  <c r="AO5" i="63"/>
  <c r="AN5" i="63"/>
  <c r="AK5" i="63"/>
  <c r="P5" i="63"/>
  <c r="O5" i="63"/>
  <c r="E5" i="63"/>
  <c r="J5" i="63" s="1"/>
  <c r="AR4" i="63"/>
  <c r="AQ4" i="63"/>
  <c r="AP4" i="63"/>
  <c r="AO4" i="63"/>
  <c r="AN4" i="63"/>
  <c r="AK4" i="63"/>
  <c r="P4" i="63"/>
  <c r="O4" i="63"/>
  <c r="E4" i="63"/>
  <c r="J4" i="63" s="1"/>
  <c r="AR3" i="63"/>
  <c r="AQ3" i="63"/>
  <c r="AO3" i="63"/>
  <c r="Z3" i="63"/>
  <c r="Y3" i="63"/>
  <c r="AD3" i="63" s="1"/>
  <c r="V3" i="63"/>
  <c r="AK3" i="63" s="1"/>
  <c r="S3" i="63"/>
  <c r="O3" i="63"/>
  <c r="E3" i="63"/>
  <c r="J3" i="63" s="1"/>
  <c r="AJ59" i="60"/>
  <c r="AH59" i="60"/>
  <c r="AG59" i="60"/>
  <c r="AF59" i="60"/>
  <c r="AE59" i="60"/>
  <c r="AC59" i="60"/>
  <c r="X59" i="60"/>
  <c r="W59" i="60"/>
  <c r="U59" i="60"/>
  <c r="T59" i="60"/>
  <c r="R59" i="60"/>
  <c r="Q59" i="60"/>
  <c r="L59" i="60"/>
  <c r="H59" i="60"/>
  <c r="G59" i="60"/>
  <c r="F59" i="60"/>
  <c r="J114" i="62"/>
  <c r="K109" i="62" s="1"/>
  <c r="C114" i="62"/>
  <c r="D113" i="62" s="1"/>
  <c r="G113" i="62"/>
  <c r="G112" i="62"/>
  <c r="D112" i="62"/>
  <c r="G111" i="62"/>
  <c r="D111" i="62"/>
  <c r="G110" i="62"/>
  <c r="D110" i="62"/>
  <c r="G109" i="62"/>
  <c r="D109" i="62"/>
  <c r="K108" i="62"/>
  <c r="G108" i="62"/>
  <c r="D108" i="62"/>
  <c r="K107" i="62"/>
  <c r="G107" i="62"/>
  <c r="D107" i="62"/>
  <c r="K106" i="62"/>
  <c r="G106" i="62"/>
  <c r="D106" i="62"/>
  <c r="K105" i="62"/>
  <c r="G105" i="62"/>
  <c r="D105" i="62"/>
  <c r="K104" i="62"/>
  <c r="G104" i="62"/>
  <c r="D104" i="62"/>
  <c r="K103" i="62"/>
  <c r="G103" i="62"/>
  <c r="D103" i="62"/>
  <c r="K102" i="62"/>
  <c r="G102" i="62"/>
  <c r="D102" i="62"/>
  <c r="K101" i="62"/>
  <c r="G101" i="62"/>
  <c r="D101" i="62"/>
  <c r="K100" i="62"/>
  <c r="G100" i="62"/>
  <c r="D100" i="62"/>
  <c r="K99" i="62"/>
  <c r="G99" i="62"/>
  <c r="D99" i="62"/>
  <c r="K98" i="62"/>
  <c r="G98" i="62"/>
  <c r="D98" i="62"/>
  <c r="K97" i="62"/>
  <c r="G97" i="62"/>
  <c r="D97" i="62"/>
  <c r="K96" i="62"/>
  <c r="G96" i="62"/>
  <c r="D96" i="62"/>
  <c r="K95" i="62"/>
  <c r="G95" i="62"/>
  <c r="D95" i="62"/>
  <c r="K94" i="62"/>
  <c r="G94" i="62"/>
  <c r="D94" i="62"/>
  <c r="K93" i="62"/>
  <c r="G93" i="62"/>
  <c r="D93" i="62"/>
  <c r="K92" i="62"/>
  <c r="G92" i="62"/>
  <c r="D92" i="62"/>
  <c r="K91" i="62"/>
  <c r="G91" i="62"/>
  <c r="D91" i="62"/>
  <c r="K90" i="62"/>
  <c r="G90" i="62"/>
  <c r="D90" i="62"/>
  <c r="K89" i="62"/>
  <c r="G89" i="62"/>
  <c r="D89" i="62"/>
  <c r="K88" i="62"/>
  <c r="G88" i="62"/>
  <c r="D88" i="62"/>
  <c r="K87" i="62"/>
  <c r="G87" i="62"/>
  <c r="D87" i="62"/>
  <c r="K86" i="62"/>
  <c r="G86" i="62"/>
  <c r="D86" i="62"/>
  <c r="K85" i="62"/>
  <c r="G85" i="62"/>
  <c r="D85" i="62"/>
  <c r="K84" i="62"/>
  <c r="G84" i="62"/>
  <c r="D84" i="62"/>
  <c r="K83" i="62"/>
  <c r="G83" i="62"/>
  <c r="D83" i="62"/>
  <c r="K82" i="62"/>
  <c r="G82" i="62"/>
  <c r="D82" i="62"/>
  <c r="K81" i="62"/>
  <c r="G81" i="62"/>
  <c r="D81" i="62"/>
  <c r="K80" i="62"/>
  <c r="G80" i="62"/>
  <c r="D80" i="62"/>
  <c r="K79" i="62"/>
  <c r="G79" i="62"/>
  <c r="D79" i="62"/>
  <c r="K78" i="62"/>
  <c r="G78" i="62"/>
  <c r="D78" i="62"/>
  <c r="K77" i="62"/>
  <c r="G77" i="62"/>
  <c r="D77" i="62"/>
  <c r="K76" i="62"/>
  <c r="G76" i="62"/>
  <c r="D76" i="62"/>
  <c r="K75" i="62"/>
  <c r="G75" i="62"/>
  <c r="D75" i="62"/>
  <c r="K74" i="62"/>
  <c r="G74" i="62"/>
  <c r="D74" i="62"/>
  <c r="K73" i="62"/>
  <c r="G73" i="62"/>
  <c r="D73" i="62"/>
  <c r="K72" i="62"/>
  <c r="G72" i="62"/>
  <c r="D72" i="62"/>
  <c r="K71" i="62"/>
  <c r="G71" i="62"/>
  <c r="D71" i="62"/>
  <c r="K70" i="62"/>
  <c r="G70" i="62"/>
  <c r="D70" i="62"/>
  <c r="K69" i="62"/>
  <c r="G69" i="62"/>
  <c r="D69" i="62"/>
  <c r="K68" i="62"/>
  <c r="G68" i="62"/>
  <c r="D68" i="62"/>
  <c r="K67" i="62"/>
  <c r="G67" i="62"/>
  <c r="D67" i="62"/>
  <c r="K66" i="62"/>
  <c r="G66" i="62"/>
  <c r="D66" i="62"/>
  <c r="K65" i="62"/>
  <c r="G65" i="62"/>
  <c r="D65" i="62"/>
  <c r="K64" i="62"/>
  <c r="G64" i="62"/>
  <c r="D64" i="62"/>
  <c r="K63" i="62"/>
  <c r="L63" i="62" s="1"/>
  <c r="G63" i="62"/>
  <c r="D63" i="62"/>
  <c r="L62" i="62"/>
  <c r="M62" i="62" s="1"/>
  <c r="K62" i="62"/>
  <c r="K114" i="62" s="1"/>
  <c r="G62" i="62"/>
  <c r="D62" i="62"/>
  <c r="D114" i="62" s="1"/>
  <c r="J58" i="62"/>
  <c r="K56" i="62" s="1"/>
  <c r="C58" i="62"/>
  <c r="D55" i="62" s="1"/>
  <c r="D52" i="62"/>
  <c r="D40" i="62"/>
  <c r="K38" i="62"/>
  <c r="D37" i="62"/>
  <c r="D36" i="62"/>
  <c r="D35" i="62"/>
  <c r="D32" i="62"/>
  <c r="D31" i="62"/>
  <c r="D29" i="62"/>
  <c r="K28" i="62"/>
  <c r="D28" i="62"/>
  <c r="K27" i="62"/>
  <c r="D27" i="62"/>
  <c r="K26" i="62"/>
  <c r="D25" i="62"/>
  <c r="D24" i="62"/>
  <c r="D23" i="62"/>
  <c r="D20" i="62"/>
  <c r="K19" i="62"/>
  <c r="D19" i="62"/>
  <c r="K17" i="62"/>
  <c r="D17" i="62"/>
  <c r="D16" i="62"/>
  <c r="K15" i="62"/>
  <c r="D15" i="62"/>
  <c r="K14" i="62"/>
  <c r="K13" i="62"/>
  <c r="D13" i="62"/>
  <c r="K12" i="62"/>
  <c r="D12" i="62"/>
  <c r="K11" i="62"/>
  <c r="D11" i="62"/>
  <c r="K10" i="62"/>
  <c r="D10" i="62"/>
  <c r="K9" i="62"/>
  <c r="D9" i="62"/>
  <c r="K8" i="62"/>
  <c r="D8" i="62"/>
  <c r="K7" i="62"/>
  <c r="D7" i="62"/>
  <c r="K6" i="62"/>
  <c r="D6" i="62"/>
  <c r="K5" i="62"/>
  <c r="D5" i="62"/>
  <c r="K4" i="62"/>
  <c r="D4" i="62"/>
  <c r="E4" i="62" s="1"/>
  <c r="F4" i="62" s="1"/>
  <c r="F4" i="68" l="1"/>
  <c r="E5" i="68"/>
  <c r="M5" i="68"/>
  <c r="G5" i="68" s="1"/>
  <c r="L6" i="68"/>
  <c r="O31" i="3"/>
  <c r="F31" i="3" s="1"/>
  <c r="M12" i="71"/>
  <c r="G12" i="71" s="1"/>
  <c r="L13" i="71"/>
  <c r="F78" i="71"/>
  <c r="E79" i="71"/>
  <c r="M76" i="71"/>
  <c r="L77" i="71"/>
  <c r="F12" i="71"/>
  <c r="E13" i="71"/>
  <c r="D21" i="62"/>
  <c r="D33" i="62"/>
  <c r="K18" i="62"/>
  <c r="K25" i="62"/>
  <c r="K45" i="62"/>
  <c r="K33" i="62"/>
  <c r="K16" i="62"/>
  <c r="K21" i="62"/>
  <c r="K23" i="62"/>
  <c r="K50" i="62"/>
  <c r="K24" i="62"/>
  <c r="K36" i="62"/>
  <c r="K52" i="62"/>
  <c r="K20" i="62"/>
  <c r="K29" i="62"/>
  <c r="K22" i="62"/>
  <c r="K42" i="62"/>
  <c r="K34" i="62"/>
  <c r="K39" i="62"/>
  <c r="K46" i="62"/>
  <c r="K53" i="62"/>
  <c r="L4" i="62"/>
  <c r="K30" i="62"/>
  <c r="K47" i="62"/>
  <c r="K54" i="62"/>
  <c r="K35" i="62"/>
  <c r="K40" i="62"/>
  <c r="K48" i="62"/>
  <c r="K55" i="62"/>
  <c r="K31" i="62"/>
  <c r="K41" i="62"/>
  <c r="K49" i="62"/>
  <c r="K32" i="62"/>
  <c r="K43" i="62"/>
  <c r="K51" i="62"/>
  <c r="K37" i="62"/>
  <c r="K44" i="62"/>
  <c r="D48" i="62"/>
  <c r="D14" i="62"/>
  <c r="D18" i="62"/>
  <c r="D22" i="62"/>
  <c r="D26" i="62"/>
  <c r="D30" i="62"/>
  <c r="D34" i="62"/>
  <c r="D38" i="62"/>
  <c r="D44" i="62"/>
  <c r="D39" i="62"/>
  <c r="D43" i="62"/>
  <c r="D47" i="62"/>
  <c r="D51" i="62"/>
  <c r="D57" i="62"/>
  <c r="D41" i="62"/>
  <c r="D45" i="62"/>
  <c r="D49" i="62"/>
  <c r="D53" i="62"/>
  <c r="D42" i="62"/>
  <c r="D46" i="62"/>
  <c r="D50" i="62"/>
  <c r="D54" i="62"/>
  <c r="AQ67" i="63"/>
  <c r="W70" i="63"/>
  <c r="M30" i="3"/>
  <c r="M81" i="3" s="1"/>
  <c r="N81" i="3"/>
  <c r="N82" i="3" s="1"/>
  <c r="AE70" i="63"/>
  <c r="Q30" i="3"/>
  <c r="Q81" i="3" s="1"/>
  <c r="Q70" i="63"/>
  <c r="H30" i="3"/>
  <c r="H81" i="3" s="1"/>
  <c r="R70" i="63"/>
  <c r="I30" i="3"/>
  <c r="I81" i="3" s="1"/>
  <c r="T70" i="63"/>
  <c r="J30" i="3"/>
  <c r="J81" i="3" s="1"/>
  <c r="L31" i="3"/>
  <c r="Z31" i="3" s="1"/>
  <c r="U70" i="63"/>
  <c r="K30" i="3"/>
  <c r="AR67" i="63"/>
  <c r="AR68" i="63"/>
  <c r="AK68" i="63"/>
  <c r="X70" i="63"/>
  <c r="AR57" i="63"/>
  <c r="AJ70" i="63"/>
  <c r="AN3" i="63"/>
  <c r="P3" i="63"/>
  <c r="AP3" i="63"/>
  <c r="AB3" i="63"/>
  <c r="AB59" i="63" s="1"/>
  <c r="AR58" i="63"/>
  <c r="AR59" i="63"/>
  <c r="AR70" i="63"/>
  <c r="Z68" i="63"/>
  <c r="L70" i="63"/>
  <c r="E68" i="63"/>
  <c r="AI68" i="63"/>
  <c r="AL65" i="63"/>
  <c r="AS65" i="63" s="1" a="1"/>
  <c r="AS65" i="63" s="1"/>
  <c r="AW65" i="63" s="1"/>
  <c r="AL64" i="63"/>
  <c r="AS64" i="63" s="1" a="1"/>
  <c r="AS64" i="63" s="1"/>
  <c r="AW64" i="63" s="1"/>
  <c r="J60" i="63"/>
  <c r="AL10" i="63"/>
  <c r="AS10" i="63" s="1" a="1"/>
  <c r="AS10" i="63" s="1"/>
  <c r="AW10" i="63" s="1"/>
  <c r="AL6" i="63"/>
  <c r="AS6" i="63" s="1" a="1"/>
  <c r="AS6" i="63" s="1"/>
  <c r="AW6" i="63" s="1"/>
  <c r="AL4" i="63"/>
  <c r="AS4" i="63" s="1" a="1"/>
  <c r="AS4" i="63" s="1"/>
  <c r="AL8" i="63"/>
  <c r="AS8" i="63" s="1" a="1"/>
  <c r="AS8" i="63" s="1"/>
  <c r="AW8" i="63" s="1"/>
  <c r="E9" i="69"/>
  <c r="F8" i="69"/>
  <c r="F67" i="69"/>
  <c r="E68" i="69"/>
  <c r="M8" i="69"/>
  <c r="L9" i="69"/>
  <c r="M66" i="69"/>
  <c r="L67" i="69"/>
  <c r="F72" i="68"/>
  <c r="E73" i="68"/>
  <c r="M72" i="68"/>
  <c r="L73" i="68"/>
  <c r="AR59" i="60"/>
  <c r="AK58" i="63"/>
  <c r="AK59" i="63"/>
  <c r="AD68" i="63"/>
  <c r="P36" i="63"/>
  <c r="AP36" i="63"/>
  <c r="P43" i="63"/>
  <c r="AN43" i="63"/>
  <c r="AL38" i="63"/>
  <c r="AS38" i="63" s="1" a="1"/>
  <c r="AS38" i="63" s="1"/>
  <c r="AL33" i="63"/>
  <c r="AS33" i="63" s="1" a="1"/>
  <c r="AS33" i="63" s="1"/>
  <c r="AL32" i="63"/>
  <c r="AS32" i="63" s="1" a="1"/>
  <c r="AS32" i="63" s="1"/>
  <c r="AT32" i="63" s="1"/>
  <c r="AL31" i="63"/>
  <c r="AS31" i="63" s="1" a="1"/>
  <c r="AS31" i="63" s="1"/>
  <c r="AW31" i="63" s="1"/>
  <c r="AL30" i="63"/>
  <c r="AS30" i="63" s="1" a="1"/>
  <c r="AS30" i="63" s="1"/>
  <c r="AT30" i="63" s="1"/>
  <c r="AL29" i="63"/>
  <c r="AS29" i="63" s="1" a="1"/>
  <c r="AS29" i="63" s="1"/>
  <c r="AL28" i="63"/>
  <c r="AS28" i="63" s="1" a="1"/>
  <c r="AS28" i="63" s="1"/>
  <c r="AT28" i="63" s="1"/>
  <c r="AL27" i="63"/>
  <c r="AS27" i="63" s="1" a="1"/>
  <c r="AS27" i="63" s="1"/>
  <c r="AL26" i="63"/>
  <c r="AS26" i="63" s="1" a="1"/>
  <c r="AS26" i="63" s="1"/>
  <c r="AT26" i="63" s="1"/>
  <c r="AL25" i="63"/>
  <c r="AS25" i="63" s="1" a="1"/>
  <c r="AS25" i="63" s="1"/>
  <c r="AT25" i="63" s="1"/>
  <c r="AL24" i="63"/>
  <c r="AS24" i="63" s="1" a="1"/>
  <c r="AS24" i="63" s="1"/>
  <c r="AT24" i="63" s="1"/>
  <c r="AL23" i="63"/>
  <c r="AS23" i="63" s="1" a="1"/>
  <c r="AS23" i="63" s="1"/>
  <c r="AT23" i="63" s="1"/>
  <c r="AL22" i="63"/>
  <c r="AS22" i="63" s="1" a="1"/>
  <c r="AS22" i="63" s="1"/>
  <c r="AT22" i="63" s="1"/>
  <c r="AL21" i="63"/>
  <c r="AS21" i="63" s="1" a="1"/>
  <c r="AS21" i="63" s="1"/>
  <c r="AT21" i="63" s="1"/>
  <c r="AL20" i="63"/>
  <c r="AS20" i="63" s="1" a="1"/>
  <c r="AS20" i="63" s="1"/>
  <c r="AT20" i="63" s="1"/>
  <c r="AL19" i="63"/>
  <c r="AS19" i="63" s="1" a="1"/>
  <c r="AS19" i="63" s="1"/>
  <c r="AT19" i="63" s="1"/>
  <c r="AL18" i="63"/>
  <c r="AS18" i="63" s="1" a="1"/>
  <c r="AS18" i="63" s="1"/>
  <c r="AT18" i="63" s="1"/>
  <c r="AL17" i="63"/>
  <c r="AS17" i="63" s="1" a="1"/>
  <c r="AS17" i="63" s="1"/>
  <c r="AT17" i="63" s="1"/>
  <c r="AL16" i="63"/>
  <c r="AS16" i="63" s="1" a="1"/>
  <c r="AS16" i="63" s="1"/>
  <c r="AT16" i="63" s="1"/>
  <c r="AL15" i="63"/>
  <c r="AS15" i="63" s="1" a="1"/>
  <c r="AS15" i="63" s="1"/>
  <c r="AL14" i="63"/>
  <c r="AS14" i="63" s="1" a="1"/>
  <c r="AS14" i="63" s="1"/>
  <c r="AT14" i="63" s="1"/>
  <c r="AL13" i="63"/>
  <c r="AS13" i="63" s="1" a="1"/>
  <c r="AS13" i="63" s="1"/>
  <c r="AW13" i="63" s="1"/>
  <c r="AL12" i="63"/>
  <c r="AS12" i="63" s="1" a="1"/>
  <c r="AS12" i="63" s="1"/>
  <c r="AI3" i="63"/>
  <c r="AL7" i="63"/>
  <c r="AS7" i="63" s="1" a="1"/>
  <c r="AS7" i="63" s="1"/>
  <c r="AT7" i="63" s="1"/>
  <c r="AL11" i="63"/>
  <c r="AS11" i="63" s="1" a="1"/>
  <c r="AS11" i="63" s="1"/>
  <c r="AW11" i="63" s="1"/>
  <c r="S58" i="63"/>
  <c r="S70" i="63" s="1"/>
  <c r="S59" i="63"/>
  <c r="AL34" i="63"/>
  <c r="AS34" i="63" s="1" a="1"/>
  <c r="AS34" i="63" s="1"/>
  <c r="AT34" i="63" s="1"/>
  <c r="P38" i="63"/>
  <c r="AN38" i="63"/>
  <c r="AT38" i="63" s="1"/>
  <c r="P42" i="63"/>
  <c r="AN42" i="63"/>
  <c r="AT42" i="63" s="1"/>
  <c r="AP42" i="63"/>
  <c r="P35" i="63"/>
  <c r="Y59" i="63"/>
  <c r="AD59" i="63" s="1"/>
  <c r="Y58" i="63"/>
  <c r="Y70" i="63" s="1"/>
  <c r="P40" i="63"/>
  <c r="AP40" i="63"/>
  <c r="P44" i="63"/>
  <c r="AN44" i="63"/>
  <c r="AT44" i="63" s="1"/>
  <c r="V58" i="63"/>
  <c r="V70" i="63" s="1"/>
  <c r="V59" i="63"/>
  <c r="Z58" i="63"/>
  <c r="Z59" i="63"/>
  <c r="AO57" i="63"/>
  <c r="AL5" i="63"/>
  <c r="AS5" i="63" s="1" a="1"/>
  <c r="AS5" i="63" s="1"/>
  <c r="AW5" i="63" s="1"/>
  <c r="AL9" i="63"/>
  <c r="AS9" i="63" s="1" a="1"/>
  <c r="AS9" i="63" s="1"/>
  <c r="AW9" i="63" s="1"/>
  <c r="E58" i="63"/>
  <c r="E70" i="63" s="1"/>
  <c r="E59" i="63"/>
  <c r="P39" i="63"/>
  <c r="J58" i="63"/>
  <c r="J59" i="63"/>
  <c r="AQ57" i="63"/>
  <c r="AP43" i="63"/>
  <c r="P45" i="63"/>
  <c r="AN45" i="63"/>
  <c r="AT45" i="63" s="1"/>
  <c r="AB68" i="63"/>
  <c r="P31" i="3" s="1"/>
  <c r="AC31" i="3" s="1"/>
  <c r="P33" i="63"/>
  <c r="P41" i="63"/>
  <c r="AN41" i="63"/>
  <c r="AT41" i="63" s="1"/>
  <c r="AP41" i="63"/>
  <c r="AL66" i="63"/>
  <c r="AS66" i="63" s="1" a="1"/>
  <c r="AS66" i="63" s="1"/>
  <c r="AW66" i="63" s="1"/>
  <c r="P37" i="63"/>
  <c r="J68" i="63"/>
  <c r="AL62" i="63"/>
  <c r="AS62" i="63" s="1" a="1"/>
  <c r="AS62" i="63" s="1"/>
  <c r="AW62" i="63" s="1"/>
  <c r="AN46" i="63"/>
  <c r="AT46" i="63" s="1"/>
  <c r="AN47" i="63"/>
  <c r="AT47" i="63" s="1"/>
  <c r="AN48" i="63"/>
  <c r="AN49" i="63"/>
  <c r="AT49" i="63" s="1"/>
  <c r="AN50" i="63"/>
  <c r="AT50" i="63" s="1"/>
  <c r="AN51" i="63"/>
  <c r="AN52" i="63"/>
  <c r="AT52" i="63" s="1"/>
  <c r="AN53" i="63"/>
  <c r="AT53" i="63" s="1"/>
  <c r="AN54" i="63"/>
  <c r="AT54" i="63" s="1"/>
  <c r="AN55" i="63"/>
  <c r="AT55" i="63" s="1"/>
  <c r="AN56" i="63"/>
  <c r="AT56" i="63" s="1"/>
  <c r="P60" i="63"/>
  <c r="AS60" i="63" a="1"/>
  <c r="AS60" i="63" s="1"/>
  <c r="P61" i="63"/>
  <c r="AS61" i="63" a="1"/>
  <c r="AS61" i="63" s="1"/>
  <c r="AW61" i="63" s="1"/>
  <c r="P62" i="63"/>
  <c r="P63" i="63"/>
  <c r="AS63" i="63" a="1"/>
  <c r="AS63" i="63" s="1"/>
  <c r="AW63" i="63" s="1"/>
  <c r="P64" i="63"/>
  <c r="P65" i="63"/>
  <c r="P66" i="63"/>
  <c r="AL48" i="63"/>
  <c r="AS48" i="63" s="1" a="1"/>
  <c r="AS48" i="63" s="1"/>
  <c r="AL52" i="63"/>
  <c r="AS52" i="63" s="1" a="1"/>
  <c r="AS52" i="63" s="1"/>
  <c r="AL56" i="63"/>
  <c r="AS56" i="63" s="1" a="1"/>
  <c r="AS56" i="63" s="1"/>
  <c r="AN60" i="63"/>
  <c r="AN61" i="63"/>
  <c r="AT61" i="63" s="1"/>
  <c r="AN62" i="63"/>
  <c r="AT62" i="63" s="1"/>
  <c r="AN63" i="63"/>
  <c r="AT63" i="63" s="1"/>
  <c r="AN64" i="63"/>
  <c r="AT64" i="63" s="1"/>
  <c r="AN65" i="63"/>
  <c r="AT65" i="63" s="1"/>
  <c r="AN66" i="63"/>
  <c r="AT66" i="63" s="1"/>
  <c r="AC70" i="63"/>
  <c r="P46" i="63"/>
  <c r="P47" i="63"/>
  <c r="P48" i="63"/>
  <c r="P49" i="63"/>
  <c r="P50" i="63"/>
  <c r="P51" i="63"/>
  <c r="P52" i="63"/>
  <c r="P53" i="63"/>
  <c r="P54" i="63"/>
  <c r="P55" i="63"/>
  <c r="P56" i="63"/>
  <c r="AP60" i="63"/>
  <c r="AP67" i="63" s="1"/>
  <c r="L64" i="62"/>
  <c r="M64" i="62" s="1"/>
  <c r="M63" i="62"/>
  <c r="K57" i="62"/>
  <c r="E62" i="62"/>
  <c r="K113" i="62"/>
  <c r="E5" i="62"/>
  <c r="K112" i="62"/>
  <c r="K111" i="62"/>
  <c r="K110" i="62"/>
  <c r="D56" i="62"/>
  <c r="W40" i="59"/>
  <c r="AF59" i="57"/>
  <c r="Y59" i="57"/>
  <c r="X41" i="59"/>
  <c r="X40" i="59"/>
  <c r="X39" i="59"/>
  <c r="W39" i="59"/>
  <c r="M6" i="68" l="1"/>
  <c r="G6" i="68" s="1"/>
  <c r="L7" i="68"/>
  <c r="F5" i="68"/>
  <c r="E6" i="68"/>
  <c r="O30" i="3"/>
  <c r="E14" i="71"/>
  <c r="F13" i="71"/>
  <c r="M77" i="71"/>
  <c r="L78" i="71"/>
  <c r="F79" i="71"/>
  <c r="E80" i="71"/>
  <c r="M13" i="71"/>
  <c r="G13" i="71" s="1"/>
  <c r="L14" i="71"/>
  <c r="G7" i="69"/>
  <c r="K58" i="62"/>
  <c r="L5" i="62"/>
  <c r="M4" i="62"/>
  <c r="D58" i="62"/>
  <c r="AK70" i="63"/>
  <c r="AL3" i="63"/>
  <c r="AS3" i="63" s="1"/>
  <c r="O81" i="3"/>
  <c r="Q82" i="3" s="1"/>
  <c r="F30" i="3"/>
  <c r="AB31" i="3"/>
  <c r="L30" i="3"/>
  <c r="K81" i="3"/>
  <c r="AT9" i="63"/>
  <c r="AA60" i="63"/>
  <c r="AA66" i="63"/>
  <c r="AA61" i="63"/>
  <c r="AA62" i="63"/>
  <c r="AA63" i="63"/>
  <c r="AA65" i="63"/>
  <c r="AA64" i="63"/>
  <c r="Z70" i="63"/>
  <c r="AT31" i="63"/>
  <c r="AT10" i="63"/>
  <c r="AT11" i="63"/>
  <c r="AT8" i="63"/>
  <c r="AT48" i="63"/>
  <c r="AU4" i="63"/>
  <c r="AT4" i="63"/>
  <c r="AP57" i="63"/>
  <c r="AT5" i="63"/>
  <c r="AA5" i="63"/>
  <c r="AA20" i="63"/>
  <c r="AA14" i="63"/>
  <c r="AA44" i="63"/>
  <c r="AA10" i="63"/>
  <c r="AA42" i="63"/>
  <c r="AA32" i="63"/>
  <c r="AA16" i="63"/>
  <c r="AA7" i="63"/>
  <c r="AA17" i="63"/>
  <c r="AA49" i="63"/>
  <c r="AA19" i="63"/>
  <c r="AA24" i="63"/>
  <c r="AA30" i="63"/>
  <c r="AA12" i="63"/>
  <c r="AA35" i="63"/>
  <c r="AA11" i="63"/>
  <c r="AA51" i="63"/>
  <c r="AA41" i="63"/>
  <c r="AA6" i="63"/>
  <c r="AA50" i="63"/>
  <c r="AA33" i="63"/>
  <c r="AA46" i="63"/>
  <c r="AA54" i="63"/>
  <c r="AA15" i="63"/>
  <c r="AA47" i="63"/>
  <c r="AA25" i="63"/>
  <c r="AA21" i="63"/>
  <c r="AA8" i="63"/>
  <c r="AA40" i="63"/>
  <c r="AA13" i="63"/>
  <c r="AA28" i="63"/>
  <c r="AA45" i="63"/>
  <c r="AA4" i="63"/>
  <c r="AA34" i="63"/>
  <c r="AA31" i="63"/>
  <c r="AA9" i="63"/>
  <c r="AA43" i="63"/>
  <c r="AA56" i="63"/>
  <c r="AA27" i="63"/>
  <c r="AA39" i="63"/>
  <c r="AA55" i="63"/>
  <c r="AA23" i="63"/>
  <c r="AA29" i="63"/>
  <c r="AA48" i="63"/>
  <c r="AA22" i="63"/>
  <c r="AA37" i="63"/>
  <c r="AA52" i="63"/>
  <c r="AA26" i="63"/>
  <c r="AA38" i="63"/>
  <c r="AA36" i="63"/>
  <c r="AA53" i="63"/>
  <c r="AA18" i="63"/>
  <c r="AT6" i="63"/>
  <c r="AD70" i="63"/>
  <c r="AT3" i="63"/>
  <c r="AL40" i="63"/>
  <c r="AS40" i="63" s="1" a="1"/>
  <c r="AS40" i="63" s="1"/>
  <c r="AW40" i="63" s="1"/>
  <c r="AL39" i="63"/>
  <c r="AS39" i="63" s="1" a="1"/>
  <c r="AS39" i="63" s="1"/>
  <c r="AW39" i="63" s="1"/>
  <c r="AL41" i="63"/>
  <c r="AS41" i="63" s="1" a="1"/>
  <c r="AS41" i="63" s="1"/>
  <c r="AW41" i="63" s="1"/>
  <c r="AL53" i="63"/>
  <c r="AS53" i="63" s="1" a="1"/>
  <c r="AS53" i="63" s="1"/>
  <c r="AW53" i="63" s="1"/>
  <c r="AL49" i="63"/>
  <c r="AS49" i="63" s="1" a="1"/>
  <c r="AS49" i="63" s="1"/>
  <c r="AU49" i="63" s="1"/>
  <c r="AU65" i="63"/>
  <c r="AL68" i="63"/>
  <c r="AU63" i="63"/>
  <c r="AU64" i="63"/>
  <c r="AW4" i="63"/>
  <c r="AL35" i="63"/>
  <c r="AS35" i="63" s="1" a="1"/>
  <c r="AS35" i="63" s="1"/>
  <c r="AU10" i="63"/>
  <c r="AL44" i="63"/>
  <c r="AS44" i="63" s="1" a="1"/>
  <c r="AS44" i="63" s="1"/>
  <c r="AW44" i="63" s="1"/>
  <c r="AL46" i="63"/>
  <c r="AS46" i="63" s="1" a="1"/>
  <c r="AS46" i="63" s="1"/>
  <c r="AU46" i="63" s="1"/>
  <c r="AL54" i="63"/>
  <c r="AS54" i="63" s="1" a="1"/>
  <c r="AS54" i="63" s="1"/>
  <c r="AW54" i="63" s="1"/>
  <c r="AL45" i="63"/>
  <c r="AS45" i="63" s="1" a="1"/>
  <c r="AS45" i="63" s="1"/>
  <c r="AW45" i="63" s="1"/>
  <c r="AL50" i="63"/>
  <c r="AS50" i="63" s="1" a="1"/>
  <c r="AS50" i="63" s="1"/>
  <c r="AW50" i="63" s="1"/>
  <c r="AU6" i="63"/>
  <c r="AL42" i="63"/>
  <c r="AS42" i="63" s="1" a="1"/>
  <c r="AS42" i="63" s="1"/>
  <c r="AW42" i="63" s="1"/>
  <c r="AU8" i="63"/>
  <c r="M67" i="69"/>
  <c r="L68" i="69"/>
  <c r="M9" i="69"/>
  <c r="G9" i="69" s="1"/>
  <c r="L10" i="69"/>
  <c r="F68" i="69"/>
  <c r="E69" i="69"/>
  <c r="F9" i="69"/>
  <c r="E10" i="69"/>
  <c r="L74" i="68"/>
  <c r="M73" i="68"/>
  <c r="F73" i="68"/>
  <c r="E74" i="68"/>
  <c r="AW38" i="63"/>
  <c r="AU38" i="63"/>
  <c r="AW56" i="63"/>
  <c r="AU56" i="63"/>
  <c r="AW48" i="63"/>
  <c r="AU48" i="63"/>
  <c r="AW30" i="63"/>
  <c r="AU30" i="63"/>
  <c r="AW15" i="63"/>
  <c r="AU15" i="63"/>
  <c r="AW32" i="63"/>
  <c r="AU32" i="63"/>
  <c r="AW17" i="63"/>
  <c r="AU17" i="63"/>
  <c r="AW52" i="63"/>
  <c r="AU52" i="63"/>
  <c r="AW7" i="63"/>
  <c r="AU7" i="63"/>
  <c r="AW33" i="63"/>
  <c r="AU33" i="63"/>
  <c r="AW19" i="63"/>
  <c r="AU19" i="63"/>
  <c r="AW34" i="63"/>
  <c r="AU34" i="63"/>
  <c r="AN57" i="63"/>
  <c r="AW18" i="63"/>
  <c r="AU18" i="63"/>
  <c r="AW26" i="63"/>
  <c r="AU26" i="63"/>
  <c r="AL43" i="63"/>
  <c r="AS43" i="63" s="1" a="1"/>
  <c r="AS43" i="63" s="1"/>
  <c r="AT43" i="63" s="1"/>
  <c r="AW23" i="63"/>
  <c r="AU23" i="63"/>
  <c r="AB58" i="63"/>
  <c r="AU62" i="63"/>
  <c r="AA3" i="63"/>
  <c r="AI58" i="63"/>
  <c r="AI59" i="63"/>
  <c r="AW27" i="63"/>
  <c r="AU27" i="63"/>
  <c r="AL36" i="63"/>
  <c r="AS36" i="63" s="1" a="1"/>
  <c r="AS36" i="63" s="1"/>
  <c r="AU31" i="63"/>
  <c r="AL51" i="63"/>
  <c r="AS51" i="63" s="1" a="1"/>
  <c r="AS51" i="63" s="1"/>
  <c r="AT51" i="63" s="1"/>
  <c r="AU61" i="63"/>
  <c r="AD58" i="63"/>
  <c r="AW12" i="63"/>
  <c r="AU12" i="63"/>
  <c r="AW20" i="63"/>
  <c r="AU20" i="63"/>
  <c r="AW28" i="63"/>
  <c r="AU28" i="63"/>
  <c r="AW21" i="63"/>
  <c r="AU21" i="63"/>
  <c r="AU9" i="63"/>
  <c r="J70" i="63"/>
  <c r="AU5" i="63"/>
  <c r="AU13" i="63"/>
  <c r="AN67" i="63"/>
  <c r="AT60" i="63"/>
  <c r="AT67" i="63" s="1"/>
  <c r="AW60" i="63"/>
  <c r="AW68" i="63" s="1"/>
  <c r="AS67" i="63"/>
  <c r="AW3" i="63"/>
  <c r="AW14" i="63"/>
  <c r="AU14" i="63"/>
  <c r="AW22" i="63"/>
  <c r="AU22" i="63"/>
  <c r="AU66" i="63"/>
  <c r="AU3" i="63"/>
  <c r="AU29" i="63"/>
  <c r="AW29" i="63"/>
  <c r="AL55" i="63"/>
  <c r="AS55" i="63" s="1" a="1"/>
  <c r="AS55" i="63" s="1"/>
  <c r="AL47" i="63"/>
  <c r="AS47" i="63" s="1" a="1"/>
  <c r="AS47" i="63" s="1"/>
  <c r="AW16" i="63"/>
  <c r="AU16" i="63"/>
  <c r="AW24" i="63"/>
  <c r="AU24" i="63"/>
  <c r="AL37" i="63"/>
  <c r="AS37" i="63" s="1" a="1"/>
  <c r="AS37" i="63" s="1"/>
  <c r="AT37" i="63" s="1"/>
  <c r="AU60" i="63"/>
  <c r="AW25" i="63"/>
  <c r="AU25" i="63"/>
  <c r="AU11" i="63"/>
  <c r="F62" i="62"/>
  <c r="E63" i="62"/>
  <c r="L65" i="62"/>
  <c r="F5" i="62"/>
  <c r="E6" i="62"/>
  <c r="J4" i="58"/>
  <c r="J7" i="58"/>
  <c r="J8" i="58"/>
  <c r="J13" i="58"/>
  <c r="J6" i="58"/>
  <c r="J14" i="58"/>
  <c r="J25" i="58"/>
  <c r="J30" i="58"/>
  <c r="J31" i="58"/>
  <c r="J43" i="58"/>
  <c r="J17" i="58"/>
  <c r="J32" i="58"/>
  <c r="J10" i="58"/>
  <c r="J9" i="58"/>
  <c r="J11" i="58"/>
  <c r="J44" i="58"/>
  <c r="J12" i="58"/>
  <c r="J45" i="58"/>
  <c r="J33" i="58"/>
  <c r="J16" i="58"/>
  <c r="J15" i="58"/>
  <c r="J26" i="58"/>
  <c r="J21" i="58"/>
  <c r="J46" i="58"/>
  <c r="J34" i="58"/>
  <c r="J47" i="58"/>
  <c r="J19" i="58"/>
  <c r="J35" i="58"/>
  <c r="J36" i="58"/>
  <c r="J48" i="58"/>
  <c r="J27" i="58"/>
  <c r="J28" i="58"/>
  <c r="J37" i="58"/>
  <c r="J22" i="58"/>
  <c r="J38" i="58"/>
  <c r="J18" i="58"/>
  <c r="J49" i="58"/>
  <c r="J39" i="58"/>
  <c r="J50" i="58"/>
  <c r="J51" i="58"/>
  <c r="J52" i="58"/>
  <c r="J40" i="58"/>
  <c r="J23" i="58"/>
  <c r="J41" i="58"/>
  <c r="J53" i="58"/>
  <c r="J20" i="58"/>
  <c r="J54" i="58"/>
  <c r="J42" i="58"/>
  <c r="J29" i="58"/>
  <c r="J55" i="58"/>
  <c r="J56" i="58"/>
  <c r="J24" i="58"/>
  <c r="J57" i="58"/>
  <c r="J5" i="58"/>
  <c r="C4" i="58"/>
  <c r="C10" i="58"/>
  <c r="C7" i="58"/>
  <c r="C20" i="58"/>
  <c r="C6" i="58"/>
  <c r="C9" i="58"/>
  <c r="C24" i="58"/>
  <c r="C36" i="58"/>
  <c r="C34" i="58"/>
  <c r="C38" i="58"/>
  <c r="C18" i="58"/>
  <c r="C27" i="58"/>
  <c r="C12" i="58"/>
  <c r="C15" i="58"/>
  <c r="C11" i="58"/>
  <c r="C51" i="58"/>
  <c r="C8" i="58"/>
  <c r="C54" i="58"/>
  <c r="C37" i="58"/>
  <c r="C13" i="58"/>
  <c r="C14" i="58"/>
  <c r="C26" i="58"/>
  <c r="C33" i="58"/>
  <c r="C50" i="58"/>
  <c r="C29" i="58"/>
  <c r="C40" i="58"/>
  <c r="C16" i="58"/>
  <c r="C35" i="58"/>
  <c r="C56" i="58"/>
  <c r="C39" i="58"/>
  <c r="C44" i="58"/>
  <c r="C23" i="58"/>
  <c r="C30" i="58"/>
  <c r="C21" i="58"/>
  <c r="C31" i="58"/>
  <c r="C17" i="58"/>
  <c r="C48" i="58"/>
  <c r="C28" i="58"/>
  <c r="C41" i="58"/>
  <c r="C52" i="58"/>
  <c r="C46" i="58"/>
  <c r="C45" i="58"/>
  <c r="C19" i="58"/>
  <c r="C32" i="58"/>
  <c r="C49" i="58"/>
  <c r="C55" i="58"/>
  <c r="C43" i="58"/>
  <c r="C25" i="58"/>
  <c r="C22" i="58"/>
  <c r="C53" i="58"/>
  <c r="C42" i="58"/>
  <c r="C57" i="58"/>
  <c r="C47" i="58"/>
  <c r="C5" i="58"/>
  <c r="O58" i="57"/>
  <c r="Y26" i="59"/>
  <c r="X26" i="59"/>
  <c r="W26" i="59"/>
  <c r="W41" i="59" s="1"/>
  <c r="U26" i="59"/>
  <c r="S26" i="59"/>
  <c r="R26" i="59"/>
  <c r="Q26" i="59"/>
  <c r="P26" i="59"/>
  <c r="N26" i="59"/>
  <c r="M26" i="59"/>
  <c r="O26" i="59" s="1"/>
  <c r="K26" i="59"/>
  <c r="L26" i="59" s="1"/>
  <c r="Z26" i="59" s="1"/>
  <c r="J26" i="59"/>
  <c r="I26" i="59"/>
  <c r="H26" i="59"/>
  <c r="G26" i="59"/>
  <c r="AC59" i="57"/>
  <c r="AD59" i="57" s="1"/>
  <c r="AW59" i="57"/>
  <c r="AL59" i="57"/>
  <c r="AK59" i="57"/>
  <c r="AJ59" i="57"/>
  <c r="AI59" i="57"/>
  <c r="AH59" i="57"/>
  <c r="AG59" i="57"/>
  <c r="AR59" i="57"/>
  <c r="AE59" i="57"/>
  <c r="AB59" i="57"/>
  <c r="AA59" i="57"/>
  <c r="Z59" i="57"/>
  <c r="X59" i="57"/>
  <c r="W59" i="57"/>
  <c r="V59" i="57"/>
  <c r="U59" i="57"/>
  <c r="T59" i="57"/>
  <c r="S59" i="57"/>
  <c r="R59" i="57"/>
  <c r="Q59" i="57"/>
  <c r="L59" i="57"/>
  <c r="J59" i="57"/>
  <c r="H59" i="57"/>
  <c r="G59" i="57"/>
  <c r="F59" i="57"/>
  <c r="E59" i="57"/>
  <c r="AA75" i="3"/>
  <c r="V75" i="3"/>
  <c r="T75" i="3"/>
  <c r="Y27" i="3"/>
  <c r="X27" i="3"/>
  <c r="W27" i="3"/>
  <c r="S27" i="3"/>
  <c r="G27" i="3"/>
  <c r="Y26" i="3"/>
  <c r="Y75" i="3" s="1"/>
  <c r="X26" i="3"/>
  <c r="X75" i="3" s="1"/>
  <c r="W26" i="3"/>
  <c r="W75" i="3" s="1"/>
  <c r="S26" i="3"/>
  <c r="S75" i="3" s="1"/>
  <c r="G26" i="3"/>
  <c r="G75" i="3" s="1"/>
  <c r="Z61" i="57"/>
  <c r="AI61" i="57"/>
  <c r="Z62" i="57"/>
  <c r="AI62" i="57"/>
  <c r="Z63" i="57"/>
  <c r="AI63" i="57"/>
  <c r="Z64" i="57"/>
  <c r="AI64" i="57"/>
  <c r="Z65" i="57"/>
  <c r="AI65" i="57"/>
  <c r="Z66" i="57"/>
  <c r="AI66" i="57"/>
  <c r="AI60" i="57"/>
  <c r="Z60" i="57"/>
  <c r="Z4" i="57"/>
  <c r="AI4" i="57"/>
  <c r="Z5" i="57"/>
  <c r="AI5" i="57"/>
  <c r="Z6" i="57"/>
  <c r="AI6" i="57"/>
  <c r="Z7" i="57"/>
  <c r="AI7" i="57"/>
  <c r="Z8" i="57"/>
  <c r="AI8" i="57"/>
  <c r="Z9" i="57"/>
  <c r="AI9" i="57"/>
  <c r="Z10" i="57"/>
  <c r="AI10" i="57"/>
  <c r="Z11" i="57"/>
  <c r="AI11" i="57"/>
  <c r="Z12" i="57"/>
  <c r="AI12" i="57"/>
  <c r="Z13" i="57"/>
  <c r="AI13" i="57"/>
  <c r="Z14" i="57"/>
  <c r="AI14" i="57"/>
  <c r="Z15" i="57"/>
  <c r="AI15" i="57"/>
  <c r="Z16" i="57"/>
  <c r="AI16" i="57"/>
  <c r="Z17" i="57"/>
  <c r="AI17" i="57"/>
  <c r="Z18" i="57"/>
  <c r="AI18" i="57"/>
  <c r="Z19" i="57"/>
  <c r="AI19" i="57"/>
  <c r="Z20" i="57"/>
  <c r="AI20" i="57"/>
  <c r="Z21" i="57"/>
  <c r="AI21" i="57"/>
  <c r="Z22" i="57"/>
  <c r="AI22" i="57"/>
  <c r="Z23" i="57"/>
  <c r="AI23" i="57"/>
  <c r="Z24" i="57"/>
  <c r="AI24" i="57"/>
  <c r="Z25" i="57"/>
  <c r="AI25" i="57"/>
  <c r="Z26" i="57"/>
  <c r="AI26" i="57"/>
  <c r="Z27" i="57"/>
  <c r="AI27" i="57"/>
  <c r="Z28" i="57"/>
  <c r="AI28" i="57"/>
  <c r="Z29" i="57"/>
  <c r="AI29" i="57"/>
  <c r="Z30" i="57"/>
  <c r="AI30" i="57"/>
  <c r="Z31" i="57"/>
  <c r="AI31" i="57"/>
  <c r="Z32" i="57"/>
  <c r="AI32" i="57"/>
  <c r="Z33" i="57"/>
  <c r="AI33" i="57"/>
  <c r="Z34" i="57"/>
  <c r="AI34" i="57"/>
  <c r="Z35" i="57"/>
  <c r="AI35" i="57"/>
  <c r="Z36" i="57"/>
  <c r="AI36" i="57"/>
  <c r="Z37" i="57"/>
  <c r="AI37" i="57"/>
  <c r="Z38" i="57"/>
  <c r="AI38" i="57"/>
  <c r="Z39" i="57"/>
  <c r="AI39" i="57"/>
  <c r="Z40" i="57"/>
  <c r="AI40" i="57"/>
  <c r="Z41" i="57"/>
  <c r="AI41" i="57"/>
  <c r="Z42" i="57"/>
  <c r="AI42" i="57"/>
  <c r="Z43" i="57"/>
  <c r="AI43" i="57"/>
  <c r="Z44" i="57"/>
  <c r="AI44" i="57"/>
  <c r="Z45" i="57"/>
  <c r="AI45" i="57"/>
  <c r="Z46" i="57"/>
  <c r="AI46" i="57"/>
  <c r="Z47" i="57"/>
  <c r="AI47" i="57"/>
  <c r="Z48" i="57"/>
  <c r="AI48" i="57"/>
  <c r="Z49" i="57"/>
  <c r="AI49" i="57"/>
  <c r="Z50" i="57"/>
  <c r="AI50" i="57"/>
  <c r="Z51" i="57"/>
  <c r="AI51" i="57"/>
  <c r="Z52" i="57"/>
  <c r="AI52" i="57"/>
  <c r="Z53" i="57"/>
  <c r="AI53" i="57"/>
  <c r="Z54" i="57"/>
  <c r="AI54" i="57"/>
  <c r="Z55" i="57"/>
  <c r="AI55" i="57"/>
  <c r="Z56" i="57"/>
  <c r="AI56" i="57"/>
  <c r="J114" i="61"/>
  <c r="C114" i="61"/>
  <c r="K113" i="61"/>
  <c r="G113" i="61"/>
  <c r="D113" i="61"/>
  <c r="K112" i="61"/>
  <c r="G112" i="61"/>
  <c r="D112" i="61"/>
  <c r="K111" i="61"/>
  <c r="G111" i="61"/>
  <c r="D111" i="61"/>
  <c r="K110" i="61"/>
  <c r="G110" i="61"/>
  <c r="D110" i="61"/>
  <c r="K109" i="61"/>
  <c r="G109" i="61"/>
  <c r="D109" i="61"/>
  <c r="K108" i="61"/>
  <c r="G108" i="61"/>
  <c r="D108" i="61"/>
  <c r="K107" i="61"/>
  <c r="G107" i="61"/>
  <c r="D107" i="61"/>
  <c r="K106" i="61"/>
  <c r="G106" i="61"/>
  <c r="D106" i="61"/>
  <c r="K105" i="61"/>
  <c r="G105" i="61"/>
  <c r="D105" i="61"/>
  <c r="K104" i="61"/>
  <c r="G104" i="61"/>
  <c r="D104" i="61"/>
  <c r="K103" i="61"/>
  <c r="G103" i="61"/>
  <c r="D103" i="61"/>
  <c r="K102" i="61"/>
  <c r="G102" i="61"/>
  <c r="D102" i="61"/>
  <c r="K101" i="61"/>
  <c r="G101" i="61"/>
  <c r="D101" i="61"/>
  <c r="K100" i="61"/>
  <c r="G100" i="61"/>
  <c r="D100" i="61"/>
  <c r="K99" i="61"/>
  <c r="G99" i="61"/>
  <c r="D99" i="61"/>
  <c r="K98" i="61"/>
  <c r="G98" i="61"/>
  <c r="D98" i="61"/>
  <c r="K97" i="61"/>
  <c r="G97" i="61"/>
  <c r="D97" i="61"/>
  <c r="K96" i="61"/>
  <c r="G96" i="61"/>
  <c r="D96" i="61"/>
  <c r="K95" i="61"/>
  <c r="G95" i="61"/>
  <c r="D95" i="61"/>
  <c r="K94" i="61"/>
  <c r="G94" i="61"/>
  <c r="D94" i="61"/>
  <c r="K93" i="61"/>
  <c r="G93" i="61"/>
  <c r="D93" i="61"/>
  <c r="K92" i="61"/>
  <c r="G92" i="61"/>
  <c r="D92" i="61"/>
  <c r="K91" i="61"/>
  <c r="G91" i="61"/>
  <c r="D91" i="61"/>
  <c r="K90" i="61"/>
  <c r="G90" i="61"/>
  <c r="D90" i="61"/>
  <c r="K89" i="61"/>
  <c r="G89" i="61"/>
  <c r="D89" i="61"/>
  <c r="K88" i="61"/>
  <c r="G88" i="61"/>
  <c r="D88" i="61"/>
  <c r="K87" i="61"/>
  <c r="G87" i="61"/>
  <c r="D87" i="61"/>
  <c r="K86" i="61"/>
  <c r="G86" i="61"/>
  <c r="D86" i="61"/>
  <c r="K85" i="61"/>
  <c r="G85" i="61"/>
  <c r="D85" i="61"/>
  <c r="K84" i="61"/>
  <c r="G84" i="61"/>
  <c r="D84" i="61"/>
  <c r="K83" i="61"/>
  <c r="G83" i="61"/>
  <c r="D83" i="61"/>
  <c r="K82" i="61"/>
  <c r="G82" i="61"/>
  <c r="D82" i="61"/>
  <c r="K81" i="61"/>
  <c r="G81" i="61"/>
  <c r="D81" i="61"/>
  <c r="K80" i="61"/>
  <c r="G80" i="61"/>
  <c r="D80" i="61"/>
  <c r="K79" i="61"/>
  <c r="G79" i="61"/>
  <c r="D79" i="61"/>
  <c r="K78" i="61"/>
  <c r="G78" i="61"/>
  <c r="D78" i="61"/>
  <c r="K77" i="61"/>
  <c r="G77" i="61"/>
  <c r="D77" i="61"/>
  <c r="K76" i="61"/>
  <c r="G76" i="61"/>
  <c r="D76" i="61"/>
  <c r="K75" i="61"/>
  <c r="G75" i="61"/>
  <c r="D75" i="61"/>
  <c r="K74" i="61"/>
  <c r="G74" i="61"/>
  <c r="D74" i="61"/>
  <c r="K73" i="61"/>
  <c r="G73" i="61"/>
  <c r="D73" i="61"/>
  <c r="K72" i="61"/>
  <c r="G72" i="61"/>
  <c r="D72" i="61"/>
  <c r="K71" i="61"/>
  <c r="G71" i="61"/>
  <c r="D71" i="61"/>
  <c r="K70" i="61"/>
  <c r="G70" i="61"/>
  <c r="D70" i="61"/>
  <c r="K69" i="61"/>
  <c r="G69" i="61"/>
  <c r="D69" i="61"/>
  <c r="K68" i="61"/>
  <c r="G68" i="61"/>
  <c r="D68" i="61"/>
  <c r="K67" i="61"/>
  <c r="G67" i="61"/>
  <c r="D67" i="61"/>
  <c r="K66" i="61"/>
  <c r="G66" i="61"/>
  <c r="D66" i="61"/>
  <c r="K65" i="61"/>
  <c r="G65" i="61"/>
  <c r="D65" i="61"/>
  <c r="K64" i="61"/>
  <c r="G64" i="61"/>
  <c r="D64" i="61"/>
  <c r="K63" i="61"/>
  <c r="G63" i="61"/>
  <c r="D63" i="61"/>
  <c r="E63" i="61" s="1"/>
  <c r="K62" i="61"/>
  <c r="K114" i="61" s="1"/>
  <c r="G62" i="61"/>
  <c r="E62" i="61"/>
  <c r="F62" i="61" s="1"/>
  <c r="D62" i="61"/>
  <c r="D114" i="61" s="1"/>
  <c r="J58" i="61"/>
  <c r="K50" i="61" s="1"/>
  <c r="C58" i="61"/>
  <c r="D57" i="61" s="1"/>
  <c r="D35" i="61"/>
  <c r="D31" i="61"/>
  <c r="D27" i="61"/>
  <c r="D26" i="61"/>
  <c r="D23" i="61"/>
  <c r="D22" i="61"/>
  <c r="D19" i="61"/>
  <c r="D18" i="61"/>
  <c r="D15" i="61"/>
  <c r="D14" i="61"/>
  <c r="D11" i="61"/>
  <c r="D10" i="61"/>
  <c r="D8" i="61"/>
  <c r="D7" i="61"/>
  <c r="D6" i="61"/>
  <c r="D5" i="61"/>
  <c r="P70" i="60"/>
  <c r="N70" i="60"/>
  <c r="M70" i="60"/>
  <c r="K70" i="60"/>
  <c r="I70" i="60"/>
  <c r="AJ68" i="60"/>
  <c r="U29" i="3" s="1"/>
  <c r="AH68" i="60"/>
  <c r="AG68" i="60"/>
  <c r="AF68" i="60"/>
  <c r="AE68" i="60"/>
  <c r="Q29" i="3" s="1"/>
  <c r="AC68" i="60"/>
  <c r="R29" i="3" s="1"/>
  <c r="X68" i="60"/>
  <c r="N29" i="3" s="1"/>
  <c r="W68" i="60"/>
  <c r="M29" i="3" s="1"/>
  <c r="O29" i="3" s="1"/>
  <c r="U68" i="60"/>
  <c r="K29" i="3" s="1"/>
  <c r="T68" i="60"/>
  <c r="J29" i="3" s="1"/>
  <c r="L29" i="3" s="1"/>
  <c r="Z29" i="3" s="1"/>
  <c r="R68" i="60"/>
  <c r="I29" i="3" s="1"/>
  <c r="Q68" i="60"/>
  <c r="H29" i="3" s="1"/>
  <c r="L68" i="60"/>
  <c r="G29" i="3" s="1"/>
  <c r="H68" i="60"/>
  <c r="G68" i="60"/>
  <c r="F68" i="60"/>
  <c r="AR66" i="60"/>
  <c r="AQ66" i="60"/>
  <c r="AO66" i="60"/>
  <c r="AN66" i="60"/>
  <c r="AT66" i="60" s="1"/>
  <c r="AK66" i="60"/>
  <c r="O66" i="60"/>
  <c r="E66" i="60"/>
  <c r="J66" i="60" s="1"/>
  <c r="AR65" i="60"/>
  <c r="AQ65" i="60"/>
  <c r="AO65" i="60"/>
  <c r="AN65" i="60"/>
  <c r="AT65" i="60" s="1"/>
  <c r="AK65" i="60"/>
  <c r="O65" i="60"/>
  <c r="E65" i="60"/>
  <c r="J65" i="60" s="1"/>
  <c r="AR64" i="60"/>
  <c r="AQ64" i="60"/>
  <c r="AO64" i="60"/>
  <c r="AN64" i="60"/>
  <c r="AT64" i="60" s="1"/>
  <c r="AK64" i="60"/>
  <c r="O64" i="60"/>
  <c r="E64" i="60"/>
  <c r="J64" i="60" s="1"/>
  <c r="AR63" i="60"/>
  <c r="AQ63" i="60"/>
  <c r="AO63" i="60"/>
  <c r="AN63" i="60"/>
  <c r="AT63" i="60" s="1"/>
  <c r="AK63" i="60"/>
  <c r="O63" i="60"/>
  <c r="E63" i="60"/>
  <c r="J63" i="60" s="1"/>
  <c r="AR62" i="60"/>
  <c r="AQ62" i="60"/>
  <c r="AO62" i="60"/>
  <c r="AN62" i="60"/>
  <c r="AT62" i="60" s="1"/>
  <c r="AK62" i="60"/>
  <c r="O62" i="60"/>
  <c r="J62" i="60"/>
  <c r="E62" i="60"/>
  <c r="AR61" i="60"/>
  <c r="AR67" i="60" s="1"/>
  <c r="AQ61" i="60"/>
  <c r="AO61" i="60"/>
  <c r="AN61" i="60"/>
  <c r="AT61" i="60" s="1"/>
  <c r="AK61" i="60"/>
  <c r="O61" i="60"/>
  <c r="E61" i="60"/>
  <c r="J61" i="60" s="1"/>
  <c r="AR60" i="60"/>
  <c r="AQ60" i="60"/>
  <c r="AO60" i="60"/>
  <c r="AO67" i="60" s="1"/>
  <c r="AN60" i="60"/>
  <c r="AK60" i="60"/>
  <c r="AK68" i="60" s="1"/>
  <c r="V68" i="60"/>
  <c r="O60" i="60"/>
  <c r="E60" i="60"/>
  <c r="AJ58" i="60"/>
  <c r="U28" i="3" s="1"/>
  <c r="U78" i="3" s="1"/>
  <c r="AH58" i="60"/>
  <c r="AG58" i="60"/>
  <c r="AG70" i="60" s="1"/>
  <c r="AF58" i="60"/>
  <c r="AE58" i="60"/>
  <c r="Q28" i="3" s="1"/>
  <c r="Q78" i="3" s="1"/>
  <c r="AC58" i="60"/>
  <c r="X58" i="60"/>
  <c r="W58" i="60"/>
  <c r="U58" i="60"/>
  <c r="K28" i="3" s="1"/>
  <c r="K78" i="3" s="1"/>
  <c r="T58" i="60"/>
  <c r="R58" i="60"/>
  <c r="Q58" i="60"/>
  <c r="H58" i="60"/>
  <c r="G58" i="60"/>
  <c r="F58" i="60"/>
  <c r="AR56" i="60"/>
  <c r="AQ56" i="60"/>
  <c r="AO56" i="60"/>
  <c r="AK56" i="60"/>
  <c r="O56" i="60"/>
  <c r="E56" i="60"/>
  <c r="J56" i="60" s="1"/>
  <c r="AR55" i="60"/>
  <c r="AQ55" i="60"/>
  <c r="AO55" i="60"/>
  <c r="AK55" i="60"/>
  <c r="O55" i="60"/>
  <c r="E55" i="60"/>
  <c r="J55" i="60" s="1"/>
  <c r="AR54" i="60"/>
  <c r="AQ54" i="60"/>
  <c r="AO54" i="60"/>
  <c r="AK54" i="60"/>
  <c r="O54" i="60"/>
  <c r="E54" i="60"/>
  <c r="J54" i="60" s="1"/>
  <c r="AR53" i="60"/>
  <c r="AQ53" i="60"/>
  <c r="AO53" i="60"/>
  <c r="AK53" i="60"/>
  <c r="O53" i="60"/>
  <c r="E53" i="60"/>
  <c r="J53" i="60" s="1"/>
  <c r="AR52" i="60"/>
  <c r="AQ52" i="60"/>
  <c r="AO52" i="60"/>
  <c r="AK52" i="60"/>
  <c r="O52" i="60"/>
  <c r="E52" i="60"/>
  <c r="J52" i="60" s="1"/>
  <c r="AR51" i="60"/>
  <c r="AQ51" i="60"/>
  <c r="AO51" i="60"/>
  <c r="AK51" i="60"/>
  <c r="O51" i="60"/>
  <c r="E51" i="60"/>
  <c r="J51" i="60" s="1"/>
  <c r="AR50" i="60"/>
  <c r="AQ50" i="60"/>
  <c r="AO50" i="60"/>
  <c r="AK50" i="60"/>
  <c r="O50" i="60"/>
  <c r="E50" i="60"/>
  <c r="J50" i="60" s="1"/>
  <c r="AR49" i="60"/>
  <c r="AQ49" i="60"/>
  <c r="AO49" i="60"/>
  <c r="AK49" i="60"/>
  <c r="O49" i="60"/>
  <c r="J49" i="60"/>
  <c r="E49" i="60"/>
  <c r="AR48" i="60"/>
  <c r="AQ48" i="60"/>
  <c r="AO48" i="60"/>
  <c r="AK48" i="60"/>
  <c r="O48" i="60"/>
  <c r="E48" i="60"/>
  <c r="J48" i="60" s="1"/>
  <c r="AR47" i="60"/>
  <c r="AQ47" i="60"/>
  <c r="AO47" i="60"/>
  <c r="AK47" i="60"/>
  <c r="O47" i="60"/>
  <c r="E47" i="60"/>
  <c r="J47" i="60" s="1"/>
  <c r="AR46" i="60"/>
  <c r="AQ46" i="60"/>
  <c r="AO46" i="60"/>
  <c r="AK46" i="60"/>
  <c r="O46" i="60"/>
  <c r="E46" i="60"/>
  <c r="J46" i="60" s="1"/>
  <c r="AR45" i="60"/>
  <c r="AQ45" i="60"/>
  <c r="AO45" i="60"/>
  <c r="AK45" i="60"/>
  <c r="O45" i="60"/>
  <c r="J45" i="60"/>
  <c r="E45" i="60"/>
  <c r="AR44" i="60"/>
  <c r="AQ44" i="60"/>
  <c r="AO44" i="60"/>
  <c r="AK44" i="60"/>
  <c r="O44" i="60"/>
  <c r="E44" i="60"/>
  <c r="J44" i="60" s="1"/>
  <c r="AR43" i="60"/>
  <c r="AQ43" i="60"/>
  <c r="AO43" i="60"/>
  <c r="AK43" i="60"/>
  <c r="O43" i="60"/>
  <c r="E43" i="60"/>
  <c r="J43" i="60" s="1"/>
  <c r="AR42" i="60"/>
  <c r="AQ42" i="60"/>
  <c r="AO42" i="60"/>
  <c r="AK42" i="60"/>
  <c r="O42" i="60"/>
  <c r="E42" i="60"/>
  <c r="J42" i="60" s="1"/>
  <c r="AR41" i="60"/>
  <c r="AQ41" i="60"/>
  <c r="AO41" i="60"/>
  <c r="AK41" i="60"/>
  <c r="O41" i="60"/>
  <c r="J41" i="60"/>
  <c r="E41" i="60"/>
  <c r="AR40" i="60"/>
  <c r="AQ40" i="60"/>
  <c r="AO40" i="60"/>
  <c r="AK40" i="60"/>
  <c r="O40" i="60"/>
  <c r="E40" i="60"/>
  <c r="J40" i="60" s="1"/>
  <c r="AR39" i="60"/>
  <c r="AQ39" i="60"/>
  <c r="AO39" i="60"/>
  <c r="AK39" i="60"/>
  <c r="O39" i="60"/>
  <c r="E39" i="60"/>
  <c r="J39" i="60" s="1"/>
  <c r="AR38" i="60"/>
  <c r="AQ38" i="60"/>
  <c r="AO38" i="60"/>
  <c r="AK38" i="60"/>
  <c r="O38" i="60"/>
  <c r="E38" i="60"/>
  <c r="J38" i="60" s="1"/>
  <c r="AR37" i="60"/>
  <c r="AQ37" i="60"/>
  <c r="AO37" i="60"/>
  <c r="AK37" i="60"/>
  <c r="O37" i="60"/>
  <c r="E37" i="60"/>
  <c r="J37" i="60" s="1"/>
  <c r="AR36" i="60"/>
  <c r="AQ36" i="60"/>
  <c r="AO36" i="60"/>
  <c r="AK36" i="60"/>
  <c r="O36" i="60"/>
  <c r="E36" i="60"/>
  <c r="J36" i="60" s="1"/>
  <c r="AR35" i="60"/>
  <c r="AQ35" i="60"/>
  <c r="AO35" i="60"/>
  <c r="AK35" i="60"/>
  <c r="O35" i="60"/>
  <c r="E35" i="60"/>
  <c r="J35" i="60" s="1"/>
  <c r="AR34" i="60"/>
  <c r="AQ34" i="60"/>
  <c r="AO34" i="60"/>
  <c r="AK34" i="60"/>
  <c r="O34" i="60"/>
  <c r="E34" i="60"/>
  <c r="J34" i="60" s="1"/>
  <c r="AR33" i="60"/>
  <c r="AQ33" i="60"/>
  <c r="AO33" i="60"/>
  <c r="AK33" i="60"/>
  <c r="O33" i="60"/>
  <c r="J33" i="60"/>
  <c r="E33" i="60"/>
  <c r="AR32" i="60"/>
  <c r="AQ32" i="60"/>
  <c r="AO32" i="60"/>
  <c r="AK32" i="60"/>
  <c r="O32" i="60"/>
  <c r="E32" i="60"/>
  <c r="J32" i="60" s="1"/>
  <c r="AR31" i="60"/>
  <c r="AQ31" i="60"/>
  <c r="AO31" i="60"/>
  <c r="AK31" i="60"/>
  <c r="O31" i="60"/>
  <c r="E31" i="60"/>
  <c r="J31" i="60" s="1"/>
  <c r="AR30" i="60"/>
  <c r="AQ30" i="60"/>
  <c r="AO30" i="60"/>
  <c r="AK30" i="60"/>
  <c r="P30" i="60"/>
  <c r="O30" i="60"/>
  <c r="E30" i="60"/>
  <c r="J30" i="60" s="1"/>
  <c r="AR29" i="60"/>
  <c r="AQ29" i="60"/>
  <c r="AO29" i="60"/>
  <c r="AK29" i="60"/>
  <c r="P29" i="60"/>
  <c r="O29" i="60"/>
  <c r="E29" i="60"/>
  <c r="J29" i="60" s="1"/>
  <c r="AR28" i="60"/>
  <c r="AQ28" i="60"/>
  <c r="AO28" i="60"/>
  <c r="AK28" i="60"/>
  <c r="P28" i="60"/>
  <c r="O28" i="60"/>
  <c r="E28" i="60"/>
  <c r="J28" i="60" s="1"/>
  <c r="AR27" i="60"/>
  <c r="AQ27" i="60"/>
  <c r="AO27" i="60"/>
  <c r="AK27" i="60"/>
  <c r="P27" i="60"/>
  <c r="O27" i="60"/>
  <c r="E27" i="60"/>
  <c r="J27" i="60" s="1"/>
  <c r="AR26" i="60"/>
  <c r="AQ26" i="60"/>
  <c r="AO26" i="60"/>
  <c r="AK26" i="60"/>
  <c r="AP26" i="60"/>
  <c r="O26" i="60"/>
  <c r="J26" i="60"/>
  <c r="E26" i="60"/>
  <c r="AR25" i="60"/>
  <c r="AQ25" i="60"/>
  <c r="AO25" i="60"/>
  <c r="AK25" i="60"/>
  <c r="AP25" i="60"/>
  <c r="O25" i="60"/>
  <c r="J25" i="60"/>
  <c r="E25" i="60"/>
  <c r="AR24" i="60"/>
  <c r="AQ24" i="60"/>
  <c r="AO24" i="60"/>
  <c r="AK24" i="60"/>
  <c r="AP24" i="60"/>
  <c r="O24" i="60"/>
  <c r="J24" i="60"/>
  <c r="E24" i="60"/>
  <c r="AR23" i="60"/>
  <c r="AQ23" i="60"/>
  <c r="AO23" i="60"/>
  <c r="AN23" i="60"/>
  <c r="AK23" i="60"/>
  <c r="AP23" i="60"/>
  <c r="P23" i="60"/>
  <c r="O23" i="60"/>
  <c r="E23" i="60"/>
  <c r="J23" i="60" s="1"/>
  <c r="AR22" i="60"/>
  <c r="AQ22" i="60"/>
  <c r="AP22" i="60"/>
  <c r="AO22" i="60"/>
  <c r="AN22" i="60"/>
  <c r="AK22" i="60"/>
  <c r="P22" i="60"/>
  <c r="O22" i="60"/>
  <c r="E22" i="60"/>
  <c r="J22" i="60" s="1"/>
  <c r="AR21" i="60"/>
  <c r="AQ21" i="60"/>
  <c r="AP21" i="60"/>
  <c r="AO21" i="60"/>
  <c r="AN21" i="60"/>
  <c r="AK21" i="60"/>
  <c r="P21" i="60"/>
  <c r="O21" i="60"/>
  <c r="E21" i="60"/>
  <c r="J21" i="60" s="1"/>
  <c r="AR20" i="60"/>
  <c r="AQ20" i="60"/>
  <c r="AP20" i="60"/>
  <c r="AO20" i="60"/>
  <c r="AN20" i="60"/>
  <c r="AK20" i="60"/>
  <c r="P20" i="60"/>
  <c r="O20" i="60"/>
  <c r="E20" i="60"/>
  <c r="J20" i="60" s="1"/>
  <c r="AR19" i="60"/>
  <c r="AQ19" i="60"/>
  <c r="AP19" i="60"/>
  <c r="AO19" i="60"/>
  <c r="AN19" i="60"/>
  <c r="AT19" i="60" s="1"/>
  <c r="AK19" i="60"/>
  <c r="P19" i="60"/>
  <c r="O19" i="60"/>
  <c r="E19" i="60"/>
  <c r="J19" i="60" s="1"/>
  <c r="AR18" i="60"/>
  <c r="AQ18" i="60"/>
  <c r="AP18" i="60"/>
  <c r="AO18" i="60"/>
  <c r="AN18" i="60"/>
  <c r="AK18" i="60"/>
  <c r="P18" i="60"/>
  <c r="O18" i="60"/>
  <c r="E18" i="60"/>
  <c r="J18" i="60" s="1"/>
  <c r="AR17" i="60"/>
  <c r="AQ17" i="60"/>
  <c r="AP17" i="60"/>
  <c r="AO17" i="60"/>
  <c r="AN17" i="60"/>
  <c r="AK17" i="60"/>
  <c r="P17" i="60"/>
  <c r="O17" i="60"/>
  <c r="E17" i="60"/>
  <c r="J17" i="60" s="1"/>
  <c r="AR16" i="60"/>
  <c r="AQ16" i="60"/>
  <c r="AP16" i="60"/>
  <c r="AO16" i="60"/>
  <c r="AN16" i="60"/>
  <c r="AK16" i="60"/>
  <c r="P16" i="60"/>
  <c r="O16" i="60"/>
  <c r="E16" i="60"/>
  <c r="J16" i="60" s="1"/>
  <c r="AR15" i="60"/>
  <c r="AQ15" i="60"/>
  <c r="AP15" i="60"/>
  <c r="AO15" i="60"/>
  <c r="AN15" i="60"/>
  <c r="AK15" i="60"/>
  <c r="P15" i="60"/>
  <c r="O15" i="60"/>
  <c r="E15" i="60"/>
  <c r="J15" i="60" s="1"/>
  <c r="AR14" i="60"/>
  <c r="AQ14" i="60"/>
  <c r="AP14" i="60"/>
  <c r="AO14" i="60"/>
  <c r="AN14" i="60"/>
  <c r="AK14" i="60"/>
  <c r="P14" i="60"/>
  <c r="O14" i="60"/>
  <c r="E14" i="60"/>
  <c r="J14" i="60" s="1"/>
  <c r="AR13" i="60"/>
  <c r="AQ13" i="60"/>
  <c r="AP13" i="60"/>
  <c r="AO13" i="60"/>
  <c r="AN13" i="60"/>
  <c r="AT13" i="60" s="1"/>
  <c r="AK13" i="60"/>
  <c r="P13" i="60"/>
  <c r="O13" i="60"/>
  <c r="E13" i="60"/>
  <c r="J13" i="60" s="1"/>
  <c r="AR12" i="60"/>
  <c r="AQ12" i="60"/>
  <c r="AP12" i="60"/>
  <c r="AO12" i="60"/>
  <c r="AN12" i="60"/>
  <c r="AK12" i="60"/>
  <c r="P12" i="60"/>
  <c r="O12" i="60"/>
  <c r="E12" i="60"/>
  <c r="J12" i="60" s="1"/>
  <c r="AR11" i="60"/>
  <c r="AQ11" i="60"/>
  <c r="AP11" i="60"/>
  <c r="AO11" i="60"/>
  <c r="AN11" i="60"/>
  <c r="AT11" i="60" s="1"/>
  <c r="AK11" i="60"/>
  <c r="P11" i="60"/>
  <c r="O11" i="60"/>
  <c r="E11" i="60"/>
  <c r="J11" i="60" s="1"/>
  <c r="AR10" i="60"/>
  <c r="AQ10" i="60"/>
  <c r="AP10" i="60"/>
  <c r="AO10" i="60"/>
  <c r="AN10" i="60"/>
  <c r="AT10" i="60" s="1"/>
  <c r="AK10" i="60"/>
  <c r="P10" i="60"/>
  <c r="O10" i="60"/>
  <c r="E10" i="60"/>
  <c r="J10" i="60" s="1"/>
  <c r="AR9" i="60"/>
  <c r="AQ9" i="60"/>
  <c r="AP9" i="60"/>
  <c r="AO9" i="60"/>
  <c r="AN9" i="60"/>
  <c r="AK9" i="60"/>
  <c r="P9" i="60"/>
  <c r="O9" i="60"/>
  <c r="E9" i="60"/>
  <c r="J9" i="60" s="1"/>
  <c r="AR8" i="60"/>
  <c r="AQ8" i="60"/>
  <c r="AP8" i="60"/>
  <c r="AO8" i="60"/>
  <c r="AN8" i="60"/>
  <c r="AK8" i="60"/>
  <c r="P8" i="60"/>
  <c r="O8" i="60"/>
  <c r="E8" i="60"/>
  <c r="J8" i="60" s="1"/>
  <c r="AR7" i="60"/>
  <c r="AQ7" i="60"/>
  <c r="AP7" i="60"/>
  <c r="AO7" i="60"/>
  <c r="AN7" i="60"/>
  <c r="AK7" i="60"/>
  <c r="P7" i="60"/>
  <c r="O7" i="60"/>
  <c r="E7" i="60"/>
  <c r="J7" i="60" s="1"/>
  <c r="AR6" i="60"/>
  <c r="AQ6" i="60"/>
  <c r="AP6" i="60"/>
  <c r="AO6" i="60"/>
  <c r="AN6" i="60"/>
  <c r="AK6" i="60"/>
  <c r="P6" i="60"/>
  <c r="O6" i="60"/>
  <c r="E6" i="60"/>
  <c r="J6" i="60" s="1"/>
  <c r="AR5" i="60"/>
  <c r="AQ5" i="60"/>
  <c r="AP5" i="60"/>
  <c r="AO5" i="60"/>
  <c r="AN5" i="60"/>
  <c r="AK5" i="60"/>
  <c r="P5" i="60"/>
  <c r="O5" i="60"/>
  <c r="E5" i="60"/>
  <c r="J5" i="60" s="1"/>
  <c r="AR4" i="60"/>
  <c r="AQ4" i="60"/>
  <c r="AP4" i="60"/>
  <c r="AO4" i="60"/>
  <c r="AN4" i="60"/>
  <c r="AK4" i="60"/>
  <c r="P4" i="60"/>
  <c r="O4" i="60"/>
  <c r="E4" i="60"/>
  <c r="J4" i="60" s="1"/>
  <c r="AR3" i="60"/>
  <c r="AQ3" i="60"/>
  <c r="AO3" i="60"/>
  <c r="AO57" i="60" s="1"/>
  <c r="Z3" i="60"/>
  <c r="Y3" i="60"/>
  <c r="Y59" i="60" s="1"/>
  <c r="AD59" i="60" s="1"/>
  <c r="V3" i="60"/>
  <c r="V59" i="60" s="1"/>
  <c r="S3" i="60"/>
  <c r="S59" i="60" s="1"/>
  <c r="P3" i="60"/>
  <c r="O3" i="60"/>
  <c r="E3" i="60"/>
  <c r="F6" i="68" l="1"/>
  <c r="E7" i="68"/>
  <c r="M7" i="68"/>
  <c r="G9" i="68" s="1"/>
  <c r="L8" i="68"/>
  <c r="M14" i="71"/>
  <c r="G14" i="71" s="1"/>
  <c r="L15" i="71"/>
  <c r="F80" i="71"/>
  <c r="E81" i="71"/>
  <c r="M78" i="71"/>
  <c r="L79" i="71"/>
  <c r="E15" i="71"/>
  <c r="F14" i="71"/>
  <c r="G8" i="69"/>
  <c r="G4" i="62"/>
  <c r="M5" i="62"/>
  <c r="G5" i="62" s="1"/>
  <c r="L6" i="62"/>
  <c r="AL59" i="63"/>
  <c r="Z30" i="3"/>
  <c r="Z81" i="3" s="1"/>
  <c r="Z82" i="3" s="1"/>
  <c r="L81" i="3"/>
  <c r="AB70" i="63"/>
  <c r="P30" i="3"/>
  <c r="W82" i="3"/>
  <c r="V82" i="3"/>
  <c r="Y82" i="3"/>
  <c r="AA82" i="3"/>
  <c r="X82" i="3"/>
  <c r="S82" i="3"/>
  <c r="T82" i="3"/>
  <c r="U82" i="3"/>
  <c r="R82" i="3"/>
  <c r="AW46" i="63"/>
  <c r="AA68" i="63"/>
  <c r="AU39" i="63"/>
  <c r="AW35" i="63"/>
  <c r="AT35" i="63"/>
  <c r="AT57" i="63" s="1"/>
  <c r="AU40" i="63"/>
  <c r="AU50" i="63"/>
  <c r="AU41" i="63"/>
  <c r="AU53" i="63"/>
  <c r="AW49" i="63"/>
  <c r="AU44" i="63"/>
  <c r="AU35" i="63"/>
  <c r="AU54" i="63"/>
  <c r="AU67" i="63"/>
  <c r="AU45" i="63"/>
  <c r="AS57" i="63"/>
  <c r="AU42" i="63"/>
  <c r="F10" i="69"/>
  <c r="E11" i="69"/>
  <c r="E70" i="69"/>
  <c r="F69" i="69"/>
  <c r="M10" i="69"/>
  <c r="L11" i="69"/>
  <c r="L69" i="69"/>
  <c r="M68" i="69"/>
  <c r="F74" i="68"/>
  <c r="E75" i="68"/>
  <c r="M74" i="68"/>
  <c r="L75" i="68"/>
  <c r="D30" i="61"/>
  <c r="D34" i="61"/>
  <c r="D38" i="61"/>
  <c r="D39" i="61"/>
  <c r="K17" i="61"/>
  <c r="K7" i="61"/>
  <c r="K12" i="61"/>
  <c r="K32" i="61"/>
  <c r="K4" i="61"/>
  <c r="L4" i="61" s="1"/>
  <c r="K13" i="61"/>
  <c r="K18" i="61"/>
  <c r="K23" i="61"/>
  <c r="K8" i="61"/>
  <c r="K24" i="61"/>
  <c r="K9" i="61"/>
  <c r="K14" i="61"/>
  <c r="K19" i="61"/>
  <c r="K6" i="61"/>
  <c r="K11" i="61"/>
  <c r="K5" i="61"/>
  <c r="K20" i="61"/>
  <c r="K44" i="61"/>
  <c r="K16" i="61"/>
  <c r="K22" i="61"/>
  <c r="K10" i="61"/>
  <c r="K15" i="61"/>
  <c r="K21" i="61"/>
  <c r="K27" i="61"/>
  <c r="K46" i="61"/>
  <c r="K28" i="61"/>
  <c r="K48" i="61"/>
  <c r="K29" i="61"/>
  <c r="K37" i="61"/>
  <c r="K51" i="61"/>
  <c r="K52" i="61"/>
  <c r="K25" i="61"/>
  <c r="K30" i="61"/>
  <c r="K54" i="61"/>
  <c r="K40" i="61"/>
  <c r="K56" i="61"/>
  <c r="K26" i="61"/>
  <c r="K31" i="61"/>
  <c r="K43" i="61"/>
  <c r="K33" i="61"/>
  <c r="K38" i="61"/>
  <c r="K45" i="61"/>
  <c r="K53" i="61"/>
  <c r="K34" i="61"/>
  <c r="K39" i="61"/>
  <c r="K47" i="61"/>
  <c r="K55" i="61"/>
  <c r="K35" i="61"/>
  <c r="K41" i="61"/>
  <c r="K49" i="61"/>
  <c r="K57" i="61"/>
  <c r="K36" i="61"/>
  <c r="K42" i="61"/>
  <c r="D4" i="61"/>
  <c r="D12" i="61"/>
  <c r="D16" i="61"/>
  <c r="D20" i="61"/>
  <c r="D24" i="61"/>
  <c r="D28" i="61"/>
  <c r="D32" i="61"/>
  <c r="D36" i="61"/>
  <c r="D40" i="61"/>
  <c r="D9" i="61"/>
  <c r="D13" i="61"/>
  <c r="D17" i="61"/>
  <c r="D21" i="61"/>
  <c r="D25" i="61"/>
  <c r="D29" i="61"/>
  <c r="D33" i="61"/>
  <c r="D37" i="61"/>
  <c r="D41" i="61"/>
  <c r="D43" i="61"/>
  <c r="D47" i="61"/>
  <c r="D51" i="61"/>
  <c r="D55" i="61"/>
  <c r="D44" i="61"/>
  <c r="D48" i="61"/>
  <c r="D52" i="61"/>
  <c r="D56" i="61"/>
  <c r="D45" i="61"/>
  <c r="D49" i="61"/>
  <c r="D53" i="61"/>
  <c r="D42" i="61"/>
  <c r="D46" i="61"/>
  <c r="D50" i="61"/>
  <c r="D54" i="61"/>
  <c r="AQ67" i="60"/>
  <c r="AR68" i="60"/>
  <c r="U70" i="60"/>
  <c r="AQ57" i="60"/>
  <c r="AJ70" i="60"/>
  <c r="AC70" i="60"/>
  <c r="R28" i="3"/>
  <c r="R78" i="3" s="1"/>
  <c r="X70" i="60"/>
  <c r="N28" i="3"/>
  <c r="N78" i="3" s="1"/>
  <c r="W70" i="60"/>
  <c r="M28" i="3"/>
  <c r="T70" i="60"/>
  <c r="J28" i="3"/>
  <c r="R70" i="60"/>
  <c r="I28" i="3"/>
  <c r="I78" i="3" s="1"/>
  <c r="AR58" i="60"/>
  <c r="AB3" i="60"/>
  <c r="AB59" i="60" s="1"/>
  <c r="Q70" i="60"/>
  <c r="H28" i="3"/>
  <c r="H78" i="3" s="1"/>
  <c r="AN3" i="60"/>
  <c r="AF70" i="60"/>
  <c r="W28" i="3"/>
  <c r="W78" i="3" s="1"/>
  <c r="O58" i="60"/>
  <c r="O70" i="60" s="1"/>
  <c r="Z68" i="60"/>
  <c r="L70" i="60"/>
  <c r="G28" i="3"/>
  <c r="G78" i="3" s="1"/>
  <c r="Z58" i="60"/>
  <c r="Z59" i="60"/>
  <c r="AI68" i="60"/>
  <c r="S29" i="3" s="1"/>
  <c r="F29" i="3" s="1"/>
  <c r="F70" i="60"/>
  <c r="G70" i="60"/>
  <c r="E68" i="60"/>
  <c r="H70" i="60"/>
  <c r="AI41" i="60" s="1"/>
  <c r="J60" i="60"/>
  <c r="J68" i="60" s="1"/>
  <c r="E59" i="60"/>
  <c r="AI7" i="60"/>
  <c r="AL7" i="60" s="1"/>
  <c r="AS7" i="60" s="1" a="1"/>
  <c r="AS7" i="60" s="1"/>
  <c r="AT7" i="60" s="1"/>
  <c r="J3" i="60"/>
  <c r="J59" i="60" s="1"/>
  <c r="AW59" i="63"/>
  <c r="AW58" i="63"/>
  <c r="AW70" i="63" s="1"/>
  <c r="AL58" i="63"/>
  <c r="AL70" i="63" s="1"/>
  <c r="AW51" i="63"/>
  <c r="AU51" i="63"/>
  <c r="AA58" i="63"/>
  <c r="AA59" i="63"/>
  <c r="AW43" i="63"/>
  <c r="AU43" i="63"/>
  <c r="AW47" i="63"/>
  <c r="AU47" i="63"/>
  <c r="AW37" i="63"/>
  <c r="AU37" i="63"/>
  <c r="AW55" i="63"/>
  <c r="AU55" i="63"/>
  <c r="AW36" i="63"/>
  <c r="AU36" i="63"/>
  <c r="M65" i="62"/>
  <c r="L66" i="62"/>
  <c r="E64" i="62"/>
  <c r="F63" i="62"/>
  <c r="F6" i="62"/>
  <c r="E7" i="62"/>
  <c r="AC26" i="59"/>
  <c r="AB26" i="59"/>
  <c r="F26" i="59"/>
  <c r="E64" i="61"/>
  <c r="F64" i="61" s="1"/>
  <c r="F63" i="61"/>
  <c r="M4" i="61"/>
  <c r="E4" i="61"/>
  <c r="L62" i="61"/>
  <c r="M62" i="61" s="1"/>
  <c r="Y58" i="60"/>
  <c r="AD58" i="60" s="1"/>
  <c r="AD3" i="60"/>
  <c r="AR57" i="60"/>
  <c r="V58" i="60"/>
  <c r="V70" i="60" s="1"/>
  <c r="AK3" i="60"/>
  <c r="AK59" i="60" s="1"/>
  <c r="AN39" i="60"/>
  <c r="AT39" i="60" s="1"/>
  <c r="P39" i="60"/>
  <c r="AP39" i="60"/>
  <c r="AP27" i="60"/>
  <c r="AN27" i="60"/>
  <c r="AT27" i="60" s="1"/>
  <c r="AN29" i="60"/>
  <c r="AT29" i="60" s="1"/>
  <c r="AP29" i="60"/>
  <c r="AN33" i="60"/>
  <c r="AT33" i="60" s="1"/>
  <c r="P33" i="60"/>
  <c r="AP33" i="60"/>
  <c r="AN41" i="60"/>
  <c r="P41" i="60"/>
  <c r="AP41" i="60"/>
  <c r="AN67" i="60"/>
  <c r="AT60" i="60"/>
  <c r="AT67" i="60" s="1"/>
  <c r="AN31" i="60"/>
  <c r="AP31" i="60"/>
  <c r="S58" i="60"/>
  <c r="P26" i="60"/>
  <c r="AN34" i="60"/>
  <c r="P34" i="60"/>
  <c r="AP34" i="60"/>
  <c r="AN42" i="60"/>
  <c r="AT42" i="60" s="1"/>
  <c r="P42" i="60"/>
  <c r="AP42" i="60"/>
  <c r="AN35" i="60"/>
  <c r="AT35" i="60" s="1"/>
  <c r="P35" i="60"/>
  <c r="AP35" i="60"/>
  <c r="AN43" i="60"/>
  <c r="AT43" i="60" s="1"/>
  <c r="P43" i="60"/>
  <c r="AP43" i="60"/>
  <c r="AH70" i="60"/>
  <c r="S68" i="60"/>
  <c r="AP60" i="60"/>
  <c r="P60" i="60"/>
  <c r="AP61" i="60"/>
  <c r="P61" i="60"/>
  <c r="AL61" i="60"/>
  <c r="AS61" i="60" s="1" a="1"/>
  <c r="AS61" i="60" s="1"/>
  <c r="AP62" i="60"/>
  <c r="P62" i="60"/>
  <c r="AL62" i="60"/>
  <c r="AS62" i="60" s="1" a="1"/>
  <c r="AS62" i="60" s="1"/>
  <c r="AP63" i="60"/>
  <c r="P63" i="60"/>
  <c r="AL63" i="60"/>
  <c r="AS63" i="60" s="1" a="1"/>
  <c r="AS63" i="60" s="1"/>
  <c r="AP64" i="60"/>
  <c r="P64" i="60"/>
  <c r="AP65" i="60"/>
  <c r="P65" i="60"/>
  <c r="AL65" i="60"/>
  <c r="AS65" i="60" s="1" a="1"/>
  <c r="AS65" i="60" s="1"/>
  <c r="AP66" i="60"/>
  <c r="P66" i="60"/>
  <c r="P25" i="60"/>
  <c r="AN26" i="60"/>
  <c r="AN30" i="60"/>
  <c r="AT30" i="60" s="1"/>
  <c r="AP30" i="60"/>
  <c r="AN36" i="60"/>
  <c r="AT36" i="60" s="1"/>
  <c r="P36" i="60"/>
  <c r="AP36" i="60"/>
  <c r="AN44" i="60"/>
  <c r="AT44" i="60" s="1"/>
  <c r="P44" i="60"/>
  <c r="AP44" i="60"/>
  <c r="AN45" i="60"/>
  <c r="AT45" i="60" s="1"/>
  <c r="P45" i="60"/>
  <c r="AP45" i="60"/>
  <c r="AN46" i="60"/>
  <c r="AT46" i="60" s="1"/>
  <c r="P46" i="60"/>
  <c r="AP46" i="60"/>
  <c r="AN47" i="60"/>
  <c r="AT47" i="60" s="1"/>
  <c r="P47" i="60"/>
  <c r="AP47" i="60"/>
  <c r="AN48" i="60"/>
  <c r="AT48" i="60" s="1"/>
  <c r="P48" i="60"/>
  <c r="AP48" i="60"/>
  <c r="AN49" i="60"/>
  <c r="AT49" i="60" s="1"/>
  <c r="P49" i="60"/>
  <c r="AP49" i="60"/>
  <c r="AN50" i="60"/>
  <c r="P50" i="60"/>
  <c r="AP50" i="60"/>
  <c r="AN51" i="60"/>
  <c r="AT51" i="60" s="1"/>
  <c r="P51" i="60"/>
  <c r="AP51" i="60"/>
  <c r="AN52" i="60"/>
  <c r="AT52" i="60" s="1"/>
  <c r="P52" i="60"/>
  <c r="AP52" i="60"/>
  <c r="AN53" i="60"/>
  <c r="AT53" i="60" s="1"/>
  <c r="P53" i="60"/>
  <c r="AP53" i="60"/>
  <c r="AN54" i="60"/>
  <c r="AT54" i="60" s="1"/>
  <c r="P54" i="60"/>
  <c r="AP54" i="60"/>
  <c r="AN55" i="60"/>
  <c r="P55" i="60"/>
  <c r="AP55" i="60"/>
  <c r="AN56" i="60"/>
  <c r="AT56" i="60" s="1"/>
  <c r="P56" i="60"/>
  <c r="AP56" i="60"/>
  <c r="AN37" i="60"/>
  <c r="AT37" i="60" s="1"/>
  <c r="P37" i="60"/>
  <c r="AP37" i="60"/>
  <c r="AL60" i="60"/>
  <c r="AL64" i="60"/>
  <c r="AS64" i="60" s="1" a="1"/>
  <c r="AS64" i="60" s="1"/>
  <c r="AL66" i="60"/>
  <c r="AS66" i="60" s="1" a="1"/>
  <c r="AS66" i="60" s="1"/>
  <c r="E58" i="60"/>
  <c r="E70" i="60" s="1"/>
  <c r="AP3" i="60"/>
  <c r="P24" i="60"/>
  <c r="AN25" i="60"/>
  <c r="AN28" i="60"/>
  <c r="AT28" i="60" s="1"/>
  <c r="AP28" i="60"/>
  <c r="P31" i="60"/>
  <c r="AN38" i="60"/>
  <c r="AT38" i="60" s="1"/>
  <c r="P38" i="60"/>
  <c r="AP38" i="60"/>
  <c r="Y68" i="60"/>
  <c r="AD68" i="60" s="1"/>
  <c r="AN24" i="60"/>
  <c r="AN32" i="60"/>
  <c r="P32" i="60"/>
  <c r="AP32" i="60"/>
  <c r="AN40" i="60"/>
  <c r="AT40" i="60" s="1"/>
  <c r="P40" i="60"/>
  <c r="AP40" i="60"/>
  <c r="AE70" i="60"/>
  <c r="AK45" i="25"/>
  <c r="Z48" i="3"/>
  <c r="L9" i="68" l="1"/>
  <c r="M8" i="68"/>
  <c r="G8" i="68" s="1"/>
  <c r="E8" i="68"/>
  <c r="F7" i="68"/>
  <c r="M79" i="71"/>
  <c r="L80" i="71"/>
  <c r="F81" i="71"/>
  <c r="E82" i="71"/>
  <c r="F15" i="71"/>
  <c r="E16" i="71"/>
  <c r="M15" i="71"/>
  <c r="G15" i="71" s="1"/>
  <c r="L16" i="71"/>
  <c r="M6" i="62"/>
  <c r="L7" i="62"/>
  <c r="AA70" i="63"/>
  <c r="P81" i="3"/>
  <c r="P82" i="3" s="1"/>
  <c r="AB30" i="3"/>
  <c r="AB81" i="3" s="1"/>
  <c r="AB82" i="3" s="1"/>
  <c r="AC30" i="3"/>
  <c r="AU57" i="63"/>
  <c r="M69" i="69"/>
  <c r="L70" i="69"/>
  <c r="L12" i="69"/>
  <c r="M11" i="69"/>
  <c r="F70" i="69"/>
  <c r="E71" i="69"/>
  <c r="F11" i="69"/>
  <c r="E12" i="69"/>
  <c r="M75" i="68"/>
  <c r="L76" i="68"/>
  <c r="F75" i="68"/>
  <c r="E76" i="68"/>
  <c r="L5" i="61"/>
  <c r="K58" i="61"/>
  <c r="D58" i="61"/>
  <c r="AR70" i="60"/>
  <c r="O28" i="3"/>
  <c r="O78" i="3" s="1"/>
  <c r="M78" i="3"/>
  <c r="N79" i="3" s="1"/>
  <c r="J78" i="3"/>
  <c r="L28" i="3"/>
  <c r="Z70" i="60"/>
  <c r="AI53" i="60"/>
  <c r="AL53" i="60" s="1"/>
  <c r="AS53" i="60" s="1" a="1"/>
  <c r="AS53" i="60" s="1"/>
  <c r="AI22" i="60"/>
  <c r="AL22" i="60" s="1"/>
  <c r="AS22" i="60" s="1" a="1"/>
  <c r="AS22" i="60" s="1"/>
  <c r="AW22" i="60" s="1"/>
  <c r="AI12" i="60"/>
  <c r="AL12" i="60" s="1"/>
  <c r="AS12" i="60" s="1" a="1"/>
  <c r="AS12" i="60" s="1"/>
  <c r="AW12" i="60" s="1"/>
  <c r="AI20" i="60"/>
  <c r="AL20" i="60" s="1"/>
  <c r="AS20" i="60" s="1" a="1"/>
  <c r="AS20" i="60" s="1"/>
  <c r="AI44" i="60"/>
  <c r="AL44" i="60" s="1"/>
  <c r="AS44" i="60" s="1" a="1"/>
  <c r="AS44" i="60" s="1"/>
  <c r="AU44" i="60" s="1"/>
  <c r="AI4" i="60"/>
  <c r="AL4" i="60" s="1"/>
  <c r="AS4" i="60" s="1" a="1"/>
  <c r="AS4" i="60" s="1"/>
  <c r="AI32" i="60"/>
  <c r="AL32" i="60" s="1"/>
  <c r="AS32" i="60" s="1" a="1"/>
  <c r="AS32" i="60" s="1"/>
  <c r="AU32" i="60" s="1"/>
  <c r="AI51" i="60"/>
  <c r="AL51" i="60" s="1"/>
  <c r="AS51" i="60" s="1" a="1"/>
  <c r="AS51" i="60" s="1"/>
  <c r="AI17" i="60"/>
  <c r="AL17" i="60" s="1"/>
  <c r="AS17" i="60" s="1" a="1"/>
  <c r="AS17" i="60" s="1"/>
  <c r="AI27" i="60"/>
  <c r="AL27" i="60" s="1"/>
  <c r="AS27" i="60" s="1" a="1"/>
  <c r="AS27" i="60" s="1"/>
  <c r="AU27" i="60" s="1"/>
  <c r="AL56" i="60"/>
  <c r="AS56" i="60" s="1" a="1"/>
  <c r="AS56" i="60" s="1"/>
  <c r="AI19" i="60"/>
  <c r="AL19" i="60" s="1"/>
  <c r="AS19" i="60" s="1" a="1"/>
  <c r="AS19" i="60" s="1"/>
  <c r="AW19" i="60" s="1"/>
  <c r="AI6" i="60"/>
  <c r="AL6" i="60" s="1"/>
  <c r="AS6" i="60" s="1" a="1"/>
  <c r="AS6" i="60" s="1"/>
  <c r="AI28" i="60"/>
  <c r="AL28" i="60" s="1"/>
  <c r="AS28" i="60" s="1" a="1"/>
  <c r="AS28" i="60" s="1"/>
  <c r="AW28" i="60" s="1"/>
  <c r="AI55" i="60"/>
  <c r="AL55" i="60" s="1"/>
  <c r="AS55" i="60" s="1" a="1"/>
  <c r="AS55" i="60" s="1"/>
  <c r="AT55" i="60" s="1"/>
  <c r="AI54" i="60"/>
  <c r="AI18" i="60"/>
  <c r="AL18" i="60" s="1"/>
  <c r="AS18" i="60" s="1" a="1"/>
  <c r="AS18" i="60" s="1"/>
  <c r="AI14" i="60"/>
  <c r="AL14" i="60" s="1"/>
  <c r="AS14" i="60" s="1" a="1"/>
  <c r="AS14" i="60" s="1"/>
  <c r="AI49" i="60"/>
  <c r="AL49" i="60" s="1"/>
  <c r="AS49" i="60" s="1" a="1"/>
  <c r="AS49" i="60" s="1"/>
  <c r="AI11" i="60"/>
  <c r="AL11" i="60" s="1"/>
  <c r="AS11" i="60" s="1" a="1"/>
  <c r="AS11" i="60" s="1"/>
  <c r="AW11" i="60" s="1"/>
  <c r="AI52" i="60"/>
  <c r="AL52" i="60" s="1"/>
  <c r="AS52" i="60" s="1" a="1"/>
  <c r="AS52" i="60" s="1"/>
  <c r="AW52" i="60" s="1"/>
  <c r="AI42" i="60"/>
  <c r="AL42" i="60" s="1"/>
  <c r="AS42" i="60" s="1" a="1"/>
  <c r="AS42" i="60" s="1"/>
  <c r="AW42" i="60" s="1"/>
  <c r="AI10" i="60"/>
  <c r="AL10" i="60" s="1"/>
  <c r="AS10" i="60" s="1" a="1"/>
  <c r="AS10" i="60" s="1"/>
  <c r="AW10" i="60" s="1"/>
  <c r="AI36" i="60"/>
  <c r="AL36" i="60" s="1"/>
  <c r="AS36" i="60" s="1" a="1"/>
  <c r="AS36" i="60" s="1"/>
  <c r="AW36" i="60" s="1"/>
  <c r="AI31" i="60"/>
  <c r="AL31" i="60" s="1"/>
  <c r="AS31" i="60" s="1" a="1"/>
  <c r="AS31" i="60" s="1"/>
  <c r="AU31" i="60" s="1"/>
  <c r="AI50" i="60"/>
  <c r="AL50" i="60" s="1"/>
  <c r="AS50" i="60" s="1" a="1"/>
  <c r="AS50" i="60" s="1"/>
  <c r="AW50" i="60" s="1"/>
  <c r="AI5" i="60"/>
  <c r="AL5" i="60" s="1"/>
  <c r="AS5" i="60" s="1" a="1"/>
  <c r="AS5" i="60" s="1"/>
  <c r="AI37" i="60"/>
  <c r="AL37" i="60" s="1"/>
  <c r="AS37" i="60" s="1" a="1"/>
  <c r="AS37" i="60" s="1"/>
  <c r="AI9" i="60"/>
  <c r="AL9" i="60" s="1"/>
  <c r="AS9" i="60" s="1" a="1"/>
  <c r="AS9" i="60" s="1"/>
  <c r="AI34" i="60"/>
  <c r="AL34" i="60" s="1"/>
  <c r="AS34" i="60" s="1" a="1"/>
  <c r="AS34" i="60" s="1"/>
  <c r="AW34" i="60" s="1"/>
  <c r="AI23" i="60"/>
  <c r="AL23" i="60" s="1"/>
  <c r="AS23" i="60" s="1" a="1"/>
  <c r="AS23" i="60" s="1"/>
  <c r="AL54" i="60"/>
  <c r="AS54" i="60" s="1" a="1"/>
  <c r="AS54" i="60" s="1"/>
  <c r="AU54" i="60" s="1"/>
  <c r="AI48" i="60"/>
  <c r="AL48" i="60" s="1"/>
  <c r="AS48" i="60" s="1" a="1"/>
  <c r="AS48" i="60" s="1"/>
  <c r="AW48" i="60" s="1"/>
  <c r="AI39" i="60"/>
  <c r="AL39" i="60" s="1"/>
  <c r="AS39" i="60" s="1" a="1"/>
  <c r="AS39" i="60" s="1"/>
  <c r="AI35" i="60"/>
  <c r="AL35" i="60" s="1"/>
  <c r="AS35" i="60" s="1" a="1"/>
  <c r="AS35" i="60" s="1"/>
  <c r="AI33" i="60"/>
  <c r="AL33" i="60" s="1"/>
  <c r="AS33" i="60" s="1" a="1"/>
  <c r="AS33" i="60" s="1"/>
  <c r="AI26" i="60"/>
  <c r="AL26" i="60" s="1"/>
  <c r="AS26" i="60" s="1" a="1"/>
  <c r="AS26" i="60" s="1"/>
  <c r="AW26" i="60" s="1"/>
  <c r="AI38" i="60"/>
  <c r="AL38" i="60" s="1"/>
  <c r="AS38" i="60" s="1" a="1"/>
  <c r="AS38" i="60" s="1"/>
  <c r="AW38" i="60" s="1"/>
  <c r="AI29" i="60"/>
  <c r="AL29" i="60" s="1"/>
  <c r="AS29" i="60" s="1" a="1"/>
  <c r="AS29" i="60" s="1"/>
  <c r="AI46" i="60"/>
  <c r="AL46" i="60" s="1"/>
  <c r="AS46" i="60" s="1" a="1"/>
  <c r="AS46" i="60" s="1"/>
  <c r="AW46" i="60" s="1"/>
  <c r="AI30" i="60"/>
  <c r="AL30" i="60" s="1"/>
  <c r="AS30" i="60" s="1" a="1"/>
  <c r="AS30" i="60" s="1"/>
  <c r="AI21" i="60"/>
  <c r="AL21" i="60" s="1"/>
  <c r="AS21" i="60" s="1" a="1"/>
  <c r="AS21" i="60" s="1"/>
  <c r="AI25" i="60"/>
  <c r="AL25" i="60" s="1"/>
  <c r="AS25" i="60" s="1" a="1"/>
  <c r="AS25" i="60" s="1"/>
  <c r="AU25" i="60" s="1"/>
  <c r="AI16" i="60"/>
  <c r="AL16" i="60" s="1"/>
  <c r="AS16" i="60" s="1" a="1"/>
  <c r="AS16" i="60" s="1"/>
  <c r="AI15" i="60"/>
  <c r="AL15" i="60" s="1"/>
  <c r="AS15" i="60" s="1" a="1"/>
  <c r="AS15" i="60" s="1"/>
  <c r="AI45" i="60"/>
  <c r="AL45" i="60" s="1"/>
  <c r="AS45" i="60" s="1" a="1"/>
  <c r="AS45" i="60" s="1"/>
  <c r="AW45" i="60" s="1"/>
  <c r="AI47" i="60"/>
  <c r="AL47" i="60" s="1"/>
  <c r="AS47" i="60" s="1" a="1"/>
  <c r="AS47" i="60" s="1"/>
  <c r="AI8" i="60"/>
  <c r="AL8" i="60" s="1"/>
  <c r="AS8" i="60" s="1" a="1"/>
  <c r="AS8" i="60" s="1"/>
  <c r="AI24" i="60"/>
  <c r="AL24" i="60" s="1"/>
  <c r="AS24" i="60" s="1" a="1"/>
  <c r="AS24" i="60" s="1"/>
  <c r="AU24" i="60" s="1"/>
  <c r="AI3" i="60"/>
  <c r="AL3" i="60" s="1"/>
  <c r="AL41" i="60"/>
  <c r="AS41" i="60" s="1" a="1"/>
  <c r="AS41" i="60" s="1"/>
  <c r="AW41" i="60" s="1"/>
  <c r="AI13" i="60"/>
  <c r="AL13" i="60" s="1"/>
  <c r="AS13" i="60" s="1" a="1"/>
  <c r="AS13" i="60" s="1"/>
  <c r="AW13" i="60" s="1"/>
  <c r="AI40" i="60"/>
  <c r="AL40" i="60" s="1"/>
  <c r="AS40" i="60" s="1" a="1"/>
  <c r="AS40" i="60" s="1"/>
  <c r="AI43" i="60"/>
  <c r="AL43" i="60" s="1"/>
  <c r="AS43" i="60" s="1" a="1"/>
  <c r="AS43" i="60" s="1"/>
  <c r="AW43" i="60" s="1"/>
  <c r="J58" i="60"/>
  <c r="J70" i="60" s="1"/>
  <c r="E8" i="62"/>
  <c r="F7" i="62"/>
  <c r="F64" i="62"/>
  <c r="E65" i="62"/>
  <c r="M66" i="62"/>
  <c r="L67" i="62"/>
  <c r="E65" i="61"/>
  <c r="L63" i="61"/>
  <c r="F4" i="61"/>
  <c r="E5" i="61"/>
  <c r="AW63" i="60"/>
  <c r="AU63" i="60"/>
  <c r="AW65" i="60"/>
  <c r="AU65" i="60"/>
  <c r="AW62" i="60"/>
  <c r="AU62" i="60"/>
  <c r="AW64" i="60"/>
  <c r="AU64" i="60"/>
  <c r="AW61" i="60"/>
  <c r="AU61" i="60"/>
  <c r="AW66" i="60"/>
  <c r="AU66" i="60"/>
  <c r="AK58" i="60"/>
  <c r="AK70" i="60" s="1"/>
  <c r="AN57" i="60"/>
  <c r="AL68" i="60"/>
  <c r="AB68" i="60"/>
  <c r="P29" i="3" s="1"/>
  <c r="AC29" i="3" s="1"/>
  <c r="AW7" i="60"/>
  <c r="AU7" i="60"/>
  <c r="Y70" i="60"/>
  <c r="AS60" i="60" a="1"/>
  <c r="AS60" i="60" s="1"/>
  <c r="AP57" i="60"/>
  <c r="S70" i="60"/>
  <c r="AP67" i="60"/>
  <c r="AB58" i="60"/>
  <c r="J57" i="55"/>
  <c r="J4" i="55"/>
  <c r="J7" i="55"/>
  <c r="J8" i="55"/>
  <c r="J12" i="55"/>
  <c r="J6" i="55"/>
  <c r="J13" i="55"/>
  <c r="J24" i="55"/>
  <c r="J42" i="55"/>
  <c r="J43" i="55"/>
  <c r="J44" i="55"/>
  <c r="J21" i="55"/>
  <c r="J25" i="55"/>
  <c r="J10" i="55"/>
  <c r="J9" i="55"/>
  <c r="J14" i="55"/>
  <c r="J28" i="55"/>
  <c r="J15" i="55"/>
  <c r="J29" i="55"/>
  <c r="J22" i="55"/>
  <c r="J11" i="55"/>
  <c r="J16" i="55"/>
  <c r="J34" i="55"/>
  <c r="J26" i="55"/>
  <c r="J35" i="55"/>
  <c r="J30" i="55"/>
  <c r="J45" i="55"/>
  <c r="J23" i="55"/>
  <c r="J19" i="55"/>
  <c r="J18" i="55"/>
  <c r="J46" i="55"/>
  <c r="J17" i="55"/>
  <c r="J36" i="55"/>
  <c r="J27" i="55"/>
  <c r="J31" i="55"/>
  <c r="J47" i="55"/>
  <c r="J20" i="55"/>
  <c r="J48" i="55"/>
  <c r="J49" i="55"/>
  <c r="J37" i="55"/>
  <c r="J38" i="55"/>
  <c r="J50" i="55"/>
  <c r="J32" i="55"/>
  <c r="J51" i="55"/>
  <c r="J52" i="55"/>
  <c r="J53" i="55"/>
  <c r="J39" i="55"/>
  <c r="J54" i="55"/>
  <c r="J33" i="55"/>
  <c r="J40" i="55"/>
  <c r="J55" i="55"/>
  <c r="J56" i="55"/>
  <c r="J41" i="55"/>
  <c r="J5" i="55"/>
  <c r="C4" i="55"/>
  <c r="C14" i="55"/>
  <c r="C7" i="55"/>
  <c r="C15" i="55"/>
  <c r="C6" i="55"/>
  <c r="C9" i="55"/>
  <c r="C26" i="55"/>
  <c r="C44" i="55"/>
  <c r="C41" i="55"/>
  <c r="C33" i="55"/>
  <c r="C23" i="55"/>
  <c r="C25" i="55"/>
  <c r="C11" i="55"/>
  <c r="C8" i="55"/>
  <c r="C12" i="55"/>
  <c r="C24" i="55"/>
  <c r="C13" i="55"/>
  <c r="C27" i="55"/>
  <c r="C21" i="55"/>
  <c r="C10" i="55"/>
  <c r="C16" i="55"/>
  <c r="C32" i="55"/>
  <c r="C47" i="55"/>
  <c r="C29" i="55"/>
  <c r="C28" i="55"/>
  <c r="C43" i="55"/>
  <c r="C20" i="55"/>
  <c r="C19" i="55"/>
  <c r="C17" i="55"/>
  <c r="C34" i="55"/>
  <c r="C18" i="55"/>
  <c r="C31" i="55"/>
  <c r="C22" i="55"/>
  <c r="C48" i="55"/>
  <c r="C36" i="55"/>
  <c r="C52" i="55"/>
  <c r="C35" i="55"/>
  <c r="C40" i="55"/>
  <c r="C30" i="55"/>
  <c r="C46" i="55"/>
  <c r="C51" i="55"/>
  <c r="C54" i="55"/>
  <c r="C57" i="55"/>
  <c r="C49" i="55"/>
  <c r="C38" i="55"/>
  <c r="C56" i="55"/>
  <c r="C42" i="55"/>
  <c r="C53" i="55"/>
  <c r="C55" i="55"/>
  <c r="C50" i="55"/>
  <c r="C37" i="55"/>
  <c r="C45" i="55"/>
  <c r="C39" i="55"/>
  <c r="C5" i="55"/>
  <c r="Y22" i="59"/>
  <c r="X22" i="59"/>
  <c r="W22" i="59"/>
  <c r="U22" i="59"/>
  <c r="S22" i="59"/>
  <c r="R22" i="59"/>
  <c r="Q22" i="59"/>
  <c r="P22" i="59"/>
  <c r="N22" i="59"/>
  <c r="M22" i="59"/>
  <c r="K22" i="59"/>
  <c r="J22" i="59"/>
  <c r="I22" i="59"/>
  <c r="H22" i="59"/>
  <c r="G22" i="59"/>
  <c r="O22" i="59"/>
  <c r="G59" i="49"/>
  <c r="AW59" i="49"/>
  <c r="AL59" i="49"/>
  <c r="AK59" i="49"/>
  <c r="AJ59" i="49"/>
  <c r="AI59" i="49"/>
  <c r="AH59" i="49"/>
  <c r="AG59" i="49"/>
  <c r="AF59" i="49"/>
  <c r="AR59" i="49" s="1"/>
  <c r="AE59" i="49"/>
  <c r="AC59" i="49"/>
  <c r="AD59" i="49" s="1"/>
  <c r="AB59" i="49"/>
  <c r="AA59" i="49"/>
  <c r="Z59" i="49"/>
  <c r="Y59" i="49"/>
  <c r="X59" i="49"/>
  <c r="W59" i="49"/>
  <c r="V59" i="49"/>
  <c r="U59" i="49"/>
  <c r="T59" i="49"/>
  <c r="S59" i="49"/>
  <c r="R59" i="49"/>
  <c r="Q59" i="49"/>
  <c r="L59" i="49"/>
  <c r="J59" i="49"/>
  <c r="H59" i="49"/>
  <c r="F59" i="49"/>
  <c r="E59" i="49"/>
  <c r="X24" i="59"/>
  <c r="W24" i="59"/>
  <c r="U24" i="59"/>
  <c r="S24" i="59"/>
  <c r="R24" i="59"/>
  <c r="Q24" i="59"/>
  <c r="P24" i="59"/>
  <c r="N24" i="59"/>
  <c r="M24" i="59"/>
  <c r="K24" i="59"/>
  <c r="K34" i="59" s="1"/>
  <c r="J24" i="59"/>
  <c r="I24" i="59"/>
  <c r="H24" i="59"/>
  <c r="G24" i="59"/>
  <c r="E59" i="54"/>
  <c r="AW59" i="54"/>
  <c r="AL59" i="54"/>
  <c r="AK59" i="54"/>
  <c r="AJ59" i="54"/>
  <c r="AI59" i="54"/>
  <c r="AH59" i="54"/>
  <c r="AG59" i="54"/>
  <c r="AF59" i="54"/>
  <c r="AR59" i="54" s="1"/>
  <c r="AE59" i="54"/>
  <c r="AC59" i="54"/>
  <c r="AD59" i="54" s="1"/>
  <c r="AB59" i="54"/>
  <c r="AA59" i="54"/>
  <c r="Z59" i="54"/>
  <c r="Y59" i="54"/>
  <c r="X59" i="54"/>
  <c r="W59" i="54"/>
  <c r="V59" i="54"/>
  <c r="U59" i="54"/>
  <c r="T59" i="54"/>
  <c r="S59" i="54"/>
  <c r="R59" i="54"/>
  <c r="Q59" i="54"/>
  <c r="L59" i="54"/>
  <c r="J59" i="54"/>
  <c r="H59" i="54"/>
  <c r="G59" i="54"/>
  <c r="F59" i="54"/>
  <c r="F58" i="54"/>
  <c r="AA34" i="59"/>
  <c r="V34" i="59"/>
  <c r="T34" i="59"/>
  <c r="AH33" i="59"/>
  <c r="AE33" i="59"/>
  <c r="AC33" i="59"/>
  <c r="AG33" i="59" s="1"/>
  <c r="AB33" i="59"/>
  <c r="AH31" i="59"/>
  <c r="AG31" i="59"/>
  <c r="AF31" i="59"/>
  <c r="AE31" i="59"/>
  <c r="AH29" i="59"/>
  <c r="AG29" i="59"/>
  <c r="AF29" i="59"/>
  <c r="AE29" i="59"/>
  <c r="AH27" i="59"/>
  <c r="AG27" i="59"/>
  <c r="AF27" i="59"/>
  <c r="AE27" i="59"/>
  <c r="AH26" i="59"/>
  <c r="AG26" i="59"/>
  <c r="AF26" i="59"/>
  <c r="AE26" i="59"/>
  <c r="Y24" i="59"/>
  <c r="AH23" i="59"/>
  <c r="AE23" i="59"/>
  <c r="AH21" i="59"/>
  <c r="AH19" i="59"/>
  <c r="AE19" i="59"/>
  <c r="AE18" i="59"/>
  <c r="AH14" i="59"/>
  <c r="AH13" i="59"/>
  <c r="AE13" i="59"/>
  <c r="AH12" i="59"/>
  <c r="AE12" i="59"/>
  <c r="AH11" i="59"/>
  <c r="AE11" i="59"/>
  <c r="Y34" i="59"/>
  <c r="R34" i="59"/>
  <c r="Q34" i="59"/>
  <c r="J34" i="59"/>
  <c r="AA72" i="3"/>
  <c r="V72" i="3"/>
  <c r="T72" i="3"/>
  <c r="AI61" i="54"/>
  <c r="AI62" i="54"/>
  <c r="AI63" i="54"/>
  <c r="AI64" i="54"/>
  <c r="AI65" i="54"/>
  <c r="AI66" i="54"/>
  <c r="AI60" i="54"/>
  <c r="Y25" i="3"/>
  <c r="X25" i="3"/>
  <c r="W25" i="3"/>
  <c r="U25" i="3"/>
  <c r="R25" i="3"/>
  <c r="Q25" i="3"/>
  <c r="P25" i="3"/>
  <c r="N25" i="3"/>
  <c r="M25" i="3"/>
  <c r="K25" i="3"/>
  <c r="J25" i="3"/>
  <c r="I25" i="3"/>
  <c r="H25" i="3"/>
  <c r="Y24" i="3"/>
  <c r="Y72" i="3" s="1"/>
  <c r="X24" i="3"/>
  <c r="X72" i="3" s="1"/>
  <c r="W24" i="3"/>
  <c r="W72" i="3" s="1"/>
  <c r="U24" i="3"/>
  <c r="U72" i="3" s="1"/>
  <c r="S24" i="3"/>
  <c r="S72" i="3" s="1"/>
  <c r="R24" i="3"/>
  <c r="R72" i="3" s="1"/>
  <c r="Q24" i="3"/>
  <c r="Q72" i="3" s="1"/>
  <c r="P24" i="3"/>
  <c r="P72" i="3" s="1"/>
  <c r="N24" i="3"/>
  <c r="N72" i="3" s="1"/>
  <c r="M24" i="3"/>
  <c r="M72" i="3" s="1"/>
  <c r="K24" i="3"/>
  <c r="K72" i="3" s="1"/>
  <c r="J24" i="3"/>
  <c r="J72" i="3" s="1"/>
  <c r="I24" i="3"/>
  <c r="I72" i="3" s="1"/>
  <c r="H24" i="3"/>
  <c r="H72" i="3" s="1"/>
  <c r="AH28" i="3"/>
  <c r="AH29" i="3"/>
  <c r="AE30" i="3"/>
  <c r="AH30" i="3"/>
  <c r="AE31" i="3"/>
  <c r="AF31" i="3"/>
  <c r="AG31" i="3"/>
  <c r="AH31" i="3"/>
  <c r="S61" i="54"/>
  <c r="AB61" i="54" s="1"/>
  <c r="V61" i="54"/>
  <c r="Y61" i="54"/>
  <c r="S62" i="54"/>
  <c r="AB62" i="54" s="1"/>
  <c r="V62" i="54"/>
  <c r="Y62" i="54"/>
  <c r="S63" i="54"/>
  <c r="AB63" i="54" s="1"/>
  <c r="V63" i="54"/>
  <c r="Y63" i="54"/>
  <c r="S64" i="54"/>
  <c r="AB64" i="54" s="1"/>
  <c r="V64" i="54"/>
  <c r="Y64" i="54"/>
  <c r="S65" i="54"/>
  <c r="V65" i="54"/>
  <c r="Y65" i="54"/>
  <c r="AD65" i="54" s="1"/>
  <c r="AB65" i="54"/>
  <c r="S66" i="54"/>
  <c r="V66" i="54"/>
  <c r="Y66" i="54"/>
  <c r="AB66" i="54"/>
  <c r="Y60" i="54"/>
  <c r="V60" i="54"/>
  <c r="S60" i="54"/>
  <c r="AB60" i="54" s="1"/>
  <c r="S4" i="54"/>
  <c r="AB4" i="54" s="1"/>
  <c r="V4" i="54"/>
  <c r="Y4" i="54"/>
  <c r="S5" i="54"/>
  <c r="AB5" i="54" s="1"/>
  <c r="V5" i="54"/>
  <c r="Y5" i="54"/>
  <c r="S6" i="54"/>
  <c r="AB6" i="54" s="1"/>
  <c r="V6" i="54"/>
  <c r="Y6" i="54"/>
  <c r="S7" i="54"/>
  <c r="AB7" i="54" s="1"/>
  <c r="V7" i="54"/>
  <c r="Y7" i="54"/>
  <c r="S8" i="54"/>
  <c r="AB8" i="54" s="1"/>
  <c r="V8" i="54"/>
  <c r="Y8" i="54"/>
  <c r="AD8" i="54" s="1"/>
  <c r="S9" i="54"/>
  <c r="AB9" i="54" s="1"/>
  <c r="V9" i="54"/>
  <c r="Y9" i="54"/>
  <c r="S10" i="54"/>
  <c r="AB10" i="54" s="1"/>
  <c r="V10" i="54"/>
  <c r="Y10" i="54"/>
  <c r="S11" i="54"/>
  <c r="AB11" i="54" s="1"/>
  <c r="V11" i="54"/>
  <c r="Y11" i="54"/>
  <c r="S12" i="54"/>
  <c r="AB12" i="54" s="1"/>
  <c r="V12" i="54"/>
  <c r="Y12" i="54"/>
  <c r="S13" i="54"/>
  <c r="AB13" i="54" s="1"/>
  <c r="V13" i="54"/>
  <c r="Y13" i="54"/>
  <c r="S14" i="54"/>
  <c r="AB14" i="54" s="1"/>
  <c r="V14" i="54"/>
  <c r="Y14" i="54"/>
  <c r="S15" i="54"/>
  <c r="AB15" i="54" s="1"/>
  <c r="V15" i="54"/>
  <c r="Y15" i="54"/>
  <c r="S16" i="54"/>
  <c r="AB16" i="54" s="1"/>
  <c r="V16" i="54"/>
  <c r="Y16" i="54"/>
  <c r="AD16" i="54" s="1"/>
  <c r="S17" i="54"/>
  <c r="AB17" i="54" s="1"/>
  <c r="V17" i="54"/>
  <c r="Y17" i="54"/>
  <c r="AD17" i="54" s="1"/>
  <c r="S18" i="54"/>
  <c r="AB18" i="54" s="1"/>
  <c r="V18" i="54"/>
  <c r="Y18" i="54"/>
  <c r="S19" i="54"/>
  <c r="AB19" i="54" s="1"/>
  <c r="V19" i="54"/>
  <c r="Y19" i="54"/>
  <c r="S20" i="54"/>
  <c r="AB20" i="54" s="1"/>
  <c r="V20" i="54"/>
  <c r="Y20" i="54"/>
  <c r="S21" i="54"/>
  <c r="AB21" i="54" s="1"/>
  <c r="V21" i="54"/>
  <c r="Y21" i="54"/>
  <c r="AD21" i="54" s="1"/>
  <c r="S22" i="54"/>
  <c r="AB22" i="54" s="1"/>
  <c r="V22" i="54"/>
  <c r="Y22" i="54"/>
  <c r="S23" i="54"/>
  <c r="AB23" i="54" s="1"/>
  <c r="V23" i="54"/>
  <c r="Y23" i="54"/>
  <c r="S24" i="54"/>
  <c r="AB24" i="54" s="1"/>
  <c r="V24" i="54"/>
  <c r="Y24" i="54"/>
  <c r="AD24" i="54" s="1"/>
  <c r="S25" i="54"/>
  <c r="AB25" i="54" s="1"/>
  <c r="V25" i="54"/>
  <c r="Y25" i="54"/>
  <c r="S26" i="54"/>
  <c r="AB26" i="54" s="1"/>
  <c r="V26" i="54"/>
  <c r="Y26" i="54"/>
  <c r="AD26" i="54"/>
  <c r="S27" i="54"/>
  <c r="AB27" i="54" s="1"/>
  <c r="V27" i="54"/>
  <c r="Y27" i="54"/>
  <c r="S28" i="54"/>
  <c r="V28" i="54"/>
  <c r="Y28" i="54"/>
  <c r="AB28" i="54"/>
  <c r="S29" i="54"/>
  <c r="AB29" i="54" s="1"/>
  <c r="V29" i="54"/>
  <c r="Y29" i="54"/>
  <c r="AD29" i="54" s="1"/>
  <c r="S30" i="54"/>
  <c r="AB30" i="54" s="1"/>
  <c r="V30" i="54"/>
  <c r="Y30" i="54"/>
  <c r="S31" i="54"/>
  <c r="AB31" i="54" s="1"/>
  <c r="V31" i="54"/>
  <c r="Y31" i="54"/>
  <c r="S32" i="54"/>
  <c r="AB32" i="54" s="1"/>
  <c r="V32" i="54"/>
  <c r="Y32" i="54"/>
  <c r="AD32" i="54" s="1"/>
  <c r="S33" i="54"/>
  <c r="AB33" i="54" s="1"/>
  <c r="V33" i="54"/>
  <c r="Y33" i="54"/>
  <c r="S34" i="54"/>
  <c r="AB34" i="54" s="1"/>
  <c r="V34" i="54"/>
  <c r="Y34" i="54"/>
  <c r="AD34" i="54"/>
  <c r="S35" i="54"/>
  <c r="AB35" i="54" s="1"/>
  <c r="V35" i="54"/>
  <c r="Y35" i="54"/>
  <c r="S36" i="54"/>
  <c r="AB36" i="54" s="1"/>
  <c r="V36" i="54"/>
  <c r="Y36" i="54"/>
  <c r="S37" i="54"/>
  <c r="AB37" i="54" s="1"/>
  <c r="V37" i="54"/>
  <c r="Y37" i="54"/>
  <c r="S38" i="54"/>
  <c r="AB38" i="54" s="1"/>
  <c r="V38" i="54"/>
  <c r="Y38" i="54"/>
  <c r="S39" i="54"/>
  <c r="AB39" i="54" s="1"/>
  <c r="V39" i="54"/>
  <c r="Y39" i="54"/>
  <c r="S40" i="54"/>
  <c r="AB40" i="54" s="1"/>
  <c r="V40" i="54"/>
  <c r="Y40" i="54"/>
  <c r="AD40" i="54" s="1"/>
  <c r="S41" i="54"/>
  <c r="AB41" i="54" s="1"/>
  <c r="V41" i="54"/>
  <c r="Y41" i="54"/>
  <c r="S42" i="54"/>
  <c r="AB42" i="54" s="1"/>
  <c r="V42" i="54"/>
  <c r="Y42" i="54"/>
  <c r="AD42" i="54"/>
  <c r="S43" i="54"/>
  <c r="V43" i="54"/>
  <c r="Y43" i="54"/>
  <c r="AB43" i="54"/>
  <c r="S44" i="54"/>
  <c r="V44" i="54"/>
  <c r="Y44" i="54"/>
  <c r="AB44" i="54"/>
  <c r="S45" i="54"/>
  <c r="AB45" i="54" s="1"/>
  <c r="V45" i="54"/>
  <c r="Y45" i="54"/>
  <c r="S46" i="54"/>
  <c r="AB46" i="54" s="1"/>
  <c r="V46" i="54"/>
  <c r="Y46" i="54"/>
  <c r="S47" i="54"/>
  <c r="AB47" i="54" s="1"/>
  <c r="V47" i="54"/>
  <c r="Y47" i="54"/>
  <c r="S48" i="54"/>
  <c r="AB48" i="54" s="1"/>
  <c r="V48" i="54"/>
  <c r="Y48" i="54"/>
  <c r="AD48" i="54" s="1"/>
  <c r="S49" i="54"/>
  <c r="AB49" i="54" s="1"/>
  <c r="V49" i="54"/>
  <c r="Y49" i="54"/>
  <c r="S50" i="54"/>
  <c r="AB50" i="54" s="1"/>
  <c r="V50" i="54"/>
  <c r="Y50" i="54"/>
  <c r="S51" i="54"/>
  <c r="V51" i="54"/>
  <c r="Y51" i="54"/>
  <c r="AB51" i="54"/>
  <c r="S52" i="54"/>
  <c r="V52" i="54"/>
  <c r="Y52" i="54"/>
  <c r="AB52" i="54"/>
  <c r="S53" i="54"/>
  <c r="AB53" i="54" s="1"/>
  <c r="V53" i="54"/>
  <c r="Y53" i="54"/>
  <c r="AD53" i="54" s="1"/>
  <c r="S54" i="54"/>
  <c r="AB54" i="54" s="1"/>
  <c r="V54" i="54"/>
  <c r="Y54" i="54"/>
  <c r="S55" i="54"/>
  <c r="AB55" i="54" s="1"/>
  <c r="V55" i="54"/>
  <c r="Y55" i="54"/>
  <c r="S56" i="54"/>
  <c r="AB56" i="54" s="1"/>
  <c r="V56" i="54"/>
  <c r="Y56" i="54"/>
  <c r="AD56" i="54" s="1"/>
  <c r="E9" i="68" l="1"/>
  <c r="F8" i="68"/>
  <c r="M9" i="68"/>
  <c r="G7" i="68" s="1"/>
  <c r="L10" i="68"/>
  <c r="O25" i="3"/>
  <c r="AH25" i="3" s="1"/>
  <c r="AG30" i="3"/>
  <c r="AD82" i="3"/>
  <c r="M16" i="71"/>
  <c r="G16" i="71" s="1"/>
  <c r="L17" i="71"/>
  <c r="F16" i="71"/>
  <c r="E17" i="71"/>
  <c r="F82" i="71"/>
  <c r="E83" i="71"/>
  <c r="M80" i="71"/>
  <c r="L81" i="71"/>
  <c r="M7" i="62"/>
  <c r="L8" i="62"/>
  <c r="AD81" i="3"/>
  <c r="AC81" i="3"/>
  <c r="AC82" i="3" s="1"/>
  <c r="AF30" i="3"/>
  <c r="N73" i="3"/>
  <c r="AE25" i="3"/>
  <c r="O24" i="3"/>
  <c r="F12" i="69"/>
  <c r="E13" i="69"/>
  <c r="F71" i="69"/>
  <c r="E72" i="69"/>
  <c r="L13" i="69"/>
  <c r="M12" i="69"/>
  <c r="M70" i="69"/>
  <c r="L71" i="69"/>
  <c r="F76" i="68"/>
  <c r="E77" i="68"/>
  <c r="M76" i="68"/>
  <c r="L77" i="68"/>
  <c r="M5" i="61"/>
  <c r="L6" i="61"/>
  <c r="AT25" i="60"/>
  <c r="AA60" i="60"/>
  <c r="AA65" i="60"/>
  <c r="AA64" i="60"/>
  <c r="AA63" i="60"/>
  <c r="AA61" i="60"/>
  <c r="AA66" i="60"/>
  <c r="AA62" i="60"/>
  <c r="AG29" i="3"/>
  <c r="AF29" i="3"/>
  <c r="AE29" i="3"/>
  <c r="AB29" i="3"/>
  <c r="AW23" i="60"/>
  <c r="AT23" i="60"/>
  <c r="AT31" i="60"/>
  <c r="AW8" i="60"/>
  <c r="AT8" i="60"/>
  <c r="AW4" i="60"/>
  <c r="AT4" i="60"/>
  <c r="AT26" i="60"/>
  <c r="AU15" i="60"/>
  <c r="AT15" i="60"/>
  <c r="AW9" i="60"/>
  <c r="AT9" i="60"/>
  <c r="AW6" i="60"/>
  <c r="AT6" i="60"/>
  <c r="AT50" i="60"/>
  <c r="AW16" i="60"/>
  <c r="AT16" i="60"/>
  <c r="AU20" i="60"/>
  <c r="AT20" i="60"/>
  <c r="AT34" i="60"/>
  <c r="AW18" i="60"/>
  <c r="AT18" i="60"/>
  <c r="AW5" i="60"/>
  <c r="AT5" i="60"/>
  <c r="AU12" i="60"/>
  <c r="AT12" i="60"/>
  <c r="AT32" i="60"/>
  <c r="AU17" i="60"/>
  <c r="AT17" i="60"/>
  <c r="AA32" i="60"/>
  <c r="AA48" i="60"/>
  <c r="AA22" i="60"/>
  <c r="AA16" i="60"/>
  <c r="AA40" i="60"/>
  <c r="AA23" i="60"/>
  <c r="AA38" i="60"/>
  <c r="AA46" i="60"/>
  <c r="AA54" i="60"/>
  <c r="AA56" i="60"/>
  <c r="AA30" i="60"/>
  <c r="AA51" i="60"/>
  <c r="AA26" i="60"/>
  <c r="AA7" i="60"/>
  <c r="AA6" i="60"/>
  <c r="AA24" i="60"/>
  <c r="AA14" i="60"/>
  <c r="AA29" i="60"/>
  <c r="AA33" i="60"/>
  <c r="AA44" i="60"/>
  <c r="AA25" i="60"/>
  <c r="AA15" i="60"/>
  <c r="AA20" i="60"/>
  <c r="AA13" i="60"/>
  <c r="AA21" i="60"/>
  <c r="AA4" i="60"/>
  <c r="AA45" i="60"/>
  <c r="AA12" i="60"/>
  <c r="AA11" i="60"/>
  <c r="AA42" i="60"/>
  <c r="AA55" i="60"/>
  <c r="AA5" i="60"/>
  <c r="AA41" i="60"/>
  <c r="AA9" i="60"/>
  <c r="AA43" i="60"/>
  <c r="AA19" i="60"/>
  <c r="AA34" i="60"/>
  <c r="AA35" i="60"/>
  <c r="AA18" i="60"/>
  <c r="AA31" i="60"/>
  <c r="AA53" i="60"/>
  <c r="AA27" i="60"/>
  <c r="AA39" i="60"/>
  <c r="AA10" i="60"/>
  <c r="AA17" i="60"/>
  <c r="AA37" i="60"/>
  <c r="AA36" i="60"/>
  <c r="AA52" i="60"/>
  <c r="AA49" i="60"/>
  <c r="AA47" i="60"/>
  <c r="AA28" i="60"/>
  <c r="AA8" i="60"/>
  <c r="AA50" i="60"/>
  <c r="AW21" i="60"/>
  <c r="AT21" i="60"/>
  <c r="AU14" i="60"/>
  <c r="AT14" i="60"/>
  <c r="AU22" i="60"/>
  <c r="AT22" i="60"/>
  <c r="AT41" i="60"/>
  <c r="AT24" i="60"/>
  <c r="X79" i="3"/>
  <c r="V79" i="3"/>
  <c r="Q79" i="3"/>
  <c r="T79" i="3"/>
  <c r="R79" i="3"/>
  <c r="Y79" i="3"/>
  <c r="U79" i="3"/>
  <c r="AA79" i="3"/>
  <c r="W79" i="3"/>
  <c r="Z28" i="3"/>
  <c r="Z78" i="3" s="1"/>
  <c r="Z79" i="3" s="1"/>
  <c r="L78" i="3"/>
  <c r="AB70" i="60"/>
  <c r="P28" i="3"/>
  <c r="AU18" i="60"/>
  <c r="AU4" i="60"/>
  <c r="AW17" i="60"/>
  <c r="AU26" i="60"/>
  <c r="AW54" i="60"/>
  <c r="AW14" i="60"/>
  <c r="AW56" i="60"/>
  <c r="AU56" i="60"/>
  <c r="AW20" i="60"/>
  <c r="AW15" i="60"/>
  <c r="AU19" i="60"/>
  <c r="AW27" i="60"/>
  <c r="AU41" i="60"/>
  <c r="AW51" i="60"/>
  <c r="AU51" i="60"/>
  <c r="AW35" i="60"/>
  <c r="AU35" i="60"/>
  <c r="AU16" i="60"/>
  <c r="AW25" i="60"/>
  <c r="AU38" i="60"/>
  <c r="AU21" i="60"/>
  <c r="AW30" i="60"/>
  <c r="AU30" i="60"/>
  <c r="AU53" i="60"/>
  <c r="AW53" i="60"/>
  <c r="AU6" i="60"/>
  <c r="AL59" i="60"/>
  <c r="AU23" i="60"/>
  <c r="AU9" i="60"/>
  <c r="AW55" i="60"/>
  <c r="AU55" i="60"/>
  <c r="AW33" i="60"/>
  <c r="AU33" i="60"/>
  <c r="AW39" i="60"/>
  <c r="AU39" i="60"/>
  <c r="AW37" i="60"/>
  <c r="AU37" i="60"/>
  <c r="AW40" i="60"/>
  <c r="AU40" i="60"/>
  <c r="AW29" i="60"/>
  <c r="AU29" i="60"/>
  <c r="AW49" i="60"/>
  <c r="AU49" i="60"/>
  <c r="AU11" i="60"/>
  <c r="AU36" i="60"/>
  <c r="AW31" i="60"/>
  <c r="AW24" i="60"/>
  <c r="AU28" i="60"/>
  <c r="AU5" i="60"/>
  <c r="AU34" i="60"/>
  <c r="AU10" i="60"/>
  <c r="AW47" i="60"/>
  <c r="AU47" i="60"/>
  <c r="AU46" i="60"/>
  <c r="AU48" i="60"/>
  <c r="AU45" i="60"/>
  <c r="AU13" i="60"/>
  <c r="S28" i="3"/>
  <c r="AU43" i="60"/>
  <c r="AU8" i="60"/>
  <c r="AI59" i="60"/>
  <c r="AW44" i="60"/>
  <c r="AU52" i="60"/>
  <c r="AW32" i="60"/>
  <c r="AU42" i="60"/>
  <c r="AU50" i="60"/>
  <c r="M67" i="62"/>
  <c r="L68" i="62"/>
  <c r="F65" i="62"/>
  <c r="E66" i="62"/>
  <c r="E9" i="62"/>
  <c r="F8" i="62"/>
  <c r="F5" i="61"/>
  <c r="E6" i="61"/>
  <c r="M63" i="61"/>
  <c r="L64" i="61"/>
  <c r="F65" i="61"/>
  <c r="E66" i="61"/>
  <c r="AS67" i="60"/>
  <c r="AW60" i="60"/>
  <c r="AW68" i="60" s="1"/>
  <c r="AU60" i="60"/>
  <c r="AU67" i="60" s="1"/>
  <c r="AA3" i="60"/>
  <c r="AD70" i="60"/>
  <c r="AL58" i="60"/>
  <c r="AL70" i="60" s="1"/>
  <c r="AS3" i="60"/>
  <c r="AT3" i="60" s="1"/>
  <c r="AH22" i="59"/>
  <c r="AB22" i="59"/>
  <c r="F22" i="59"/>
  <c r="L22" i="59"/>
  <c r="Z22" i="59" s="1"/>
  <c r="AC22" i="59" s="1"/>
  <c r="AF33" i="59"/>
  <c r="L24" i="59"/>
  <c r="Z24" i="59" s="1"/>
  <c r="AF9" i="59"/>
  <c r="AG9" i="59"/>
  <c r="AG8" i="59"/>
  <c r="AF8" i="59"/>
  <c r="AF7" i="59"/>
  <c r="AG7" i="59"/>
  <c r="N34" i="59"/>
  <c r="AE6" i="59"/>
  <c r="AE9" i="59"/>
  <c r="AG19" i="59"/>
  <c r="AF19" i="59"/>
  <c r="H34" i="59"/>
  <c r="AE21" i="59"/>
  <c r="I34" i="59"/>
  <c r="S34" i="59"/>
  <c r="AE22" i="59"/>
  <c r="AH25" i="59"/>
  <c r="AE10" i="59"/>
  <c r="AE8" i="59"/>
  <c r="AH16" i="59"/>
  <c r="AE7" i="59"/>
  <c r="AE14" i="59"/>
  <c r="X34" i="59"/>
  <c r="AH6" i="59"/>
  <c r="AH7" i="59"/>
  <c r="AH8" i="59"/>
  <c r="AH9" i="59"/>
  <c r="AH10" i="59"/>
  <c r="AE17" i="59"/>
  <c r="AH17" i="59"/>
  <c r="AE25" i="59"/>
  <c r="AE16" i="59"/>
  <c r="AE20" i="59"/>
  <c r="AH20" i="59"/>
  <c r="P34" i="59"/>
  <c r="M34" i="59"/>
  <c r="U34" i="59"/>
  <c r="AH18" i="59"/>
  <c r="O24" i="59"/>
  <c r="G34" i="59"/>
  <c r="W34" i="59"/>
  <c r="AE24" i="3"/>
  <c r="AH24" i="3"/>
  <c r="L25" i="3"/>
  <c r="Z25" i="3" s="1"/>
  <c r="L24" i="3"/>
  <c r="AB24" i="3"/>
  <c r="AB72" i="3" s="1"/>
  <c r="AD64" i="54"/>
  <c r="AD61" i="54"/>
  <c r="AD66" i="54"/>
  <c r="AD62" i="54"/>
  <c r="AD63" i="54"/>
  <c r="AD60" i="54"/>
  <c r="AD9" i="54"/>
  <c r="AD47" i="54"/>
  <c r="AD31" i="54"/>
  <c r="AD28" i="54"/>
  <c r="AD25" i="54"/>
  <c r="AD4" i="54"/>
  <c r="AD51" i="54"/>
  <c r="AD50" i="54"/>
  <c r="AD44" i="54"/>
  <c r="AD38" i="54"/>
  <c r="AD7" i="54"/>
  <c r="AD54" i="54"/>
  <c r="AD41" i="54"/>
  <c r="AD27" i="54"/>
  <c r="AD23" i="54"/>
  <c r="AD20" i="54"/>
  <c r="AD12" i="54"/>
  <c r="AD46" i="54"/>
  <c r="AD30" i="54"/>
  <c r="AD15" i="54"/>
  <c r="AD11" i="54"/>
  <c r="AD55" i="54"/>
  <c r="AD49" i="54"/>
  <c r="AD43" i="54"/>
  <c r="AD33" i="54"/>
  <c r="AD19" i="54"/>
  <c r="AD18" i="54"/>
  <c r="AD10" i="54"/>
  <c r="AD6" i="54"/>
  <c r="AD39" i="54"/>
  <c r="AD22" i="54"/>
  <c r="AD14" i="54"/>
  <c r="AD35" i="54"/>
  <c r="AD52" i="54"/>
  <c r="AD36" i="54"/>
  <c r="AD45" i="54"/>
  <c r="AD37" i="54"/>
  <c r="AD5" i="54"/>
  <c r="AD13" i="54"/>
  <c r="M10" i="68" l="1"/>
  <c r="G19" i="68" s="1"/>
  <c r="L11" i="68"/>
  <c r="F9" i="68"/>
  <c r="E10" i="68"/>
  <c r="M81" i="71"/>
  <c r="L82" i="71"/>
  <c r="F83" i="71"/>
  <c r="E84" i="71"/>
  <c r="F17" i="71"/>
  <c r="E18" i="71"/>
  <c r="L18" i="71"/>
  <c r="M17" i="71"/>
  <c r="G17" i="71" s="1"/>
  <c r="G6" i="62"/>
  <c r="L9" i="62"/>
  <c r="M8" i="62"/>
  <c r="F24" i="3"/>
  <c r="O72" i="3"/>
  <c r="Z24" i="3"/>
  <c r="L72" i="3"/>
  <c r="M71" i="69"/>
  <c r="L72" i="69"/>
  <c r="M13" i="69"/>
  <c r="L14" i="69"/>
  <c r="E73" i="69"/>
  <c r="F72" i="69"/>
  <c r="F13" i="69"/>
  <c r="E14" i="69"/>
  <c r="M77" i="68"/>
  <c r="L78" i="68"/>
  <c r="E78" i="68"/>
  <c r="F77" i="68"/>
  <c r="G5" i="61"/>
  <c r="G4" i="61"/>
  <c r="M6" i="61"/>
  <c r="L7" i="61"/>
  <c r="AT57" i="60"/>
  <c r="AA68" i="60"/>
  <c r="AA58" i="60"/>
  <c r="AA70" i="60" s="1"/>
  <c r="AA59" i="60"/>
  <c r="P78" i="3"/>
  <c r="P79" i="3" s="1"/>
  <c r="AE28" i="3"/>
  <c r="F28" i="3"/>
  <c r="AB28" i="3"/>
  <c r="AB78" i="3" s="1"/>
  <c r="AB79" i="3" s="1"/>
  <c r="AC28" i="3"/>
  <c r="AD79" i="3" s="1"/>
  <c r="S78" i="3"/>
  <c r="S79" i="3" s="1"/>
  <c r="F9" i="62"/>
  <c r="E10" i="62"/>
  <c r="F66" i="62"/>
  <c r="E67" i="62"/>
  <c r="M68" i="62"/>
  <c r="L69" i="62"/>
  <c r="AH24" i="59"/>
  <c r="AB24" i="59"/>
  <c r="F66" i="61"/>
  <c r="E67" i="61"/>
  <c r="M64" i="61"/>
  <c r="L65" i="61"/>
  <c r="F6" i="61"/>
  <c r="E7" i="61"/>
  <c r="AW3" i="60"/>
  <c r="AS57" i="60"/>
  <c r="AU3" i="60"/>
  <c r="AU57" i="60" s="1"/>
  <c r="AE15" i="59"/>
  <c r="AF23" i="59"/>
  <c r="AG23" i="59"/>
  <c r="AG12" i="59"/>
  <c r="AF12" i="59"/>
  <c r="AG17" i="59"/>
  <c r="AF17" i="59"/>
  <c r="AG10" i="59"/>
  <c r="AF10" i="59"/>
  <c r="AD10" i="59"/>
  <c r="N36" i="59"/>
  <c r="AG13" i="59"/>
  <c r="AF13" i="59"/>
  <c r="L34" i="59"/>
  <c r="AE24" i="59"/>
  <c r="AC24" i="59"/>
  <c r="F24" i="59"/>
  <c r="AG11" i="59"/>
  <c r="AF11" i="59"/>
  <c r="O34" i="59"/>
  <c r="W37" i="59" s="1"/>
  <c r="AH4" i="59"/>
  <c r="AG6" i="59"/>
  <c r="AF6" i="59"/>
  <c r="AG21" i="59"/>
  <c r="AF21" i="59"/>
  <c r="AG25" i="59"/>
  <c r="AF25" i="59"/>
  <c r="AE4" i="59"/>
  <c r="AH15" i="59"/>
  <c r="F10" i="68" l="1"/>
  <c r="E11" i="68"/>
  <c r="L12" i="68"/>
  <c r="M11" i="68"/>
  <c r="G15" i="68" s="1"/>
  <c r="L19" i="71"/>
  <c r="M18" i="71"/>
  <c r="G18" i="71" s="1"/>
  <c r="F18" i="71"/>
  <c r="E19" i="71"/>
  <c r="F84" i="71"/>
  <c r="E85" i="71"/>
  <c r="M82" i="71"/>
  <c r="L83" i="71"/>
  <c r="G10" i="69"/>
  <c r="G7" i="62"/>
  <c r="L10" i="62"/>
  <c r="M9" i="62"/>
  <c r="G9" i="62" s="1"/>
  <c r="AC24" i="3"/>
  <c r="Z72" i="3"/>
  <c r="Z73" i="3" s="1"/>
  <c r="V73" i="3"/>
  <c r="Y73" i="3"/>
  <c r="T73" i="3"/>
  <c r="P73" i="3"/>
  <c r="Q73" i="3"/>
  <c r="X73" i="3"/>
  <c r="W73" i="3"/>
  <c r="AA73" i="3"/>
  <c r="U73" i="3"/>
  <c r="R73" i="3"/>
  <c r="S73" i="3"/>
  <c r="AB73" i="3"/>
  <c r="F14" i="69"/>
  <c r="E15" i="69"/>
  <c r="M14" i="69"/>
  <c r="L15" i="69"/>
  <c r="F73" i="69"/>
  <c r="E74" i="69"/>
  <c r="M72" i="69"/>
  <c r="L73" i="69"/>
  <c r="F78" i="68"/>
  <c r="E79" i="68"/>
  <c r="M78" i="68"/>
  <c r="L79" i="68"/>
  <c r="M7" i="61"/>
  <c r="G7" i="61" s="1"/>
  <c r="L8" i="61"/>
  <c r="AF28" i="3"/>
  <c r="AG28" i="3"/>
  <c r="AD78" i="3"/>
  <c r="AC78" i="3"/>
  <c r="AC79" i="3" s="1"/>
  <c r="AW58" i="60"/>
  <c r="AW70" i="60" s="1"/>
  <c r="AW59" i="60"/>
  <c r="M69" i="62"/>
  <c r="L70" i="62"/>
  <c r="F67" i="62"/>
  <c r="E68" i="62"/>
  <c r="F10" i="62"/>
  <c r="E11" i="62"/>
  <c r="F7" i="61"/>
  <c r="E8" i="61"/>
  <c r="M65" i="61"/>
  <c r="L66" i="61"/>
  <c r="F67" i="61"/>
  <c r="E68" i="61"/>
  <c r="P36" i="59"/>
  <c r="AB34" i="59"/>
  <c r="AG22" i="59"/>
  <c r="AF22" i="59"/>
  <c r="AD22" i="59"/>
  <c r="AG4" i="59"/>
  <c r="AF4" i="59"/>
  <c r="AD4" i="59"/>
  <c r="Y36" i="59"/>
  <c r="T36" i="59"/>
  <c r="R36" i="59"/>
  <c r="Q36" i="59"/>
  <c r="V36" i="59"/>
  <c r="Z34" i="59"/>
  <c r="Z36" i="59" s="1"/>
  <c r="AC34" i="59"/>
  <c r="U36" i="59"/>
  <c r="AG15" i="59"/>
  <c r="AF15" i="59"/>
  <c r="X36" i="59"/>
  <c r="AF16" i="59"/>
  <c r="AG16" i="59"/>
  <c r="AH34" i="59"/>
  <c r="AE34" i="59"/>
  <c r="AG24" i="59"/>
  <c r="AF24" i="59"/>
  <c r="W36" i="59"/>
  <c r="F34" i="59"/>
  <c r="S36" i="59"/>
  <c r="Z60" i="54"/>
  <c r="Z44" i="54"/>
  <c r="Z52" i="54"/>
  <c r="J114" i="58"/>
  <c r="C114" i="58"/>
  <c r="K113" i="58"/>
  <c r="G113" i="58"/>
  <c r="D113" i="58"/>
  <c r="K112" i="58"/>
  <c r="G112" i="58"/>
  <c r="D112" i="58"/>
  <c r="K111" i="58"/>
  <c r="G111" i="58"/>
  <c r="D111" i="58"/>
  <c r="K110" i="58"/>
  <c r="G110" i="58"/>
  <c r="D110" i="58"/>
  <c r="K109" i="58"/>
  <c r="G109" i="58"/>
  <c r="D109" i="58"/>
  <c r="K108" i="58"/>
  <c r="G108" i="58"/>
  <c r="D108" i="58"/>
  <c r="K107" i="58"/>
  <c r="G107" i="58"/>
  <c r="D107" i="58"/>
  <c r="K106" i="58"/>
  <c r="G106" i="58"/>
  <c r="D106" i="58"/>
  <c r="K105" i="58"/>
  <c r="G105" i="58"/>
  <c r="D105" i="58"/>
  <c r="K104" i="58"/>
  <c r="G104" i="58"/>
  <c r="D104" i="58"/>
  <c r="K103" i="58"/>
  <c r="G103" i="58"/>
  <c r="D103" i="58"/>
  <c r="K102" i="58"/>
  <c r="G102" i="58"/>
  <c r="D102" i="58"/>
  <c r="K101" i="58"/>
  <c r="G101" i="58"/>
  <c r="D101" i="58"/>
  <c r="K100" i="58"/>
  <c r="G100" i="58"/>
  <c r="D100" i="58"/>
  <c r="K99" i="58"/>
  <c r="G99" i="58"/>
  <c r="D99" i="58"/>
  <c r="K98" i="58"/>
  <c r="G98" i="58"/>
  <c r="D98" i="58"/>
  <c r="K97" i="58"/>
  <c r="G97" i="58"/>
  <c r="D97" i="58"/>
  <c r="K96" i="58"/>
  <c r="G96" i="58"/>
  <c r="D96" i="58"/>
  <c r="K95" i="58"/>
  <c r="G95" i="58"/>
  <c r="D95" i="58"/>
  <c r="K94" i="58"/>
  <c r="G94" i="58"/>
  <c r="D94" i="58"/>
  <c r="K93" i="58"/>
  <c r="G93" i="58"/>
  <c r="D93" i="58"/>
  <c r="K92" i="58"/>
  <c r="G92" i="58"/>
  <c r="D92" i="58"/>
  <c r="K91" i="58"/>
  <c r="G91" i="58"/>
  <c r="D91" i="58"/>
  <c r="K90" i="58"/>
  <c r="G90" i="58"/>
  <c r="D90" i="58"/>
  <c r="K89" i="58"/>
  <c r="G89" i="58"/>
  <c r="D89" i="58"/>
  <c r="K88" i="58"/>
  <c r="G88" i="58"/>
  <c r="D88" i="58"/>
  <c r="K87" i="58"/>
  <c r="G87" i="58"/>
  <c r="D87" i="58"/>
  <c r="K86" i="58"/>
  <c r="G86" i="58"/>
  <c r="D86" i="58"/>
  <c r="K85" i="58"/>
  <c r="G85" i="58"/>
  <c r="D85" i="58"/>
  <c r="K84" i="58"/>
  <c r="G84" i="58"/>
  <c r="D84" i="58"/>
  <c r="K83" i="58"/>
  <c r="G83" i="58"/>
  <c r="D83" i="58"/>
  <c r="K82" i="58"/>
  <c r="G82" i="58"/>
  <c r="D82" i="58"/>
  <c r="K81" i="58"/>
  <c r="G81" i="58"/>
  <c r="D81" i="58"/>
  <c r="K80" i="58"/>
  <c r="G80" i="58"/>
  <c r="D80" i="58"/>
  <c r="K79" i="58"/>
  <c r="G79" i="58"/>
  <c r="D79" i="58"/>
  <c r="K78" i="58"/>
  <c r="G78" i="58"/>
  <c r="D78" i="58"/>
  <c r="K77" i="58"/>
  <c r="G77" i="58"/>
  <c r="D77" i="58"/>
  <c r="K76" i="58"/>
  <c r="G76" i="58"/>
  <c r="D76" i="58"/>
  <c r="K75" i="58"/>
  <c r="G75" i="58"/>
  <c r="D75" i="58"/>
  <c r="K74" i="58"/>
  <c r="G74" i="58"/>
  <c r="D74" i="58"/>
  <c r="K73" i="58"/>
  <c r="G73" i="58"/>
  <c r="D73" i="58"/>
  <c r="K72" i="58"/>
  <c r="G72" i="58"/>
  <c r="D72" i="58"/>
  <c r="K71" i="58"/>
  <c r="G71" i="58"/>
  <c r="D71" i="58"/>
  <c r="K70" i="58"/>
  <c r="G70" i="58"/>
  <c r="D70" i="58"/>
  <c r="K69" i="58"/>
  <c r="G69" i="58"/>
  <c r="D69" i="58"/>
  <c r="K68" i="58"/>
  <c r="G68" i="58"/>
  <c r="D68" i="58"/>
  <c r="K67" i="58"/>
  <c r="G67" i="58"/>
  <c r="D67" i="58"/>
  <c r="K66" i="58"/>
  <c r="G66" i="58"/>
  <c r="D66" i="58"/>
  <c r="K65" i="58"/>
  <c r="G65" i="58"/>
  <c r="D65" i="58"/>
  <c r="K64" i="58"/>
  <c r="G64" i="58"/>
  <c r="D64" i="58"/>
  <c r="K63" i="58"/>
  <c r="G63" i="58"/>
  <c r="D63" i="58"/>
  <c r="L62" i="58"/>
  <c r="M62" i="58" s="1"/>
  <c r="K62" i="58"/>
  <c r="K114" i="58" s="1"/>
  <c r="G62" i="58"/>
  <c r="D62" i="58"/>
  <c r="D114" i="58" s="1"/>
  <c r="J58" i="58"/>
  <c r="K51" i="58" s="1"/>
  <c r="C58" i="58"/>
  <c r="D55" i="58" s="1"/>
  <c r="K35" i="58"/>
  <c r="K33" i="58"/>
  <c r="K31" i="58"/>
  <c r="K30" i="58"/>
  <c r="K29" i="58"/>
  <c r="K28" i="58"/>
  <c r="K27" i="58"/>
  <c r="K26" i="58"/>
  <c r="K25" i="58"/>
  <c r="K24" i="58"/>
  <c r="K23" i="58"/>
  <c r="K22" i="58"/>
  <c r="K21" i="58"/>
  <c r="K20" i="58"/>
  <c r="K19" i="58"/>
  <c r="K18" i="58"/>
  <c r="K17" i="58"/>
  <c r="K16" i="58"/>
  <c r="K15" i="58"/>
  <c r="K14" i="58"/>
  <c r="K13" i="58"/>
  <c r="K12" i="58"/>
  <c r="K11" i="58"/>
  <c r="K10" i="58"/>
  <c r="K9" i="58"/>
  <c r="K8" i="58"/>
  <c r="K7" i="58"/>
  <c r="K6" i="58"/>
  <c r="K5" i="58"/>
  <c r="K4" i="58"/>
  <c r="L4" i="58" s="1"/>
  <c r="P70" i="57"/>
  <c r="O70" i="57"/>
  <c r="N70" i="57"/>
  <c r="M70" i="57"/>
  <c r="K70" i="57"/>
  <c r="I70" i="57"/>
  <c r="AH68" i="57"/>
  <c r="AG68" i="57"/>
  <c r="AF68" i="57"/>
  <c r="L68" i="57"/>
  <c r="H68" i="57"/>
  <c r="G68" i="57"/>
  <c r="F68" i="57"/>
  <c r="AO66" i="57"/>
  <c r="O66" i="57"/>
  <c r="E66" i="57"/>
  <c r="J66" i="57" s="1"/>
  <c r="AO65" i="57"/>
  <c r="O65" i="57"/>
  <c r="E65" i="57"/>
  <c r="J65" i="57" s="1"/>
  <c r="AO64" i="57"/>
  <c r="O64" i="57"/>
  <c r="E64" i="57"/>
  <c r="J64" i="57" s="1"/>
  <c r="AO63" i="57"/>
  <c r="O63" i="57"/>
  <c r="E63" i="57"/>
  <c r="J63" i="57" s="1"/>
  <c r="AO62" i="57"/>
  <c r="O62" i="57"/>
  <c r="J62" i="57"/>
  <c r="E62" i="57"/>
  <c r="AO61" i="57"/>
  <c r="O61" i="57"/>
  <c r="E61" i="57"/>
  <c r="J61" i="57" s="1"/>
  <c r="AO60" i="57"/>
  <c r="AO67" i="57" s="1"/>
  <c r="O60" i="57"/>
  <c r="E60" i="57"/>
  <c r="AH58" i="57"/>
  <c r="AH70" i="57" s="1"/>
  <c r="AG58" i="57"/>
  <c r="AG70" i="57" s="1"/>
  <c r="AF58" i="57"/>
  <c r="L58" i="57"/>
  <c r="L70" i="57" s="1"/>
  <c r="H58" i="57"/>
  <c r="G58" i="57"/>
  <c r="G70" i="57" s="1"/>
  <c r="F58" i="57"/>
  <c r="AO56" i="57"/>
  <c r="O56" i="57"/>
  <c r="E56" i="57"/>
  <c r="J56" i="57" s="1"/>
  <c r="AO55" i="57"/>
  <c r="O55" i="57"/>
  <c r="E55" i="57"/>
  <c r="J55" i="57" s="1"/>
  <c r="AO54" i="57"/>
  <c r="O54" i="57"/>
  <c r="E54" i="57"/>
  <c r="J54" i="57" s="1"/>
  <c r="AO53" i="57"/>
  <c r="O53" i="57"/>
  <c r="E53" i="57"/>
  <c r="J53" i="57" s="1"/>
  <c r="AO52" i="57"/>
  <c r="O52" i="57"/>
  <c r="E52" i="57"/>
  <c r="J52" i="57" s="1"/>
  <c r="AO51" i="57"/>
  <c r="O51" i="57"/>
  <c r="E51" i="57"/>
  <c r="J51" i="57" s="1"/>
  <c r="AO50" i="57"/>
  <c r="O50" i="57"/>
  <c r="E50" i="57"/>
  <c r="J50" i="57" s="1"/>
  <c r="AO49" i="57"/>
  <c r="O49" i="57"/>
  <c r="J49" i="57"/>
  <c r="E49" i="57"/>
  <c r="AO48" i="57"/>
  <c r="O48" i="57"/>
  <c r="E48" i="57"/>
  <c r="J48" i="57" s="1"/>
  <c r="AO47" i="57"/>
  <c r="O47" i="57"/>
  <c r="E47" i="57"/>
  <c r="J47" i="57" s="1"/>
  <c r="AO46" i="57"/>
  <c r="O46" i="57"/>
  <c r="J46" i="57"/>
  <c r="E46" i="57"/>
  <c r="AO45" i="57"/>
  <c r="O45" i="57"/>
  <c r="E45" i="57"/>
  <c r="J45" i="57" s="1"/>
  <c r="AO44" i="57"/>
  <c r="O44" i="57"/>
  <c r="E44" i="57"/>
  <c r="J44" i="57" s="1"/>
  <c r="AO43" i="57"/>
  <c r="O43" i="57"/>
  <c r="E43" i="57"/>
  <c r="J43" i="57" s="1"/>
  <c r="AO42" i="57"/>
  <c r="O42" i="57"/>
  <c r="E42" i="57"/>
  <c r="J42" i="57" s="1"/>
  <c r="AO41" i="57"/>
  <c r="O41" i="57"/>
  <c r="E41" i="57"/>
  <c r="J41" i="57" s="1"/>
  <c r="AO40" i="57"/>
  <c r="O40" i="57"/>
  <c r="E40" i="57"/>
  <c r="J40" i="57" s="1"/>
  <c r="AO39" i="57"/>
  <c r="O39" i="57"/>
  <c r="E39" i="57"/>
  <c r="J39" i="57" s="1"/>
  <c r="AO38" i="57"/>
  <c r="O38" i="57"/>
  <c r="E38" i="57"/>
  <c r="J38" i="57" s="1"/>
  <c r="AO37" i="57"/>
  <c r="O37" i="57"/>
  <c r="E37" i="57"/>
  <c r="J37" i="57" s="1"/>
  <c r="AO36" i="57"/>
  <c r="O36" i="57"/>
  <c r="E36" i="57"/>
  <c r="J36" i="57" s="1"/>
  <c r="AO35" i="57"/>
  <c r="O35" i="57"/>
  <c r="E35" i="57"/>
  <c r="J35" i="57" s="1"/>
  <c r="AO34" i="57"/>
  <c r="O34" i="57"/>
  <c r="E34" i="57"/>
  <c r="J34" i="57" s="1"/>
  <c r="AO33" i="57"/>
  <c r="O33" i="57"/>
  <c r="E33" i="57"/>
  <c r="J33" i="57" s="1"/>
  <c r="AO32" i="57"/>
  <c r="O32" i="57"/>
  <c r="E32" i="57"/>
  <c r="J32" i="57" s="1"/>
  <c r="AO31" i="57"/>
  <c r="O31" i="57"/>
  <c r="E31" i="57"/>
  <c r="J31" i="57" s="1"/>
  <c r="AO30" i="57"/>
  <c r="O30" i="57"/>
  <c r="E30" i="57"/>
  <c r="J30" i="57" s="1"/>
  <c r="AO29" i="57"/>
  <c r="O29" i="57"/>
  <c r="E29" i="57"/>
  <c r="J29" i="57" s="1"/>
  <c r="AO28" i="57"/>
  <c r="O28" i="57"/>
  <c r="E28" i="57"/>
  <c r="J28" i="57" s="1"/>
  <c r="AO27" i="57"/>
  <c r="O27" i="57"/>
  <c r="E27" i="57"/>
  <c r="J27" i="57" s="1"/>
  <c r="AO26" i="57"/>
  <c r="O26" i="57"/>
  <c r="E26" i="57"/>
  <c r="J26" i="57" s="1"/>
  <c r="AO25" i="57"/>
  <c r="O25" i="57"/>
  <c r="E25" i="57"/>
  <c r="J25" i="57" s="1"/>
  <c r="AO24" i="57"/>
  <c r="O24" i="57"/>
  <c r="E24" i="57"/>
  <c r="J24" i="57" s="1"/>
  <c r="AO23" i="57"/>
  <c r="O23" i="57"/>
  <c r="E23" i="57"/>
  <c r="J23" i="57" s="1"/>
  <c r="AO22" i="57"/>
  <c r="O22" i="57"/>
  <c r="E22" i="57"/>
  <c r="J22" i="57" s="1"/>
  <c r="AO21" i="57"/>
  <c r="O21" i="57"/>
  <c r="E21" i="57"/>
  <c r="J21" i="57" s="1"/>
  <c r="AO20" i="57"/>
  <c r="O20" i="57"/>
  <c r="E20" i="57"/>
  <c r="J20" i="57" s="1"/>
  <c r="AO19" i="57"/>
  <c r="O19" i="57"/>
  <c r="E19" i="57"/>
  <c r="J19" i="57" s="1"/>
  <c r="AO18" i="57"/>
  <c r="O18" i="57"/>
  <c r="E18" i="57"/>
  <c r="J18" i="57" s="1"/>
  <c r="AO17" i="57"/>
  <c r="O17" i="57"/>
  <c r="E17" i="57"/>
  <c r="J17" i="57" s="1"/>
  <c r="AO16" i="57"/>
  <c r="O16" i="57"/>
  <c r="E16" i="57"/>
  <c r="J16" i="57" s="1"/>
  <c r="AO15" i="57"/>
  <c r="O15" i="57"/>
  <c r="E15" i="57"/>
  <c r="J15" i="57" s="1"/>
  <c r="AO14" i="57"/>
  <c r="O14" i="57"/>
  <c r="E14" i="57"/>
  <c r="J14" i="57" s="1"/>
  <c r="AO13" i="57"/>
  <c r="O13" i="57"/>
  <c r="E13" i="57"/>
  <c r="J13" i="57" s="1"/>
  <c r="AO12" i="57"/>
  <c r="O12" i="57"/>
  <c r="E12" i="57"/>
  <c r="J12" i="57" s="1"/>
  <c r="AO11" i="57"/>
  <c r="O11" i="57"/>
  <c r="E11" i="57"/>
  <c r="J11" i="57" s="1"/>
  <c r="AO10" i="57"/>
  <c r="O10" i="57"/>
  <c r="E10" i="57"/>
  <c r="J10" i="57" s="1"/>
  <c r="AO9" i="57"/>
  <c r="O9" i="57"/>
  <c r="E9" i="57"/>
  <c r="J9" i="57" s="1"/>
  <c r="AO8" i="57"/>
  <c r="O8" i="57"/>
  <c r="E8" i="57"/>
  <c r="J8" i="57" s="1"/>
  <c r="AO7" i="57"/>
  <c r="O7" i="57"/>
  <c r="E7" i="57"/>
  <c r="J7" i="57" s="1"/>
  <c r="AO6" i="57"/>
  <c r="O6" i="57"/>
  <c r="E6" i="57"/>
  <c r="J6" i="57" s="1"/>
  <c r="AO5" i="57"/>
  <c r="O5" i="57"/>
  <c r="E5" i="57"/>
  <c r="J5" i="57" s="1"/>
  <c r="AO4" i="57"/>
  <c r="O4" i="57"/>
  <c r="E4" i="57"/>
  <c r="J4" i="57" s="1"/>
  <c r="AO3" i="57"/>
  <c r="Z3" i="57"/>
  <c r="O3" i="57"/>
  <c r="E3" i="57"/>
  <c r="M12" i="68" l="1"/>
  <c r="G43" i="68" s="1"/>
  <c r="L13" i="68"/>
  <c r="E12" i="68"/>
  <c r="F11" i="68"/>
  <c r="M83" i="71"/>
  <c r="L84" i="71"/>
  <c r="F85" i="71"/>
  <c r="E86" i="71"/>
  <c r="F19" i="71"/>
  <c r="E20" i="71"/>
  <c r="M19" i="71"/>
  <c r="G19" i="71" s="1"/>
  <c r="L20" i="71"/>
  <c r="G8" i="62"/>
  <c r="L11" i="62"/>
  <c r="M10" i="62"/>
  <c r="AC72" i="3"/>
  <c r="AC73" i="3" s="1"/>
  <c r="AD72" i="3"/>
  <c r="AD73" i="3"/>
  <c r="AF24" i="3"/>
  <c r="AG24" i="3"/>
  <c r="L74" i="69"/>
  <c r="M73" i="69"/>
  <c r="F74" i="69"/>
  <c r="E75" i="69"/>
  <c r="M15" i="69"/>
  <c r="L16" i="69"/>
  <c r="E16" i="69"/>
  <c r="F15" i="69"/>
  <c r="M79" i="68"/>
  <c r="L80" i="68"/>
  <c r="F79" i="68"/>
  <c r="E80" i="68"/>
  <c r="M8" i="61"/>
  <c r="L9" i="61"/>
  <c r="F11" i="62"/>
  <c r="E12" i="62"/>
  <c r="F68" i="62"/>
  <c r="E69" i="62"/>
  <c r="M70" i="62"/>
  <c r="L71" i="62"/>
  <c r="K36" i="58"/>
  <c r="K37" i="58"/>
  <c r="L5" i="58"/>
  <c r="K38" i="58"/>
  <c r="K39" i="58"/>
  <c r="K43" i="58"/>
  <c r="K44" i="58"/>
  <c r="K45" i="58"/>
  <c r="K46" i="58"/>
  <c r="K47" i="58"/>
  <c r="K49" i="58"/>
  <c r="K52" i="58"/>
  <c r="K41" i="58"/>
  <c r="K53" i="58"/>
  <c r="M4" i="58"/>
  <c r="G4" i="58" s="1"/>
  <c r="K32" i="58"/>
  <c r="K40" i="58"/>
  <c r="K48" i="58"/>
  <c r="K34" i="58"/>
  <c r="K42" i="58"/>
  <c r="K50" i="58"/>
  <c r="K56" i="58"/>
  <c r="D8" i="58"/>
  <c r="D12" i="58"/>
  <c r="D16" i="58"/>
  <c r="D20" i="58"/>
  <c r="D24" i="58"/>
  <c r="D28" i="58"/>
  <c r="D32" i="58"/>
  <c r="D36" i="58"/>
  <c r="D40" i="58"/>
  <c r="D44" i="58"/>
  <c r="D48" i="58"/>
  <c r="D53" i="58"/>
  <c r="D5" i="58"/>
  <c r="D9" i="58"/>
  <c r="D13" i="58"/>
  <c r="D17" i="58"/>
  <c r="D21" i="58"/>
  <c r="D25" i="58"/>
  <c r="D29" i="58"/>
  <c r="D33" i="58"/>
  <c r="D37" i="58"/>
  <c r="D41" i="58"/>
  <c r="D45" i="58"/>
  <c r="D49" i="58"/>
  <c r="D54" i="58"/>
  <c r="D52" i="58"/>
  <c r="D6" i="58"/>
  <c r="D10" i="58"/>
  <c r="D14" i="58"/>
  <c r="D18" i="58"/>
  <c r="D22" i="58"/>
  <c r="D26" i="58"/>
  <c r="D30" i="58"/>
  <c r="D34" i="58"/>
  <c r="D38" i="58"/>
  <c r="D42" i="58"/>
  <c r="D46" i="58"/>
  <c r="D50" i="58"/>
  <c r="D56" i="58"/>
  <c r="D4" i="58"/>
  <c r="D7" i="58"/>
  <c r="D11" i="58"/>
  <c r="D15" i="58"/>
  <c r="D19" i="58"/>
  <c r="D23" i="58"/>
  <c r="D27" i="58"/>
  <c r="D31" i="58"/>
  <c r="D35" i="58"/>
  <c r="D39" i="58"/>
  <c r="D43" i="58"/>
  <c r="D47" i="58"/>
  <c r="D51" i="58"/>
  <c r="D57" i="58"/>
  <c r="Z68" i="57"/>
  <c r="AF70" i="57"/>
  <c r="Z58" i="57"/>
  <c r="E68" i="57"/>
  <c r="AI68" i="57"/>
  <c r="J60" i="57"/>
  <c r="J68" i="57" s="1"/>
  <c r="H70" i="57"/>
  <c r="F68" i="61"/>
  <c r="E69" i="61"/>
  <c r="M66" i="61"/>
  <c r="L67" i="61"/>
  <c r="E9" i="61"/>
  <c r="F8" i="61"/>
  <c r="AD37" i="59"/>
  <c r="AG34" i="59"/>
  <c r="AF34" i="59"/>
  <c r="AD36" i="59"/>
  <c r="AG20" i="59"/>
  <c r="AF20" i="59"/>
  <c r="AG18" i="59"/>
  <c r="AF18" i="59"/>
  <c r="AG14" i="59"/>
  <c r="AF14" i="59"/>
  <c r="AD14" i="59"/>
  <c r="AD34" i="59" s="1"/>
  <c r="Z55" i="54"/>
  <c r="Z47" i="54"/>
  <c r="Z39" i="54"/>
  <c r="Z31" i="54"/>
  <c r="Z23" i="54"/>
  <c r="Z15" i="54"/>
  <c r="Z7" i="54"/>
  <c r="Z63" i="54"/>
  <c r="Z36" i="54"/>
  <c r="Z28" i="54"/>
  <c r="Z20" i="54"/>
  <c r="Z12" i="54"/>
  <c r="Z4" i="54"/>
  <c r="Z38" i="54"/>
  <c r="Z54" i="54"/>
  <c r="Z51" i="54"/>
  <c r="Z43" i="54"/>
  <c r="Z50" i="54"/>
  <c r="Z42" i="54"/>
  <c r="Z34" i="54"/>
  <c r="Z26" i="54"/>
  <c r="Z18" i="54"/>
  <c r="Z10" i="54"/>
  <c r="Z66" i="54"/>
  <c r="Z30" i="54"/>
  <c r="Z22" i="54"/>
  <c r="Z14" i="54"/>
  <c r="Z6" i="54"/>
  <c r="Z62" i="54"/>
  <c r="Z35" i="54"/>
  <c r="Z27" i="54"/>
  <c r="Z19" i="54"/>
  <c r="Z11" i="54"/>
  <c r="Z56" i="54"/>
  <c r="Z48" i="54"/>
  <c r="Z40" i="54"/>
  <c r="Z32" i="54"/>
  <c r="Z24" i="54"/>
  <c r="Z16" i="54"/>
  <c r="Z8" i="54"/>
  <c r="Z64" i="54"/>
  <c r="Z49" i="54"/>
  <c r="Z41" i="54"/>
  <c r="Z33" i="54"/>
  <c r="Z25" i="54"/>
  <c r="Z17" i="54"/>
  <c r="Z9" i="54"/>
  <c r="Z65" i="54"/>
  <c r="Z46" i="54"/>
  <c r="Z53" i="54"/>
  <c r="Z45" i="54"/>
  <c r="Z37" i="54"/>
  <c r="Z29" i="54"/>
  <c r="Z21" i="54"/>
  <c r="Z13" i="54"/>
  <c r="Z5" i="54"/>
  <c r="Z61" i="54"/>
  <c r="M5" i="58"/>
  <c r="G5" i="58" s="1"/>
  <c r="L6" i="58"/>
  <c r="K57" i="58"/>
  <c r="E62" i="58"/>
  <c r="K55" i="58"/>
  <c r="K54" i="58"/>
  <c r="L63" i="58"/>
  <c r="M63" i="58" s="1"/>
  <c r="AO57" i="57"/>
  <c r="E58" i="57"/>
  <c r="E70" i="57" s="1"/>
  <c r="J3" i="57"/>
  <c r="J58" i="57" s="1"/>
  <c r="J70" i="57" s="1"/>
  <c r="F70" i="57"/>
  <c r="O58" i="49"/>
  <c r="P58" i="49"/>
  <c r="F12" i="68" l="1"/>
  <c r="E13" i="68"/>
  <c r="M13" i="68"/>
  <c r="G10" i="68" s="1"/>
  <c r="L14" i="68"/>
  <c r="F20" i="71"/>
  <c r="E21" i="71"/>
  <c r="M20" i="71"/>
  <c r="G20" i="71" s="1"/>
  <c r="L21" i="71"/>
  <c r="F86" i="71"/>
  <c r="E87" i="71"/>
  <c r="M84" i="71"/>
  <c r="L85" i="71"/>
  <c r="L12" i="62"/>
  <c r="M11" i="62"/>
  <c r="E17" i="69"/>
  <c r="F16" i="69"/>
  <c r="M74" i="69"/>
  <c r="L75" i="69"/>
  <c r="M16" i="69"/>
  <c r="L17" i="69"/>
  <c r="F75" i="69"/>
  <c r="E76" i="69"/>
  <c r="F80" i="68"/>
  <c r="E81" i="68"/>
  <c r="M80" i="68"/>
  <c r="L81" i="68"/>
  <c r="L10" i="61"/>
  <c r="M9" i="61"/>
  <c r="L72" i="62"/>
  <c r="M71" i="62"/>
  <c r="F69" i="62"/>
  <c r="E70" i="62"/>
  <c r="F12" i="62"/>
  <c r="E13" i="62"/>
  <c r="K58" i="58"/>
  <c r="D58" i="58"/>
  <c r="E4" i="58"/>
  <c r="Z70" i="57"/>
  <c r="AI3" i="57"/>
  <c r="E10" i="61"/>
  <c r="F9" i="61"/>
  <c r="L68" i="61"/>
  <c r="M67" i="61"/>
  <c r="F69" i="61"/>
  <c r="E70" i="61"/>
  <c r="F62" i="58"/>
  <c r="E63" i="58"/>
  <c r="M6" i="58"/>
  <c r="L7" i="58"/>
  <c r="L64" i="58"/>
  <c r="F4" i="58"/>
  <c r="E5" i="58"/>
  <c r="E6" i="56"/>
  <c r="E9" i="56"/>
  <c r="E10" i="56"/>
  <c r="E13" i="56"/>
  <c r="E18" i="56"/>
  <c r="E19" i="56"/>
  <c r="E21" i="56"/>
  <c r="E27" i="56"/>
  <c r="E28" i="56"/>
  <c r="E29" i="56"/>
  <c r="E31" i="56"/>
  <c r="E33" i="56"/>
  <c r="E35" i="56"/>
  <c r="E36" i="56"/>
  <c r="E37" i="56"/>
  <c r="E46" i="56"/>
  <c r="E51" i="56"/>
  <c r="E53" i="56"/>
  <c r="E61" i="56"/>
  <c r="E62" i="56"/>
  <c r="E63" i="56"/>
  <c r="E66" i="56"/>
  <c r="E14" i="56"/>
  <c r="E22" i="56"/>
  <c r="E30" i="56"/>
  <c r="E38" i="56"/>
  <c r="E44" i="56"/>
  <c r="E45" i="56"/>
  <c r="E48" i="56"/>
  <c r="E49" i="56"/>
  <c r="E50" i="56"/>
  <c r="E52" i="56"/>
  <c r="E54" i="56"/>
  <c r="E56" i="56"/>
  <c r="E65" i="56"/>
  <c r="E64" i="56"/>
  <c r="E55" i="56"/>
  <c r="E47" i="56"/>
  <c r="E43" i="56"/>
  <c r="E42" i="56"/>
  <c r="E41" i="56"/>
  <c r="E40" i="56"/>
  <c r="E39" i="56"/>
  <c r="E34" i="56"/>
  <c r="E32" i="56"/>
  <c r="E26" i="56"/>
  <c r="E25" i="56"/>
  <c r="E24" i="56"/>
  <c r="E23" i="56"/>
  <c r="E20" i="56"/>
  <c r="E17" i="56"/>
  <c r="E16" i="56"/>
  <c r="E15" i="56"/>
  <c r="E12" i="56"/>
  <c r="E11" i="56"/>
  <c r="E8" i="56"/>
  <c r="E7" i="56"/>
  <c r="E5" i="56"/>
  <c r="E4" i="56"/>
  <c r="E14" i="68" l="1"/>
  <c r="F13" i="68"/>
  <c r="M14" i="68"/>
  <c r="G13" i="68" s="1"/>
  <c r="L15" i="68"/>
  <c r="F87" i="71"/>
  <c r="E88" i="71"/>
  <c r="M21" i="71"/>
  <c r="G21" i="71" s="1"/>
  <c r="L22" i="71"/>
  <c r="M85" i="71"/>
  <c r="L86" i="71"/>
  <c r="E22" i="71"/>
  <c r="F21" i="71"/>
  <c r="L13" i="62"/>
  <c r="M12" i="62"/>
  <c r="F76" i="69"/>
  <c r="E77" i="69"/>
  <c r="M17" i="69"/>
  <c r="G17" i="69" s="1"/>
  <c r="L18" i="69"/>
  <c r="M75" i="69"/>
  <c r="L76" i="69"/>
  <c r="F17" i="69"/>
  <c r="E18" i="69"/>
  <c r="L82" i="68"/>
  <c r="M81" i="68"/>
  <c r="F81" i="68"/>
  <c r="E82" i="68"/>
  <c r="G9" i="61"/>
  <c r="G6" i="61"/>
  <c r="M10" i="61"/>
  <c r="L11" i="61"/>
  <c r="E14" i="62"/>
  <c r="F13" i="62"/>
  <c r="F70" i="62"/>
  <c r="E71" i="62"/>
  <c r="M72" i="62"/>
  <c r="L73" i="62"/>
  <c r="G6" i="58"/>
  <c r="AI58" i="57"/>
  <c r="F70" i="61"/>
  <c r="E71" i="61"/>
  <c r="M68" i="61"/>
  <c r="L69" i="61"/>
  <c r="F10" i="61"/>
  <c r="E11" i="61"/>
  <c r="F5" i="58"/>
  <c r="E6" i="58"/>
  <c r="L65" i="58"/>
  <c r="M64" i="58"/>
  <c r="M7" i="58"/>
  <c r="L8" i="58"/>
  <c r="F63" i="58"/>
  <c r="E64" i="58"/>
  <c r="F68" i="56"/>
  <c r="G68" i="56"/>
  <c r="H68" i="56"/>
  <c r="E60" i="56"/>
  <c r="G58" i="56"/>
  <c r="G70" i="56" s="1"/>
  <c r="H58" i="56"/>
  <c r="H70" i="56" s="1"/>
  <c r="E3" i="56"/>
  <c r="E58" i="56" s="1"/>
  <c r="F58" i="56"/>
  <c r="F70" i="56" s="1"/>
  <c r="E68" i="56"/>
  <c r="O3" i="49"/>
  <c r="O4" i="49"/>
  <c r="O5" i="49"/>
  <c r="O6" i="49"/>
  <c r="O7" i="49"/>
  <c r="O8" i="49"/>
  <c r="O9" i="49"/>
  <c r="O10" i="49"/>
  <c r="O11" i="49"/>
  <c r="O12" i="49"/>
  <c r="O13" i="49"/>
  <c r="O14" i="49"/>
  <c r="O15" i="49"/>
  <c r="O16" i="49"/>
  <c r="O17" i="49"/>
  <c r="O18" i="49"/>
  <c r="O19" i="49"/>
  <c r="O20" i="49"/>
  <c r="O21" i="49"/>
  <c r="O22" i="49"/>
  <c r="O23" i="49"/>
  <c r="O24" i="49"/>
  <c r="O25" i="49"/>
  <c r="O26" i="49"/>
  <c r="O27" i="49"/>
  <c r="O28" i="49"/>
  <c r="O29" i="49"/>
  <c r="O30" i="49"/>
  <c r="O31" i="49"/>
  <c r="O32" i="49"/>
  <c r="O33" i="49"/>
  <c r="O34" i="49"/>
  <c r="O35" i="49"/>
  <c r="O36" i="49"/>
  <c r="O37" i="49"/>
  <c r="O38" i="49"/>
  <c r="O39" i="49"/>
  <c r="O40" i="49"/>
  <c r="O41" i="49"/>
  <c r="O42" i="49"/>
  <c r="O43" i="49"/>
  <c r="O44" i="49"/>
  <c r="O45" i="49"/>
  <c r="O46" i="49"/>
  <c r="O47" i="49"/>
  <c r="O48" i="49"/>
  <c r="O49" i="49"/>
  <c r="O50" i="49"/>
  <c r="O51" i="49"/>
  <c r="O52" i="49"/>
  <c r="O53" i="49"/>
  <c r="O54" i="49"/>
  <c r="O55" i="49"/>
  <c r="O56" i="49"/>
  <c r="M15" i="68" l="1"/>
  <c r="G11" i="68" s="1"/>
  <c r="L16" i="68"/>
  <c r="F14" i="68"/>
  <c r="E15" i="68"/>
  <c r="E23" i="71"/>
  <c r="F22" i="71"/>
  <c r="M86" i="71"/>
  <c r="L87" i="71"/>
  <c r="M22" i="71"/>
  <c r="G22" i="71" s="1"/>
  <c r="L23" i="71"/>
  <c r="F88" i="71"/>
  <c r="E89" i="71"/>
  <c r="M13" i="62"/>
  <c r="L14" i="62"/>
  <c r="F18" i="69"/>
  <c r="E19" i="69"/>
  <c r="M76" i="69"/>
  <c r="L77" i="69"/>
  <c r="M18" i="69"/>
  <c r="G18" i="69" s="1"/>
  <c r="L19" i="69"/>
  <c r="F77" i="69"/>
  <c r="E78" i="69"/>
  <c r="F82" i="68"/>
  <c r="E83" i="68"/>
  <c r="M82" i="68"/>
  <c r="L83" i="68"/>
  <c r="L12" i="61"/>
  <c r="M11" i="61"/>
  <c r="G8" i="61"/>
  <c r="M73" i="62"/>
  <c r="L74" i="62"/>
  <c r="F71" i="62"/>
  <c r="E72" i="62"/>
  <c r="F14" i="62"/>
  <c r="E15" i="62"/>
  <c r="F11" i="61"/>
  <c r="E12" i="61"/>
  <c r="M69" i="61"/>
  <c r="L70" i="61"/>
  <c r="F71" i="61"/>
  <c r="E72" i="61"/>
  <c r="L9" i="58"/>
  <c r="M8" i="58"/>
  <c r="F64" i="58"/>
  <c r="E65" i="58"/>
  <c r="M65" i="58"/>
  <c r="L66" i="58"/>
  <c r="F6" i="58"/>
  <c r="E7" i="58"/>
  <c r="E70" i="56"/>
  <c r="J4" i="51"/>
  <c r="J7" i="51"/>
  <c r="J8" i="51"/>
  <c r="J9" i="51"/>
  <c r="J6" i="51"/>
  <c r="J11" i="51"/>
  <c r="J25" i="51"/>
  <c r="J16" i="51"/>
  <c r="J32" i="51"/>
  <c r="J41" i="51"/>
  <c r="J26" i="51"/>
  <c r="J27" i="51"/>
  <c r="J12" i="51"/>
  <c r="J14" i="51"/>
  <c r="J10" i="51"/>
  <c r="J24" i="51"/>
  <c r="J15" i="51"/>
  <c r="J21" i="51"/>
  <c r="J42" i="51"/>
  <c r="J13" i="51"/>
  <c r="J18" i="51"/>
  <c r="J22" i="51"/>
  <c r="J28" i="51"/>
  <c r="J29" i="51"/>
  <c r="J43" i="51"/>
  <c r="J44" i="51"/>
  <c r="J23" i="51"/>
  <c r="J19" i="51"/>
  <c r="J17" i="51"/>
  <c r="J45" i="51"/>
  <c r="J20" i="51"/>
  <c r="J33" i="51"/>
  <c r="J34" i="51"/>
  <c r="J46" i="51"/>
  <c r="J35" i="51"/>
  <c r="J36" i="51"/>
  <c r="J30" i="51"/>
  <c r="J47" i="51"/>
  <c r="J48" i="51"/>
  <c r="J49" i="51"/>
  <c r="J50" i="51"/>
  <c r="J37" i="51"/>
  <c r="J31" i="51"/>
  <c r="J51" i="51"/>
  <c r="J52" i="51"/>
  <c r="J53" i="51"/>
  <c r="J54" i="51"/>
  <c r="J38" i="51"/>
  <c r="J39" i="51"/>
  <c r="J55" i="51"/>
  <c r="J56" i="51"/>
  <c r="J40" i="51"/>
  <c r="J57" i="51"/>
  <c r="J5" i="51"/>
  <c r="C4" i="51"/>
  <c r="C9" i="51"/>
  <c r="C7" i="51"/>
  <c r="C10" i="51"/>
  <c r="C6" i="51"/>
  <c r="C8" i="51"/>
  <c r="C27" i="51"/>
  <c r="C16" i="51"/>
  <c r="C33" i="51"/>
  <c r="C34" i="51"/>
  <c r="C25" i="51"/>
  <c r="C24" i="51"/>
  <c r="C13" i="51"/>
  <c r="C28" i="51"/>
  <c r="C17" i="51"/>
  <c r="C21" i="51"/>
  <c r="C12" i="51"/>
  <c r="C22" i="51"/>
  <c r="C56" i="51"/>
  <c r="C11" i="51"/>
  <c r="C15" i="51"/>
  <c r="C29" i="51"/>
  <c r="C23" i="51"/>
  <c r="C26" i="51"/>
  <c r="C47" i="51"/>
  <c r="C36" i="51"/>
  <c r="C20" i="51"/>
  <c r="C18" i="51"/>
  <c r="C14" i="51"/>
  <c r="C35" i="51"/>
  <c r="C19" i="51"/>
  <c r="C32" i="51"/>
  <c r="C31" i="51"/>
  <c r="C53" i="51"/>
  <c r="C51" i="51"/>
  <c r="C57" i="51"/>
  <c r="C38" i="51"/>
  <c r="C45" i="51"/>
  <c r="C52" i="51"/>
  <c r="C54" i="51"/>
  <c r="C40" i="51"/>
  <c r="C48" i="51"/>
  <c r="C30" i="51"/>
  <c r="C46" i="51"/>
  <c r="C41" i="51"/>
  <c r="C43" i="51"/>
  <c r="C39" i="51"/>
  <c r="C49" i="51"/>
  <c r="C55" i="51"/>
  <c r="C42" i="51"/>
  <c r="C37" i="51"/>
  <c r="C50" i="51"/>
  <c r="C44" i="51"/>
  <c r="C5" i="51"/>
  <c r="AA69" i="3"/>
  <c r="V69" i="3"/>
  <c r="T69" i="3"/>
  <c r="Y23" i="3"/>
  <c r="Y87" i="3" s="1"/>
  <c r="X23" i="3"/>
  <c r="X87" i="3" s="1"/>
  <c r="W23" i="3"/>
  <c r="W87" i="3" s="1"/>
  <c r="S23" i="3"/>
  <c r="Y22" i="3"/>
  <c r="X22" i="3"/>
  <c r="W22" i="3"/>
  <c r="S22" i="3"/>
  <c r="E16" i="68" l="1"/>
  <c r="F15" i="68"/>
  <c r="M16" i="68"/>
  <c r="G56" i="68" s="1"/>
  <c r="L17" i="68"/>
  <c r="X69" i="3"/>
  <c r="X84" i="3"/>
  <c r="X90" i="3"/>
  <c r="Y69" i="3"/>
  <c r="Y84" i="3"/>
  <c r="Y90" i="3"/>
  <c r="W69" i="3"/>
  <c r="W90" i="3"/>
  <c r="W84" i="3"/>
  <c r="S69" i="3"/>
  <c r="S84" i="3"/>
  <c r="F89" i="71"/>
  <c r="E90" i="71"/>
  <c r="L24" i="71"/>
  <c r="M23" i="71"/>
  <c r="G23" i="71" s="1"/>
  <c r="M87" i="71"/>
  <c r="L88" i="71"/>
  <c r="F23" i="71"/>
  <c r="E24" i="71"/>
  <c r="M14" i="62"/>
  <c r="L15" i="62"/>
  <c r="F78" i="69"/>
  <c r="E79" i="69"/>
  <c r="L20" i="69"/>
  <c r="M19" i="69"/>
  <c r="G19" i="69" s="1"/>
  <c r="M77" i="69"/>
  <c r="L78" i="69"/>
  <c r="F19" i="69"/>
  <c r="E20" i="69"/>
  <c r="M83" i="68"/>
  <c r="L84" i="68"/>
  <c r="F83" i="68"/>
  <c r="E84" i="68"/>
  <c r="M12" i="61"/>
  <c r="L13" i="61"/>
  <c r="E16" i="62"/>
  <c r="F15" i="62"/>
  <c r="F72" i="62"/>
  <c r="E73" i="62"/>
  <c r="M74" i="62"/>
  <c r="L75" i="62"/>
  <c r="G7" i="58"/>
  <c r="F72" i="61"/>
  <c r="E73" i="61"/>
  <c r="M70" i="61"/>
  <c r="L71" i="61"/>
  <c r="F12" i="61"/>
  <c r="E13" i="61"/>
  <c r="E8" i="58"/>
  <c r="F7" i="58"/>
  <c r="M66" i="58"/>
  <c r="L67" i="58"/>
  <c r="F65" i="58"/>
  <c r="E66" i="58"/>
  <c r="M9" i="58"/>
  <c r="G9" i="58" s="1"/>
  <c r="L10" i="58"/>
  <c r="E12" i="49"/>
  <c r="Z61" i="49"/>
  <c r="Z62" i="49"/>
  <c r="Z63" i="49"/>
  <c r="Z64" i="49"/>
  <c r="Z65" i="49"/>
  <c r="Z66" i="49"/>
  <c r="Z60" i="49"/>
  <c r="Z4" i="49"/>
  <c r="Z5" i="49"/>
  <c r="Z6" i="49"/>
  <c r="Z7" i="49"/>
  <c r="Z8" i="49"/>
  <c r="Z9" i="49"/>
  <c r="Z10" i="49"/>
  <c r="Z11" i="49"/>
  <c r="Z12" i="49"/>
  <c r="Z13" i="49"/>
  <c r="Z14" i="49"/>
  <c r="Z15" i="49"/>
  <c r="Z16" i="49"/>
  <c r="Z17" i="49"/>
  <c r="Z18" i="49"/>
  <c r="Z19" i="49"/>
  <c r="Z20" i="49"/>
  <c r="Z21" i="49"/>
  <c r="Z22" i="49"/>
  <c r="Z23" i="49"/>
  <c r="Z24" i="49"/>
  <c r="Z25" i="49"/>
  <c r="Z26" i="49"/>
  <c r="Z27" i="49"/>
  <c r="Z28" i="49"/>
  <c r="Z29" i="49"/>
  <c r="Z30" i="49"/>
  <c r="Z31" i="49"/>
  <c r="Z32" i="49"/>
  <c r="Z33" i="49"/>
  <c r="Z34" i="49"/>
  <c r="Z35" i="49"/>
  <c r="Z36" i="49"/>
  <c r="Z37" i="49"/>
  <c r="Z38" i="49"/>
  <c r="Z39" i="49"/>
  <c r="Z40" i="49"/>
  <c r="Z41" i="49"/>
  <c r="Z42" i="49"/>
  <c r="Z43" i="49"/>
  <c r="Z44" i="49"/>
  <c r="Z45" i="49"/>
  <c r="Z46" i="49"/>
  <c r="Z47" i="49"/>
  <c r="Z48" i="49"/>
  <c r="Z49" i="49"/>
  <c r="Z50" i="49"/>
  <c r="Z51" i="49"/>
  <c r="Z52" i="49"/>
  <c r="Z53" i="49"/>
  <c r="Z54" i="49"/>
  <c r="Z55" i="49"/>
  <c r="Z56" i="49"/>
  <c r="M17" i="68" l="1"/>
  <c r="G12" i="68" s="1"/>
  <c r="L18" i="68"/>
  <c r="E17" i="68"/>
  <c r="F16" i="68"/>
  <c r="AF72" i="67"/>
  <c r="AG72" i="67"/>
  <c r="M88" i="71"/>
  <c r="L89" i="71"/>
  <c r="F24" i="71"/>
  <c r="E25" i="71"/>
  <c r="E28" i="71"/>
  <c r="L28" i="71"/>
  <c r="M24" i="71"/>
  <c r="G24" i="71" s="1"/>
  <c r="L25" i="71"/>
  <c r="F90" i="71"/>
  <c r="E91" i="71"/>
  <c r="M15" i="62"/>
  <c r="L16" i="62"/>
  <c r="F20" i="69"/>
  <c r="E21" i="69"/>
  <c r="M78" i="69"/>
  <c r="L79" i="69"/>
  <c r="L21" i="69"/>
  <c r="M20" i="69"/>
  <c r="F79" i="69"/>
  <c r="E80" i="69"/>
  <c r="F84" i="68"/>
  <c r="E85" i="68"/>
  <c r="M84" i="68"/>
  <c r="L85" i="68"/>
  <c r="L14" i="61"/>
  <c r="M13" i="61"/>
  <c r="M75" i="62"/>
  <c r="L76" i="62"/>
  <c r="F73" i="62"/>
  <c r="E74" i="62"/>
  <c r="E17" i="62"/>
  <c r="F16" i="62"/>
  <c r="F13" i="61"/>
  <c r="E14" i="61"/>
  <c r="M71" i="61"/>
  <c r="L72" i="61"/>
  <c r="F73" i="61"/>
  <c r="E74" i="61"/>
  <c r="M10" i="58"/>
  <c r="L11" i="58"/>
  <c r="F66" i="58"/>
  <c r="E67" i="58"/>
  <c r="M67" i="58"/>
  <c r="L68" i="58"/>
  <c r="E9" i="58"/>
  <c r="F8" i="58"/>
  <c r="V44" i="49"/>
  <c r="Y44" i="49"/>
  <c r="AD44" i="49" s="1"/>
  <c r="S45" i="49"/>
  <c r="AB45" i="49" s="1"/>
  <c r="V45" i="49"/>
  <c r="V46" i="49"/>
  <c r="Y46" i="49"/>
  <c r="AD46" i="49" s="1"/>
  <c r="V47" i="49"/>
  <c r="Y47" i="49"/>
  <c r="AD47" i="49" s="1"/>
  <c r="V48" i="49"/>
  <c r="Y48" i="49"/>
  <c r="AD48" i="49" s="1"/>
  <c r="V49" i="49"/>
  <c r="Y49" i="49"/>
  <c r="AD49" i="49" s="1"/>
  <c r="Y50" i="49"/>
  <c r="AD50" i="49" s="1"/>
  <c r="V52" i="49"/>
  <c r="Y52" i="49"/>
  <c r="AD52" i="49" s="1"/>
  <c r="S53" i="49"/>
  <c r="AB53" i="49" s="1"/>
  <c r="V53" i="49"/>
  <c r="Y53" i="49"/>
  <c r="AD53" i="49" s="1"/>
  <c r="V54" i="49"/>
  <c r="V55" i="49"/>
  <c r="Y55" i="49"/>
  <c r="AD55" i="49" s="1"/>
  <c r="V56" i="49"/>
  <c r="Y56" i="49"/>
  <c r="AD56" i="49" s="1"/>
  <c r="F17" i="68" l="1"/>
  <c r="E18" i="68"/>
  <c r="M18" i="68"/>
  <c r="L19" i="68"/>
  <c r="M28" i="71"/>
  <c r="G28" i="71" s="1"/>
  <c r="L29" i="71"/>
  <c r="F28" i="71"/>
  <c r="E29" i="71"/>
  <c r="L26" i="71"/>
  <c r="M25" i="71"/>
  <c r="G25" i="71" s="1"/>
  <c r="F25" i="71"/>
  <c r="E26" i="71"/>
  <c r="F91" i="71"/>
  <c r="E92" i="71"/>
  <c r="M89" i="71"/>
  <c r="L90" i="71"/>
  <c r="G15" i="69"/>
  <c r="M16" i="62"/>
  <c r="L17" i="62"/>
  <c r="M21" i="69"/>
  <c r="L22" i="69"/>
  <c r="M79" i="69"/>
  <c r="L80" i="69"/>
  <c r="F21" i="69"/>
  <c r="E22" i="69"/>
  <c r="F80" i="69"/>
  <c r="E81" i="69"/>
  <c r="M85" i="68"/>
  <c r="L86" i="68"/>
  <c r="E86" i="68"/>
  <c r="F85" i="68"/>
  <c r="M14" i="61"/>
  <c r="L15" i="61"/>
  <c r="F74" i="62"/>
  <c r="E75" i="62"/>
  <c r="F17" i="62"/>
  <c r="E18" i="62"/>
  <c r="L77" i="62"/>
  <c r="M76" i="62"/>
  <c r="F74" i="61"/>
  <c r="E75" i="61"/>
  <c r="F14" i="61"/>
  <c r="E15" i="61"/>
  <c r="M72" i="61"/>
  <c r="L73" i="61"/>
  <c r="F9" i="58"/>
  <c r="E10" i="58"/>
  <c r="F67" i="58"/>
  <c r="E68" i="58"/>
  <c r="M68" i="58"/>
  <c r="L69" i="58"/>
  <c r="L12" i="58"/>
  <c r="M11" i="58"/>
  <c r="Y54" i="49"/>
  <c r="AD54" i="49" s="1"/>
  <c r="S50" i="49"/>
  <c r="AB50" i="49" s="1"/>
  <c r="S55" i="49"/>
  <c r="AB55" i="49" s="1"/>
  <c r="Y51" i="49"/>
  <c r="AD51" i="49" s="1"/>
  <c r="S47" i="49"/>
  <c r="AB47" i="49" s="1"/>
  <c r="S44" i="49"/>
  <c r="AB44" i="49" s="1"/>
  <c r="S52" i="49"/>
  <c r="AB52" i="49" s="1"/>
  <c r="V51" i="49"/>
  <c r="S49" i="49"/>
  <c r="AB49" i="49" s="1"/>
  <c r="Y45" i="49"/>
  <c r="AD45" i="49" s="1"/>
  <c r="S54" i="49"/>
  <c r="AB54" i="49" s="1"/>
  <c r="S46" i="49"/>
  <c r="AB46" i="49" s="1"/>
  <c r="S51" i="49"/>
  <c r="AB51" i="49" s="1"/>
  <c r="S56" i="49"/>
  <c r="AB56" i="49" s="1"/>
  <c r="V50" i="49"/>
  <c r="S48" i="49"/>
  <c r="AB48" i="49" s="1"/>
  <c r="M19" i="68" l="1"/>
  <c r="G17" i="68" s="1"/>
  <c r="L20" i="68"/>
  <c r="F18" i="68"/>
  <c r="E19" i="68"/>
  <c r="L27" i="71"/>
  <c r="M27" i="71" s="1"/>
  <c r="G27" i="71" s="1"/>
  <c r="M26" i="71"/>
  <c r="G26" i="71" s="1"/>
  <c r="M90" i="71"/>
  <c r="L91" i="71"/>
  <c r="E30" i="71"/>
  <c r="F29" i="71"/>
  <c r="F26" i="71"/>
  <c r="E27" i="71"/>
  <c r="F27" i="71" s="1"/>
  <c r="F92" i="71"/>
  <c r="E93" i="71"/>
  <c r="M29" i="71"/>
  <c r="G29" i="71" s="1"/>
  <c r="L30" i="71"/>
  <c r="G21" i="69"/>
  <c r="G12" i="69"/>
  <c r="L18" i="62"/>
  <c r="M17" i="62"/>
  <c r="F22" i="69"/>
  <c r="E23" i="69"/>
  <c r="M80" i="69"/>
  <c r="L81" i="69"/>
  <c r="F81" i="69"/>
  <c r="E82" i="69"/>
  <c r="M22" i="69"/>
  <c r="L23" i="69"/>
  <c r="F86" i="68"/>
  <c r="E87" i="68"/>
  <c r="M86" i="68"/>
  <c r="L87" i="68"/>
  <c r="M15" i="61"/>
  <c r="L16" i="61"/>
  <c r="F18" i="62"/>
  <c r="E19" i="62"/>
  <c r="F75" i="62"/>
  <c r="E76" i="62"/>
  <c r="M77" i="62"/>
  <c r="L78" i="62"/>
  <c r="M73" i="61"/>
  <c r="L74" i="61"/>
  <c r="F75" i="61"/>
  <c r="E76" i="61"/>
  <c r="E16" i="61"/>
  <c r="F15" i="61"/>
  <c r="L13" i="58"/>
  <c r="M12" i="58"/>
  <c r="E69" i="58"/>
  <c r="F68" i="58"/>
  <c r="M69" i="58"/>
  <c r="L70" i="58"/>
  <c r="F10" i="58"/>
  <c r="E11" i="58"/>
  <c r="S26" i="49"/>
  <c r="AB26" i="49" s="1"/>
  <c r="V26" i="49"/>
  <c r="Y26" i="49"/>
  <c r="V24" i="49"/>
  <c r="Y25" i="49"/>
  <c r="AD25" i="49" s="1"/>
  <c r="F19" i="68" l="1"/>
  <c r="E20" i="68"/>
  <c r="M20" i="68"/>
  <c r="G16" i="68" s="1"/>
  <c r="L21" i="68"/>
  <c r="E31" i="71"/>
  <c r="F30" i="71"/>
  <c r="M30" i="71"/>
  <c r="G30" i="71" s="1"/>
  <c r="L31" i="71"/>
  <c r="M91" i="71"/>
  <c r="L92" i="71"/>
  <c r="F93" i="71"/>
  <c r="E94" i="71"/>
  <c r="G17" i="62"/>
  <c r="G10" i="62"/>
  <c r="L19" i="62"/>
  <c r="M18" i="62"/>
  <c r="F82" i="69"/>
  <c r="E83" i="69"/>
  <c r="M81" i="69"/>
  <c r="L82" i="69"/>
  <c r="M23" i="69"/>
  <c r="L24" i="69"/>
  <c r="E24" i="69"/>
  <c r="F23" i="69"/>
  <c r="M87" i="68"/>
  <c r="L88" i="68"/>
  <c r="F87" i="68"/>
  <c r="E88" i="68"/>
  <c r="L17" i="61"/>
  <c r="M16" i="61"/>
  <c r="G10" i="61"/>
  <c r="F76" i="62"/>
  <c r="E77" i="62"/>
  <c r="M78" i="62"/>
  <c r="L79" i="62"/>
  <c r="F19" i="62"/>
  <c r="E20" i="62"/>
  <c r="M74" i="61"/>
  <c r="L75" i="61"/>
  <c r="E17" i="61"/>
  <c r="F16" i="61"/>
  <c r="F76" i="61"/>
  <c r="E77" i="61"/>
  <c r="M70" i="58"/>
  <c r="L71" i="58"/>
  <c r="F11" i="58"/>
  <c r="E12" i="58"/>
  <c r="F69" i="58"/>
  <c r="E70" i="58"/>
  <c r="M13" i="58"/>
  <c r="L14" i="58"/>
  <c r="V25" i="49"/>
  <c r="Y24" i="49"/>
  <c r="AD24" i="49" s="1"/>
  <c r="S25" i="49"/>
  <c r="AB25" i="49" s="1"/>
  <c r="AD26" i="49"/>
  <c r="S24" i="49"/>
  <c r="AB24" i="49" s="1"/>
  <c r="S60" i="49"/>
  <c r="AB60" i="49" s="1"/>
  <c r="Y60" i="49"/>
  <c r="AD60" i="49" s="1"/>
  <c r="S61" i="49"/>
  <c r="AB61" i="49" s="1"/>
  <c r="V61" i="49"/>
  <c r="V62" i="49"/>
  <c r="V63" i="49"/>
  <c r="S64" i="49"/>
  <c r="AB64" i="49" s="1"/>
  <c r="V64" i="49"/>
  <c r="S65" i="49"/>
  <c r="AB65" i="49" s="1"/>
  <c r="V65" i="49"/>
  <c r="M21" i="68" l="1"/>
  <c r="G14" i="68" s="1"/>
  <c r="L22" i="68"/>
  <c r="F20" i="68"/>
  <c r="E21" i="68"/>
  <c r="F94" i="71"/>
  <c r="E95" i="71"/>
  <c r="M92" i="71"/>
  <c r="L93" i="71"/>
  <c r="L32" i="71"/>
  <c r="M31" i="71"/>
  <c r="G31" i="71" s="1"/>
  <c r="F31" i="71"/>
  <c r="E32" i="71"/>
  <c r="G18" i="62"/>
  <c r="G12" i="62"/>
  <c r="M19" i="62"/>
  <c r="G19" i="62" s="1"/>
  <c r="L20" i="62"/>
  <c r="E25" i="69"/>
  <c r="E28" i="69"/>
  <c r="F24" i="69"/>
  <c r="L28" i="69"/>
  <c r="M24" i="69"/>
  <c r="L25" i="69"/>
  <c r="M82" i="69"/>
  <c r="L83" i="69"/>
  <c r="F83" i="69"/>
  <c r="E84" i="69"/>
  <c r="F88" i="68"/>
  <c r="E89" i="68"/>
  <c r="M88" i="68"/>
  <c r="L89" i="68"/>
  <c r="M17" i="61"/>
  <c r="G17" i="61" s="1"/>
  <c r="L18" i="61"/>
  <c r="F20" i="62"/>
  <c r="E21" i="62"/>
  <c r="M79" i="62"/>
  <c r="L80" i="62"/>
  <c r="F77" i="62"/>
  <c r="E78" i="62"/>
  <c r="G8" i="58"/>
  <c r="E18" i="61"/>
  <c r="F17" i="61"/>
  <c r="F77" i="61"/>
  <c r="E78" i="61"/>
  <c r="M75" i="61"/>
  <c r="L76" i="61"/>
  <c r="E13" i="58"/>
  <c r="F12" i="58"/>
  <c r="M14" i="58"/>
  <c r="L15" i="58"/>
  <c r="M71" i="58"/>
  <c r="L72" i="58"/>
  <c r="F70" i="58"/>
  <c r="E71" i="58"/>
  <c r="Y62" i="49"/>
  <c r="AD62" i="49" s="1"/>
  <c r="V60" i="49"/>
  <c r="S66" i="49"/>
  <c r="AB66" i="49" s="1"/>
  <c r="S63" i="49"/>
  <c r="AB63" i="49" s="1"/>
  <c r="Y64" i="49"/>
  <c r="AD64" i="49" s="1"/>
  <c r="Y61" i="49"/>
  <c r="AD61" i="49" s="1"/>
  <c r="S62" i="49"/>
  <c r="AB62" i="49" s="1"/>
  <c r="Y65" i="49"/>
  <c r="AD65" i="49" s="1"/>
  <c r="Y66" i="49"/>
  <c r="AD66" i="49" s="1"/>
  <c r="Y63" i="49"/>
  <c r="AD63" i="49" s="1"/>
  <c r="V66" i="49"/>
  <c r="Y29" i="49"/>
  <c r="AD29" i="49" s="1"/>
  <c r="V29" i="49"/>
  <c r="S29" i="49"/>
  <c r="AB29" i="49" s="1"/>
  <c r="V28" i="49"/>
  <c r="Y27" i="49"/>
  <c r="AD27" i="49" s="1"/>
  <c r="V27" i="49"/>
  <c r="S27" i="49"/>
  <c r="AB27" i="49" s="1"/>
  <c r="S17" i="49"/>
  <c r="AB17" i="49" s="1"/>
  <c r="V17" i="49"/>
  <c r="V18" i="49"/>
  <c r="E22" i="68" l="1"/>
  <c r="F21" i="68"/>
  <c r="L23" i="68"/>
  <c r="M22" i="68"/>
  <c r="M32" i="71"/>
  <c r="G32" i="71" s="1"/>
  <c r="L33" i="71"/>
  <c r="M93" i="71"/>
  <c r="L94" i="71"/>
  <c r="F32" i="71"/>
  <c r="E33" i="71"/>
  <c r="F95" i="71"/>
  <c r="E96" i="71"/>
  <c r="G24" i="69"/>
  <c r="G22" i="69"/>
  <c r="M20" i="62"/>
  <c r="L21" i="62"/>
  <c r="M83" i="69"/>
  <c r="L84" i="69"/>
  <c r="L29" i="69"/>
  <c r="M28" i="69"/>
  <c r="M25" i="69"/>
  <c r="L26" i="69"/>
  <c r="F84" i="69"/>
  <c r="E85" i="69"/>
  <c r="F28" i="69"/>
  <c r="E29" i="69"/>
  <c r="F25" i="69"/>
  <c r="E26" i="69"/>
  <c r="L90" i="68"/>
  <c r="M89" i="68"/>
  <c r="F89" i="68"/>
  <c r="E90" i="68"/>
  <c r="L19" i="61"/>
  <c r="M18" i="61"/>
  <c r="G18" i="61" s="1"/>
  <c r="M80" i="62"/>
  <c r="L81" i="62"/>
  <c r="F78" i="62"/>
  <c r="E79" i="62"/>
  <c r="F21" i="62"/>
  <c r="E22" i="62"/>
  <c r="G10" i="58"/>
  <c r="M76" i="61"/>
  <c r="L77" i="61"/>
  <c r="F78" i="61"/>
  <c r="E79" i="61"/>
  <c r="F18" i="61"/>
  <c r="E19" i="61"/>
  <c r="F71" i="58"/>
  <c r="E72" i="58"/>
  <c r="M15" i="58"/>
  <c r="L16" i="58"/>
  <c r="L73" i="58"/>
  <c r="M72" i="58"/>
  <c r="F13" i="58"/>
  <c r="E14" i="58"/>
  <c r="V16" i="49"/>
  <c r="S16" i="49"/>
  <c r="AB16" i="49" s="1"/>
  <c r="Y28" i="49"/>
  <c r="AD28" i="49" s="1"/>
  <c r="Y18" i="49"/>
  <c r="AD18" i="49" s="1"/>
  <c r="Y17" i="49"/>
  <c r="AD17" i="49" s="1"/>
  <c r="S18" i="49"/>
  <c r="AB18" i="49" s="1"/>
  <c r="Y16" i="49"/>
  <c r="AD16" i="49" s="1"/>
  <c r="S28" i="49"/>
  <c r="AB28" i="49" s="1"/>
  <c r="S19" i="49"/>
  <c r="AB19" i="49" s="1"/>
  <c r="V19" i="49"/>
  <c r="S20" i="49"/>
  <c r="AB20" i="49" s="1"/>
  <c r="V20" i="49"/>
  <c r="V21" i="49"/>
  <c r="Y21" i="49"/>
  <c r="S22" i="49"/>
  <c r="AB22" i="49" s="1"/>
  <c r="V22" i="49"/>
  <c r="Y22" i="49"/>
  <c r="AD22" i="49" s="1"/>
  <c r="V23" i="49"/>
  <c r="Y23" i="49"/>
  <c r="AD23" i="49" s="1"/>
  <c r="Y30" i="49"/>
  <c r="AD30" i="49" s="1"/>
  <c r="S32" i="49"/>
  <c r="AB32" i="49" s="1"/>
  <c r="S33" i="49"/>
  <c r="AB33" i="49" s="1"/>
  <c r="V33" i="49"/>
  <c r="S34" i="49"/>
  <c r="AB34" i="49" s="1"/>
  <c r="V34" i="49"/>
  <c r="V35" i="49"/>
  <c r="Y35" i="49"/>
  <c r="V36" i="49"/>
  <c r="Y36" i="49"/>
  <c r="AD36" i="49" s="1"/>
  <c r="V37" i="49"/>
  <c r="Y37" i="49"/>
  <c r="AD37" i="49" s="1"/>
  <c r="Y39" i="49"/>
  <c r="AD39" i="49" s="1"/>
  <c r="S40" i="49"/>
  <c r="AB40" i="49" s="1"/>
  <c r="S41" i="49"/>
  <c r="AB41" i="49" s="1"/>
  <c r="V41" i="49"/>
  <c r="V42" i="49"/>
  <c r="V43" i="49"/>
  <c r="L24" i="68" l="1"/>
  <c r="M23" i="68"/>
  <c r="G18" i="68" s="1"/>
  <c r="E23" i="68"/>
  <c r="F22" i="68"/>
  <c r="F96" i="71"/>
  <c r="E97" i="71"/>
  <c r="F33" i="71"/>
  <c r="E34" i="71"/>
  <c r="M94" i="71"/>
  <c r="L95" i="71"/>
  <c r="L34" i="71"/>
  <c r="M33" i="71"/>
  <c r="G33" i="71" s="1"/>
  <c r="G11" i="69"/>
  <c r="G25" i="69"/>
  <c r="G23" i="69"/>
  <c r="M21" i="62"/>
  <c r="L22" i="62"/>
  <c r="F85" i="69"/>
  <c r="E86" i="69"/>
  <c r="M26" i="69"/>
  <c r="G26" i="69" s="1"/>
  <c r="L27" i="69"/>
  <c r="M27" i="69" s="1"/>
  <c r="G27" i="69" s="1"/>
  <c r="M29" i="69"/>
  <c r="L30" i="69"/>
  <c r="F26" i="69"/>
  <c r="E27" i="69"/>
  <c r="F27" i="69" s="1"/>
  <c r="F29" i="69"/>
  <c r="E30" i="69"/>
  <c r="M84" i="69"/>
  <c r="L85" i="69"/>
  <c r="F90" i="68"/>
  <c r="E91" i="68"/>
  <c r="M90" i="68"/>
  <c r="L91" i="68"/>
  <c r="M19" i="61"/>
  <c r="G19" i="61" s="1"/>
  <c r="L20" i="61"/>
  <c r="F22" i="62"/>
  <c r="E23" i="62"/>
  <c r="F79" i="62"/>
  <c r="E80" i="62"/>
  <c r="M81" i="62"/>
  <c r="L82" i="62"/>
  <c r="F79" i="61"/>
  <c r="E80" i="61"/>
  <c r="F19" i="61"/>
  <c r="E20" i="61"/>
  <c r="M77" i="61"/>
  <c r="L78" i="61"/>
  <c r="F14" i="58"/>
  <c r="E15" i="58"/>
  <c r="M73" i="58"/>
  <c r="L74" i="58"/>
  <c r="M16" i="58"/>
  <c r="L17" i="58"/>
  <c r="F72" i="58"/>
  <c r="E73" i="58"/>
  <c r="S43" i="49"/>
  <c r="AB43" i="49" s="1"/>
  <c r="S35" i="49"/>
  <c r="AB35" i="49" s="1"/>
  <c r="S21" i="49"/>
  <c r="AB21" i="49" s="1"/>
  <c r="V39" i="49"/>
  <c r="Y38" i="49"/>
  <c r="AD38" i="49" s="1"/>
  <c r="S37" i="49"/>
  <c r="AB37" i="49" s="1"/>
  <c r="Y33" i="49"/>
  <c r="AD33" i="49" s="1"/>
  <c r="V31" i="49"/>
  <c r="S23" i="49"/>
  <c r="AB23" i="49" s="1"/>
  <c r="Y19" i="49"/>
  <c r="AD19" i="49" s="1"/>
  <c r="Y41" i="49"/>
  <c r="AD41" i="49" s="1"/>
  <c r="S42" i="49"/>
  <c r="AB42" i="49" s="1"/>
  <c r="Y43" i="49"/>
  <c r="AD43" i="49" s="1"/>
  <c r="S31" i="49"/>
  <c r="AB31" i="49" s="1"/>
  <c r="AD21" i="49"/>
  <c r="S39" i="49"/>
  <c r="AB39" i="49" s="1"/>
  <c r="AD35" i="49"/>
  <c r="Y40" i="49"/>
  <c r="AD40" i="49" s="1"/>
  <c r="V38" i="49"/>
  <c r="S36" i="49"/>
  <c r="AB36" i="49" s="1"/>
  <c r="Y32" i="49"/>
  <c r="AD32" i="49" s="1"/>
  <c r="V30" i="49"/>
  <c r="Y42" i="49"/>
  <c r="AD42" i="49" s="1"/>
  <c r="V40" i="49"/>
  <c r="S38" i="49"/>
  <c r="AB38" i="49" s="1"/>
  <c r="Y34" i="49"/>
  <c r="AD34" i="49" s="1"/>
  <c r="V32" i="49"/>
  <c r="Y31" i="49"/>
  <c r="AD31" i="49" s="1"/>
  <c r="S30" i="49"/>
  <c r="AB30" i="49" s="1"/>
  <c r="Y20" i="49"/>
  <c r="AD20" i="49" s="1"/>
  <c r="E24" i="68" l="1"/>
  <c r="F23" i="68"/>
  <c r="M24" i="68"/>
  <c r="L28" i="68"/>
  <c r="L25" i="68"/>
  <c r="G61" i="68"/>
  <c r="G63" i="68"/>
  <c r="L35" i="71"/>
  <c r="M34" i="71"/>
  <c r="G34" i="71" s="1"/>
  <c r="M95" i="71"/>
  <c r="L96" i="71"/>
  <c r="F34" i="71"/>
  <c r="E35" i="71"/>
  <c r="F97" i="71"/>
  <c r="E98" i="71"/>
  <c r="G16" i="69"/>
  <c r="G21" i="62"/>
  <c r="G11" i="62"/>
  <c r="M22" i="62"/>
  <c r="G22" i="62" s="1"/>
  <c r="L23" i="62"/>
  <c r="M30" i="69"/>
  <c r="L31" i="69"/>
  <c r="M85" i="69"/>
  <c r="L86" i="69"/>
  <c r="F30" i="69"/>
  <c r="E31" i="69"/>
  <c r="F86" i="69"/>
  <c r="E87" i="69"/>
  <c r="F91" i="68"/>
  <c r="E92" i="68"/>
  <c r="M91" i="68"/>
  <c r="L92" i="68"/>
  <c r="M20" i="61"/>
  <c r="L21" i="61"/>
  <c r="M82" i="62"/>
  <c r="L83" i="62"/>
  <c r="E24" i="62"/>
  <c r="F23" i="62"/>
  <c r="E81" i="62"/>
  <c r="F80" i="62"/>
  <c r="M78" i="61"/>
  <c r="L79" i="61"/>
  <c r="F80" i="61"/>
  <c r="E81" i="61"/>
  <c r="F20" i="61"/>
  <c r="E21" i="61"/>
  <c r="F73" i="58"/>
  <c r="E74" i="58"/>
  <c r="M74" i="58"/>
  <c r="L75" i="58"/>
  <c r="M17" i="58"/>
  <c r="L18" i="58"/>
  <c r="E16" i="58"/>
  <c r="F15" i="58"/>
  <c r="S10" i="49"/>
  <c r="AB10" i="49" s="1"/>
  <c r="V10" i="49"/>
  <c r="Y10" i="49"/>
  <c r="V11" i="49"/>
  <c r="Y11" i="49"/>
  <c r="V12" i="49"/>
  <c r="Y12" i="49"/>
  <c r="AD12" i="49" s="1"/>
  <c r="V13" i="49"/>
  <c r="Y13" i="49"/>
  <c r="AD13" i="49" s="1"/>
  <c r="Y14" i="49"/>
  <c r="Y15" i="49"/>
  <c r="AD15" i="49" s="1"/>
  <c r="M25" i="68" l="1"/>
  <c r="G23" i="68" s="1"/>
  <c r="L26" i="68"/>
  <c r="L29" i="68"/>
  <c r="M28" i="68"/>
  <c r="G21" i="68" s="1"/>
  <c r="E25" i="68"/>
  <c r="E28" i="68"/>
  <c r="F24" i="68"/>
  <c r="M96" i="71"/>
  <c r="L97" i="71"/>
  <c r="E36" i="71"/>
  <c r="F35" i="71"/>
  <c r="F98" i="71"/>
  <c r="E99" i="71"/>
  <c r="M35" i="71"/>
  <c r="G35" i="71" s="1"/>
  <c r="L36" i="71"/>
  <c r="G20" i="69"/>
  <c r="M23" i="62"/>
  <c r="G23" i="62" s="1"/>
  <c r="L24" i="62"/>
  <c r="F87" i="69"/>
  <c r="E88" i="69"/>
  <c r="E32" i="69"/>
  <c r="F31" i="69"/>
  <c r="M86" i="69"/>
  <c r="L87" i="69"/>
  <c r="M31" i="69"/>
  <c r="G31" i="69" s="1"/>
  <c r="L32" i="69"/>
  <c r="F92" i="68"/>
  <c r="E93" i="68"/>
  <c r="M92" i="68"/>
  <c r="L93" i="68"/>
  <c r="L22" i="61"/>
  <c r="M21" i="61"/>
  <c r="E28" i="62"/>
  <c r="E25" i="62"/>
  <c r="F24" i="62"/>
  <c r="F81" i="62"/>
  <c r="E82" i="62"/>
  <c r="M83" i="62"/>
  <c r="L84" i="62"/>
  <c r="G17" i="58"/>
  <c r="G15" i="58"/>
  <c r="F81" i="61"/>
  <c r="E82" i="61"/>
  <c r="F21" i="61"/>
  <c r="E22" i="61"/>
  <c r="M79" i="61"/>
  <c r="L80" i="61"/>
  <c r="E17" i="58"/>
  <c r="F16" i="58"/>
  <c r="F74" i="58"/>
  <c r="E75" i="58"/>
  <c r="M18" i="58"/>
  <c r="G18" i="58" s="1"/>
  <c r="L19" i="58"/>
  <c r="M75" i="58"/>
  <c r="L76" i="58"/>
  <c r="AD14" i="49"/>
  <c r="S15" i="49"/>
  <c r="AB15" i="49" s="1"/>
  <c r="V14" i="49"/>
  <c r="S12" i="49"/>
  <c r="AB12" i="49" s="1"/>
  <c r="S14" i="49"/>
  <c r="AB14" i="49" s="1"/>
  <c r="AD10" i="49"/>
  <c r="S11" i="49"/>
  <c r="AB11" i="49" s="1"/>
  <c r="V15" i="49"/>
  <c r="S13" i="49"/>
  <c r="AB13" i="49" s="1"/>
  <c r="AD11" i="49"/>
  <c r="F25" i="68" l="1"/>
  <c r="E26" i="68"/>
  <c r="M29" i="68"/>
  <c r="G44" i="68" s="1"/>
  <c r="L30" i="68"/>
  <c r="E29" i="68"/>
  <c r="F28" i="68"/>
  <c r="L27" i="68"/>
  <c r="M27" i="68" s="1"/>
  <c r="G22" i="68" s="1"/>
  <c r="M26" i="68"/>
  <c r="G20" i="68" s="1"/>
  <c r="M36" i="71"/>
  <c r="G36" i="71" s="1"/>
  <c r="L37" i="71"/>
  <c r="F36" i="71"/>
  <c r="E37" i="71"/>
  <c r="F99" i="71"/>
  <c r="E100" i="71"/>
  <c r="M97" i="71"/>
  <c r="L98" i="71"/>
  <c r="L25" i="62"/>
  <c r="L28" i="62"/>
  <c r="M24" i="62"/>
  <c r="G24" i="62" s="1"/>
  <c r="M32" i="69"/>
  <c r="G32" i="69" s="1"/>
  <c r="L33" i="69"/>
  <c r="M87" i="69"/>
  <c r="L88" i="69"/>
  <c r="E33" i="69"/>
  <c r="F32" i="69"/>
  <c r="F88" i="69"/>
  <c r="E89" i="69"/>
  <c r="F93" i="68"/>
  <c r="E94" i="68"/>
  <c r="M93" i="68"/>
  <c r="L94" i="68"/>
  <c r="G21" i="61"/>
  <c r="G15" i="61"/>
  <c r="M22" i="61"/>
  <c r="L23" i="61"/>
  <c r="F82" i="62"/>
  <c r="E83" i="62"/>
  <c r="L85" i="62"/>
  <c r="M84" i="62"/>
  <c r="F25" i="62"/>
  <c r="E26" i="62"/>
  <c r="F28" i="62"/>
  <c r="E29" i="62"/>
  <c r="M80" i="61"/>
  <c r="L81" i="61"/>
  <c r="F82" i="61"/>
  <c r="E83" i="61"/>
  <c r="F22" i="61"/>
  <c r="E23" i="61"/>
  <c r="M76" i="58"/>
  <c r="L77" i="58"/>
  <c r="F75" i="58"/>
  <c r="E76" i="58"/>
  <c r="L20" i="58"/>
  <c r="M19" i="58"/>
  <c r="G19" i="58" s="1"/>
  <c r="F17" i="58"/>
  <c r="E18" i="58"/>
  <c r="S7" i="49"/>
  <c r="AB7" i="49" s="1"/>
  <c r="V7" i="49"/>
  <c r="Y7" i="49"/>
  <c r="V8" i="49"/>
  <c r="S9" i="49"/>
  <c r="AB9" i="49" s="1"/>
  <c r="F29" i="68" l="1"/>
  <c r="E30" i="68"/>
  <c r="E27" i="68"/>
  <c r="F27" i="68" s="1"/>
  <c r="F26" i="68"/>
  <c r="L31" i="68"/>
  <c r="M30" i="68"/>
  <c r="G45" i="68" s="1"/>
  <c r="F100" i="71"/>
  <c r="E101" i="71"/>
  <c r="M98" i="71"/>
  <c r="L99" i="71"/>
  <c r="E38" i="71"/>
  <c r="F37" i="71"/>
  <c r="M37" i="71"/>
  <c r="G37" i="71" s="1"/>
  <c r="L38" i="71"/>
  <c r="M28" i="62"/>
  <c r="L29" i="62"/>
  <c r="L26" i="62"/>
  <c r="M25" i="62"/>
  <c r="G25" i="62" s="1"/>
  <c r="F89" i="69"/>
  <c r="E90" i="69"/>
  <c r="F33" i="69"/>
  <c r="E34" i="69"/>
  <c r="M88" i="69"/>
  <c r="L89" i="69"/>
  <c r="M33" i="69"/>
  <c r="G33" i="69" s="1"/>
  <c r="L34" i="69"/>
  <c r="M94" i="68"/>
  <c r="L95" i="68"/>
  <c r="F94" i="68"/>
  <c r="E95" i="68"/>
  <c r="M23" i="61"/>
  <c r="G23" i="61" s="1"/>
  <c r="L24" i="61"/>
  <c r="G22" i="61"/>
  <c r="G16" i="61"/>
  <c r="M85" i="62"/>
  <c r="L86" i="62"/>
  <c r="F29" i="62"/>
  <c r="E30" i="62"/>
  <c r="F83" i="62"/>
  <c r="E84" i="62"/>
  <c r="F26" i="62"/>
  <c r="E27" i="62"/>
  <c r="F27" i="62" s="1"/>
  <c r="M81" i="61"/>
  <c r="L82" i="61"/>
  <c r="F83" i="61"/>
  <c r="E84" i="61"/>
  <c r="E24" i="61"/>
  <c r="F23" i="61"/>
  <c r="F18" i="58"/>
  <c r="E19" i="58"/>
  <c r="L21" i="58"/>
  <c r="M20" i="58"/>
  <c r="M77" i="58"/>
  <c r="L78" i="58"/>
  <c r="F76" i="58"/>
  <c r="E77" i="58"/>
  <c r="Y9" i="49"/>
  <c r="AD9" i="49" s="1"/>
  <c r="V9" i="49"/>
  <c r="Y8" i="49"/>
  <c r="AD8" i="49" s="1"/>
  <c r="AD7" i="49"/>
  <c r="S8" i="49"/>
  <c r="AB8" i="49" s="1"/>
  <c r="L32" i="68" l="1"/>
  <c r="M31" i="68"/>
  <c r="F30" i="68"/>
  <c r="E31" i="68"/>
  <c r="M38" i="71"/>
  <c r="G38" i="71" s="1"/>
  <c r="L39" i="71"/>
  <c r="E39" i="71"/>
  <c r="F38" i="71"/>
  <c r="M99" i="71"/>
  <c r="L100" i="71"/>
  <c r="F101" i="71"/>
  <c r="E102" i="71"/>
  <c r="L27" i="62"/>
  <c r="M27" i="62" s="1"/>
  <c r="M26" i="62"/>
  <c r="L30" i="62"/>
  <c r="M29" i="62"/>
  <c r="G29" i="62" s="1"/>
  <c r="M89" i="69"/>
  <c r="L90" i="69"/>
  <c r="M34" i="69"/>
  <c r="L35" i="69"/>
  <c r="F34" i="69"/>
  <c r="E35" i="69"/>
  <c r="F90" i="69"/>
  <c r="E91" i="69"/>
  <c r="M95" i="68"/>
  <c r="L96" i="68"/>
  <c r="F95" i="68"/>
  <c r="E96" i="68"/>
  <c r="M24" i="61"/>
  <c r="L25" i="61"/>
  <c r="L28" i="61"/>
  <c r="F30" i="62"/>
  <c r="E31" i="62"/>
  <c r="F84" i="62"/>
  <c r="E85" i="62"/>
  <c r="M86" i="62"/>
  <c r="L87" i="62"/>
  <c r="M82" i="61"/>
  <c r="L83" i="61"/>
  <c r="F84" i="61"/>
  <c r="E85" i="61"/>
  <c r="E25" i="61"/>
  <c r="E28" i="61"/>
  <c r="F24" i="61"/>
  <c r="F77" i="58"/>
  <c r="E78" i="58"/>
  <c r="M78" i="58"/>
  <c r="L79" i="58"/>
  <c r="F19" i="58"/>
  <c r="E20" i="58"/>
  <c r="M21" i="58"/>
  <c r="G21" i="58" s="1"/>
  <c r="L22" i="58"/>
  <c r="Y6" i="49"/>
  <c r="V6" i="49"/>
  <c r="Y5" i="49"/>
  <c r="AD5" i="49" s="1"/>
  <c r="V5" i="49"/>
  <c r="Y4" i="49"/>
  <c r="AD4" i="49" s="1"/>
  <c r="V4" i="49"/>
  <c r="S4" i="49"/>
  <c r="AB4" i="49" s="1"/>
  <c r="S5" i="49"/>
  <c r="AB5" i="49" s="1"/>
  <c r="S6" i="49"/>
  <c r="AB6" i="49" s="1"/>
  <c r="F31" i="68" l="1"/>
  <c r="E32" i="68"/>
  <c r="L33" i="68"/>
  <c r="M32" i="68"/>
  <c r="G34" i="68" s="1"/>
  <c r="F102" i="71"/>
  <c r="E103" i="71"/>
  <c r="F39" i="71"/>
  <c r="E40" i="71"/>
  <c r="M100" i="71"/>
  <c r="L101" i="71"/>
  <c r="L40" i="71"/>
  <c r="M39" i="71"/>
  <c r="G39" i="71" s="1"/>
  <c r="G26" i="62"/>
  <c r="G15" i="62"/>
  <c r="G27" i="62"/>
  <c r="G20" i="62"/>
  <c r="L31" i="62"/>
  <c r="M30" i="62"/>
  <c r="F91" i="69"/>
  <c r="E92" i="69"/>
  <c r="F35" i="69"/>
  <c r="E36" i="69"/>
  <c r="L36" i="69"/>
  <c r="M35" i="69"/>
  <c r="G35" i="69" s="1"/>
  <c r="M90" i="69"/>
  <c r="L91" i="69"/>
  <c r="F96" i="68"/>
  <c r="E97" i="68"/>
  <c r="M96" i="68"/>
  <c r="L97" i="68"/>
  <c r="M28" i="61"/>
  <c r="L29" i="61"/>
  <c r="M25" i="61"/>
  <c r="G25" i="61" s="1"/>
  <c r="L26" i="61"/>
  <c r="G24" i="61"/>
  <c r="G13" i="61"/>
  <c r="F85" i="62"/>
  <c r="E86" i="62"/>
  <c r="E32" i="62"/>
  <c r="F31" i="62"/>
  <c r="M87" i="62"/>
  <c r="L88" i="62"/>
  <c r="E26" i="61"/>
  <c r="F25" i="61"/>
  <c r="F85" i="61"/>
  <c r="E86" i="61"/>
  <c r="F28" i="61"/>
  <c r="E29" i="61"/>
  <c r="M83" i="61"/>
  <c r="L84" i="61"/>
  <c r="M22" i="58"/>
  <c r="L23" i="58"/>
  <c r="M79" i="58"/>
  <c r="L80" i="58"/>
  <c r="F20" i="58"/>
  <c r="E21" i="58"/>
  <c r="F78" i="58"/>
  <c r="E79" i="58"/>
  <c r="AD6" i="49"/>
  <c r="M33" i="68" l="1"/>
  <c r="G24" i="68" s="1"/>
  <c r="L34" i="68"/>
  <c r="E33" i="68"/>
  <c r="F32" i="68"/>
  <c r="F40" i="71"/>
  <c r="E41" i="71"/>
  <c r="M101" i="71"/>
  <c r="L102" i="71"/>
  <c r="F103" i="71"/>
  <c r="E104" i="71"/>
  <c r="M40" i="71"/>
  <c r="G40" i="71" s="1"/>
  <c r="L41" i="71"/>
  <c r="L32" i="62"/>
  <c r="M31" i="62"/>
  <c r="G31" i="62" s="1"/>
  <c r="F36" i="69"/>
  <c r="E37" i="69"/>
  <c r="M91" i="69"/>
  <c r="L92" i="69"/>
  <c r="L37" i="69"/>
  <c r="M36" i="69"/>
  <c r="G36" i="69" s="1"/>
  <c r="F92" i="69"/>
  <c r="E93" i="69"/>
  <c r="M97" i="68"/>
  <c r="L98" i="68"/>
  <c r="F97" i="68"/>
  <c r="E98" i="68"/>
  <c r="M26" i="61"/>
  <c r="G26" i="61" s="1"/>
  <c r="L27" i="61"/>
  <c r="M27" i="61" s="1"/>
  <c r="G27" i="61" s="1"/>
  <c r="L30" i="61"/>
  <c r="M29" i="61"/>
  <c r="F86" i="62"/>
  <c r="E87" i="62"/>
  <c r="M88" i="62"/>
  <c r="L89" i="62"/>
  <c r="E33" i="62"/>
  <c r="F32" i="62"/>
  <c r="M84" i="61"/>
  <c r="L85" i="61"/>
  <c r="F86" i="61"/>
  <c r="E87" i="61"/>
  <c r="F29" i="61"/>
  <c r="E30" i="61"/>
  <c r="F26" i="61"/>
  <c r="E27" i="61"/>
  <c r="F27" i="61" s="1"/>
  <c r="F21" i="58"/>
  <c r="E22" i="58"/>
  <c r="L81" i="58"/>
  <c r="M80" i="58"/>
  <c r="F79" i="58"/>
  <c r="E80" i="58"/>
  <c r="M23" i="58"/>
  <c r="L24" i="58"/>
  <c r="O61" i="44"/>
  <c r="O62" i="44"/>
  <c r="O63" i="44"/>
  <c r="O64" i="44"/>
  <c r="O65" i="44"/>
  <c r="O66" i="44"/>
  <c r="O60" i="44"/>
  <c r="O4" i="44"/>
  <c r="O5" i="44"/>
  <c r="O6" i="44"/>
  <c r="O7" i="44"/>
  <c r="O8" i="44"/>
  <c r="O9" i="44"/>
  <c r="O10" i="44"/>
  <c r="O11" i="44"/>
  <c r="O12" i="44"/>
  <c r="O13" i="44"/>
  <c r="O14" i="44"/>
  <c r="O15" i="44"/>
  <c r="O16" i="44"/>
  <c r="O17" i="44"/>
  <c r="O18" i="44"/>
  <c r="O19" i="44"/>
  <c r="O20" i="44"/>
  <c r="O21" i="44"/>
  <c r="O22" i="44"/>
  <c r="O23" i="44"/>
  <c r="O24" i="44"/>
  <c r="O25" i="44"/>
  <c r="O26" i="44"/>
  <c r="O27" i="44"/>
  <c r="O28" i="44"/>
  <c r="O29" i="44"/>
  <c r="O30" i="44"/>
  <c r="O31" i="44"/>
  <c r="O32" i="44"/>
  <c r="O33" i="44"/>
  <c r="O34" i="44"/>
  <c r="O35" i="44"/>
  <c r="O36" i="44"/>
  <c r="O37" i="44"/>
  <c r="O38" i="44"/>
  <c r="O39" i="44"/>
  <c r="O40" i="44"/>
  <c r="O41" i="44"/>
  <c r="O42" i="44"/>
  <c r="O43" i="44"/>
  <c r="O44" i="44"/>
  <c r="O45" i="44"/>
  <c r="O46" i="44"/>
  <c r="O47" i="44"/>
  <c r="O48" i="44"/>
  <c r="O49" i="44"/>
  <c r="O50" i="44"/>
  <c r="O51" i="44"/>
  <c r="O52" i="44"/>
  <c r="O53" i="44"/>
  <c r="O54" i="44"/>
  <c r="O55" i="44"/>
  <c r="O56" i="44"/>
  <c r="O3" i="44"/>
  <c r="E34" i="68" l="1"/>
  <c r="F33" i="68"/>
  <c r="M34" i="68"/>
  <c r="G25" i="68" s="1"/>
  <c r="L35" i="68"/>
  <c r="L42" i="71"/>
  <c r="M41" i="71"/>
  <c r="G41" i="71" s="1"/>
  <c r="M102" i="71"/>
  <c r="L103" i="71"/>
  <c r="F104" i="71"/>
  <c r="E105" i="71"/>
  <c r="F41" i="71"/>
  <c r="E42" i="71"/>
  <c r="M32" i="62"/>
  <c r="G32" i="62" s="1"/>
  <c r="L33" i="62"/>
  <c r="F93" i="69"/>
  <c r="E94" i="69"/>
  <c r="M37" i="69"/>
  <c r="G37" i="69" s="1"/>
  <c r="L38" i="69"/>
  <c r="M92" i="69"/>
  <c r="L93" i="69"/>
  <c r="F37" i="69"/>
  <c r="E38" i="69"/>
  <c r="F98" i="68"/>
  <c r="E99" i="68"/>
  <c r="M98" i="68"/>
  <c r="L99" i="68"/>
  <c r="M30" i="61"/>
  <c r="L31" i="61"/>
  <c r="F33" i="62"/>
  <c r="E34" i="62"/>
  <c r="M89" i="62"/>
  <c r="L90" i="62"/>
  <c r="F87" i="62"/>
  <c r="E88" i="62"/>
  <c r="F30" i="61"/>
  <c r="E31" i="61"/>
  <c r="F87" i="61"/>
  <c r="E88" i="61"/>
  <c r="M85" i="61"/>
  <c r="L86" i="61"/>
  <c r="F80" i="58"/>
  <c r="E81" i="58"/>
  <c r="M81" i="58"/>
  <c r="L82" i="58"/>
  <c r="L28" i="58"/>
  <c r="M24" i="58"/>
  <c r="G24" i="58" s="1"/>
  <c r="L25" i="58"/>
  <c r="F22" i="58"/>
  <c r="E23" i="58"/>
  <c r="J114" i="55"/>
  <c r="C114" i="55"/>
  <c r="K113" i="55"/>
  <c r="G113" i="55"/>
  <c r="D113" i="55"/>
  <c r="K112" i="55"/>
  <c r="G112" i="55"/>
  <c r="D112" i="55"/>
  <c r="K111" i="55"/>
  <c r="G111" i="55"/>
  <c r="D111" i="55"/>
  <c r="K110" i="55"/>
  <c r="G110" i="55"/>
  <c r="D110" i="55"/>
  <c r="K109" i="55"/>
  <c r="G109" i="55"/>
  <c r="D109" i="55"/>
  <c r="K108" i="55"/>
  <c r="G108" i="55"/>
  <c r="D108" i="55"/>
  <c r="K107" i="55"/>
  <c r="G107" i="55"/>
  <c r="D107" i="55"/>
  <c r="K106" i="55"/>
  <c r="G106" i="55"/>
  <c r="D106" i="55"/>
  <c r="K105" i="55"/>
  <c r="G105" i="55"/>
  <c r="D105" i="55"/>
  <c r="K104" i="55"/>
  <c r="G104" i="55"/>
  <c r="D104" i="55"/>
  <c r="K103" i="55"/>
  <c r="G103" i="55"/>
  <c r="D103" i="55"/>
  <c r="K102" i="55"/>
  <c r="G102" i="55"/>
  <c r="D102" i="55"/>
  <c r="K101" i="55"/>
  <c r="G101" i="55"/>
  <c r="D101" i="55"/>
  <c r="K100" i="55"/>
  <c r="G100" i="55"/>
  <c r="D100" i="55"/>
  <c r="K99" i="55"/>
  <c r="G99" i="55"/>
  <c r="D99" i="55"/>
  <c r="K98" i="55"/>
  <c r="G98" i="55"/>
  <c r="D98" i="55"/>
  <c r="K97" i="55"/>
  <c r="G97" i="55"/>
  <c r="D97" i="55"/>
  <c r="K96" i="55"/>
  <c r="G96" i="55"/>
  <c r="D96" i="55"/>
  <c r="K95" i="55"/>
  <c r="G95" i="55"/>
  <c r="D95" i="55"/>
  <c r="K94" i="55"/>
  <c r="G94" i="55"/>
  <c r="D94" i="55"/>
  <c r="K93" i="55"/>
  <c r="G93" i="55"/>
  <c r="D93" i="55"/>
  <c r="K92" i="55"/>
  <c r="G92" i="55"/>
  <c r="D92" i="55"/>
  <c r="K91" i="55"/>
  <c r="G91" i="55"/>
  <c r="D91" i="55"/>
  <c r="K90" i="55"/>
  <c r="G90" i="55"/>
  <c r="D90" i="55"/>
  <c r="K89" i="55"/>
  <c r="G89" i="55"/>
  <c r="D89" i="55"/>
  <c r="K88" i="55"/>
  <c r="G88" i="55"/>
  <c r="D88" i="55"/>
  <c r="K87" i="55"/>
  <c r="G87" i="55"/>
  <c r="D87" i="55"/>
  <c r="K86" i="55"/>
  <c r="G86" i="55"/>
  <c r="D86" i="55"/>
  <c r="K85" i="55"/>
  <c r="G85" i="55"/>
  <c r="D85" i="55"/>
  <c r="K84" i="55"/>
  <c r="G84" i="55"/>
  <c r="D84" i="55"/>
  <c r="K83" i="55"/>
  <c r="G83" i="55"/>
  <c r="D83" i="55"/>
  <c r="K82" i="55"/>
  <c r="G82" i="55"/>
  <c r="D82" i="55"/>
  <c r="K81" i="55"/>
  <c r="G81" i="55"/>
  <c r="D81" i="55"/>
  <c r="K80" i="55"/>
  <c r="G80" i="55"/>
  <c r="D80" i="55"/>
  <c r="K79" i="55"/>
  <c r="G79" i="55"/>
  <c r="D79" i="55"/>
  <c r="K78" i="55"/>
  <c r="G78" i="55"/>
  <c r="D78" i="55"/>
  <c r="K77" i="55"/>
  <c r="G77" i="55"/>
  <c r="D77" i="55"/>
  <c r="K76" i="55"/>
  <c r="G76" i="55"/>
  <c r="D76" i="55"/>
  <c r="K75" i="55"/>
  <c r="G75" i="55"/>
  <c r="D75" i="55"/>
  <c r="K74" i="55"/>
  <c r="G74" i="55"/>
  <c r="D74" i="55"/>
  <c r="K73" i="55"/>
  <c r="G73" i="55"/>
  <c r="D73" i="55"/>
  <c r="K72" i="55"/>
  <c r="G72" i="55"/>
  <c r="D72" i="55"/>
  <c r="K71" i="55"/>
  <c r="G71" i="55"/>
  <c r="D71" i="55"/>
  <c r="K70" i="55"/>
  <c r="G70" i="55"/>
  <c r="D70" i="55"/>
  <c r="K69" i="55"/>
  <c r="G69" i="55"/>
  <c r="D69" i="55"/>
  <c r="K68" i="55"/>
  <c r="G68" i="55"/>
  <c r="D68" i="55"/>
  <c r="K67" i="55"/>
  <c r="G67" i="55"/>
  <c r="D67" i="55"/>
  <c r="K66" i="55"/>
  <c r="G66" i="55"/>
  <c r="D66" i="55"/>
  <c r="K65" i="55"/>
  <c r="G65" i="55"/>
  <c r="D65" i="55"/>
  <c r="K64" i="55"/>
  <c r="G64" i="55"/>
  <c r="D64" i="55"/>
  <c r="K63" i="55"/>
  <c r="G63" i="55"/>
  <c r="D63" i="55"/>
  <c r="K62" i="55"/>
  <c r="K114" i="55" s="1"/>
  <c r="G62" i="55"/>
  <c r="D62" i="55"/>
  <c r="J58" i="55"/>
  <c r="K57" i="55" s="1"/>
  <c r="C58" i="55"/>
  <c r="D56" i="55" s="1"/>
  <c r="D42" i="55"/>
  <c r="D30" i="55"/>
  <c r="D29" i="55"/>
  <c r="D28" i="55"/>
  <c r="D27" i="55"/>
  <c r="D26" i="55"/>
  <c r="D25" i="55"/>
  <c r="D24" i="55"/>
  <c r="D23" i="55"/>
  <c r="D22" i="55"/>
  <c r="D21" i="55"/>
  <c r="D20" i="55"/>
  <c r="D19" i="55"/>
  <c r="D18" i="55"/>
  <c r="D17" i="55"/>
  <c r="D16" i="55"/>
  <c r="D15" i="55"/>
  <c r="D14" i="55"/>
  <c r="D13" i="55"/>
  <c r="D12" i="55"/>
  <c r="D11" i="55"/>
  <c r="D10" i="55"/>
  <c r="D9" i="55"/>
  <c r="D8" i="55"/>
  <c r="D7" i="55"/>
  <c r="D6" i="55"/>
  <c r="D5" i="55"/>
  <c r="D4" i="55"/>
  <c r="P70" i="54"/>
  <c r="O70" i="54"/>
  <c r="N70" i="54"/>
  <c r="M70" i="54"/>
  <c r="K70" i="54"/>
  <c r="I70" i="54"/>
  <c r="AJ68" i="54"/>
  <c r="AH68" i="54"/>
  <c r="AG68" i="54"/>
  <c r="AF68" i="54"/>
  <c r="AE68" i="54"/>
  <c r="AC68" i="54"/>
  <c r="X68" i="54"/>
  <c r="W68" i="54"/>
  <c r="U68" i="54"/>
  <c r="T68" i="54"/>
  <c r="R68" i="54"/>
  <c r="Q68" i="54"/>
  <c r="L68" i="54"/>
  <c r="G25" i="3" s="1"/>
  <c r="H68" i="54"/>
  <c r="G68" i="54"/>
  <c r="F68" i="54"/>
  <c r="AR66" i="54"/>
  <c r="AQ66" i="54"/>
  <c r="AO66" i="54"/>
  <c r="AN66" i="54"/>
  <c r="AT66" i="54" s="1"/>
  <c r="AK66" i="54"/>
  <c r="AP66" i="54"/>
  <c r="P66" i="54"/>
  <c r="O66" i="54"/>
  <c r="E66" i="54"/>
  <c r="J66" i="54" s="1"/>
  <c r="AR65" i="54"/>
  <c r="AQ65" i="54"/>
  <c r="AO65" i="54"/>
  <c r="AN65" i="54"/>
  <c r="AT65" i="54" s="1"/>
  <c r="AK65" i="54"/>
  <c r="AP65" i="54"/>
  <c r="P65" i="54"/>
  <c r="O65" i="54"/>
  <c r="E65" i="54"/>
  <c r="J65" i="54" s="1"/>
  <c r="AR64" i="54"/>
  <c r="AQ64" i="54"/>
  <c r="AO64" i="54"/>
  <c r="AN64" i="54"/>
  <c r="AT64" i="54" s="1"/>
  <c r="AK64" i="54"/>
  <c r="AP64" i="54"/>
  <c r="P64" i="54"/>
  <c r="O64" i="54"/>
  <c r="E64" i="54"/>
  <c r="J64" i="54" s="1"/>
  <c r="AR63" i="54"/>
  <c r="AQ63" i="54"/>
  <c r="AO63" i="54"/>
  <c r="AN63" i="54"/>
  <c r="AT63" i="54" s="1"/>
  <c r="AK63" i="54"/>
  <c r="AP63" i="54"/>
  <c r="P63" i="54"/>
  <c r="O63" i="54"/>
  <c r="E63" i="54"/>
  <c r="J63" i="54" s="1"/>
  <c r="AR62" i="54"/>
  <c r="AQ62" i="54"/>
  <c r="AO62" i="54"/>
  <c r="AN62" i="54"/>
  <c r="AT62" i="54" s="1"/>
  <c r="AK62" i="54"/>
  <c r="AP62" i="54"/>
  <c r="P62" i="54"/>
  <c r="O62" i="54"/>
  <c r="J62" i="54"/>
  <c r="E62" i="54"/>
  <c r="AR61" i="54"/>
  <c r="AQ61" i="54"/>
  <c r="AO61" i="54"/>
  <c r="AN61" i="54"/>
  <c r="AT61" i="54" s="1"/>
  <c r="AK61" i="54"/>
  <c r="AP61" i="54"/>
  <c r="P61" i="54"/>
  <c r="O61" i="54"/>
  <c r="E61" i="54"/>
  <c r="J61" i="54" s="1"/>
  <c r="AR60" i="54"/>
  <c r="AQ60" i="54"/>
  <c r="AO60" i="54"/>
  <c r="AO67" i="54" s="1"/>
  <c r="AN60" i="54"/>
  <c r="AK60" i="54"/>
  <c r="AK68" i="54" s="1"/>
  <c r="AB68" i="54"/>
  <c r="V68" i="54"/>
  <c r="S68" i="54"/>
  <c r="P60" i="54"/>
  <c r="O60" i="54"/>
  <c r="J60" i="54"/>
  <c r="E60" i="54"/>
  <c r="AJ58" i="54"/>
  <c r="AH58" i="54"/>
  <c r="AH70" i="54" s="1"/>
  <c r="AG58" i="54"/>
  <c r="AG70" i="54" s="1"/>
  <c r="AF58" i="54"/>
  <c r="AE58" i="54"/>
  <c r="AE70" i="54" s="1"/>
  <c r="AC58" i="54"/>
  <c r="AC70" i="54" s="1"/>
  <c r="X58" i="54"/>
  <c r="X70" i="54" s="1"/>
  <c r="W58" i="54"/>
  <c r="W70" i="54" s="1"/>
  <c r="U58" i="54"/>
  <c r="U70" i="54" s="1"/>
  <c r="T58" i="54"/>
  <c r="T70" i="54" s="1"/>
  <c r="R58" i="54"/>
  <c r="Q58" i="54"/>
  <c r="L58" i="54"/>
  <c r="H58" i="54"/>
  <c r="H70" i="54" s="1"/>
  <c r="G58" i="54"/>
  <c r="G70" i="54" s="1"/>
  <c r="F70" i="54"/>
  <c r="AR56" i="54"/>
  <c r="AQ56" i="54"/>
  <c r="AO56" i="54"/>
  <c r="AK56" i="54"/>
  <c r="O56" i="54"/>
  <c r="E56" i="54"/>
  <c r="J56" i="54" s="1"/>
  <c r="AR55" i="54"/>
  <c r="AQ55" i="54"/>
  <c r="AO55" i="54"/>
  <c r="AK55" i="54"/>
  <c r="O55" i="54"/>
  <c r="E55" i="54"/>
  <c r="J55" i="54" s="1"/>
  <c r="AR54" i="54"/>
  <c r="AQ54" i="54"/>
  <c r="AO54" i="54"/>
  <c r="AK54" i="54"/>
  <c r="O54" i="54"/>
  <c r="E54" i="54"/>
  <c r="J54" i="54" s="1"/>
  <c r="AR53" i="54"/>
  <c r="AQ53" i="54"/>
  <c r="AO53" i="54"/>
  <c r="AK53" i="54"/>
  <c r="O53" i="54"/>
  <c r="E53" i="54"/>
  <c r="J53" i="54" s="1"/>
  <c r="AR52" i="54"/>
  <c r="AQ52" i="54"/>
  <c r="AO52" i="54"/>
  <c r="AK52" i="54"/>
  <c r="O52" i="54"/>
  <c r="E52" i="54"/>
  <c r="J52" i="54" s="1"/>
  <c r="AR51" i="54"/>
  <c r="AQ51" i="54"/>
  <c r="AO51" i="54"/>
  <c r="AK51" i="54"/>
  <c r="O51" i="54"/>
  <c r="E51" i="54"/>
  <c r="J51" i="54" s="1"/>
  <c r="AR50" i="54"/>
  <c r="AQ50" i="54"/>
  <c r="AO50" i="54"/>
  <c r="AK50" i="54"/>
  <c r="O50" i="54"/>
  <c r="E50" i="54"/>
  <c r="J50" i="54" s="1"/>
  <c r="AR49" i="54"/>
  <c r="AQ49" i="54"/>
  <c r="AO49" i="54"/>
  <c r="AK49" i="54"/>
  <c r="O49" i="54"/>
  <c r="E49" i="54"/>
  <c r="J49" i="54" s="1"/>
  <c r="AR48" i="54"/>
  <c r="AQ48" i="54"/>
  <c r="AO48" i="54"/>
  <c r="AK48" i="54"/>
  <c r="O48" i="54"/>
  <c r="E48" i="54"/>
  <c r="J48" i="54" s="1"/>
  <c r="AR47" i="54"/>
  <c r="AQ47" i="54"/>
  <c r="AO47" i="54"/>
  <c r="AK47" i="54"/>
  <c r="O47" i="54"/>
  <c r="E47" i="54"/>
  <c r="J47" i="54" s="1"/>
  <c r="AR46" i="54"/>
  <c r="AQ46" i="54"/>
  <c r="AO46" i="54"/>
  <c r="AK46" i="54"/>
  <c r="O46" i="54"/>
  <c r="E46" i="54"/>
  <c r="J46" i="54" s="1"/>
  <c r="AR45" i="54"/>
  <c r="AQ45" i="54"/>
  <c r="AO45" i="54"/>
  <c r="AK45" i="54"/>
  <c r="O45" i="54"/>
  <c r="E45" i="54"/>
  <c r="J45" i="54" s="1"/>
  <c r="AR44" i="54"/>
  <c r="AQ44" i="54"/>
  <c r="AO44" i="54"/>
  <c r="AK44" i="54"/>
  <c r="O44" i="54"/>
  <c r="E44" i="54"/>
  <c r="J44" i="54" s="1"/>
  <c r="AR43" i="54"/>
  <c r="AQ43" i="54"/>
  <c r="AO43" i="54"/>
  <c r="AK43" i="54"/>
  <c r="O43" i="54"/>
  <c r="E43" i="54"/>
  <c r="J43" i="54" s="1"/>
  <c r="AR42" i="54"/>
  <c r="AQ42" i="54"/>
  <c r="AO42" i="54"/>
  <c r="AK42" i="54"/>
  <c r="O42" i="54"/>
  <c r="E42" i="54"/>
  <c r="J42" i="54" s="1"/>
  <c r="AR41" i="54"/>
  <c r="AQ41" i="54"/>
  <c r="AO41" i="54"/>
  <c r="AK41" i="54"/>
  <c r="O41" i="54"/>
  <c r="E41" i="54"/>
  <c r="J41" i="54" s="1"/>
  <c r="AR40" i="54"/>
  <c r="AQ40" i="54"/>
  <c r="AO40" i="54"/>
  <c r="AK40" i="54"/>
  <c r="O40" i="54"/>
  <c r="E40" i="54"/>
  <c r="J40" i="54" s="1"/>
  <c r="AR39" i="54"/>
  <c r="AQ39" i="54"/>
  <c r="AO39" i="54"/>
  <c r="AK39" i="54"/>
  <c r="O39" i="54"/>
  <c r="E39" i="54"/>
  <c r="J39" i="54" s="1"/>
  <c r="AR38" i="54"/>
  <c r="AQ38" i="54"/>
  <c r="AO38" i="54"/>
  <c r="AK38" i="54"/>
  <c r="O38" i="54"/>
  <c r="E38" i="54"/>
  <c r="J38" i="54" s="1"/>
  <c r="AR37" i="54"/>
  <c r="AQ37" i="54"/>
  <c r="AO37" i="54"/>
  <c r="AK37" i="54"/>
  <c r="O37" i="54"/>
  <c r="E37" i="54"/>
  <c r="J37" i="54" s="1"/>
  <c r="AR36" i="54"/>
  <c r="AQ36" i="54"/>
  <c r="AO36" i="54"/>
  <c r="AN36" i="54"/>
  <c r="AK36" i="54"/>
  <c r="P36" i="54"/>
  <c r="O36" i="54"/>
  <c r="E36" i="54"/>
  <c r="J36" i="54" s="1"/>
  <c r="AR35" i="54"/>
  <c r="AQ35" i="54"/>
  <c r="AP35" i="54"/>
  <c r="AO35" i="54"/>
  <c r="AN35" i="54"/>
  <c r="AK35" i="54"/>
  <c r="P35" i="54"/>
  <c r="O35" i="54"/>
  <c r="E35" i="54"/>
  <c r="J35" i="54" s="1"/>
  <c r="AR34" i="54"/>
  <c r="AQ34" i="54"/>
  <c r="AP34" i="54"/>
  <c r="AO34" i="54"/>
  <c r="AN34" i="54"/>
  <c r="AK34" i="54"/>
  <c r="P34" i="54"/>
  <c r="O34" i="54"/>
  <c r="E34" i="54"/>
  <c r="J34" i="54" s="1"/>
  <c r="AR33" i="54"/>
  <c r="AQ33" i="54"/>
  <c r="AP33" i="54"/>
  <c r="AO33" i="54"/>
  <c r="AN33" i="54"/>
  <c r="AT33" i="54" s="1"/>
  <c r="AK33" i="54"/>
  <c r="P33" i="54"/>
  <c r="O33" i="54"/>
  <c r="E33" i="54"/>
  <c r="J33" i="54" s="1"/>
  <c r="AR32" i="54"/>
  <c r="AQ32" i="54"/>
  <c r="AP32" i="54"/>
  <c r="AO32" i="54"/>
  <c r="AN32" i="54"/>
  <c r="AK32" i="54"/>
  <c r="P32" i="54"/>
  <c r="O32" i="54"/>
  <c r="E32" i="54"/>
  <c r="J32" i="54" s="1"/>
  <c r="AR31" i="54"/>
  <c r="AQ31" i="54"/>
  <c r="AP31" i="54"/>
  <c r="AO31" i="54"/>
  <c r="AN31" i="54"/>
  <c r="AK31" i="54"/>
  <c r="P31" i="54"/>
  <c r="O31" i="54"/>
  <c r="E31" i="54"/>
  <c r="J31" i="54" s="1"/>
  <c r="AR30" i="54"/>
  <c r="AQ30" i="54"/>
  <c r="AP30" i="54"/>
  <c r="AO30" i="54"/>
  <c r="AN30" i="54"/>
  <c r="AK30" i="54"/>
  <c r="P30" i="54"/>
  <c r="O30" i="54"/>
  <c r="E30" i="54"/>
  <c r="J30" i="54" s="1"/>
  <c r="AR29" i="54"/>
  <c r="AQ29" i="54"/>
  <c r="AP29" i="54"/>
  <c r="AO29" i="54"/>
  <c r="AN29" i="54"/>
  <c r="AT29" i="54" s="1"/>
  <c r="AK29" i="54"/>
  <c r="P29" i="54"/>
  <c r="O29" i="54"/>
  <c r="E29" i="54"/>
  <c r="J29" i="54" s="1"/>
  <c r="AR28" i="54"/>
  <c r="AQ28" i="54"/>
  <c r="AP28" i="54"/>
  <c r="AO28" i="54"/>
  <c r="AN28" i="54"/>
  <c r="AK28" i="54"/>
  <c r="P28" i="54"/>
  <c r="O28" i="54"/>
  <c r="E28" i="54"/>
  <c r="J28" i="54" s="1"/>
  <c r="AR27" i="54"/>
  <c r="AQ27" i="54"/>
  <c r="AP27" i="54"/>
  <c r="AO27" i="54"/>
  <c r="AN27" i="54"/>
  <c r="AK27" i="54"/>
  <c r="P27" i="54"/>
  <c r="O27" i="54"/>
  <c r="E27" i="54"/>
  <c r="J27" i="54" s="1"/>
  <c r="AR26" i="54"/>
  <c r="AQ26" i="54"/>
  <c r="AP26" i="54"/>
  <c r="AO26" i="54"/>
  <c r="AN26" i="54"/>
  <c r="AK26" i="54"/>
  <c r="P26" i="54"/>
  <c r="O26" i="54"/>
  <c r="E26" i="54"/>
  <c r="J26" i="54" s="1"/>
  <c r="AR25" i="54"/>
  <c r="AQ25" i="54"/>
  <c r="AP25" i="54"/>
  <c r="AO25" i="54"/>
  <c r="AN25" i="54"/>
  <c r="AK25" i="54"/>
  <c r="P25" i="54"/>
  <c r="O25" i="54"/>
  <c r="E25" i="54"/>
  <c r="J25" i="54" s="1"/>
  <c r="AR24" i="54"/>
  <c r="AQ24" i="54"/>
  <c r="AP24" i="54"/>
  <c r="AO24" i="54"/>
  <c r="AN24" i="54"/>
  <c r="AK24" i="54"/>
  <c r="P24" i="54"/>
  <c r="O24" i="54"/>
  <c r="E24" i="54"/>
  <c r="J24" i="54" s="1"/>
  <c r="AR23" i="54"/>
  <c r="AQ23" i="54"/>
  <c r="AP23" i="54"/>
  <c r="AO23" i="54"/>
  <c r="AN23" i="54"/>
  <c r="AK23" i="54"/>
  <c r="P23" i="54"/>
  <c r="O23" i="54"/>
  <c r="E23" i="54"/>
  <c r="J23" i="54" s="1"/>
  <c r="AR22" i="54"/>
  <c r="AQ22" i="54"/>
  <c r="AP22" i="54"/>
  <c r="AO22" i="54"/>
  <c r="AN22" i="54"/>
  <c r="AK22" i="54"/>
  <c r="P22" i="54"/>
  <c r="O22" i="54"/>
  <c r="E22" i="54"/>
  <c r="J22" i="54" s="1"/>
  <c r="AR21" i="54"/>
  <c r="AQ21" i="54"/>
  <c r="AP21" i="54"/>
  <c r="AO21" i="54"/>
  <c r="AN21" i="54"/>
  <c r="AK21" i="54"/>
  <c r="P21" i="54"/>
  <c r="O21" i="54"/>
  <c r="E21" i="54"/>
  <c r="J21" i="54" s="1"/>
  <c r="AR20" i="54"/>
  <c r="AQ20" i="54"/>
  <c r="AP20" i="54"/>
  <c r="AO20" i="54"/>
  <c r="AN20" i="54"/>
  <c r="AK20" i="54"/>
  <c r="P20" i="54"/>
  <c r="O20" i="54"/>
  <c r="E20" i="54"/>
  <c r="J20" i="54" s="1"/>
  <c r="AR19" i="54"/>
  <c r="AQ19" i="54"/>
  <c r="AP19" i="54"/>
  <c r="AO19" i="54"/>
  <c r="AN19" i="54"/>
  <c r="AK19" i="54"/>
  <c r="P19" i="54"/>
  <c r="O19" i="54"/>
  <c r="E19" i="54"/>
  <c r="J19" i="54" s="1"/>
  <c r="AR18" i="54"/>
  <c r="AQ18" i="54"/>
  <c r="AP18" i="54"/>
  <c r="AO18" i="54"/>
  <c r="AN18" i="54"/>
  <c r="AK18" i="54"/>
  <c r="P18" i="54"/>
  <c r="O18" i="54"/>
  <c r="E18" i="54"/>
  <c r="J18" i="54" s="1"/>
  <c r="AR17" i="54"/>
  <c r="AQ17" i="54"/>
  <c r="AP17" i="54"/>
  <c r="AO17" i="54"/>
  <c r="AN17" i="54"/>
  <c r="AK17" i="54"/>
  <c r="P17" i="54"/>
  <c r="O17" i="54"/>
  <c r="E17" i="54"/>
  <c r="J17" i="54" s="1"/>
  <c r="AR16" i="54"/>
  <c r="AQ16" i="54"/>
  <c r="AP16" i="54"/>
  <c r="AO16" i="54"/>
  <c r="AN16" i="54"/>
  <c r="AK16" i="54"/>
  <c r="P16" i="54"/>
  <c r="O16" i="54"/>
  <c r="E16" i="54"/>
  <c r="J16" i="54" s="1"/>
  <c r="AR15" i="54"/>
  <c r="AQ15" i="54"/>
  <c r="AP15" i="54"/>
  <c r="AO15" i="54"/>
  <c r="AN15" i="54"/>
  <c r="AK15" i="54"/>
  <c r="P15" i="54"/>
  <c r="O15" i="54"/>
  <c r="E15" i="54"/>
  <c r="J15" i="54" s="1"/>
  <c r="AR14" i="54"/>
  <c r="AQ14" i="54"/>
  <c r="AP14" i="54"/>
  <c r="AO14" i="54"/>
  <c r="AN14" i="54"/>
  <c r="AK14" i="54"/>
  <c r="P14" i="54"/>
  <c r="O14" i="54"/>
  <c r="E14" i="54"/>
  <c r="J14" i="54" s="1"/>
  <c r="AR13" i="54"/>
  <c r="AQ13" i="54"/>
  <c r="AP13" i="54"/>
  <c r="AO13" i="54"/>
  <c r="AN13" i="54"/>
  <c r="AT13" i="54" s="1"/>
  <c r="AK13" i="54"/>
  <c r="P13" i="54"/>
  <c r="O13" i="54"/>
  <c r="E13" i="54"/>
  <c r="J13" i="54" s="1"/>
  <c r="AR12" i="54"/>
  <c r="AQ12" i="54"/>
  <c r="AP12" i="54"/>
  <c r="AO12" i="54"/>
  <c r="AN12" i="54"/>
  <c r="AT12" i="54" s="1"/>
  <c r="AK12" i="54"/>
  <c r="P12" i="54"/>
  <c r="O12" i="54"/>
  <c r="E12" i="54"/>
  <c r="J12" i="54" s="1"/>
  <c r="AR11" i="54"/>
  <c r="AQ11" i="54"/>
  <c r="AP11" i="54"/>
  <c r="AO11" i="54"/>
  <c r="AN11" i="54"/>
  <c r="AT11" i="54" s="1"/>
  <c r="AK11" i="54"/>
  <c r="P11" i="54"/>
  <c r="O11" i="54"/>
  <c r="E11" i="54"/>
  <c r="J11" i="54" s="1"/>
  <c r="AR10" i="54"/>
  <c r="AQ10" i="54"/>
  <c r="AP10" i="54"/>
  <c r="AO10" i="54"/>
  <c r="AN10" i="54"/>
  <c r="AK10" i="54"/>
  <c r="P10" i="54"/>
  <c r="O10" i="54"/>
  <c r="E10" i="54"/>
  <c r="J10" i="54" s="1"/>
  <c r="AR9" i="54"/>
  <c r="AQ9" i="54"/>
  <c r="AP9" i="54"/>
  <c r="AO9" i="54"/>
  <c r="AN9" i="54"/>
  <c r="AK9" i="54"/>
  <c r="P9" i="54"/>
  <c r="O9" i="54"/>
  <c r="E9" i="54"/>
  <c r="J9" i="54" s="1"/>
  <c r="AR8" i="54"/>
  <c r="AQ8" i="54"/>
  <c r="AP8" i="54"/>
  <c r="AO8" i="54"/>
  <c r="AN8" i="54"/>
  <c r="AK8" i="54"/>
  <c r="P8" i="54"/>
  <c r="O8" i="54"/>
  <c r="E8" i="54"/>
  <c r="J8" i="54" s="1"/>
  <c r="AR7" i="54"/>
  <c r="AQ7" i="54"/>
  <c r="AP7" i="54"/>
  <c r="AO7" i="54"/>
  <c r="AN7" i="54"/>
  <c r="AK7" i="54"/>
  <c r="P7" i="54"/>
  <c r="O7" i="54"/>
  <c r="E7" i="54"/>
  <c r="J7" i="54" s="1"/>
  <c r="AR6" i="54"/>
  <c r="AQ6" i="54"/>
  <c r="AP6" i="54"/>
  <c r="AO6" i="54"/>
  <c r="AN6" i="54"/>
  <c r="AK6" i="54"/>
  <c r="P6" i="54"/>
  <c r="O6" i="54"/>
  <c r="E6" i="54"/>
  <c r="J6" i="54" s="1"/>
  <c r="AR5" i="54"/>
  <c r="AQ5" i="54"/>
  <c r="AP5" i="54"/>
  <c r="AO5" i="54"/>
  <c r="AN5" i="54"/>
  <c r="AK5" i="54"/>
  <c r="P5" i="54"/>
  <c r="O5" i="54"/>
  <c r="E5" i="54"/>
  <c r="J5" i="54" s="1"/>
  <c r="AR4" i="54"/>
  <c r="AQ4" i="54"/>
  <c r="AP4" i="54"/>
  <c r="AO4" i="54"/>
  <c r="AN4" i="54"/>
  <c r="AK4" i="54"/>
  <c r="P4" i="54"/>
  <c r="O4" i="54"/>
  <c r="E4" i="54"/>
  <c r="J4" i="54" s="1"/>
  <c r="AR3" i="54"/>
  <c r="AQ3" i="54"/>
  <c r="AO3" i="54"/>
  <c r="AO57" i="54" s="1"/>
  <c r="AD3" i="54"/>
  <c r="Z3" i="54"/>
  <c r="Z58" i="54" s="1"/>
  <c r="Y3" i="54"/>
  <c r="V3" i="54"/>
  <c r="AK3" i="54" s="1"/>
  <c r="S3" i="54"/>
  <c r="S58" i="54" s="1"/>
  <c r="S70" i="54" s="1"/>
  <c r="O3" i="54"/>
  <c r="E3" i="54"/>
  <c r="M35" i="68" l="1"/>
  <c r="G26" i="68" s="1"/>
  <c r="L36" i="68"/>
  <c r="F34" i="68"/>
  <c r="E35" i="68"/>
  <c r="F42" i="71"/>
  <c r="E43" i="71"/>
  <c r="F105" i="71"/>
  <c r="E106" i="71"/>
  <c r="M103" i="71"/>
  <c r="L104" i="71"/>
  <c r="L43" i="71"/>
  <c r="M42" i="71"/>
  <c r="G42" i="71" s="1"/>
  <c r="M33" i="62"/>
  <c r="G33" i="62" s="1"/>
  <c r="L34" i="62"/>
  <c r="F38" i="69"/>
  <c r="E39" i="69"/>
  <c r="M93" i="69"/>
  <c r="L94" i="69"/>
  <c r="M38" i="69"/>
  <c r="L39" i="69"/>
  <c r="F94" i="69"/>
  <c r="E95" i="69"/>
  <c r="M99" i="68"/>
  <c r="L100" i="68"/>
  <c r="F99" i="68"/>
  <c r="E100" i="68"/>
  <c r="M31" i="61"/>
  <c r="L32" i="61"/>
  <c r="G11" i="61"/>
  <c r="E89" i="62"/>
  <c r="F88" i="62"/>
  <c r="M90" i="62"/>
  <c r="L91" i="62"/>
  <c r="F34" i="62"/>
  <c r="E35" i="62"/>
  <c r="M86" i="61"/>
  <c r="L87" i="61"/>
  <c r="F88" i="61"/>
  <c r="E89" i="61"/>
  <c r="E32" i="61"/>
  <c r="F31" i="61"/>
  <c r="D31" i="55"/>
  <c r="D32" i="55"/>
  <c r="D33" i="55"/>
  <c r="D37" i="55"/>
  <c r="D41" i="55"/>
  <c r="K10" i="55"/>
  <c r="K22" i="55"/>
  <c r="K36" i="55"/>
  <c r="K43" i="55"/>
  <c r="K26" i="55"/>
  <c r="K7" i="55"/>
  <c r="K11" i="55"/>
  <c r="K15" i="55"/>
  <c r="K19" i="55"/>
  <c r="K23" i="55"/>
  <c r="K27" i="55"/>
  <c r="K31" i="55"/>
  <c r="K44" i="55"/>
  <c r="K18" i="55"/>
  <c r="K4" i="55"/>
  <c r="L4" i="55" s="1"/>
  <c r="K37" i="55"/>
  <c r="K45" i="55"/>
  <c r="K14" i="55"/>
  <c r="K30" i="55"/>
  <c r="K8" i="55"/>
  <c r="K12" i="55"/>
  <c r="K16" i="55"/>
  <c r="K20" i="55"/>
  <c r="K24" i="55"/>
  <c r="K28" i="55"/>
  <c r="K32" i="55"/>
  <c r="K38" i="55"/>
  <c r="K50" i="55"/>
  <c r="K6" i="55"/>
  <c r="K35" i="55"/>
  <c r="K39" i="55"/>
  <c r="K51" i="55"/>
  <c r="K5" i="55"/>
  <c r="K9" i="55"/>
  <c r="K13" i="55"/>
  <c r="K17" i="55"/>
  <c r="K21" i="55"/>
  <c r="K25" i="55"/>
  <c r="K29" i="55"/>
  <c r="K33" i="55"/>
  <c r="K53" i="55"/>
  <c r="K42" i="55"/>
  <c r="K34" i="55"/>
  <c r="M4" i="55"/>
  <c r="K52" i="55"/>
  <c r="K40" i="55"/>
  <c r="K46" i="55"/>
  <c r="K54" i="55"/>
  <c r="K47" i="55"/>
  <c r="K55" i="55"/>
  <c r="K41" i="55"/>
  <c r="K48" i="55"/>
  <c r="K56" i="55"/>
  <c r="K49" i="55"/>
  <c r="D47" i="55"/>
  <c r="D34" i="55"/>
  <c r="D38" i="55"/>
  <c r="D43" i="55"/>
  <c r="D35" i="55"/>
  <c r="D39" i="55"/>
  <c r="D49" i="55"/>
  <c r="D36" i="55"/>
  <c r="D45" i="55"/>
  <c r="D46" i="55"/>
  <c r="D50" i="55"/>
  <c r="D54" i="55"/>
  <c r="D51" i="55"/>
  <c r="D55" i="55"/>
  <c r="D40" i="55"/>
  <c r="D44" i="55"/>
  <c r="D48" i="55"/>
  <c r="D52" i="55"/>
  <c r="D53" i="55"/>
  <c r="L70" i="54"/>
  <c r="G24" i="3"/>
  <c r="G72" i="3" s="1"/>
  <c r="AF70" i="54"/>
  <c r="Q70" i="54"/>
  <c r="AR67" i="54"/>
  <c r="AR57" i="54"/>
  <c r="AR70" i="54"/>
  <c r="AR58" i="54"/>
  <c r="Z68" i="54"/>
  <c r="Z70" i="54" s="1"/>
  <c r="E68" i="54"/>
  <c r="AI68" i="54"/>
  <c r="S25" i="3" s="1"/>
  <c r="AI11" i="54"/>
  <c r="AL11" i="54" s="1"/>
  <c r="AS11" i="54" s="1" a="1"/>
  <c r="AS11" i="54" s="1"/>
  <c r="AI7" i="54"/>
  <c r="AI4" i="54"/>
  <c r="AL4" i="54" s="1"/>
  <c r="AS4" i="54" s="1" a="1"/>
  <c r="AS4" i="54" s="1"/>
  <c r="AT4" i="54" s="1"/>
  <c r="AI12" i="54"/>
  <c r="AI8" i="54"/>
  <c r="AL8" i="54" s="1"/>
  <c r="AS8" i="54" s="1" a="1"/>
  <c r="AS8" i="54" s="1"/>
  <c r="AT8" i="54" s="1"/>
  <c r="AI3" i="54"/>
  <c r="AI6" i="54"/>
  <c r="AL6" i="54" s="1"/>
  <c r="AS6" i="54" s="1" a="1"/>
  <c r="AS6" i="54" s="1"/>
  <c r="AT6" i="54" s="1"/>
  <c r="AI13" i="54"/>
  <c r="AL13" i="54" s="1"/>
  <c r="AS13" i="54" s="1" a="1"/>
  <c r="AS13" i="54" s="1"/>
  <c r="AI9" i="54"/>
  <c r="AL9" i="54" s="1"/>
  <c r="AS9" i="54" s="1" a="1"/>
  <c r="AS9" i="54" s="1"/>
  <c r="AW9" i="54" s="1"/>
  <c r="AI14" i="54"/>
  <c r="AI10" i="54"/>
  <c r="AL10" i="54" s="1"/>
  <c r="AS10" i="54" s="1" a="1"/>
  <c r="AS10" i="54" s="1"/>
  <c r="AT10" i="54" s="1"/>
  <c r="AI5" i="54"/>
  <c r="AL5" i="54"/>
  <c r="AS5" i="54" s="1" a="1"/>
  <c r="AS5" i="54" s="1"/>
  <c r="AW5" i="54" s="1"/>
  <c r="AL14" i="54"/>
  <c r="AS14" i="54" s="1" a="1"/>
  <c r="AS14" i="54" s="1"/>
  <c r="AW14" i="54" s="1"/>
  <c r="M25" i="58"/>
  <c r="L26" i="58"/>
  <c r="L29" i="58"/>
  <c r="M28" i="58"/>
  <c r="M82" i="58"/>
  <c r="L83" i="58"/>
  <c r="F81" i="58"/>
  <c r="E82" i="58"/>
  <c r="E24" i="58"/>
  <c r="F23" i="58"/>
  <c r="D114" i="55"/>
  <c r="E62" i="55"/>
  <c r="F62" i="55" s="1"/>
  <c r="E4" i="55"/>
  <c r="D57" i="55"/>
  <c r="L62" i="55"/>
  <c r="AL7" i="54"/>
  <c r="AS7" i="54" s="1" a="1"/>
  <c r="AS7" i="54" s="1"/>
  <c r="AT7" i="54" s="1"/>
  <c r="AL12" i="54"/>
  <c r="AS12" i="54" s="1" a="1"/>
  <c r="AS12" i="54" s="1"/>
  <c r="V58" i="54"/>
  <c r="V70" i="54" s="1"/>
  <c r="AN37" i="54"/>
  <c r="P37" i="54"/>
  <c r="AP37" i="54"/>
  <c r="AL60" i="54"/>
  <c r="AP3" i="54"/>
  <c r="AN38" i="54"/>
  <c r="AT38" i="54" s="1"/>
  <c r="P38" i="54"/>
  <c r="AP38" i="54"/>
  <c r="AL61" i="54"/>
  <c r="AS61" i="54" s="1" a="1"/>
  <c r="AS61" i="54" s="1"/>
  <c r="AI56" i="54"/>
  <c r="AI55" i="54"/>
  <c r="AI54" i="54"/>
  <c r="AI53" i="54"/>
  <c r="AI52" i="54"/>
  <c r="AI51" i="54"/>
  <c r="AI50" i="54"/>
  <c r="AI49" i="54"/>
  <c r="AI48" i="54"/>
  <c r="AI47" i="54"/>
  <c r="AI46" i="54"/>
  <c r="AI45" i="54"/>
  <c r="AI44" i="54"/>
  <c r="AI43" i="54"/>
  <c r="AI42" i="54"/>
  <c r="AL42" i="54" s="1"/>
  <c r="AS42" i="54" s="1" a="1"/>
  <c r="AS42" i="54" s="1"/>
  <c r="AI41" i="54"/>
  <c r="AL41" i="54" s="1"/>
  <c r="AS41" i="54" s="1" a="1"/>
  <c r="AS41" i="54" s="1"/>
  <c r="AI40" i="54"/>
  <c r="AI39" i="54"/>
  <c r="AL39" i="54" s="1"/>
  <c r="AS39" i="54" s="1" a="1"/>
  <c r="AS39" i="54" s="1"/>
  <c r="AI38" i="54"/>
  <c r="AL38" i="54" s="1"/>
  <c r="AS38" i="54" s="1" a="1"/>
  <c r="AS38" i="54" s="1"/>
  <c r="AI37" i="54"/>
  <c r="AL37" i="54" s="1"/>
  <c r="AS37" i="54" s="1" a="1"/>
  <c r="AS37" i="54" s="1"/>
  <c r="AW37" i="54" s="1"/>
  <c r="E58" i="54"/>
  <c r="E70" i="54" s="1"/>
  <c r="J3" i="54"/>
  <c r="J58" i="54" s="1"/>
  <c r="AI36" i="54"/>
  <c r="AL36" i="54" s="1"/>
  <c r="AS36" i="54" s="1" a="1"/>
  <c r="AS36" i="54" s="1"/>
  <c r="AT36" i="54" s="1"/>
  <c r="AN39" i="54"/>
  <c r="P39" i="54"/>
  <c r="AP39" i="54"/>
  <c r="AL62" i="54"/>
  <c r="AS62" i="54" s="1" a="1"/>
  <c r="AS62" i="54" s="1"/>
  <c r="AW62" i="54" s="1"/>
  <c r="AB3" i="54"/>
  <c r="AI15" i="54"/>
  <c r="AL15" i="54" s="1"/>
  <c r="AS15" i="54" s="1" a="1"/>
  <c r="AS15" i="54" s="1"/>
  <c r="AT15" i="54" s="1"/>
  <c r="AI16" i="54"/>
  <c r="AL16" i="54" s="1"/>
  <c r="AS16" i="54" s="1" a="1"/>
  <c r="AS16" i="54" s="1"/>
  <c r="AT16" i="54" s="1"/>
  <c r="AI17" i="54"/>
  <c r="AI18" i="54"/>
  <c r="AL18" i="54" s="1"/>
  <c r="AS18" i="54" s="1" a="1"/>
  <c r="AS18" i="54" s="1"/>
  <c r="AT18" i="54" s="1"/>
  <c r="AI19" i="54"/>
  <c r="AL19" i="54" s="1"/>
  <c r="AS19" i="54" s="1" a="1"/>
  <c r="AS19" i="54" s="1"/>
  <c r="AT19" i="54" s="1"/>
  <c r="AI20" i="54"/>
  <c r="AL20" i="54" s="1"/>
  <c r="AS20" i="54" s="1" a="1"/>
  <c r="AS20" i="54" s="1"/>
  <c r="AT20" i="54" s="1"/>
  <c r="AI21" i="54"/>
  <c r="AL21" i="54" s="1"/>
  <c r="AS21" i="54" s="1" a="1"/>
  <c r="AS21" i="54" s="1"/>
  <c r="AT21" i="54" s="1"/>
  <c r="AI22" i="54"/>
  <c r="AL22" i="54" s="1"/>
  <c r="AS22" i="54" s="1" a="1"/>
  <c r="AS22" i="54" s="1"/>
  <c r="AT22" i="54" s="1"/>
  <c r="AI23" i="54"/>
  <c r="AL23" i="54" s="1"/>
  <c r="AS23" i="54" s="1" a="1"/>
  <c r="AS23" i="54" s="1"/>
  <c r="AT23" i="54" s="1"/>
  <c r="AI24" i="54"/>
  <c r="AL24" i="54" s="1"/>
  <c r="AS24" i="54" s="1" a="1"/>
  <c r="AS24" i="54" s="1"/>
  <c r="AT24" i="54" s="1"/>
  <c r="AI25" i="54"/>
  <c r="AL25" i="54" s="1"/>
  <c r="AS25" i="54" s="1" a="1"/>
  <c r="AS25" i="54" s="1"/>
  <c r="AT25" i="54" s="1"/>
  <c r="AI26" i="54"/>
  <c r="AL26" i="54" s="1"/>
  <c r="AS26" i="54" s="1" a="1"/>
  <c r="AS26" i="54" s="1"/>
  <c r="AT26" i="54" s="1"/>
  <c r="AI27" i="54"/>
  <c r="AL27" i="54" s="1"/>
  <c r="AS27" i="54" s="1" a="1"/>
  <c r="AS27" i="54" s="1"/>
  <c r="AT27" i="54" s="1"/>
  <c r="AI28" i="54"/>
  <c r="AL28" i="54" s="1"/>
  <c r="AS28" i="54" s="1" a="1"/>
  <c r="AS28" i="54" s="1"/>
  <c r="AT28" i="54" s="1"/>
  <c r="AI29" i="54"/>
  <c r="AL29" i="54" s="1"/>
  <c r="AS29" i="54" s="1" a="1"/>
  <c r="AS29" i="54" s="1"/>
  <c r="AI30" i="54"/>
  <c r="AL30" i="54" s="1"/>
  <c r="AS30" i="54" s="1" a="1"/>
  <c r="AS30" i="54" s="1"/>
  <c r="AT30" i="54" s="1"/>
  <c r="AI31" i="54"/>
  <c r="AL31" i="54" s="1"/>
  <c r="AS31" i="54" s="1" a="1"/>
  <c r="AS31" i="54" s="1"/>
  <c r="AT31" i="54" s="1"/>
  <c r="AI32" i="54"/>
  <c r="AL32" i="54" s="1"/>
  <c r="AS32" i="54" s="1" a="1"/>
  <c r="AS32" i="54" s="1"/>
  <c r="AT32" i="54" s="1"/>
  <c r="AI33" i="54"/>
  <c r="AL33" i="54" s="1"/>
  <c r="AS33" i="54" s="1" a="1"/>
  <c r="AS33" i="54" s="1"/>
  <c r="AI34" i="54"/>
  <c r="AL34" i="54" s="1"/>
  <c r="AS34" i="54" s="1" a="1"/>
  <c r="AS34" i="54" s="1"/>
  <c r="AT34" i="54" s="1"/>
  <c r="AI35" i="54"/>
  <c r="AL35" i="54" s="1"/>
  <c r="AS35" i="54" s="1" a="1"/>
  <c r="AS35" i="54" s="1"/>
  <c r="AT35" i="54" s="1"/>
  <c r="AN40" i="54"/>
  <c r="AT40" i="54" s="1"/>
  <c r="P40" i="54"/>
  <c r="AP40" i="54"/>
  <c r="J68" i="54"/>
  <c r="AL63" i="54"/>
  <c r="AS63" i="54" s="1" a="1"/>
  <c r="AS63" i="54" s="1"/>
  <c r="AW63" i="54" s="1"/>
  <c r="AR68" i="54"/>
  <c r="AQ57" i="54"/>
  <c r="P3" i="54"/>
  <c r="AP36" i="54"/>
  <c r="AN41" i="54"/>
  <c r="AT41" i="54" s="1"/>
  <c r="P41" i="54"/>
  <c r="AP41" i="54"/>
  <c r="R70" i="54"/>
  <c r="AL64" i="54"/>
  <c r="AS64" i="54" s="1" a="1"/>
  <c r="AS64" i="54" s="1"/>
  <c r="AN42" i="54"/>
  <c r="AT42" i="54" s="1"/>
  <c r="P42" i="54"/>
  <c r="AP42" i="54"/>
  <c r="AN67" i="54"/>
  <c r="AT60" i="54"/>
  <c r="AT67" i="54" s="1"/>
  <c r="AL65" i="54"/>
  <c r="AS65" i="54" s="1" a="1"/>
  <c r="AS65" i="54" s="1"/>
  <c r="AK58" i="54"/>
  <c r="AK70" i="54" s="1"/>
  <c r="AN49" i="54"/>
  <c r="P49" i="54"/>
  <c r="AL49" i="54"/>
  <c r="AS49" i="54" s="1" a="1"/>
  <c r="AS49" i="54" s="1"/>
  <c r="AP49" i="54"/>
  <c r="AN43" i="54"/>
  <c r="P43" i="54"/>
  <c r="AP43" i="54"/>
  <c r="AN44" i="54"/>
  <c r="AT44" i="54" s="1"/>
  <c r="P44" i="54"/>
  <c r="AP44" i="54"/>
  <c r="AN45" i="54"/>
  <c r="P45" i="54"/>
  <c r="AP45" i="54"/>
  <c r="AN46" i="54"/>
  <c r="AT46" i="54" s="1"/>
  <c r="P46" i="54"/>
  <c r="AL46" i="54"/>
  <c r="AS46" i="54" s="1" a="1"/>
  <c r="AS46" i="54" s="1"/>
  <c r="AP46" i="54"/>
  <c r="AN47" i="54"/>
  <c r="AT47" i="54" s="1"/>
  <c r="P47" i="54"/>
  <c r="AP47" i="54"/>
  <c r="AN48" i="54"/>
  <c r="AT48" i="54" s="1"/>
  <c r="P48" i="54"/>
  <c r="AL48" i="54"/>
  <c r="AS48" i="54" s="1" a="1"/>
  <c r="AS48" i="54" s="1"/>
  <c r="AW48" i="54" s="1"/>
  <c r="AP48" i="54"/>
  <c r="AN50" i="54"/>
  <c r="AT50" i="54" s="1"/>
  <c r="P50" i="54"/>
  <c r="AL50" i="54"/>
  <c r="AS50" i="54" s="1" a="1"/>
  <c r="AS50" i="54" s="1"/>
  <c r="AP50" i="54"/>
  <c r="AN51" i="54"/>
  <c r="P51" i="54"/>
  <c r="AP51" i="54"/>
  <c r="AN52" i="54"/>
  <c r="P52" i="54"/>
  <c r="AP52" i="54"/>
  <c r="AN53" i="54"/>
  <c r="AT53" i="54" s="1"/>
  <c r="P53" i="54"/>
  <c r="AL53" i="54"/>
  <c r="AS53" i="54" s="1" a="1"/>
  <c r="AS53" i="54" s="1"/>
  <c r="AP53" i="54"/>
  <c r="AN54" i="54"/>
  <c r="AT54" i="54" s="1"/>
  <c r="P54" i="54"/>
  <c r="AP54" i="54"/>
  <c r="AN55" i="54"/>
  <c r="P55" i="54"/>
  <c r="AP55" i="54"/>
  <c r="AN56" i="54"/>
  <c r="AT56" i="54" s="1"/>
  <c r="P56" i="54"/>
  <c r="AL56" i="54"/>
  <c r="AS56" i="54" s="1" a="1"/>
  <c r="AS56" i="54" s="1"/>
  <c r="AP56" i="54"/>
  <c r="AL66" i="54"/>
  <c r="AS66" i="54" s="1" a="1"/>
  <c r="AS66" i="54" s="1"/>
  <c r="Y68" i="54"/>
  <c r="AD68" i="54" s="1"/>
  <c r="Y58" i="54"/>
  <c r="AN3" i="54"/>
  <c r="AL40" i="54"/>
  <c r="AS40" i="54" s="1" a="1"/>
  <c r="AS40" i="54" s="1"/>
  <c r="AJ70" i="54"/>
  <c r="AQ67" i="54"/>
  <c r="AP60" i="54"/>
  <c r="AP67" i="54" s="1"/>
  <c r="E9" i="53"/>
  <c r="E19" i="53"/>
  <c r="E26" i="53"/>
  <c r="E27" i="53"/>
  <c r="E34" i="53"/>
  <c r="E35" i="53"/>
  <c r="E6" i="53"/>
  <c r="E22" i="53"/>
  <c r="E33" i="53"/>
  <c r="E45" i="53"/>
  <c r="E46" i="53"/>
  <c r="E47" i="53"/>
  <c r="E49" i="53"/>
  <c r="E50" i="53"/>
  <c r="E55" i="53"/>
  <c r="E56" i="53"/>
  <c r="H66" i="53"/>
  <c r="G66" i="53"/>
  <c r="F66" i="53"/>
  <c r="H65" i="53"/>
  <c r="G65" i="53"/>
  <c r="F65" i="53"/>
  <c r="H64" i="53"/>
  <c r="G64" i="53"/>
  <c r="F64" i="53"/>
  <c r="H63" i="53"/>
  <c r="G63" i="53"/>
  <c r="F63" i="53"/>
  <c r="E63" i="53" s="1"/>
  <c r="H62" i="53"/>
  <c r="G62" i="53"/>
  <c r="F62" i="53"/>
  <c r="H61" i="53"/>
  <c r="G61" i="53"/>
  <c r="F61" i="53"/>
  <c r="H60" i="53"/>
  <c r="G60" i="53"/>
  <c r="F60" i="53"/>
  <c r="E52" i="53"/>
  <c r="E38" i="53"/>
  <c r="E32" i="53"/>
  <c r="E30" i="53"/>
  <c r="E29" i="53"/>
  <c r="E28" i="53"/>
  <c r="E24" i="53"/>
  <c r="E21" i="53"/>
  <c r="E20" i="53"/>
  <c r="E18" i="53"/>
  <c r="E16" i="53"/>
  <c r="E15" i="53"/>
  <c r="E5" i="53"/>
  <c r="E4" i="53"/>
  <c r="E36" i="68" l="1"/>
  <c r="F35" i="68"/>
  <c r="M36" i="68"/>
  <c r="G27" i="68" s="1"/>
  <c r="L37" i="68"/>
  <c r="S90" i="3"/>
  <c r="S87" i="3"/>
  <c r="M43" i="71"/>
  <c r="G43" i="71" s="1"/>
  <c r="L44" i="71"/>
  <c r="M104" i="71"/>
  <c r="L105" i="71"/>
  <c r="F106" i="71"/>
  <c r="E107" i="71"/>
  <c r="E44" i="71"/>
  <c r="F43" i="71"/>
  <c r="G38" i="69"/>
  <c r="G29" i="69"/>
  <c r="M34" i="62"/>
  <c r="L35" i="62"/>
  <c r="F95" i="69"/>
  <c r="E96" i="69"/>
  <c r="M39" i="69"/>
  <c r="L40" i="69"/>
  <c r="M94" i="69"/>
  <c r="L95" i="69"/>
  <c r="E40" i="69"/>
  <c r="F39" i="69"/>
  <c r="F100" i="68"/>
  <c r="E101" i="68"/>
  <c r="M100" i="68"/>
  <c r="L101" i="68"/>
  <c r="M32" i="61"/>
  <c r="L33" i="61"/>
  <c r="G12" i="61"/>
  <c r="M91" i="62"/>
  <c r="L92" i="62"/>
  <c r="E36" i="62"/>
  <c r="F35" i="62"/>
  <c r="F89" i="62"/>
  <c r="E90" i="62"/>
  <c r="G25" i="58"/>
  <c r="G11" i="58"/>
  <c r="E33" i="61"/>
  <c r="F32" i="61"/>
  <c r="F89" i="61"/>
  <c r="E90" i="61"/>
  <c r="M87" i="61"/>
  <c r="L88" i="61"/>
  <c r="K58" i="55"/>
  <c r="L5" i="55"/>
  <c r="D58" i="55"/>
  <c r="AC25" i="3"/>
  <c r="AB25" i="3"/>
  <c r="F25" i="3"/>
  <c r="AT39" i="54"/>
  <c r="Y70" i="54"/>
  <c r="AT37" i="54"/>
  <c r="AA3" i="54"/>
  <c r="AA34" i="54"/>
  <c r="AA26" i="54"/>
  <c r="AA42" i="54"/>
  <c r="AA13" i="54"/>
  <c r="AA54" i="54"/>
  <c r="AA20" i="54"/>
  <c r="AA45" i="54"/>
  <c r="AA22" i="54"/>
  <c r="AA36" i="54"/>
  <c r="AA8" i="54"/>
  <c r="AA21" i="54"/>
  <c r="AA53" i="54"/>
  <c r="AA49" i="54"/>
  <c r="AA44" i="54"/>
  <c r="AA15" i="54"/>
  <c r="AA43" i="54"/>
  <c r="AA10" i="54"/>
  <c r="AA17" i="54"/>
  <c r="AA40" i="54"/>
  <c r="AA30" i="54"/>
  <c r="AA28" i="54"/>
  <c r="AA9" i="54"/>
  <c r="AA25" i="54"/>
  <c r="AA12" i="54"/>
  <c r="AA11" i="54"/>
  <c r="AA14" i="54"/>
  <c r="AA56" i="54"/>
  <c r="AA23" i="54"/>
  <c r="AA16" i="54"/>
  <c r="AA47" i="54"/>
  <c r="AA4" i="54"/>
  <c r="AA38" i="54"/>
  <c r="AA41" i="54"/>
  <c r="AA6" i="54"/>
  <c r="AA48" i="54"/>
  <c r="AA52" i="54"/>
  <c r="AA7" i="54"/>
  <c r="AA18" i="54"/>
  <c r="AA27" i="54"/>
  <c r="AA46" i="54"/>
  <c r="AA55" i="54"/>
  <c r="AA33" i="54"/>
  <c r="AA35" i="54"/>
  <c r="AA29" i="54"/>
  <c r="AA51" i="54"/>
  <c r="AA37" i="54"/>
  <c r="AA19" i="54"/>
  <c r="AA5" i="54"/>
  <c r="AA32" i="54"/>
  <c r="AA31" i="54"/>
  <c r="AA50" i="54"/>
  <c r="AA39" i="54"/>
  <c r="AA24" i="54"/>
  <c r="AT14" i="54"/>
  <c r="AT5" i="54"/>
  <c r="AT49" i="54"/>
  <c r="AT9" i="54"/>
  <c r="J70" i="54"/>
  <c r="AL54" i="54"/>
  <c r="AS54" i="54" s="1" a="1"/>
  <c r="AS54" i="54" s="1"/>
  <c r="AU6" i="54"/>
  <c r="AW6" i="54"/>
  <c r="AU14" i="54"/>
  <c r="AL45" i="54"/>
  <c r="AS45" i="54" s="1" a="1"/>
  <c r="AS45" i="54" s="1"/>
  <c r="AW45" i="54" s="1"/>
  <c r="AW13" i="54"/>
  <c r="AU13" i="54"/>
  <c r="AW10" i="54"/>
  <c r="AU10" i="54"/>
  <c r="AW4" i="54"/>
  <c r="AU4" i="54"/>
  <c r="AI58" i="54"/>
  <c r="AU9" i="54"/>
  <c r="AL47" i="54"/>
  <c r="AS47" i="54" s="1" a="1"/>
  <c r="AS47" i="54" s="1"/>
  <c r="AU47" i="54" s="1"/>
  <c r="AU5" i="54"/>
  <c r="AL17" i="54"/>
  <c r="AS17" i="54" s="1" a="1"/>
  <c r="AS17" i="54" s="1"/>
  <c r="AL55" i="54"/>
  <c r="AS55" i="54" s="1" a="1"/>
  <c r="AS55" i="54" s="1"/>
  <c r="AW55" i="54" s="1"/>
  <c r="F82" i="58"/>
  <c r="E83" i="58"/>
  <c r="M83" i="58"/>
  <c r="L84" i="58"/>
  <c r="M29" i="58"/>
  <c r="L30" i="58"/>
  <c r="M26" i="58"/>
  <c r="G26" i="58" s="1"/>
  <c r="L27" i="58"/>
  <c r="M27" i="58" s="1"/>
  <c r="G27" i="58" s="1"/>
  <c r="E25" i="58"/>
  <c r="E28" i="58"/>
  <c r="F24" i="58"/>
  <c r="E5" i="55"/>
  <c r="F4" i="55"/>
  <c r="M62" i="55"/>
  <c r="L63" i="55"/>
  <c r="E63" i="55"/>
  <c r="AW42" i="54"/>
  <c r="AU42" i="54"/>
  <c r="AW30" i="54"/>
  <c r="AU30" i="54"/>
  <c r="AW22" i="54"/>
  <c r="AU22" i="54"/>
  <c r="AW21" i="54"/>
  <c r="AU21" i="54"/>
  <c r="AW36" i="54"/>
  <c r="AU36" i="54"/>
  <c r="AW53" i="54"/>
  <c r="AU53" i="54"/>
  <c r="AW28" i="54"/>
  <c r="AU28" i="54"/>
  <c r="AW20" i="54"/>
  <c r="AU20" i="54"/>
  <c r="AW23" i="54"/>
  <c r="AU23" i="54"/>
  <c r="AW66" i="54"/>
  <c r="AU66" i="54"/>
  <c r="AW46" i="54"/>
  <c r="AU46" i="54"/>
  <c r="AW35" i="54"/>
  <c r="AU35" i="54"/>
  <c r="AW27" i="54"/>
  <c r="AU27" i="54"/>
  <c r="AW19" i="54"/>
  <c r="AU19" i="54"/>
  <c r="AW38" i="54"/>
  <c r="AU38" i="54"/>
  <c r="AW15" i="54"/>
  <c r="AU15" i="54"/>
  <c r="AW49" i="54"/>
  <c r="AU49" i="54"/>
  <c r="AW34" i="54"/>
  <c r="AU34" i="54"/>
  <c r="AW26" i="54"/>
  <c r="AU26" i="54"/>
  <c r="AW18" i="54"/>
  <c r="AU18" i="54"/>
  <c r="AW39" i="54"/>
  <c r="AU39" i="54"/>
  <c r="AW31" i="54"/>
  <c r="AU31" i="54"/>
  <c r="AW40" i="54"/>
  <c r="AU40" i="54"/>
  <c r="AW33" i="54"/>
  <c r="AU33" i="54"/>
  <c r="AW25" i="54"/>
  <c r="AU25" i="54"/>
  <c r="AW56" i="54"/>
  <c r="AU56" i="54"/>
  <c r="AW54" i="54"/>
  <c r="AU54" i="54"/>
  <c r="AW50" i="54"/>
  <c r="AU50" i="54"/>
  <c r="AW32" i="54"/>
  <c r="AU32" i="54"/>
  <c r="AW24" i="54"/>
  <c r="AU24" i="54"/>
  <c r="AW41" i="54"/>
  <c r="AU41" i="54"/>
  <c r="AW8" i="54"/>
  <c r="AU8" i="54"/>
  <c r="AW29" i="54"/>
  <c r="AU29" i="54"/>
  <c r="AW11" i="54"/>
  <c r="AU11" i="54"/>
  <c r="AL44" i="54"/>
  <c r="AS44" i="54" s="1" a="1"/>
  <c r="AS44" i="54" s="1"/>
  <c r="AD70" i="54"/>
  <c r="AU63" i="54"/>
  <c r="AW7" i="54"/>
  <c r="AU7" i="54"/>
  <c r="AU62" i="54"/>
  <c r="AN57" i="54"/>
  <c r="AL51" i="54"/>
  <c r="AS51" i="54" s="1" a="1"/>
  <c r="AS51" i="54" s="1"/>
  <c r="AT51" i="54" s="1"/>
  <c r="AW65" i="54"/>
  <c r="AU65" i="54"/>
  <c r="AW16" i="54"/>
  <c r="AU16" i="54"/>
  <c r="AW64" i="54"/>
  <c r="AU64" i="54"/>
  <c r="AL68" i="54"/>
  <c r="AS60" i="54" a="1"/>
  <c r="AS60" i="54" s="1"/>
  <c r="AU37" i="54"/>
  <c r="AL52" i="54"/>
  <c r="AS52" i="54" s="1" a="1"/>
  <c r="AS52" i="54" s="1"/>
  <c r="AT52" i="54" s="1"/>
  <c r="AL43" i="54"/>
  <c r="AS43" i="54" s="1" a="1"/>
  <c r="AS43" i="54" s="1"/>
  <c r="AT43" i="54" s="1"/>
  <c r="AB58" i="54"/>
  <c r="AB70" i="54" s="1"/>
  <c r="AL3" i="54"/>
  <c r="AD58" i="54"/>
  <c r="AP57" i="54"/>
  <c r="AU48" i="54"/>
  <c r="AW61" i="54"/>
  <c r="AU61" i="54"/>
  <c r="AW12" i="54"/>
  <c r="AU12" i="54"/>
  <c r="F58" i="53"/>
  <c r="E12" i="53"/>
  <c r="E17" i="53"/>
  <c r="E42" i="53"/>
  <c r="E51" i="53"/>
  <c r="E37" i="53"/>
  <c r="E62" i="53"/>
  <c r="E13" i="53"/>
  <c r="E31" i="53"/>
  <c r="F68" i="53"/>
  <c r="E25" i="53"/>
  <c r="H68" i="53"/>
  <c r="G68" i="53"/>
  <c r="E14" i="53"/>
  <c r="E23" i="53"/>
  <c r="E36" i="53"/>
  <c r="E48" i="53"/>
  <c r="E53" i="53"/>
  <c r="E61" i="53"/>
  <c r="G58" i="53"/>
  <c r="G70" i="53" s="1"/>
  <c r="H58" i="53"/>
  <c r="E8" i="53"/>
  <c r="E11" i="53"/>
  <c r="E3" i="53"/>
  <c r="E7" i="53"/>
  <c r="E10" i="53"/>
  <c r="E39" i="53"/>
  <c r="E44" i="53"/>
  <c r="E41" i="53"/>
  <c r="E40" i="53"/>
  <c r="E43" i="53"/>
  <c r="E54" i="53"/>
  <c r="E65" i="53"/>
  <c r="E66" i="53"/>
  <c r="E64" i="53"/>
  <c r="E60" i="53"/>
  <c r="J4" i="52"/>
  <c r="J8" i="52"/>
  <c r="J7" i="52"/>
  <c r="J11" i="52"/>
  <c r="J6" i="52"/>
  <c r="J10" i="52"/>
  <c r="J32" i="52"/>
  <c r="J23" i="52"/>
  <c r="J21" i="52"/>
  <c r="J37" i="52"/>
  <c r="J26" i="52"/>
  <c r="J24" i="52"/>
  <c r="J13" i="52"/>
  <c r="J16" i="52"/>
  <c r="J20" i="52"/>
  <c r="J12" i="52"/>
  <c r="J9" i="52"/>
  <c r="J27" i="52"/>
  <c r="J30" i="52"/>
  <c r="J15" i="52"/>
  <c r="J17" i="52"/>
  <c r="J28" i="52"/>
  <c r="J29" i="52"/>
  <c r="J31" i="52"/>
  <c r="J35" i="52"/>
  <c r="J42" i="52"/>
  <c r="J18" i="52"/>
  <c r="J14" i="52"/>
  <c r="J22" i="52"/>
  <c r="J43" i="52"/>
  <c r="J19" i="52"/>
  <c r="J33" i="52"/>
  <c r="J36" i="52"/>
  <c r="J40" i="52"/>
  <c r="J44" i="52"/>
  <c r="J38" i="52"/>
  <c r="J39" i="52"/>
  <c r="J25" i="52"/>
  <c r="J41" i="52"/>
  <c r="J34" i="52"/>
  <c r="J45" i="52"/>
  <c r="J46" i="52"/>
  <c r="J47" i="52"/>
  <c r="J48" i="52"/>
  <c r="J49" i="52"/>
  <c r="J50" i="52"/>
  <c r="J51" i="52"/>
  <c r="J52" i="52"/>
  <c r="J53" i="52"/>
  <c r="J54" i="52"/>
  <c r="J55" i="52"/>
  <c r="J56" i="52"/>
  <c r="J57" i="52"/>
  <c r="J5" i="52"/>
  <c r="J4" i="46"/>
  <c r="J8" i="46"/>
  <c r="J6" i="46"/>
  <c r="J14" i="46"/>
  <c r="J7" i="46"/>
  <c r="J11" i="46"/>
  <c r="J28" i="46"/>
  <c r="J22" i="46"/>
  <c r="J31" i="46"/>
  <c r="J41" i="46"/>
  <c r="J20" i="46"/>
  <c r="J26" i="46"/>
  <c r="J9" i="46"/>
  <c r="J12" i="46"/>
  <c r="J15" i="46"/>
  <c r="J17" i="46"/>
  <c r="J10" i="46"/>
  <c r="J23" i="46"/>
  <c r="J24" i="46"/>
  <c r="J19" i="46"/>
  <c r="J13" i="46"/>
  <c r="J27" i="46"/>
  <c r="J29" i="46"/>
  <c r="J35" i="46"/>
  <c r="J30" i="46"/>
  <c r="J36" i="46"/>
  <c r="J16" i="46"/>
  <c r="J18" i="46"/>
  <c r="J21" i="46"/>
  <c r="J32" i="46"/>
  <c r="J33" i="46"/>
  <c r="J37" i="46"/>
  <c r="J34" i="46"/>
  <c r="J42" i="46"/>
  <c r="J43" i="46"/>
  <c r="J44" i="46"/>
  <c r="J38" i="46"/>
  <c r="J25" i="46"/>
  <c r="J39" i="46"/>
  <c r="J40" i="46"/>
  <c r="J45" i="46"/>
  <c r="J46" i="46"/>
  <c r="J47" i="46"/>
  <c r="J48" i="46"/>
  <c r="J49" i="46"/>
  <c r="J50" i="46"/>
  <c r="J51" i="46"/>
  <c r="J52" i="46"/>
  <c r="J53" i="46"/>
  <c r="J54" i="46"/>
  <c r="J55" i="46"/>
  <c r="J56" i="46"/>
  <c r="J57" i="46"/>
  <c r="J5" i="46"/>
  <c r="J58" i="51"/>
  <c r="C58" i="51"/>
  <c r="C45" i="39"/>
  <c r="J58" i="45"/>
  <c r="C58" i="45"/>
  <c r="J58" i="52"/>
  <c r="K55" i="52" s="1"/>
  <c r="AL58" i="43"/>
  <c r="C4" i="46"/>
  <c r="C58" i="46" s="1"/>
  <c r="C13" i="46"/>
  <c r="C6" i="46"/>
  <c r="C22" i="46"/>
  <c r="C7" i="46"/>
  <c r="C10" i="46"/>
  <c r="C27" i="46"/>
  <c r="C24" i="46"/>
  <c r="C31" i="46"/>
  <c r="C37" i="46"/>
  <c r="C21" i="46"/>
  <c r="C26" i="46"/>
  <c r="C9" i="46"/>
  <c r="C15" i="46"/>
  <c r="C18" i="46"/>
  <c r="C11" i="46"/>
  <c r="C8" i="46"/>
  <c r="C20" i="46"/>
  <c r="C19" i="46"/>
  <c r="C17" i="46"/>
  <c r="C12" i="46"/>
  <c r="C52" i="46"/>
  <c r="C36" i="46"/>
  <c r="C34" i="46"/>
  <c r="C30" i="46"/>
  <c r="C33" i="46"/>
  <c r="C14" i="46"/>
  <c r="C16" i="46"/>
  <c r="C25" i="46"/>
  <c r="C29" i="46"/>
  <c r="C28" i="46"/>
  <c r="C35" i="46"/>
  <c r="C32" i="46"/>
  <c r="C57" i="46"/>
  <c r="C50" i="46"/>
  <c r="C56" i="46"/>
  <c r="C49" i="46"/>
  <c r="C23" i="46"/>
  <c r="C51" i="46"/>
  <c r="C55" i="46"/>
  <c r="C41" i="46"/>
  <c r="C42" i="46"/>
  <c r="C43" i="46"/>
  <c r="C44" i="46"/>
  <c r="C40" i="46"/>
  <c r="C45" i="46"/>
  <c r="C39" i="46"/>
  <c r="C48" i="46"/>
  <c r="C53" i="46"/>
  <c r="C46" i="46"/>
  <c r="C38" i="46"/>
  <c r="C54" i="46"/>
  <c r="C47" i="46"/>
  <c r="C5" i="46"/>
  <c r="AJ15" i="13"/>
  <c r="AI15" i="13"/>
  <c r="AH15" i="13"/>
  <c r="AG15" i="13"/>
  <c r="AF15" i="13"/>
  <c r="AE15" i="13"/>
  <c r="AC15" i="13"/>
  <c r="X15" i="13"/>
  <c r="W15" i="13"/>
  <c r="U15" i="13"/>
  <c r="T15" i="13"/>
  <c r="R15" i="13"/>
  <c r="Q15" i="13"/>
  <c r="L15" i="13"/>
  <c r="AJ14" i="13"/>
  <c r="AI14" i="13"/>
  <c r="AH14" i="13"/>
  <c r="AG14" i="13"/>
  <c r="AF14" i="13"/>
  <c r="AE14" i="13"/>
  <c r="AC14" i="13"/>
  <c r="X14" i="13"/>
  <c r="W14" i="13"/>
  <c r="U14" i="13"/>
  <c r="T14" i="13"/>
  <c r="R14" i="13"/>
  <c r="Q14" i="13"/>
  <c r="L14" i="13"/>
  <c r="AJ13" i="13"/>
  <c r="AI13" i="13"/>
  <c r="AH13" i="13"/>
  <c r="AG13" i="13"/>
  <c r="AF13" i="13"/>
  <c r="AE13" i="13"/>
  <c r="AC13" i="13"/>
  <c r="X13" i="13"/>
  <c r="W13" i="13"/>
  <c r="U13" i="13"/>
  <c r="T13" i="13"/>
  <c r="R13" i="13"/>
  <c r="Q13" i="13"/>
  <c r="L13" i="13"/>
  <c r="AJ12" i="13"/>
  <c r="AI12" i="13"/>
  <c r="AH12" i="13"/>
  <c r="AG12" i="13"/>
  <c r="AF12" i="13"/>
  <c r="AE12" i="13"/>
  <c r="AC12" i="13"/>
  <c r="X12" i="13"/>
  <c r="W12" i="13"/>
  <c r="U12" i="13"/>
  <c r="T12" i="13"/>
  <c r="R12" i="13"/>
  <c r="Q12" i="13"/>
  <c r="L12" i="13"/>
  <c r="AJ11" i="13"/>
  <c r="AI11" i="13"/>
  <c r="AH11" i="13"/>
  <c r="AG11" i="13"/>
  <c r="AF11" i="13"/>
  <c r="AE11" i="13"/>
  <c r="AC11" i="13"/>
  <c r="X11" i="13"/>
  <c r="W11" i="13"/>
  <c r="U11" i="13"/>
  <c r="T11" i="13"/>
  <c r="R11" i="13"/>
  <c r="Q11" i="13"/>
  <c r="L11" i="13"/>
  <c r="AJ10" i="13"/>
  <c r="AI10" i="13"/>
  <c r="AH10" i="13"/>
  <c r="AG10" i="13"/>
  <c r="AF10" i="13"/>
  <c r="AE10" i="13"/>
  <c r="AC10" i="13"/>
  <c r="X10" i="13"/>
  <c r="W10" i="13"/>
  <c r="U10" i="13"/>
  <c r="T10" i="13"/>
  <c r="R10" i="13"/>
  <c r="Q10" i="13"/>
  <c r="L10" i="13"/>
  <c r="AJ9" i="13"/>
  <c r="AI9" i="13"/>
  <c r="AH9" i="13"/>
  <c r="AG9" i="13"/>
  <c r="AF9" i="13"/>
  <c r="AE9" i="13"/>
  <c r="AC9" i="13"/>
  <c r="X9" i="13"/>
  <c r="W9" i="13"/>
  <c r="U9" i="13"/>
  <c r="T9" i="13"/>
  <c r="R9" i="13"/>
  <c r="Q9" i="13"/>
  <c r="L9" i="13"/>
  <c r="AJ8" i="13"/>
  <c r="AI8" i="13"/>
  <c r="AH8" i="13"/>
  <c r="AG8" i="13"/>
  <c r="AF8" i="13"/>
  <c r="AE8" i="13"/>
  <c r="AC8" i="13"/>
  <c r="X8" i="13"/>
  <c r="W8" i="13"/>
  <c r="U8" i="13"/>
  <c r="T8" i="13"/>
  <c r="R8" i="13"/>
  <c r="Q8" i="13"/>
  <c r="L8" i="13"/>
  <c r="AJ7" i="13"/>
  <c r="AI7" i="13"/>
  <c r="AH7" i="13"/>
  <c r="AG7" i="13"/>
  <c r="AF7" i="13"/>
  <c r="AE7" i="13"/>
  <c r="AC7" i="13"/>
  <c r="X7" i="13"/>
  <c r="W7" i="13"/>
  <c r="U7" i="13"/>
  <c r="T7" i="13"/>
  <c r="R7" i="13"/>
  <c r="Q7" i="13"/>
  <c r="L7" i="13"/>
  <c r="AJ6" i="13"/>
  <c r="AI6" i="13"/>
  <c r="AH6" i="13"/>
  <c r="AG6" i="13"/>
  <c r="AF6" i="13"/>
  <c r="AE6" i="13"/>
  <c r="AC6" i="13"/>
  <c r="X6" i="13"/>
  <c r="W6" i="13"/>
  <c r="U6" i="13"/>
  <c r="T6" i="13"/>
  <c r="R6" i="13"/>
  <c r="Q6" i="13"/>
  <c r="L6" i="13"/>
  <c r="AJ5" i="13"/>
  <c r="AI5" i="13"/>
  <c r="AH5" i="13"/>
  <c r="AG5" i="13"/>
  <c r="AF5" i="13"/>
  <c r="AE5" i="13"/>
  <c r="AC5" i="13"/>
  <c r="X5" i="13"/>
  <c r="W5" i="13"/>
  <c r="U5" i="13"/>
  <c r="T5" i="13"/>
  <c r="R5" i="13"/>
  <c r="Q5" i="13"/>
  <c r="L5" i="13"/>
  <c r="AJ4" i="13"/>
  <c r="AI4" i="13"/>
  <c r="AH4" i="13"/>
  <c r="AG4" i="13"/>
  <c r="AF4" i="13"/>
  <c r="AE4" i="13"/>
  <c r="AC4" i="13"/>
  <c r="X4" i="13"/>
  <c r="W4" i="13"/>
  <c r="U4" i="13"/>
  <c r="T4" i="13"/>
  <c r="R4" i="13"/>
  <c r="Q4" i="13"/>
  <c r="L4" i="13"/>
  <c r="AJ3" i="13"/>
  <c r="AI3" i="13"/>
  <c r="AH3" i="13"/>
  <c r="AG3" i="13"/>
  <c r="AF3" i="13"/>
  <c r="AE3" i="13"/>
  <c r="AC3" i="13"/>
  <c r="X3" i="13"/>
  <c r="W3" i="13"/>
  <c r="U3" i="13"/>
  <c r="T3" i="13"/>
  <c r="R3" i="13"/>
  <c r="Q3" i="13"/>
  <c r="L3" i="13"/>
  <c r="T66" i="3"/>
  <c r="V66" i="3"/>
  <c r="AA66" i="3"/>
  <c r="T63" i="3"/>
  <c r="V63" i="3"/>
  <c r="AA63" i="3"/>
  <c r="J114" i="52"/>
  <c r="C114" i="52"/>
  <c r="K113" i="52"/>
  <c r="G113" i="52"/>
  <c r="D113" i="52"/>
  <c r="K112" i="52"/>
  <c r="G112" i="52"/>
  <c r="D112" i="52"/>
  <c r="K111" i="52"/>
  <c r="G111" i="52"/>
  <c r="D111" i="52"/>
  <c r="K110" i="52"/>
  <c r="G110" i="52"/>
  <c r="D110" i="52"/>
  <c r="K109" i="52"/>
  <c r="G109" i="52"/>
  <c r="D109" i="52"/>
  <c r="K108" i="52"/>
  <c r="G108" i="52"/>
  <c r="D108" i="52"/>
  <c r="K107" i="52"/>
  <c r="G107" i="52"/>
  <c r="D107" i="52"/>
  <c r="K106" i="52"/>
  <c r="G106" i="52"/>
  <c r="D106" i="52"/>
  <c r="K105" i="52"/>
  <c r="G105" i="52"/>
  <c r="D105" i="52"/>
  <c r="K104" i="52"/>
  <c r="G104" i="52"/>
  <c r="D104" i="52"/>
  <c r="K103" i="52"/>
  <c r="G103" i="52"/>
  <c r="D103" i="52"/>
  <c r="K102" i="52"/>
  <c r="G102" i="52"/>
  <c r="D102" i="52"/>
  <c r="K101" i="52"/>
  <c r="G101" i="52"/>
  <c r="D101" i="52"/>
  <c r="K100" i="52"/>
  <c r="G100" i="52"/>
  <c r="D100" i="52"/>
  <c r="K99" i="52"/>
  <c r="G99" i="52"/>
  <c r="D99" i="52"/>
  <c r="K98" i="52"/>
  <c r="G98" i="52"/>
  <c r="D98" i="52"/>
  <c r="K97" i="52"/>
  <c r="G97" i="52"/>
  <c r="D97" i="52"/>
  <c r="K96" i="52"/>
  <c r="G96" i="52"/>
  <c r="D96" i="52"/>
  <c r="K95" i="52"/>
  <c r="G95" i="52"/>
  <c r="D95" i="52"/>
  <c r="K94" i="52"/>
  <c r="G94" i="52"/>
  <c r="D94" i="52"/>
  <c r="K93" i="52"/>
  <c r="G93" i="52"/>
  <c r="D93" i="52"/>
  <c r="K92" i="52"/>
  <c r="G92" i="52"/>
  <c r="D92" i="52"/>
  <c r="K91" i="52"/>
  <c r="G91" i="52"/>
  <c r="D91" i="52"/>
  <c r="K90" i="52"/>
  <c r="G90" i="52"/>
  <c r="D90" i="52"/>
  <c r="K89" i="52"/>
  <c r="G89" i="52"/>
  <c r="D89" i="52"/>
  <c r="K88" i="52"/>
  <c r="G88" i="52"/>
  <c r="D88" i="52"/>
  <c r="K87" i="52"/>
  <c r="G87" i="52"/>
  <c r="D87" i="52"/>
  <c r="K86" i="52"/>
  <c r="G86" i="52"/>
  <c r="D86" i="52"/>
  <c r="K85" i="52"/>
  <c r="G85" i="52"/>
  <c r="D85" i="52"/>
  <c r="K84" i="52"/>
  <c r="G84" i="52"/>
  <c r="D84" i="52"/>
  <c r="K83" i="52"/>
  <c r="G83" i="52"/>
  <c r="D83" i="52"/>
  <c r="K82" i="52"/>
  <c r="G82" i="52"/>
  <c r="D82" i="52"/>
  <c r="K81" i="52"/>
  <c r="G81" i="52"/>
  <c r="D81" i="52"/>
  <c r="K80" i="52"/>
  <c r="G80" i="52"/>
  <c r="D80" i="52"/>
  <c r="K79" i="52"/>
  <c r="G79" i="52"/>
  <c r="D79" i="52"/>
  <c r="K78" i="52"/>
  <c r="G78" i="52"/>
  <c r="D78" i="52"/>
  <c r="K77" i="52"/>
  <c r="G77" i="52"/>
  <c r="D77" i="52"/>
  <c r="K76" i="52"/>
  <c r="G76" i="52"/>
  <c r="D76" i="52"/>
  <c r="K75" i="52"/>
  <c r="G75" i="52"/>
  <c r="D75" i="52"/>
  <c r="K74" i="52"/>
  <c r="G74" i="52"/>
  <c r="D74" i="52"/>
  <c r="K73" i="52"/>
  <c r="G73" i="52"/>
  <c r="D73" i="52"/>
  <c r="K72" i="52"/>
  <c r="G72" i="52"/>
  <c r="D72" i="52"/>
  <c r="K71" i="52"/>
  <c r="G71" i="52"/>
  <c r="D71" i="52"/>
  <c r="K70" i="52"/>
  <c r="G70" i="52"/>
  <c r="D70" i="52"/>
  <c r="K69" i="52"/>
  <c r="G69" i="52"/>
  <c r="D69" i="52"/>
  <c r="K68" i="52"/>
  <c r="G68" i="52"/>
  <c r="D68" i="52"/>
  <c r="K67" i="52"/>
  <c r="G67" i="52"/>
  <c r="D67" i="52"/>
  <c r="K66" i="52"/>
  <c r="G66" i="52"/>
  <c r="D66" i="52"/>
  <c r="K65" i="52"/>
  <c r="G65" i="52"/>
  <c r="D65" i="52"/>
  <c r="K64" i="52"/>
  <c r="G64" i="52"/>
  <c r="D64" i="52"/>
  <c r="K63" i="52"/>
  <c r="G63" i="52"/>
  <c r="D63" i="52"/>
  <c r="K62" i="52"/>
  <c r="K114" i="52" s="1"/>
  <c r="G62" i="52"/>
  <c r="D62" i="52"/>
  <c r="J114" i="51"/>
  <c r="C114" i="51"/>
  <c r="K113" i="51"/>
  <c r="G113" i="51"/>
  <c r="D113" i="51"/>
  <c r="K112" i="51"/>
  <c r="G112" i="51"/>
  <c r="D112" i="51"/>
  <c r="K111" i="51"/>
  <c r="G111" i="51"/>
  <c r="D111" i="51"/>
  <c r="K110" i="51"/>
  <c r="G110" i="51"/>
  <c r="D110" i="51"/>
  <c r="K109" i="51"/>
  <c r="G109" i="51"/>
  <c r="D109" i="51"/>
  <c r="K108" i="51"/>
  <c r="G108" i="51"/>
  <c r="D108" i="51"/>
  <c r="K107" i="51"/>
  <c r="G107" i="51"/>
  <c r="D107" i="51"/>
  <c r="K106" i="51"/>
  <c r="G106" i="51"/>
  <c r="D106" i="51"/>
  <c r="K105" i="51"/>
  <c r="G105" i="51"/>
  <c r="D105" i="51"/>
  <c r="K104" i="51"/>
  <c r="G104" i="51"/>
  <c r="D104" i="51"/>
  <c r="K103" i="51"/>
  <c r="G103" i="51"/>
  <c r="D103" i="51"/>
  <c r="K102" i="51"/>
  <c r="G102" i="51"/>
  <c r="D102" i="51"/>
  <c r="K101" i="51"/>
  <c r="G101" i="51"/>
  <c r="D101" i="51"/>
  <c r="K100" i="51"/>
  <c r="G100" i="51"/>
  <c r="D100" i="51"/>
  <c r="K99" i="51"/>
  <c r="G99" i="51"/>
  <c r="D99" i="51"/>
  <c r="K98" i="51"/>
  <c r="G98" i="51"/>
  <c r="D98" i="51"/>
  <c r="K97" i="51"/>
  <c r="G97" i="51"/>
  <c r="D97" i="51"/>
  <c r="K96" i="51"/>
  <c r="G96" i="51"/>
  <c r="D96" i="51"/>
  <c r="K95" i="51"/>
  <c r="G95" i="51"/>
  <c r="D95" i="51"/>
  <c r="K94" i="51"/>
  <c r="G94" i="51"/>
  <c r="D94" i="51"/>
  <c r="K93" i="51"/>
  <c r="G93" i="51"/>
  <c r="D93" i="51"/>
  <c r="K92" i="51"/>
  <c r="G92" i="51"/>
  <c r="D92" i="51"/>
  <c r="K91" i="51"/>
  <c r="G91" i="51"/>
  <c r="D91" i="51"/>
  <c r="K90" i="51"/>
  <c r="G90" i="51"/>
  <c r="D90" i="51"/>
  <c r="K89" i="51"/>
  <c r="G89" i="51"/>
  <c r="D89" i="51"/>
  <c r="K88" i="51"/>
  <c r="G88" i="51"/>
  <c r="D88" i="51"/>
  <c r="K87" i="51"/>
  <c r="G87" i="51"/>
  <c r="D87" i="51"/>
  <c r="K86" i="51"/>
  <c r="G86" i="51"/>
  <c r="D86" i="51"/>
  <c r="K85" i="51"/>
  <c r="G85" i="51"/>
  <c r="D85" i="51"/>
  <c r="K84" i="51"/>
  <c r="G84" i="51"/>
  <c r="D84" i="51"/>
  <c r="K83" i="51"/>
  <c r="G83" i="51"/>
  <c r="D83" i="51"/>
  <c r="K82" i="51"/>
  <c r="G82" i="51"/>
  <c r="D82" i="51"/>
  <c r="K81" i="51"/>
  <c r="G81" i="51"/>
  <c r="D81" i="51"/>
  <c r="K80" i="51"/>
  <c r="G80" i="51"/>
  <c r="D80" i="51"/>
  <c r="K79" i="51"/>
  <c r="G79" i="51"/>
  <c r="D79" i="51"/>
  <c r="K78" i="51"/>
  <c r="G78" i="51"/>
  <c r="D78" i="51"/>
  <c r="K77" i="51"/>
  <c r="G77" i="51"/>
  <c r="D77" i="51"/>
  <c r="K76" i="51"/>
  <c r="G76" i="51"/>
  <c r="D76" i="51"/>
  <c r="K75" i="51"/>
  <c r="G75" i="51"/>
  <c r="D75" i="51"/>
  <c r="K74" i="51"/>
  <c r="G74" i="51"/>
  <c r="D74" i="51"/>
  <c r="K73" i="51"/>
  <c r="G73" i="51"/>
  <c r="D73" i="51"/>
  <c r="K72" i="51"/>
  <c r="G72" i="51"/>
  <c r="D72" i="51"/>
  <c r="K71" i="51"/>
  <c r="G71" i="51"/>
  <c r="D71" i="51"/>
  <c r="K70" i="51"/>
  <c r="G70" i="51"/>
  <c r="D70" i="51"/>
  <c r="K69" i="51"/>
  <c r="G69" i="51"/>
  <c r="D69" i="51"/>
  <c r="K68" i="51"/>
  <c r="G68" i="51"/>
  <c r="D68" i="51"/>
  <c r="K67" i="51"/>
  <c r="G67" i="51"/>
  <c r="D67" i="51"/>
  <c r="K66" i="51"/>
  <c r="G66" i="51"/>
  <c r="D66" i="51"/>
  <c r="K65" i="51"/>
  <c r="G65" i="51"/>
  <c r="D65" i="51"/>
  <c r="K64" i="51"/>
  <c r="G64" i="51"/>
  <c r="D64" i="51"/>
  <c r="K63" i="51"/>
  <c r="L63" i="51" s="1"/>
  <c r="G63" i="51"/>
  <c r="D63" i="51"/>
  <c r="L62" i="51"/>
  <c r="M62" i="51" s="1"/>
  <c r="K62" i="51"/>
  <c r="K114" i="51" s="1"/>
  <c r="G62" i="51"/>
  <c r="E62" i="51"/>
  <c r="F62" i="51" s="1"/>
  <c r="D62" i="51"/>
  <c r="D114" i="51" s="1"/>
  <c r="K57" i="51"/>
  <c r="D57" i="51"/>
  <c r="K56" i="51"/>
  <c r="D56" i="51"/>
  <c r="K55" i="51"/>
  <c r="D55" i="51"/>
  <c r="K54" i="51"/>
  <c r="D54" i="51"/>
  <c r="K53" i="51"/>
  <c r="D53" i="51"/>
  <c r="K52" i="51"/>
  <c r="D52" i="51"/>
  <c r="K51" i="51"/>
  <c r="D51" i="51"/>
  <c r="K50" i="51"/>
  <c r="D50" i="51"/>
  <c r="K49" i="51"/>
  <c r="D49" i="51"/>
  <c r="K48" i="51"/>
  <c r="D48" i="51"/>
  <c r="K47" i="51"/>
  <c r="D47" i="51"/>
  <c r="K46" i="51"/>
  <c r="D46" i="51"/>
  <c r="K45" i="51"/>
  <c r="D45" i="51"/>
  <c r="K44" i="51"/>
  <c r="D44" i="51"/>
  <c r="K43" i="51"/>
  <c r="D43" i="51"/>
  <c r="K42" i="51"/>
  <c r="D42" i="51"/>
  <c r="K41" i="51"/>
  <c r="D41" i="51"/>
  <c r="K40" i="51"/>
  <c r="D40" i="51"/>
  <c r="K39" i="51"/>
  <c r="D39" i="51"/>
  <c r="K38" i="51"/>
  <c r="D38" i="51"/>
  <c r="K37" i="51"/>
  <c r="D37" i="51"/>
  <c r="K36" i="51"/>
  <c r="D36" i="51"/>
  <c r="K35" i="51"/>
  <c r="D35" i="51"/>
  <c r="K34" i="51"/>
  <c r="D34" i="51"/>
  <c r="K33" i="51"/>
  <c r="D33" i="51"/>
  <c r="K32" i="51"/>
  <c r="D32" i="51"/>
  <c r="K31" i="51"/>
  <c r="D31" i="51"/>
  <c r="K30" i="51"/>
  <c r="D30" i="51"/>
  <c r="K29" i="51"/>
  <c r="D29" i="51"/>
  <c r="K28" i="51"/>
  <c r="D28" i="51"/>
  <c r="K27" i="51"/>
  <c r="D27" i="51"/>
  <c r="K26" i="51"/>
  <c r="D26" i="51"/>
  <c r="K25" i="51"/>
  <c r="D25" i="51"/>
  <c r="K24" i="51"/>
  <c r="D24" i="51"/>
  <c r="K23" i="51"/>
  <c r="D23" i="51"/>
  <c r="K22" i="51"/>
  <c r="D22" i="51"/>
  <c r="K21" i="51"/>
  <c r="D21" i="51"/>
  <c r="K20" i="51"/>
  <c r="D20" i="51"/>
  <c r="K19" i="51"/>
  <c r="D19" i="51"/>
  <c r="K18" i="51"/>
  <c r="D18" i="51"/>
  <c r="K17" i="51"/>
  <c r="D17" i="51"/>
  <c r="K16" i="51"/>
  <c r="D16" i="51"/>
  <c r="K15" i="51"/>
  <c r="D15" i="51"/>
  <c r="K14" i="51"/>
  <c r="D14" i="51"/>
  <c r="K13" i="51"/>
  <c r="D13" i="51"/>
  <c r="K12" i="51"/>
  <c r="D12" i="51"/>
  <c r="K11" i="51"/>
  <c r="D11" i="51"/>
  <c r="K10" i="51"/>
  <c r="D10" i="51"/>
  <c r="K9" i="51"/>
  <c r="D9" i="51"/>
  <c r="K8" i="51"/>
  <c r="D8" i="51"/>
  <c r="K7" i="51"/>
  <c r="D7" i="51"/>
  <c r="K6" i="51"/>
  <c r="D6" i="51"/>
  <c r="K5" i="51"/>
  <c r="D5" i="51"/>
  <c r="K4" i="51"/>
  <c r="D4" i="51"/>
  <c r="T60" i="3"/>
  <c r="V60" i="3"/>
  <c r="AA60" i="3"/>
  <c r="AA57" i="3"/>
  <c r="V57" i="3"/>
  <c r="T57" i="3"/>
  <c r="AF58" i="43"/>
  <c r="Z61" i="43"/>
  <c r="AI61" i="43"/>
  <c r="Z62" i="43"/>
  <c r="AI62" i="43"/>
  <c r="Z63" i="43"/>
  <c r="AI63" i="43"/>
  <c r="Z64" i="43"/>
  <c r="AI64" i="43"/>
  <c r="Z65" i="43"/>
  <c r="AI65" i="43"/>
  <c r="Z66" i="43"/>
  <c r="AI66" i="43"/>
  <c r="AI60" i="43"/>
  <c r="Z60" i="43"/>
  <c r="Z4" i="43"/>
  <c r="AI4" i="43"/>
  <c r="Z5" i="43"/>
  <c r="AI5" i="43"/>
  <c r="Z6" i="43"/>
  <c r="AI6" i="43"/>
  <c r="Z7" i="43"/>
  <c r="AI7" i="43"/>
  <c r="Z8" i="43"/>
  <c r="AI8" i="43"/>
  <c r="Z9" i="43"/>
  <c r="AI9" i="43"/>
  <c r="Z10" i="43"/>
  <c r="AI10" i="43"/>
  <c r="Z11" i="43"/>
  <c r="AI11" i="43"/>
  <c r="Z12" i="43"/>
  <c r="AI12" i="43"/>
  <c r="Z13" i="43"/>
  <c r="AI13" i="43"/>
  <c r="Z14" i="43"/>
  <c r="AI14" i="43"/>
  <c r="Z15" i="43"/>
  <c r="AI15" i="43"/>
  <c r="Z16" i="43"/>
  <c r="AI16" i="43"/>
  <c r="Z17" i="43"/>
  <c r="AI17" i="43"/>
  <c r="Z18" i="43"/>
  <c r="AI18" i="43"/>
  <c r="Z19" i="43"/>
  <c r="AI19" i="43"/>
  <c r="Z20" i="43"/>
  <c r="AI20" i="43"/>
  <c r="Z21" i="43"/>
  <c r="AI21" i="43"/>
  <c r="Z22" i="43"/>
  <c r="AI22" i="43"/>
  <c r="Z23" i="43"/>
  <c r="AI23" i="43"/>
  <c r="Z24" i="43"/>
  <c r="AI24" i="43"/>
  <c r="Z25" i="43"/>
  <c r="AI25" i="43"/>
  <c r="Z26" i="43"/>
  <c r="AI26" i="43"/>
  <c r="Z27" i="43"/>
  <c r="AI27" i="43"/>
  <c r="Z28" i="43"/>
  <c r="AI28" i="43"/>
  <c r="Z29" i="43"/>
  <c r="AI29" i="43"/>
  <c r="Z30" i="43"/>
  <c r="AI30" i="43"/>
  <c r="Z31" i="43"/>
  <c r="AI31" i="43"/>
  <c r="Z32" i="43"/>
  <c r="AI32" i="43"/>
  <c r="Z33" i="43"/>
  <c r="AI33" i="43"/>
  <c r="Z34" i="43"/>
  <c r="AI34" i="43"/>
  <c r="Z35" i="43"/>
  <c r="AI35" i="43"/>
  <c r="Z36" i="43"/>
  <c r="AI36" i="43"/>
  <c r="Z37" i="43"/>
  <c r="AI37" i="43"/>
  <c r="Z38" i="43"/>
  <c r="AI38" i="43"/>
  <c r="Z39" i="43"/>
  <c r="AI39" i="43"/>
  <c r="Z40" i="43"/>
  <c r="AI40" i="43"/>
  <c r="Z41" i="43"/>
  <c r="AI41" i="43"/>
  <c r="Z42" i="43"/>
  <c r="AI42" i="43"/>
  <c r="Z43" i="43"/>
  <c r="AI43" i="43"/>
  <c r="Z44" i="43"/>
  <c r="AI44" i="43"/>
  <c r="Z45" i="43"/>
  <c r="AI45" i="43"/>
  <c r="Z46" i="43"/>
  <c r="AI46" i="43"/>
  <c r="Z47" i="43"/>
  <c r="AI47" i="43"/>
  <c r="Z48" i="43"/>
  <c r="AI48" i="43"/>
  <c r="Z49" i="43"/>
  <c r="AI49" i="43"/>
  <c r="Z50" i="43"/>
  <c r="AI50" i="43"/>
  <c r="Z51" i="43"/>
  <c r="AI51" i="43"/>
  <c r="Z52" i="43"/>
  <c r="AI52" i="43"/>
  <c r="Z53" i="43"/>
  <c r="AI53" i="43"/>
  <c r="Z54" i="43"/>
  <c r="AI54" i="43"/>
  <c r="Z55" i="43"/>
  <c r="AI55" i="43"/>
  <c r="Z56" i="43"/>
  <c r="AI56" i="43"/>
  <c r="F58" i="43"/>
  <c r="H58" i="43"/>
  <c r="G58" i="43"/>
  <c r="AJ58" i="49"/>
  <c r="U22" i="3" s="1"/>
  <c r="AH58" i="49"/>
  <c r="AG58" i="49"/>
  <c r="AF58" i="49"/>
  <c r="AE58" i="49"/>
  <c r="Q22" i="3" s="1"/>
  <c r="AC58" i="49"/>
  <c r="R22" i="3" s="1"/>
  <c r="X58" i="49"/>
  <c r="N22" i="3" s="1"/>
  <c r="W58" i="49"/>
  <c r="M22" i="3" s="1"/>
  <c r="U58" i="49"/>
  <c r="K22" i="3" s="1"/>
  <c r="T58" i="49"/>
  <c r="J22" i="3" s="1"/>
  <c r="R58" i="49"/>
  <c r="I22" i="3" s="1"/>
  <c r="Q58" i="49"/>
  <c r="H22" i="3" s="1"/>
  <c r="L58" i="49"/>
  <c r="G22" i="3" s="1"/>
  <c r="H58" i="49"/>
  <c r="G58" i="49"/>
  <c r="F58" i="49"/>
  <c r="AK58" i="40"/>
  <c r="AJ58" i="40"/>
  <c r="AH58" i="40"/>
  <c r="AG58" i="40"/>
  <c r="AF58" i="40"/>
  <c r="AE58" i="40"/>
  <c r="AC58" i="40"/>
  <c r="AB58" i="40"/>
  <c r="Z58" i="40"/>
  <c r="Y58" i="40"/>
  <c r="X58" i="40"/>
  <c r="W58" i="40"/>
  <c r="V58" i="40"/>
  <c r="U58" i="40"/>
  <c r="T58" i="40"/>
  <c r="S58" i="40"/>
  <c r="R58" i="40"/>
  <c r="Q58" i="40"/>
  <c r="L58" i="40"/>
  <c r="J58" i="40"/>
  <c r="H58" i="40"/>
  <c r="G58" i="40"/>
  <c r="F58" i="40"/>
  <c r="E58" i="40"/>
  <c r="AH58" i="43"/>
  <c r="AG58" i="43"/>
  <c r="AB3" i="48"/>
  <c r="P70" i="49"/>
  <c r="O70" i="49"/>
  <c r="N70" i="49"/>
  <c r="M70" i="49"/>
  <c r="K70" i="49"/>
  <c r="I70" i="49"/>
  <c r="AJ68" i="49"/>
  <c r="U23" i="3" s="1"/>
  <c r="AH68" i="49"/>
  <c r="AG68" i="49"/>
  <c r="AF68" i="49"/>
  <c r="AE68" i="49"/>
  <c r="Q23" i="3" s="1"/>
  <c r="AC68" i="49"/>
  <c r="X68" i="49"/>
  <c r="N23" i="3" s="1"/>
  <c r="W68" i="49"/>
  <c r="M23" i="3" s="1"/>
  <c r="U68" i="49"/>
  <c r="K23" i="3" s="1"/>
  <c r="T68" i="49"/>
  <c r="J23" i="3" s="1"/>
  <c r="R68" i="49"/>
  <c r="I23" i="3" s="1"/>
  <c r="Q68" i="49"/>
  <c r="H23" i="3" s="1"/>
  <c r="L68" i="49"/>
  <c r="G23" i="3" s="1"/>
  <c r="G87" i="3" s="1"/>
  <c r="H68" i="49"/>
  <c r="G68" i="49"/>
  <c r="F68" i="49"/>
  <c r="AO67" i="49"/>
  <c r="AR66" i="49"/>
  <c r="AQ66" i="49"/>
  <c r="AO66" i="49"/>
  <c r="AK66" i="49"/>
  <c r="AP66" i="49"/>
  <c r="O66" i="49"/>
  <c r="E66" i="49"/>
  <c r="J66" i="49" s="1"/>
  <c r="AR65" i="49"/>
  <c r="AQ65" i="49"/>
  <c r="AO65" i="49"/>
  <c r="AK65" i="49"/>
  <c r="AP65" i="49"/>
  <c r="O65" i="49"/>
  <c r="E65" i="49"/>
  <c r="J65" i="49" s="1"/>
  <c r="AR64" i="49"/>
  <c r="AQ64" i="49"/>
  <c r="AO64" i="49"/>
  <c r="AK64" i="49"/>
  <c r="AP64" i="49"/>
  <c r="O64" i="49"/>
  <c r="E64" i="49"/>
  <c r="J64" i="49" s="1"/>
  <c r="AR63" i="49"/>
  <c r="AQ63" i="49"/>
  <c r="AO63" i="49"/>
  <c r="AK63" i="49"/>
  <c r="AP63" i="49"/>
  <c r="O63" i="49"/>
  <c r="E63" i="49"/>
  <c r="J63" i="49" s="1"/>
  <c r="AR62" i="49"/>
  <c r="AQ62" i="49"/>
  <c r="AO62" i="49"/>
  <c r="AK62" i="49"/>
  <c r="AP62" i="49"/>
  <c r="O62" i="49"/>
  <c r="E62" i="49"/>
  <c r="J62" i="49" s="1"/>
  <c r="AR61" i="49"/>
  <c r="AQ61" i="49"/>
  <c r="AO61" i="49"/>
  <c r="AK61" i="49"/>
  <c r="AP61" i="49"/>
  <c r="O61" i="49"/>
  <c r="E61" i="49"/>
  <c r="J61" i="49" s="1"/>
  <c r="AR60" i="49"/>
  <c r="AQ60" i="49"/>
  <c r="AO60" i="49"/>
  <c r="AK60" i="49"/>
  <c r="AK68" i="49" s="1"/>
  <c r="AB68" i="49"/>
  <c r="P23" i="3" s="1"/>
  <c r="Z68" i="49"/>
  <c r="Y68" i="49"/>
  <c r="V68" i="49"/>
  <c r="S68" i="49"/>
  <c r="O60" i="49"/>
  <c r="E60" i="49"/>
  <c r="E68" i="49" s="1"/>
  <c r="AJ70" i="49"/>
  <c r="R70" i="49"/>
  <c r="AR56" i="49"/>
  <c r="AQ56" i="49"/>
  <c r="AP56" i="49"/>
  <c r="AO56" i="49"/>
  <c r="AK56" i="49"/>
  <c r="AN56" i="49"/>
  <c r="AT56" i="49" s="1"/>
  <c r="E56" i="49"/>
  <c r="J56" i="49" s="1"/>
  <c r="AR55" i="49"/>
  <c r="AQ55" i="49"/>
  <c r="AP55" i="49"/>
  <c r="AO55" i="49"/>
  <c r="AK55" i="49"/>
  <c r="AN55" i="49"/>
  <c r="E55" i="49"/>
  <c r="J55" i="49" s="1"/>
  <c r="AR54" i="49"/>
  <c r="AQ54" i="49"/>
  <c r="AP54" i="49"/>
  <c r="AO54" i="49"/>
  <c r="AK54" i="49"/>
  <c r="AN54" i="49"/>
  <c r="AT54" i="49" s="1"/>
  <c r="E54" i="49"/>
  <c r="J54" i="49" s="1"/>
  <c r="AR53" i="49"/>
  <c r="AQ53" i="49"/>
  <c r="AP53" i="49"/>
  <c r="AO53" i="49"/>
  <c r="AK53" i="49"/>
  <c r="AN53" i="49"/>
  <c r="AT53" i="49" s="1"/>
  <c r="E53" i="49"/>
  <c r="J53" i="49" s="1"/>
  <c r="AR52" i="49"/>
  <c r="AQ52" i="49"/>
  <c r="AP52" i="49"/>
  <c r="AO52" i="49"/>
  <c r="AK52" i="49"/>
  <c r="AN52" i="49"/>
  <c r="E52" i="49"/>
  <c r="J52" i="49" s="1"/>
  <c r="AR51" i="49"/>
  <c r="AQ51" i="49"/>
  <c r="AP51" i="49"/>
  <c r="AO51" i="49"/>
  <c r="AK51" i="49"/>
  <c r="AN51" i="49"/>
  <c r="E51" i="49"/>
  <c r="J51" i="49" s="1"/>
  <c r="AR50" i="49"/>
  <c r="AQ50" i="49"/>
  <c r="AP50" i="49"/>
  <c r="AO50" i="49"/>
  <c r="AK50" i="49"/>
  <c r="AN50" i="49"/>
  <c r="AT50" i="49" s="1"/>
  <c r="E50" i="49"/>
  <c r="J50" i="49" s="1"/>
  <c r="AR49" i="49"/>
  <c r="AQ49" i="49"/>
  <c r="AP49" i="49"/>
  <c r="AO49" i="49"/>
  <c r="AK49" i="49"/>
  <c r="AN49" i="49"/>
  <c r="AT49" i="49" s="1"/>
  <c r="E49" i="49"/>
  <c r="J49" i="49" s="1"/>
  <c r="AR48" i="49"/>
  <c r="AQ48" i="49"/>
  <c r="AP48" i="49"/>
  <c r="AO48" i="49"/>
  <c r="AK48" i="49"/>
  <c r="AN48" i="49"/>
  <c r="AT48" i="49" s="1"/>
  <c r="E48" i="49"/>
  <c r="J48" i="49" s="1"/>
  <c r="AR47" i="49"/>
  <c r="AQ47" i="49"/>
  <c r="AP47" i="49"/>
  <c r="AO47" i="49"/>
  <c r="AK47" i="49"/>
  <c r="AN47" i="49"/>
  <c r="AT47" i="49" s="1"/>
  <c r="E47" i="49"/>
  <c r="J47" i="49" s="1"/>
  <c r="AR46" i="49"/>
  <c r="AQ46" i="49"/>
  <c r="AP46" i="49"/>
  <c r="AO46" i="49"/>
  <c r="AK46" i="49"/>
  <c r="AN46" i="49"/>
  <c r="E46" i="49"/>
  <c r="J46" i="49" s="1"/>
  <c r="AR45" i="49"/>
  <c r="AQ45" i="49"/>
  <c r="AP45" i="49"/>
  <c r="AO45" i="49"/>
  <c r="AK45" i="49"/>
  <c r="AN45" i="49"/>
  <c r="E45" i="49"/>
  <c r="J45" i="49" s="1"/>
  <c r="AR44" i="49"/>
  <c r="AQ44" i="49"/>
  <c r="AP44" i="49"/>
  <c r="AO44" i="49"/>
  <c r="AK44" i="49"/>
  <c r="AN44" i="49"/>
  <c r="AT44" i="49" s="1"/>
  <c r="P44" i="49"/>
  <c r="E44" i="49"/>
  <c r="J44" i="49" s="1"/>
  <c r="AR43" i="49"/>
  <c r="AQ43" i="49"/>
  <c r="AP43" i="49"/>
  <c r="AO43" i="49"/>
  <c r="AK43" i="49"/>
  <c r="AN43" i="49"/>
  <c r="AT43" i="49" s="1"/>
  <c r="P43" i="49"/>
  <c r="E43" i="49"/>
  <c r="J43" i="49" s="1"/>
  <c r="AR42" i="49"/>
  <c r="AQ42" i="49"/>
  <c r="AP42" i="49"/>
  <c r="AO42" i="49"/>
  <c r="AK42" i="49"/>
  <c r="AN42" i="49"/>
  <c r="AT42" i="49" s="1"/>
  <c r="P42" i="49"/>
  <c r="E42" i="49"/>
  <c r="J42" i="49" s="1"/>
  <c r="AR41" i="49"/>
  <c r="AQ41" i="49"/>
  <c r="AP41" i="49"/>
  <c r="AO41" i="49"/>
  <c r="AK41" i="49"/>
  <c r="AN41" i="49"/>
  <c r="AT41" i="49" s="1"/>
  <c r="P41" i="49"/>
  <c r="E41" i="49"/>
  <c r="J41" i="49" s="1"/>
  <c r="AR40" i="49"/>
  <c r="AQ40" i="49"/>
  <c r="AP40" i="49"/>
  <c r="AO40" i="49"/>
  <c r="AK40" i="49"/>
  <c r="AN40" i="49"/>
  <c r="P40" i="49"/>
  <c r="E40" i="49"/>
  <c r="J40" i="49" s="1"/>
  <c r="AR39" i="49"/>
  <c r="AQ39" i="49"/>
  <c r="AP39" i="49"/>
  <c r="AO39" i="49"/>
  <c r="AK39" i="49"/>
  <c r="AN39" i="49"/>
  <c r="P39" i="49"/>
  <c r="E39" i="49"/>
  <c r="J39" i="49" s="1"/>
  <c r="AR38" i="49"/>
  <c r="AQ38" i="49"/>
  <c r="AP38" i="49"/>
  <c r="AO38" i="49"/>
  <c r="AK38" i="49"/>
  <c r="AN38" i="49"/>
  <c r="P38" i="49"/>
  <c r="E38" i="49"/>
  <c r="J38" i="49" s="1"/>
  <c r="AR37" i="49"/>
  <c r="AQ37" i="49"/>
  <c r="AP37" i="49"/>
  <c r="AO37" i="49"/>
  <c r="AK37" i="49"/>
  <c r="AN37" i="49"/>
  <c r="AT37" i="49" s="1"/>
  <c r="P37" i="49"/>
  <c r="E37" i="49"/>
  <c r="J37" i="49" s="1"/>
  <c r="AR36" i="49"/>
  <c r="AQ36" i="49"/>
  <c r="AP36" i="49"/>
  <c r="AO36" i="49"/>
  <c r="AK36" i="49"/>
  <c r="AN36" i="49"/>
  <c r="P36" i="49"/>
  <c r="E36" i="49"/>
  <c r="J36" i="49" s="1"/>
  <c r="AR35" i="49"/>
  <c r="AQ35" i="49"/>
  <c r="AP35" i="49"/>
  <c r="AO35" i="49"/>
  <c r="AK35" i="49"/>
  <c r="AN35" i="49"/>
  <c r="P35" i="49"/>
  <c r="E35" i="49"/>
  <c r="J35" i="49" s="1"/>
  <c r="AR34" i="49"/>
  <c r="AQ34" i="49"/>
  <c r="AP34" i="49"/>
  <c r="AO34" i="49"/>
  <c r="AN34" i="49"/>
  <c r="AK34" i="49"/>
  <c r="P34" i="49"/>
  <c r="E34" i="49"/>
  <c r="J34" i="49" s="1"/>
  <c r="AR33" i="49"/>
  <c r="AQ33" i="49"/>
  <c r="AP33" i="49"/>
  <c r="AO33" i="49"/>
  <c r="AN33" i="49"/>
  <c r="AT33" i="49" s="1"/>
  <c r="AK33" i="49"/>
  <c r="P33" i="49"/>
  <c r="E33" i="49"/>
  <c r="J33" i="49" s="1"/>
  <c r="AR32" i="49"/>
  <c r="AQ32" i="49"/>
  <c r="AP32" i="49"/>
  <c r="AO32" i="49"/>
  <c r="AN32" i="49"/>
  <c r="AK32" i="49"/>
  <c r="P32" i="49"/>
  <c r="E32" i="49"/>
  <c r="J32" i="49" s="1"/>
  <c r="AR31" i="49"/>
  <c r="AQ31" i="49"/>
  <c r="AP31" i="49"/>
  <c r="AO31" i="49"/>
  <c r="AK31" i="49"/>
  <c r="AN31" i="49"/>
  <c r="P31" i="49"/>
  <c r="E31" i="49"/>
  <c r="J31" i="49" s="1"/>
  <c r="AR30" i="49"/>
  <c r="AQ30" i="49"/>
  <c r="AP30" i="49"/>
  <c r="AO30" i="49"/>
  <c r="AK30" i="49"/>
  <c r="AN30" i="49"/>
  <c r="P30" i="49"/>
  <c r="E30" i="49"/>
  <c r="J30" i="49" s="1"/>
  <c r="AR29" i="49"/>
  <c r="AQ29" i="49"/>
  <c r="AP29" i="49"/>
  <c r="AO29" i="49"/>
  <c r="AK29" i="49"/>
  <c r="AN29" i="49"/>
  <c r="AT29" i="49" s="1"/>
  <c r="P29" i="49"/>
  <c r="E29" i="49"/>
  <c r="J29" i="49" s="1"/>
  <c r="AR28" i="49"/>
  <c r="AQ28" i="49"/>
  <c r="AP28" i="49"/>
  <c r="AO28" i="49"/>
  <c r="AK28" i="49"/>
  <c r="AN28" i="49"/>
  <c r="AT28" i="49" s="1"/>
  <c r="P28" i="49"/>
  <c r="E28" i="49"/>
  <c r="J28" i="49" s="1"/>
  <c r="AR27" i="49"/>
  <c r="AQ27" i="49"/>
  <c r="AP27" i="49"/>
  <c r="AO27" i="49"/>
  <c r="AK27" i="49"/>
  <c r="AN27" i="49"/>
  <c r="P27" i="49"/>
  <c r="E27" i="49"/>
  <c r="J27" i="49" s="1"/>
  <c r="AR26" i="49"/>
  <c r="AQ26" i="49"/>
  <c r="AP26" i="49"/>
  <c r="AO26" i="49"/>
  <c r="AK26" i="49"/>
  <c r="AN26" i="49"/>
  <c r="P26" i="49"/>
  <c r="E26" i="49"/>
  <c r="J26" i="49" s="1"/>
  <c r="AR25" i="49"/>
  <c r="AQ25" i="49"/>
  <c r="AP25" i="49"/>
  <c r="AO25" i="49"/>
  <c r="AK25" i="49"/>
  <c r="AN25" i="49"/>
  <c r="P25" i="49"/>
  <c r="E25" i="49"/>
  <c r="J25" i="49" s="1"/>
  <c r="AR24" i="49"/>
  <c r="AQ24" i="49"/>
  <c r="AP24" i="49"/>
  <c r="AO24" i="49"/>
  <c r="AK24" i="49"/>
  <c r="AN24" i="49"/>
  <c r="P24" i="49"/>
  <c r="E24" i="49"/>
  <c r="J24" i="49" s="1"/>
  <c r="AR23" i="49"/>
  <c r="AQ23" i="49"/>
  <c r="AP23" i="49"/>
  <c r="AO23" i="49"/>
  <c r="AK23" i="49"/>
  <c r="AN23" i="49"/>
  <c r="P23" i="49"/>
  <c r="E23" i="49"/>
  <c r="J23" i="49" s="1"/>
  <c r="AR22" i="49"/>
  <c r="AQ22" i="49"/>
  <c r="AP22" i="49"/>
  <c r="AO22" i="49"/>
  <c r="AN22" i="49"/>
  <c r="AT22" i="49" s="1"/>
  <c r="AK22" i="49"/>
  <c r="P22" i="49"/>
  <c r="E22" i="49"/>
  <c r="J22" i="49" s="1"/>
  <c r="AR21" i="49"/>
  <c r="AQ21" i="49"/>
  <c r="AP21" i="49"/>
  <c r="AO21" i="49"/>
  <c r="AN21" i="49"/>
  <c r="AK21" i="49"/>
  <c r="P21" i="49"/>
  <c r="E21" i="49"/>
  <c r="J21" i="49" s="1"/>
  <c r="AR20" i="49"/>
  <c r="AQ20" i="49"/>
  <c r="AP20" i="49"/>
  <c r="AO20" i="49"/>
  <c r="AK20" i="49"/>
  <c r="AN20" i="49"/>
  <c r="P20" i="49"/>
  <c r="E20" i="49"/>
  <c r="J20" i="49" s="1"/>
  <c r="AR19" i="49"/>
  <c r="AQ19" i="49"/>
  <c r="AP19" i="49"/>
  <c r="AO19" i="49"/>
  <c r="AK19" i="49"/>
  <c r="AN19" i="49"/>
  <c r="P19" i="49"/>
  <c r="E19" i="49"/>
  <c r="J19" i="49" s="1"/>
  <c r="AR18" i="49"/>
  <c r="AQ18" i="49"/>
  <c r="AP18" i="49"/>
  <c r="AO18" i="49"/>
  <c r="AK18" i="49"/>
  <c r="AN18" i="49"/>
  <c r="P18" i="49"/>
  <c r="E18" i="49"/>
  <c r="J18" i="49" s="1"/>
  <c r="AR17" i="49"/>
  <c r="AQ17" i="49"/>
  <c r="AP17" i="49"/>
  <c r="AO17" i="49"/>
  <c r="AK17" i="49"/>
  <c r="AN17" i="49"/>
  <c r="P17" i="49"/>
  <c r="E17" i="49"/>
  <c r="J17" i="49" s="1"/>
  <c r="AR16" i="49"/>
  <c r="AQ16" i="49"/>
  <c r="AP16" i="49"/>
  <c r="AO16" i="49"/>
  <c r="AK16" i="49"/>
  <c r="AN16" i="49"/>
  <c r="P16" i="49"/>
  <c r="E16" i="49"/>
  <c r="J16" i="49" s="1"/>
  <c r="AR15" i="49"/>
  <c r="AQ15" i="49"/>
  <c r="AP15" i="49"/>
  <c r="AO15" i="49"/>
  <c r="AK15" i="49"/>
  <c r="AN15" i="49"/>
  <c r="P15" i="49"/>
  <c r="E15" i="49"/>
  <c r="J15" i="49" s="1"/>
  <c r="AR14" i="49"/>
  <c r="AQ14" i="49"/>
  <c r="AP14" i="49"/>
  <c r="AO14" i="49"/>
  <c r="AK14" i="49"/>
  <c r="AN14" i="49"/>
  <c r="P14" i="49"/>
  <c r="E14" i="49"/>
  <c r="J14" i="49" s="1"/>
  <c r="AR13" i="49"/>
  <c r="AQ13" i="49"/>
  <c r="AP13" i="49"/>
  <c r="AO13" i="49"/>
  <c r="AK13" i="49"/>
  <c r="AN13" i="49"/>
  <c r="AT13" i="49" s="1"/>
  <c r="P13" i="49"/>
  <c r="E13" i="49"/>
  <c r="J13" i="49" s="1"/>
  <c r="AR12" i="49"/>
  <c r="AQ12" i="49"/>
  <c r="AP12" i="49"/>
  <c r="AO12" i="49"/>
  <c r="AK12" i="49"/>
  <c r="AN12" i="49"/>
  <c r="P12" i="49"/>
  <c r="J12" i="49"/>
  <c r="AR11" i="49"/>
  <c r="AQ11" i="49"/>
  <c r="AP11" i="49"/>
  <c r="AO11" i="49"/>
  <c r="AK11" i="49"/>
  <c r="AN11" i="49"/>
  <c r="P11" i="49"/>
  <c r="E11" i="49"/>
  <c r="J11" i="49" s="1"/>
  <c r="AR10" i="49"/>
  <c r="AQ10" i="49"/>
  <c r="AP10" i="49"/>
  <c r="AO10" i="49"/>
  <c r="AK10" i="49"/>
  <c r="AN10" i="49"/>
  <c r="P10" i="49"/>
  <c r="E10" i="49"/>
  <c r="J10" i="49" s="1"/>
  <c r="AR9" i="49"/>
  <c r="AQ9" i="49"/>
  <c r="AP9" i="49"/>
  <c r="AO9" i="49"/>
  <c r="AK9" i="49"/>
  <c r="AN9" i="49"/>
  <c r="P9" i="49"/>
  <c r="E9" i="49"/>
  <c r="J9" i="49" s="1"/>
  <c r="AR8" i="49"/>
  <c r="AQ8" i="49"/>
  <c r="AP8" i="49"/>
  <c r="AO8" i="49"/>
  <c r="AK8" i="49"/>
  <c r="AN8" i="49"/>
  <c r="P8" i="49"/>
  <c r="E8" i="49"/>
  <c r="J8" i="49" s="1"/>
  <c r="AR7" i="49"/>
  <c r="AQ7" i="49"/>
  <c r="AP7" i="49"/>
  <c r="AO7" i="49"/>
  <c r="AK7" i="49"/>
  <c r="AN7" i="49"/>
  <c r="P7" i="49"/>
  <c r="E7" i="49"/>
  <c r="J7" i="49" s="1"/>
  <c r="AR6" i="49"/>
  <c r="AQ6" i="49"/>
  <c r="AP6" i="49"/>
  <c r="AO6" i="49"/>
  <c r="AK6" i="49"/>
  <c r="AN6" i="49"/>
  <c r="P6" i="49"/>
  <c r="E6" i="49"/>
  <c r="J6" i="49" s="1"/>
  <c r="AR5" i="49"/>
  <c r="AQ5" i="49"/>
  <c r="AP5" i="49"/>
  <c r="AO5" i="49"/>
  <c r="AK5" i="49"/>
  <c r="AN5" i="49"/>
  <c r="P5" i="49"/>
  <c r="E5" i="49"/>
  <c r="J5" i="49" s="1"/>
  <c r="AR4" i="49"/>
  <c r="AQ4" i="49"/>
  <c r="AP4" i="49"/>
  <c r="AO4" i="49"/>
  <c r="AK4" i="49"/>
  <c r="AN4" i="49"/>
  <c r="P4" i="49"/>
  <c r="E4" i="49"/>
  <c r="AR3" i="49"/>
  <c r="AQ3" i="49"/>
  <c r="AQ57" i="49" s="1"/>
  <c r="AO3" i="49"/>
  <c r="Z3" i="49"/>
  <c r="Z58" i="49" s="1"/>
  <c r="Y3" i="49"/>
  <c r="Y58" i="49" s="1"/>
  <c r="V3" i="49"/>
  <c r="V58" i="49" s="1"/>
  <c r="S3" i="49"/>
  <c r="S58" i="49" s="1"/>
  <c r="E3" i="49"/>
  <c r="J3" i="49" s="1"/>
  <c r="L38" i="68" l="1"/>
  <c r="M37" i="68"/>
  <c r="G42" i="68" s="1"/>
  <c r="F36" i="68"/>
  <c r="E37" i="68"/>
  <c r="R69" i="3"/>
  <c r="G69" i="3"/>
  <c r="G84" i="3"/>
  <c r="G90" i="3"/>
  <c r="L72" i="67" s="1"/>
  <c r="Q69" i="3"/>
  <c r="H69" i="3"/>
  <c r="I69" i="3"/>
  <c r="N69" i="3"/>
  <c r="K69" i="3"/>
  <c r="U69" i="3"/>
  <c r="M69" i="3"/>
  <c r="AI72" i="67"/>
  <c r="F44" i="71"/>
  <c r="E45" i="71"/>
  <c r="F107" i="71"/>
  <c r="E108" i="71"/>
  <c r="M105" i="71"/>
  <c r="L106" i="71"/>
  <c r="M44" i="71"/>
  <c r="G44" i="71" s="1"/>
  <c r="L45" i="71"/>
  <c r="M35" i="62"/>
  <c r="L36" i="62"/>
  <c r="M95" i="69"/>
  <c r="L96" i="69"/>
  <c r="M40" i="69"/>
  <c r="G40" i="69" s="1"/>
  <c r="L41" i="69"/>
  <c r="E41" i="69"/>
  <c r="F40" i="69"/>
  <c r="F96" i="69"/>
  <c r="E97" i="69"/>
  <c r="M101" i="68"/>
  <c r="L102" i="68"/>
  <c r="F101" i="68"/>
  <c r="E102" i="68"/>
  <c r="M33" i="61"/>
  <c r="L34" i="61"/>
  <c r="G32" i="61"/>
  <c r="G14" i="61"/>
  <c r="F90" i="62"/>
  <c r="E91" i="62"/>
  <c r="F36" i="62"/>
  <c r="E37" i="62"/>
  <c r="L93" i="62"/>
  <c r="M92" i="62"/>
  <c r="F90" i="61"/>
  <c r="E91" i="61"/>
  <c r="M88" i="61"/>
  <c r="L89" i="61"/>
  <c r="E34" i="61"/>
  <c r="F33" i="61"/>
  <c r="L6" i="55"/>
  <c r="M5" i="55"/>
  <c r="AF25" i="3"/>
  <c r="AG25" i="3"/>
  <c r="AA60" i="54"/>
  <c r="AA65" i="54"/>
  <c r="AA64" i="54"/>
  <c r="AA61" i="54"/>
  <c r="AA63" i="54"/>
  <c r="AA66" i="54"/>
  <c r="AA62" i="54"/>
  <c r="AT55" i="54"/>
  <c r="AT45" i="54"/>
  <c r="AW17" i="54"/>
  <c r="AT17" i="54"/>
  <c r="AA58" i="54"/>
  <c r="AW47" i="54"/>
  <c r="AU17" i="54"/>
  <c r="AU45" i="54"/>
  <c r="AU55" i="54"/>
  <c r="M30" i="58"/>
  <c r="L31" i="58"/>
  <c r="M84" i="58"/>
  <c r="L85" i="58"/>
  <c r="F28" i="58"/>
  <c r="E29" i="58"/>
  <c r="F83" i="58"/>
  <c r="E84" i="58"/>
  <c r="F25" i="58"/>
  <c r="E26" i="58"/>
  <c r="K58" i="51"/>
  <c r="D58" i="51"/>
  <c r="L22" i="3"/>
  <c r="J69" i="3"/>
  <c r="AD3" i="49"/>
  <c r="AC70" i="49"/>
  <c r="R23" i="3"/>
  <c r="O22" i="3"/>
  <c r="AK3" i="49"/>
  <c r="AK58" i="49" s="1"/>
  <c r="AK70" i="49" s="1"/>
  <c r="L23" i="3"/>
  <c r="O23" i="3"/>
  <c r="L70" i="49"/>
  <c r="F70" i="49"/>
  <c r="H70" i="49"/>
  <c r="J60" i="49"/>
  <c r="AI62" i="49"/>
  <c r="AL62" i="49" s="1"/>
  <c r="AS62" i="49" s="1" a="1"/>
  <c r="AS62" i="49" s="1"/>
  <c r="AW62" i="49" s="1"/>
  <c r="AI9" i="49"/>
  <c r="AI11" i="49"/>
  <c r="AI19" i="49"/>
  <c r="AL19" i="49" s="1"/>
  <c r="AS19" i="49" s="1" a="1"/>
  <c r="AS19" i="49" s="1"/>
  <c r="AW19" i="49" s="1"/>
  <c r="AI39" i="49"/>
  <c r="AL39" i="49" s="1"/>
  <c r="AS39" i="49" s="1" a="1"/>
  <c r="AS39" i="49" s="1"/>
  <c r="AT39" i="49" s="1"/>
  <c r="AI41" i="49"/>
  <c r="AL41" i="49" s="1"/>
  <c r="AS41" i="49" s="1" a="1"/>
  <c r="AS41" i="49" s="1"/>
  <c r="AI48" i="49"/>
  <c r="AL48" i="49" s="1"/>
  <c r="AS48" i="49" s="1" a="1"/>
  <c r="AS48" i="49" s="1"/>
  <c r="AI50" i="49"/>
  <c r="AL50" i="49" s="1"/>
  <c r="AS50" i="49" s="1" a="1"/>
  <c r="AS50" i="49" s="1"/>
  <c r="AW50" i="49" s="1"/>
  <c r="AI53" i="49"/>
  <c r="AL53" i="49" s="1"/>
  <c r="AS53" i="49" s="1" a="1"/>
  <c r="AS53" i="49" s="1"/>
  <c r="AW53" i="49" s="1"/>
  <c r="AI22" i="49"/>
  <c r="AI35" i="49"/>
  <c r="AI64" i="49"/>
  <c r="AL64" i="49" s="1"/>
  <c r="AS64" i="49" s="1" a="1"/>
  <c r="AS64" i="49" s="1"/>
  <c r="AW64" i="49" s="1"/>
  <c r="AI4" i="49"/>
  <c r="AL4" i="49" s="1"/>
  <c r="AS4" i="49" s="1" a="1"/>
  <c r="AS4" i="49" s="1"/>
  <c r="AU4" i="49" s="1"/>
  <c r="AI43" i="49"/>
  <c r="AI31" i="49"/>
  <c r="AI66" i="49"/>
  <c r="AL66" i="49" s="1"/>
  <c r="AS66" i="49" s="1" a="1"/>
  <c r="AS66" i="49" s="1"/>
  <c r="AI6" i="49"/>
  <c r="AL6" i="49" s="1"/>
  <c r="AS6" i="49" s="1" a="1"/>
  <c r="AS6" i="49" s="1"/>
  <c r="AW6" i="49" s="1"/>
  <c r="AI21" i="49"/>
  <c r="AI23" i="49"/>
  <c r="AI25" i="49"/>
  <c r="AL25" i="49" s="1"/>
  <c r="AS25" i="49" s="1" a="1"/>
  <c r="AS25" i="49" s="1"/>
  <c r="AW25" i="49" s="1"/>
  <c r="AI27" i="49"/>
  <c r="AL27" i="49" s="1"/>
  <c r="AS27" i="49" s="1" a="1"/>
  <c r="AS27" i="49" s="1"/>
  <c r="AW27" i="49" s="1"/>
  <c r="AI30" i="49"/>
  <c r="AI32" i="49"/>
  <c r="AL32" i="49" s="1"/>
  <c r="AS32" i="49" s="1" a="1"/>
  <c r="AS32" i="49" s="1"/>
  <c r="AW32" i="49" s="1"/>
  <c r="AI34" i="49"/>
  <c r="AI37" i="49"/>
  <c r="AL37" i="49" s="1"/>
  <c r="AS37" i="49" s="1" a="1"/>
  <c r="AS37" i="49" s="1"/>
  <c r="AI52" i="49"/>
  <c r="AI60" i="49"/>
  <c r="AI38" i="49"/>
  <c r="AL38" i="49" s="1"/>
  <c r="AS38" i="49" s="1" a="1"/>
  <c r="AS38" i="49" s="1"/>
  <c r="AT38" i="49" s="1"/>
  <c r="AI51" i="49"/>
  <c r="AL51" i="49" s="1"/>
  <c r="AS51" i="49" s="1" a="1"/>
  <c r="AS51" i="49" s="1"/>
  <c r="AW51" i="49" s="1"/>
  <c r="AI12" i="49"/>
  <c r="AL12" i="49" s="1"/>
  <c r="AS12" i="49" s="1" a="1"/>
  <c r="AS12" i="49" s="1"/>
  <c r="AW12" i="49" s="1"/>
  <c r="AI16" i="49"/>
  <c r="AL16" i="49" s="1"/>
  <c r="AS16" i="49" s="1" a="1"/>
  <c r="AS16" i="49" s="1"/>
  <c r="AW16" i="49" s="1"/>
  <c r="AI18" i="49"/>
  <c r="AL18" i="49" s="1"/>
  <c r="AS18" i="49" s="1" a="1"/>
  <c r="AS18" i="49" s="1"/>
  <c r="AW18" i="49" s="1"/>
  <c r="AI45" i="49"/>
  <c r="AL45" i="49" s="1"/>
  <c r="AS45" i="49" s="1" a="1"/>
  <c r="AS45" i="49" s="1"/>
  <c r="AW45" i="49" s="1"/>
  <c r="AI47" i="49"/>
  <c r="AI49" i="49"/>
  <c r="AI54" i="49"/>
  <c r="AI56" i="49"/>
  <c r="AI8" i="49"/>
  <c r="AL8" i="49" s="1"/>
  <c r="AS8" i="49" s="1" a="1"/>
  <c r="AS8" i="49" s="1"/>
  <c r="AI40" i="49"/>
  <c r="AL40" i="49" s="1"/>
  <c r="AS40" i="49" s="1" a="1"/>
  <c r="AS40" i="49" s="1"/>
  <c r="AT40" i="49" s="1"/>
  <c r="AI46" i="49"/>
  <c r="AL46" i="49" s="1"/>
  <c r="AS46" i="49" s="1" a="1"/>
  <c r="AS46" i="49" s="1"/>
  <c r="AT46" i="49" s="1"/>
  <c r="AI61" i="49"/>
  <c r="AL61" i="49" s="1"/>
  <c r="AS61" i="49" s="1" a="1"/>
  <c r="AS61" i="49" s="1"/>
  <c r="AW61" i="49" s="1"/>
  <c r="AI63" i="49"/>
  <c r="AL63" i="49" s="1"/>
  <c r="AS63" i="49" s="1" a="1"/>
  <c r="AS63" i="49" s="1"/>
  <c r="AW63" i="49" s="1"/>
  <c r="AI10" i="49"/>
  <c r="AI14" i="49"/>
  <c r="AL14" i="49" s="1"/>
  <c r="AS14" i="49" s="1" a="1"/>
  <c r="AS14" i="49" s="1"/>
  <c r="AI20" i="49"/>
  <c r="AL20" i="49" s="1"/>
  <c r="AS20" i="49" s="1" a="1"/>
  <c r="AS20" i="49" s="1"/>
  <c r="AW20" i="49" s="1"/>
  <c r="AI36" i="49"/>
  <c r="AL36" i="49" s="1"/>
  <c r="AS36" i="49" s="1" a="1"/>
  <c r="AS36" i="49" s="1"/>
  <c r="AT36" i="49" s="1"/>
  <c r="AI42" i="49"/>
  <c r="AL42" i="49" s="1"/>
  <c r="AS42" i="49" s="1" a="1"/>
  <c r="AS42" i="49" s="1"/>
  <c r="AW42" i="49" s="1"/>
  <c r="AI44" i="49"/>
  <c r="AL44" i="49" s="1"/>
  <c r="AS44" i="49" s="1" a="1"/>
  <c r="AS44" i="49" s="1"/>
  <c r="AW44" i="49" s="1"/>
  <c r="AI5" i="49"/>
  <c r="AL5" i="49" s="1"/>
  <c r="AS5" i="49" s="1" a="1"/>
  <c r="AS5" i="49" s="1"/>
  <c r="AW5" i="49" s="1"/>
  <c r="AI17" i="49"/>
  <c r="AL17" i="49" s="1"/>
  <c r="AS17" i="49" s="1" a="1"/>
  <c r="AS17" i="49" s="1"/>
  <c r="AW17" i="49" s="1"/>
  <c r="AI28" i="49"/>
  <c r="AI65" i="49"/>
  <c r="AL65" i="49" s="1"/>
  <c r="AS65" i="49" s="1" a="1"/>
  <c r="AS65" i="49" s="1"/>
  <c r="AW65" i="49" s="1"/>
  <c r="AI29" i="49"/>
  <c r="AL29" i="49" s="1"/>
  <c r="AS29" i="49" s="1" a="1"/>
  <c r="AS29" i="49" s="1"/>
  <c r="AW29" i="49" s="1"/>
  <c r="AI33" i="49"/>
  <c r="AL33" i="49" s="1"/>
  <c r="AS33" i="49" s="1" a="1"/>
  <c r="AS33" i="49" s="1"/>
  <c r="AW33" i="49" s="1"/>
  <c r="AI55" i="49"/>
  <c r="AI7" i="49"/>
  <c r="AL7" i="49" s="1"/>
  <c r="AS7" i="49" s="1" a="1"/>
  <c r="AS7" i="49" s="1"/>
  <c r="AW7" i="49" s="1"/>
  <c r="AI13" i="49"/>
  <c r="AL13" i="49" s="1"/>
  <c r="AS13" i="49" s="1" a="1"/>
  <c r="AS13" i="49" s="1"/>
  <c r="AW13" i="49" s="1"/>
  <c r="AI15" i="49"/>
  <c r="AI24" i="49"/>
  <c r="AI26" i="49"/>
  <c r="AL26" i="49" s="1"/>
  <c r="AS26" i="49" s="1" a="1"/>
  <c r="AS26" i="49" s="1"/>
  <c r="AW26" i="49" s="1"/>
  <c r="E58" i="49"/>
  <c r="E70" i="49" s="1"/>
  <c r="AG70" i="49"/>
  <c r="W70" i="49"/>
  <c r="AH70" i="49"/>
  <c r="AR68" i="49"/>
  <c r="X70" i="49"/>
  <c r="Q70" i="49"/>
  <c r="AE70" i="49"/>
  <c r="Y70" i="49"/>
  <c r="AR58" i="49"/>
  <c r="F63" i="55"/>
  <c r="E64" i="55"/>
  <c r="M63" i="55"/>
  <c r="L64" i="55"/>
  <c r="F5" i="55"/>
  <c r="E6" i="55"/>
  <c r="AL58" i="54"/>
  <c r="AL70" i="54" s="1"/>
  <c r="AS3" i="54"/>
  <c r="AT3" i="54" s="1"/>
  <c r="AW51" i="54"/>
  <c r="AU51" i="54"/>
  <c r="AW43" i="54"/>
  <c r="AU43" i="54"/>
  <c r="AS67" i="54"/>
  <c r="AW60" i="54"/>
  <c r="AW68" i="54" s="1"/>
  <c r="AU60" i="54"/>
  <c r="AU67" i="54" s="1"/>
  <c r="AW52" i="54"/>
  <c r="AU52" i="54"/>
  <c r="AW44" i="54"/>
  <c r="AU44" i="54"/>
  <c r="F70" i="53"/>
  <c r="H70" i="53"/>
  <c r="E58" i="53"/>
  <c r="E68" i="53"/>
  <c r="K12" i="52"/>
  <c r="K44" i="52"/>
  <c r="K28" i="52"/>
  <c r="K36" i="52"/>
  <c r="K40" i="52"/>
  <c r="K8" i="52"/>
  <c r="K20" i="52"/>
  <c r="K18" i="52"/>
  <c r="K52" i="52"/>
  <c r="K26" i="52"/>
  <c r="K38" i="52"/>
  <c r="K6" i="52"/>
  <c r="K34" i="52"/>
  <c r="K29" i="52"/>
  <c r="K21" i="52"/>
  <c r="K11" i="52"/>
  <c r="K19" i="52"/>
  <c r="K27" i="52"/>
  <c r="K35" i="52"/>
  <c r="K41" i="52"/>
  <c r="K49" i="52"/>
  <c r="K57" i="52"/>
  <c r="K56" i="52"/>
  <c r="K5" i="52"/>
  <c r="K42" i="52"/>
  <c r="K50" i="52"/>
  <c r="K13" i="52"/>
  <c r="K43" i="52"/>
  <c r="K51" i="52"/>
  <c r="K7" i="52"/>
  <c r="K14" i="52"/>
  <c r="K22" i="52"/>
  <c r="K30" i="52"/>
  <c r="K37" i="52"/>
  <c r="K4" i="52"/>
  <c r="K58" i="52" s="1"/>
  <c r="K15" i="52"/>
  <c r="K23" i="52"/>
  <c r="K31" i="52"/>
  <c r="K45" i="52"/>
  <c r="K53" i="52"/>
  <c r="K16" i="52"/>
  <c r="K24" i="52"/>
  <c r="K32" i="52"/>
  <c r="K39" i="52"/>
  <c r="K46" i="52"/>
  <c r="K54" i="52"/>
  <c r="K10" i="52"/>
  <c r="K48" i="52"/>
  <c r="K9" i="52"/>
  <c r="K17" i="52"/>
  <c r="K25" i="52"/>
  <c r="K33" i="52"/>
  <c r="K47" i="52"/>
  <c r="J58" i="46"/>
  <c r="E4" i="51"/>
  <c r="E5" i="51" s="1"/>
  <c r="D114" i="52"/>
  <c r="E62" i="52"/>
  <c r="L62" i="52"/>
  <c r="M63" i="51"/>
  <c r="L64" i="51"/>
  <c r="M64" i="51" s="1"/>
  <c r="E63" i="51"/>
  <c r="F63" i="51" s="1"/>
  <c r="L4" i="51"/>
  <c r="L58" i="43"/>
  <c r="AL31" i="49"/>
  <c r="AS31" i="49" s="1" a="1"/>
  <c r="AS31" i="49" s="1"/>
  <c r="AW31" i="49" s="1"/>
  <c r="AL15" i="49"/>
  <c r="AS15" i="49" s="1" a="1"/>
  <c r="AS15" i="49" s="1"/>
  <c r="AW15" i="49" s="1"/>
  <c r="AI3" i="49"/>
  <c r="AL11" i="49"/>
  <c r="AS11" i="49" s="1" a="1"/>
  <c r="AS11" i="49" s="1"/>
  <c r="AW11" i="49" s="1"/>
  <c r="AL10" i="49"/>
  <c r="AS10" i="49" s="1" a="1"/>
  <c r="AS10" i="49" s="1"/>
  <c r="AL9" i="49"/>
  <c r="AS9" i="49" s="1" a="1"/>
  <c r="AS9" i="49" s="1"/>
  <c r="AW9" i="49" s="1"/>
  <c r="AL23" i="49"/>
  <c r="AS23" i="49" s="1" a="1"/>
  <c r="AS23" i="49" s="1"/>
  <c r="AW23" i="49" s="1"/>
  <c r="AL24" i="49"/>
  <c r="AS24" i="49" s="1" a="1"/>
  <c r="AS24" i="49" s="1"/>
  <c r="AW24" i="49" s="1"/>
  <c r="AL28" i="49"/>
  <c r="AS28" i="49" s="1" a="1"/>
  <c r="AS28" i="49" s="1"/>
  <c r="AW28" i="49" s="1"/>
  <c r="AL22" i="49"/>
  <c r="AS22" i="49" s="1" a="1"/>
  <c r="AS22" i="49" s="1"/>
  <c r="AW22" i="49" s="1"/>
  <c r="AL21" i="49"/>
  <c r="AS21" i="49" s="1" a="1"/>
  <c r="AS21" i="49" s="1"/>
  <c r="AT21" i="49" s="1"/>
  <c r="AF70" i="49"/>
  <c r="AR70" i="49" s="1"/>
  <c r="AP3" i="49"/>
  <c r="AP57" i="49" s="1"/>
  <c r="AN3" i="49"/>
  <c r="S70" i="49"/>
  <c r="P3" i="49"/>
  <c r="AO57" i="49"/>
  <c r="AR57" i="49"/>
  <c r="Z70" i="49"/>
  <c r="AB3" i="49"/>
  <c r="J4" i="49"/>
  <c r="AD70" i="49"/>
  <c r="J68" i="49"/>
  <c r="T70" i="49"/>
  <c r="V70" i="49"/>
  <c r="AL30" i="49"/>
  <c r="AS30" i="49" s="1" a="1"/>
  <c r="AS30" i="49" s="1"/>
  <c r="AW30" i="49" s="1"/>
  <c r="U70" i="49"/>
  <c r="AL52" i="49"/>
  <c r="AS52" i="49" s="1" a="1"/>
  <c r="AS52" i="49" s="1"/>
  <c r="AT52" i="49" s="1"/>
  <c r="AL49" i="49"/>
  <c r="AS49" i="49" s="1" a="1"/>
  <c r="AS49" i="49" s="1"/>
  <c r="AL47" i="49"/>
  <c r="AS47" i="49" s="1" a="1"/>
  <c r="AS47" i="49" s="1"/>
  <c r="AL43" i="49"/>
  <c r="AS43" i="49" s="1" a="1"/>
  <c r="AS43" i="49" s="1"/>
  <c r="AL35" i="49"/>
  <c r="AS35" i="49" s="1" a="1"/>
  <c r="AS35" i="49" s="1"/>
  <c r="AT35" i="49" s="1"/>
  <c r="G70" i="49"/>
  <c r="AQ67" i="49"/>
  <c r="AD68" i="49"/>
  <c r="AR67" i="49"/>
  <c r="AA3" i="49"/>
  <c r="P60" i="49"/>
  <c r="P61" i="49"/>
  <c r="P62" i="49"/>
  <c r="P63" i="49"/>
  <c r="P64" i="49"/>
  <c r="P65" i="49"/>
  <c r="P66" i="49"/>
  <c r="P45" i="49"/>
  <c r="P46" i="49"/>
  <c r="P47" i="49"/>
  <c r="P48" i="49"/>
  <c r="P49" i="49"/>
  <c r="P50" i="49"/>
  <c r="P51" i="49"/>
  <c r="P52" i="49"/>
  <c r="P53" i="49"/>
  <c r="P54" i="49"/>
  <c r="P55" i="49"/>
  <c r="P56" i="49"/>
  <c r="AD58" i="49"/>
  <c r="AL60" i="49"/>
  <c r="AN60" i="49"/>
  <c r="AN61" i="49"/>
  <c r="AT61" i="49" s="1"/>
  <c r="AN62" i="49"/>
  <c r="AT62" i="49" s="1"/>
  <c r="AN63" i="49"/>
  <c r="AT63" i="49" s="1"/>
  <c r="AN64" i="49"/>
  <c r="AT64" i="49" s="1"/>
  <c r="AN65" i="49"/>
  <c r="AT65" i="49" s="1"/>
  <c r="AN66" i="49"/>
  <c r="AT66" i="49" s="1"/>
  <c r="AP60" i="49"/>
  <c r="AP67" i="49" s="1"/>
  <c r="Y4" i="3"/>
  <c r="X4" i="3"/>
  <c r="W4" i="3"/>
  <c r="U4" i="3"/>
  <c r="S4" i="3"/>
  <c r="R4" i="3"/>
  <c r="Q4" i="3"/>
  <c r="P4" i="3"/>
  <c r="N4" i="3"/>
  <c r="M4" i="3"/>
  <c r="K4" i="3"/>
  <c r="J4" i="3"/>
  <c r="I4" i="3"/>
  <c r="H4" i="3"/>
  <c r="G4" i="3"/>
  <c r="Y5" i="3"/>
  <c r="X5" i="3"/>
  <c r="W5" i="3"/>
  <c r="U5" i="3"/>
  <c r="S5" i="3"/>
  <c r="R5" i="3"/>
  <c r="Q5" i="3"/>
  <c r="P5" i="3"/>
  <c r="N5" i="3"/>
  <c r="M5" i="3"/>
  <c r="K5" i="3"/>
  <c r="J5" i="3"/>
  <c r="I5" i="3"/>
  <c r="H5" i="3"/>
  <c r="G5" i="3"/>
  <c r="AK15" i="48"/>
  <c r="AK14" i="48"/>
  <c r="AK13" i="48"/>
  <c r="AK12" i="48"/>
  <c r="AK11" i="48"/>
  <c r="AK10" i="48"/>
  <c r="AK9" i="48"/>
  <c r="AK8" i="48"/>
  <c r="AK7" i="48"/>
  <c r="AK6" i="48"/>
  <c r="AK5" i="48"/>
  <c r="AK4" i="48"/>
  <c r="AK3" i="48"/>
  <c r="AJ15" i="48"/>
  <c r="AJ14" i="48"/>
  <c r="AJ13" i="48"/>
  <c r="AJ12" i="48"/>
  <c r="AJ11" i="48"/>
  <c r="AJ10" i="48"/>
  <c r="AJ9" i="48"/>
  <c r="AJ8" i="48"/>
  <c r="AJ7" i="48"/>
  <c r="AJ6" i="48"/>
  <c r="AJ5" i="48"/>
  <c r="AJ4" i="48"/>
  <c r="AJ3" i="48"/>
  <c r="AI17" i="48"/>
  <c r="AI15" i="48"/>
  <c r="AI14" i="48"/>
  <c r="AI13" i="48"/>
  <c r="AI12" i="48"/>
  <c r="AI11" i="48"/>
  <c r="AI10" i="48"/>
  <c r="AI9" i="48"/>
  <c r="AI8" i="48"/>
  <c r="AI7" i="48"/>
  <c r="AI6" i="48"/>
  <c r="AI5" i="48"/>
  <c r="AI4" i="48"/>
  <c r="AI3" i="48"/>
  <c r="AG15" i="48"/>
  <c r="AG14" i="48"/>
  <c r="AG13" i="48"/>
  <c r="AG12" i="48"/>
  <c r="AG11" i="48"/>
  <c r="AG10" i="48"/>
  <c r="AG9" i="48"/>
  <c r="AG8" i="48"/>
  <c r="AG7" i="48"/>
  <c r="AG6" i="48"/>
  <c r="AG5" i="48"/>
  <c r="AG4" i="48"/>
  <c r="AG3" i="48"/>
  <c r="AE15" i="48"/>
  <c r="AE14" i="48"/>
  <c r="AE13" i="48"/>
  <c r="AE12" i="48"/>
  <c r="AE11" i="48"/>
  <c r="AE10" i="48"/>
  <c r="AE9" i="48"/>
  <c r="AE8" i="48"/>
  <c r="AE7" i="48"/>
  <c r="AE6" i="48"/>
  <c r="AE5" i="48"/>
  <c r="AE4" i="48"/>
  <c r="AE3" i="48"/>
  <c r="AC15" i="48"/>
  <c r="AC14" i="48"/>
  <c r="AC13" i="48"/>
  <c r="AC12" i="48"/>
  <c r="AC11" i="48"/>
  <c r="AC10" i="48"/>
  <c r="AC9" i="48"/>
  <c r="AC8" i="48"/>
  <c r="AC7" i="48"/>
  <c r="AC6" i="48"/>
  <c r="AC5" i="48"/>
  <c r="AC4" i="48"/>
  <c r="AC3" i="48"/>
  <c r="X15" i="48"/>
  <c r="X14" i="48"/>
  <c r="X13" i="48"/>
  <c r="X12" i="48"/>
  <c r="X11" i="48"/>
  <c r="X10" i="48"/>
  <c r="X9" i="48"/>
  <c r="X8" i="48"/>
  <c r="X7" i="48"/>
  <c r="X6" i="48"/>
  <c r="X5" i="48"/>
  <c r="X4" i="48"/>
  <c r="X3" i="48"/>
  <c r="W15" i="48"/>
  <c r="W14" i="48"/>
  <c r="W13" i="48"/>
  <c r="W12" i="48"/>
  <c r="W11" i="48"/>
  <c r="W10" i="48"/>
  <c r="W9" i="48"/>
  <c r="W8" i="48"/>
  <c r="W7" i="48"/>
  <c r="W6" i="48"/>
  <c r="W5" i="48"/>
  <c r="W4" i="48"/>
  <c r="W3" i="48"/>
  <c r="U15" i="48"/>
  <c r="U14" i="48"/>
  <c r="U13" i="48"/>
  <c r="U12" i="48"/>
  <c r="U11" i="48"/>
  <c r="U10" i="48"/>
  <c r="U9" i="48"/>
  <c r="U8" i="48"/>
  <c r="U7" i="48"/>
  <c r="U6" i="48"/>
  <c r="U5" i="48"/>
  <c r="U4" i="48"/>
  <c r="U3" i="48"/>
  <c r="T15" i="48"/>
  <c r="T14" i="48"/>
  <c r="T13" i="48"/>
  <c r="T12" i="48"/>
  <c r="T11" i="48"/>
  <c r="T10" i="48"/>
  <c r="T9" i="48"/>
  <c r="T8" i="48"/>
  <c r="T7" i="48"/>
  <c r="T6" i="48"/>
  <c r="T5" i="48"/>
  <c r="T4" i="48"/>
  <c r="T3" i="48"/>
  <c r="R15" i="48"/>
  <c r="R14" i="48"/>
  <c r="R13" i="48"/>
  <c r="R12" i="48"/>
  <c r="R11" i="48"/>
  <c r="R10" i="48"/>
  <c r="R9" i="48"/>
  <c r="R8" i="48"/>
  <c r="R7" i="48"/>
  <c r="R6" i="48"/>
  <c r="R5" i="48"/>
  <c r="R4" i="48"/>
  <c r="R3" i="48"/>
  <c r="Q15" i="48"/>
  <c r="Q14" i="48"/>
  <c r="Q13" i="48"/>
  <c r="Q12" i="48"/>
  <c r="Q11" i="48"/>
  <c r="Q10" i="48"/>
  <c r="Q9" i="48"/>
  <c r="Q8" i="48"/>
  <c r="Q7" i="48"/>
  <c r="Q6" i="48"/>
  <c r="Q5" i="48"/>
  <c r="Q4" i="48"/>
  <c r="Q3" i="48"/>
  <c r="L4" i="48"/>
  <c r="L5" i="48"/>
  <c r="L6" i="48"/>
  <c r="L7" i="48"/>
  <c r="L8" i="48"/>
  <c r="L9" i="48"/>
  <c r="L10" i="48"/>
  <c r="L11" i="48"/>
  <c r="L12" i="48"/>
  <c r="L13" i="48"/>
  <c r="L14" i="48"/>
  <c r="L15" i="48"/>
  <c r="L3" i="48"/>
  <c r="P15" i="12"/>
  <c r="O15" i="12"/>
  <c r="P14" i="12"/>
  <c r="O14" i="12"/>
  <c r="P13" i="12"/>
  <c r="O13" i="12"/>
  <c r="P12" i="12"/>
  <c r="O12" i="12"/>
  <c r="P11" i="12"/>
  <c r="O11" i="12"/>
  <c r="P10" i="12"/>
  <c r="O10" i="12"/>
  <c r="P9" i="12"/>
  <c r="O9" i="12"/>
  <c r="P8" i="12"/>
  <c r="O8" i="12"/>
  <c r="P7" i="12"/>
  <c r="O7" i="12"/>
  <c r="P6" i="12"/>
  <c r="O6" i="12"/>
  <c r="P5" i="12"/>
  <c r="O5" i="12"/>
  <c r="P4" i="12"/>
  <c r="O4" i="12"/>
  <c r="P3" i="12"/>
  <c r="O3" i="12"/>
  <c r="O15" i="47"/>
  <c r="O5" i="47"/>
  <c r="O9" i="47"/>
  <c r="O11" i="47"/>
  <c r="O13" i="47"/>
  <c r="O3" i="47"/>
  <c r="O4" i="47"/>
  <c r="O6" i="47"/>
  <c r="O7" i="47"/>
  <c r="O8" i="47"/>
  <c r="O10" i="47"/>
  <c r="O12" i="47"/>
  <c r="O14" i="47"/>
  <c r="N70" i="3" l="1"/>
  <c r="F37" i="68"/>
  <c r="E38" i="68"/>
  <c r="M38" i="68"/>
  <c r="G28" i="68" s="1"/>
  <c r="L39" i="68"/>
  <c r="AE23" i="3"/>
  <c r="Z23" i="3"/>
  <c r="O69" i="3"/>
  <c r="AA70" i="3" s="1"/>
  <c r="M45" i="71"/>
  <c r="G45" i="71" s="1"/>
  <c r="L46" i="71"/>
  <c r="M106" i="71"/>
  <c r="L107" i="71"/>
  <c r="F108" i="71"/>
  <c r="E109" i="71"/>
  <c r="E46" i="71"/>
  <c r="F45" i="71"/>
  <c r="G35" i="62"/>
  <c r="G13" i="62"/>
  <c r="L37" i="62"/>
  <c r="M36" i="62"/>
  <c r="L5" i="3"/>
  <c r="F97" i="69"/>
  <c r="E98" i="69"/>
  <c r="F41" i="69"/>
  <c r="E42" i="69"/>
  <c r="M41" i="69"/>
  <c r="L42" i="69"/>
  <c r="M96" i="69"/>
  <c r="L97" i="69"/>
  <c r="F102" i="68"/>
  <c r="E103" i="68"/>
  <c r="M102" i="68"/>
  <c r="L103" i="68"/>
  <c r="M34" i="61"/>
  <c r="L35" i="61"/>
  <c r="G33" i="61"/>
  <c r="G20" i="61"/>
  <c r="M93" i="62"/>
  <c r="L94" i="62"/>
  <c r="F37" i="62"/>
  <c r="E38" i="62"/>
  <c r="F91" i="62"/>
  <c r="E92" i="62"/>
  <c r="G12" i="58"/>
  <c r="F34" i="61"/>
  <c r="E35" i="61"/>
  <c r="M89" i="61"/>
  <c r="L90" i="61"/>
  <c r="F91" i="61"/>
  <c r="E92" i="61"/>
  <c r="G5" i="55"/>
  <c r="G4" i="55"/>
  <c r="M6" i="55"/>
  <c r="L7" i="55"/>
  <c r="AT57" i="54"/>
  <c r="AA68" i="54"/>
  <c r="AA70" i="54" s="1"/>
  <c r="E85" i="58"/>
  <c r="F84" i="58"/>
  <c r="F29" i="58"/>
  <c r="E30" i="58"/>
  <c r="M85" i="58"/>
  <c r="L86" i="58"/>
  <c r="F26" i="58"/>
  <c r="E27" i="58"/>
  <c r="F27" i="58" s="1"/>
  <c r="M31" i="58"/>
  <c r="L32" i="58"/>
  <c r="F4" i="51"/>
  <c r="Z22" i="3"/>
  <c r="L69" i="3"/>
  <c r="AH22" i="3"/>
  <c r="F22" i="3"/>
  <c r="AH23" i="3"/>
  <c r="AB23" i="3"/>
  <c r="F23" i="3"/>
  <c r="AW8" i="49"/>
  <c r="AU8" i="49"/>
  <c r="AU9" i="49"/>
  <c r="J58" i="49"/>
  <c r="J70" i="49" s="1"/>
  <c r="AW14" i="49"/>
  <c r="AT14" i="49"/>
  <c r="AI68" i="49"/>
  <c r="AU12" i="49"/>
  <c r="AU27" i="49"/>
  <c r="AT23" i="49"/>
  <c r="AU19" i="49"/>
  <c r="AT20" i="49"/>
  <c r="AT31" i="49"/>
  <c r="AA60" i="49"/>
  <c r="AA65" i="49"/>
  <c r="AA64" i="49"/>
  <c r="AA62" i="49"/>
  <c r="AA63" i="49"/>
  <c r="AA61" i="49"/>
  <c r="AA66" i="49"/>
  <c r="AT26" i="49"/>
  <c r="AT17" i="49"/>
  <c r="AT11" i="49"/>
  <c r="AT12" i="49"/>
  <c r="AT24" i="49"/>
  <c r="AU7" i="49"/>
  <c r="AT30" i="49"/>
  <c r="AT18" i="49"/>
  <c r="AT16" i="49"/>
  <c r="AT32" i="49"/>
  <c r="AT5" i="49"/>
  <c r="AW10" i="49"/>
  <c r="AT10" i="49"/>
  <c r="AT9" i="49"/>
  <c r="AT27" i="49"/>
  <c r="AT51" i="49"/>
  <c r="AT19" i="49"/>
  <c r="AW4" i="49"/>
  <c r="AT4" i="49"/>
  <c r="AA8" i="49"/>
  <c r="AA29" i="49"/>
  <c r="AA45" i="49"/>
  <c r="AA56" i="49"/>
  <c r="AA14" i="49"/>
  <c r="AA9" i="49"/>
  <c r="AA13" i="49"/>
  <c r="AA35" i="49"/>
  <c r="AA44" i="49"/>
  <c r="AA47" i="49"/>
  <c r="AA43" i="49"/>
  <c r="AA23" i="49"/>
  <c r="AA41" i="49"/>
  <c r="AA34" i="49"/>
  <c r="AA7" i="49"/>
  <c r="AA10" i="49"/>
  <c r="AA12" i="49"/>
  <c r="AA25" i="49"/>
  <c r="AA11" i="49"/>
  <c r="AA53" i="49"/>
  <c r="AA52" i="49"/>
  <c r="AA20" i="49"/>
  <c r="AA21" i="49"/>
  <c r="AA48" i="49"/>
  <c r="AA39" i="49"/>
  <c r="AA16" i="49"/>
  <c r="AA33" i="49"/>
  <c r="AA49" i="49"/>
  <c r="AA5" i="49"/>
  <c r="AA38" i="49"/>
  <c r="AA51" i="49"/>
  <c r="AA37" i="49"/>
  <c r="AA36" i="49"/>
  <c r="AA6" i="49"/>
  <c r="AA26" i="49"/>
  <c r="AA42" i="49"/>
  <c r="AA54" i="49"/>
  <c r="AA18" i="49"/>
  <c r="AA40" i="49"/>
  <c r="AA32" i="49"/>
  <c r="AA46" i="49"/>
  <c r="AA19" i="49"/>
  <c r="AA24" i="49"/>
  <c r="AA55" i="49"/>
  <c r="AA31" i="49"/>
  <c r="AA30" i="49"/>
  <c r="AA27" i="49"/>
  <c r="AA50" i="49"/>
  <c r="AA15" i="49"/>
  <c r="AA22" i="49"/>
  <c r="AA17" i="49"/>
  <c r="AA4" i="49"/>
  <c r="AA28" i="49"/>
  <c r="AT15" i="49"/>
  <c r="AT7" i="49"/>
  <c r="AT6" i="49"/>
  <c r="AT25" i="49"/>
  <c r="AT45" i="49"/>
  <c r="AT8" i="49"/>
  <c r="AB58" i="49"/>
  <c r="AU5" i="49"/>
  <c r="AU29" i="49"/>
  <c r="AU23" i="49"/>
  <c r="AU32" i="49"/>
  <c r="AU10" i="49"/>
  <c r="AU13" i="49"/>
  <c r="AL55" i="49"/>
  <c r="AS55" i="49" s="1" a="1"/>
  <c r="AS55" i="49" s="1"/>
  <c r="F6" i="55"/>
  <c r="E7" i="55"/>
  <c r="M64" i="55"/>
  <c r="L65" i="55"/>
  <c r="F64" i="55"/>
  <c r="E65" i="55"/>
  <c r="AW3" i="54"/>
  <c r="AW58" i="54" s="1"/>
  <c r="AW70" i="54" s="1"/>
  <c r="AS57" i="54"/>
  <c r="AU3" i="54"/>
  <c r="AU57" i="54" s="1"/>
  <c r="E70" i="53"/>
  <c r="L4" i="52"/>
  <c r="M4" i="52" s="1"/>
  <c r="L5" i="52"/>
  <c r="O5" i="3"/>
  <c r="AC5" i="3" s="1"/>
  <c r="M62" i="52"/>
  <c r="L63" i="52"/>
  <c r="F62" i="52"/>
  <c r="E63" i="52"/>
  <c r="E64" i="51"/>
  <c r="E6" i="51"/>
  <c r="F5" i="51"/>
  <c r="L65" i="51"/>
  <c r="L5" i="51"/>
  <c r="M4" i="51"/>
  <c r="AW21" i="49"/>
  <c r="AU21" i="49"/>
  <c r="AW41" i="49"/>
  <c r="AU41" i="49"/>
  <c r="AU17" i="49"/>
  <c r="AU22" i="49"/>
  <c r="AU11" i="49"/>
  <c r="AI58" i="49"/>
  <c r="AU6" i="49"/>
  <c r="AL54" i="49"/>
  <c r="AS54" i="49" s="1" a="1"/>
  <c r="AS54" i="49" s="1"/>
  <c r="AW54" i="49" s="1"/>
  <c r="AU15" i="49"/>
  <c r="AU24" i="49"/>
  <c r="AL56" i="49"/>
  <c r="AS56" i="49" s="1" a="1"/>
  <c r="AS56" i="49" s="1"/>
  <c r="AU56" i="49" s="1"/>
  <c r="AU28" i="49"/>
  <c r="AU20" i="49"/>
  <c r="AU14" i="49"/>
  <c r="AW40" i="49"/>
  <c r="AU40" i="49"/>
  <c r="AW48" i="49"/>
  <c r="AU48" i="49"/>
  <c r="AW66" i="49"/>
  <c r="AU66" i="49"/>
  <c r="AW49" i="49"/>
  <c r="AU49" i="49"/>
  <c r="AW35" i="49"/>
  <c r="AU35" i="49"/>
  <c r="AW43" i="49"/>
  <c r="AU43" i="49"/>
  <c r="AW36" i="49"/>
  <c r="AU36" i="49"/>
  <c r="AW52" i="49"/>
  <c r="AU52" i="49"/>
  <c r="AW37" i="49"/>
  <c r="AU37" i="49"/>
  <c r="AW38" i="49"/>
  <c r="AU38" i="49"/>
  <c r="AW46" i="49"/>
  <c r="AU46" i="49"/>
  <c r="AW39" i="49"/>
  <c r="AU39" i="49"/>
  <c r="AW47" i="49"/>
  <c r="AU47" i="49"/>
  <c r="AU65" i="49"/>
  <c r="AU51" i="49"/>
  <c r="AU62" i="49"/>
  <c r="AU33" i="49"/>
  <c r="AN67" i="49"/>
  <c r="AT60" i="49"/>
  <c r="AT67" i="49" s="1"/>
  <c r="AU61" i="49"/>
  <c r="AU53" i="49"/>
  <c r="AU64" i="49"/>
  <c r="AU44" i="49"/>
  <c r="AU18" i="49"/>
  <c r="AU16" i="49"/>
  <c r="AL68" i="49"/>
  <c r="AS60" i="49" a="1"/>
  <c r="AS60" i="49" s="1"/>
  <c r="AU42" i="49"/>
  <c r="AU45" i="49"/>
  <c r="AU50" i="49"/>
  <c r="AU31" i="49"/>
  <c r="AL34" i="49"/>
  <c r="AS34" i="49" s="1" a="1"/>
  <c r="AS34" i="49" s="1"/>
  <c r="AT34" i="49" s="1"/>
  <c r="AU25" i="49"/>
  <c r="AU26" i="49"/>
  <c r="AU30" i="49"/>
  <c r="AL3" i="49"/>
  <c r="AU63" i="49"/>
  <c r="AN57" i="49"/>
  <c r="T70" i="3" l="1"/>
  <c r="M39" i="68"/>
  <c r="G29" i="68" s="1"/>
  <c r="L40" i="68"/>
  <c r="F38" i="68"/>
  <c r="E39" i="68"/>
  <c r="W70" i="3"/>
  <c r="R70" i="3"/>
  <c r="Q70" i="3"/>
  <c r="Z69" i="3"/>
  <c r="Z70" i="3" s="1"/>
  <c r="Y70" i="3"/>
  <c r="U70" i="3"/>
  <c r="X70" i="3"/>
  <c r="S70" i="3"/>
  <c r="AC23" i="3"/>
  <c r="AF23" i="3" s="1"/>
  <c r="V70" i="3"/>
  <c r="E47" i="71"/>
  <c r="F46" i="71"/>
  <c r="F109" i="71"/>
  <c r="E110" i="71"/>
  <c r="M107" i="71"/>
  <c r="L108" i="71"/>
  <c r="M46" i="71"/>
  <c r="G46" i="71" s="1"/>
  <c r="L47" i="71"/>
  <c r="G13" i="69"/>
  <c r="G36" i="62"/>
  <c r="G14" i="62"/>
  <c r="M37" i="62"/>
  <c r="L38" i="62"/>
  <c r="M97" i="69"/>
  <c r="L98" i="69"/>
  <c r="M42" i="69"/>
  <c r="L43" i="69"/>
  <c r="F42" i="69"/>
  <c r="E43" i="69"/>
  <c r="F98" i="69"/>
  <c r="E99" i="69"/>
  <c r="M103" i="68"/>
  <c r="L104" i="68"/>
  <c r="F103" i="68"/>
  <c r="E104" i="68"/>
  <c r="L36" i="61"/>
  <c r="M35" i="61"/>
  <c r="G28" i="61"/>
  <c r="F92" i="62"/>
  <c r="E93" i="62"/>
  <c r="F38" i="62"/>
  <c r="E39" i="62"/>
  <c r="M94" i="62"/>
  <c r="L95" i="62"/>
  <c r="G31" i="58"/>
  <c r="G13" i="58"/>
  <c r="F92" i="61"/>
  <c r="E93" i="61"/>
  <c r="M90" i="61"/>
  <c r="L91" i="61"/>
  <c r="F35" i="61"/>
  <c r="E36" i="61"/>
  <c r="G6" i="55"/>
  <c r="M7" i="55"/>
  <c r="L8" i="55"/>
  <c r="M86" i="58"/>
  <c r="L87" i="58"/>
  <c r="F30" i="58"/>
  <c r="E31" i="58"/>
  <c r="L33" i="58"/>
  <c r="M32" i="58"/>
  <c r="F85" i="58"/>
  <c r="E86" i="58"/>
  <c r="AB70" i="49"/>
  <c r="P22" i="3"/>
  <c r="AU54" i="49"/>
  <c r="AA68" i="49"/>
  <c r="AA58" i="49"/>
  <c r="AA70" i="49" s="1"/>
  <c r="AW55" i="49"/>
  <c r="AT55" i="49"/>
  <c r="AU55" i="49"/>
  <c r="AW56" i="49"/>
  <c r="AL58" i="49"/>
  <c r="AL70" i="49" s="1"/>
  <c r="M65" i="55"/>
  <c r="L66" i="55"/>
  <c r="F65" i="55"/>
  <c r="E66" i="55"/>
  <c r="F7" i="55"/>
  <c r="E8" i="55"/>
  <c r="M5" i="52"/>
  <c r="G5" i="52" s="1"/>
  <c r="L6" i="52"/>
  <c r="F5" i="3"/>
  <c r="AB5" i="3"/>
  <c r="M63" i="52"/>
  <c r="L64" i="52"/>
  <c r="E64" i="52"/>
  <c r="F63" i="52"/>
  <c r="M5" i="51"/>
  <c r="G5" i="51" s="1"/>
  <c r="L6" i="51"/>
  <c r="M65" i="51"/>
  <c r="L66" i="51"/>
  <c r="F6" i="51"/>
  <c r="E7" i="51"/>
  <c r="F64" i="51"/>
  <c r="E65" i="51"/>
  <c r="AS3" i="49"/>
  <c r="AT3" i="49" s="1"/>
  <c r="AT57" i="49" s="1"/>
  <c r="AW60" i="49"/>
  <c r="AW68" i="49" s="1"/>
  <c r="AS67" i="49"/>
  <c r="AU60" i="49"/>
  <c r="AU67" i="49" s="1"/>
  <c r="AW34" i="49"/>
  <c r="AU34" i="49"/>
  <c r="E40" i="68" l="1"/>
  <c r="F39" i="68"/>
  <c r="M40" i="68"/>
  <c r="G41" i="68" s="1"/>
  <c r="L41" i="68"/>
  <c r="P69" i="3"/>
  <c r="P70" i="3" s="1"/>
  <c r="AG23" i="3"/>
  <c r="M47" i="71"/>
  <c r="G47" i="71" s="1"/>
  <c r="L48" i="71"/>
  <c r="M108" i="71"/>
  <c r="L109" i="71"/>
  <c r="F110" i="71"/>
  <c r="E111" i="71"/>
  <c r="F47" i="71"/>
  <c r="E48" i="71"/>
  <c r="G28" i="69"/>
  <c r="G16" i="62"/>
  <c r="M38" i="62"/>
  <c r="L39" i="62"/>
  <c r="F99" i="69"/>
  <c r="E100" i="69"/>
  <c r="F43" i="69"/>
  <c r="E44" i="69"/>
  <c r="L44" i="69"/>
  <c r="M43" i="69"/>
  <c r="M98" i="69"/>
  <c r="L99" i="69"/>
  <c r="F104" i="68"/>
  <c r="E105" i="68"/>
  <c r="M104" i="68"/>
  <c r="L105" i="68"/>
  <c r="G35" i="61"/>
  <c r="G29" i="61"/>
  <c r="M36" i="61"/>
  <c r="L37" i="61"/>
  <c r="M95" i="62"/>
  <c r="L96" i="62"/>
  <c r="E40" i="62"/>
  <c r="F39" i="62"/>
  <c r="F93" i="62"/>
  <c r="E94" i="62"/>
  <c r="G16" i="58"/>
  <c r="F36" i="61"/>
  <c r="E37" i="61"/>
  <c r="M91" i="61"/>
  <c r="L92" i="61"/>
  <c r="F93" i="61"/>
  <c r="E94" i="61"/>
  <c r="L9" i="55"/>
  <c r="M8" i="55"/>
  <c r="F86" i="58"/>
  <c r="E87" i="58"/>
  <c r="E32" i="58"/>
  <c r="F31" i="58"/>
  <c r="M87" i="58"/>
  <c r="L88" i="58"/>
  <c r="M33" i="58"/>
  <c r="L34" i="58"/>
  <c r="G4" i="51"/>
  <c r="AE22" i="3"/>
  <c r="AC22" i="3"/>
  <c r="AB22" i="3"/>
  <c r="F66" i="55"/>
  <c r="E67" i="55"/>
  <c r="E9" i="55"/>
  <c r="F8" i="55"/>
  <c r="M66" i="55"/>
  <c r="L67" i="55"/>
  <c r="G4" i="52"/>
  <c r="M6" i="52"/>
  <c r="L7" i="52"/>
  <c r="F64" i="52"/>
  <c r="E65" i="52"/>
  <c r="L65" i="52"/>
  <c r="M64" i="52"/>
  <c r="F65" i="51"/>
  <c r="E66" i="51"/>
  <c r="E8" i="51"/>
  <c r="F7" i="51"/>
  <c r="M66" i="51"/>
  <c r="L67" i="51"/>
  <c r="M6" i="51"/>
  <c r="L7" i="51"/>
  <c r="AS57" i="49"/>
  <c r="AW3" i="49"/>
  <c r="AW58" i="49" s="1"/>
  <c r="AW70" i="49" s="1"/>
  <c r="AU3" i="49"/>
  <c r="AU57" i="49" s="1"/>
  <c r="P74" i="48"/>
  <c r="O74" i="48"/>
  <c r="N74" i="48"/>
  <c r="M74" i="48"/>
  <c r="K74" i="48"/>
  <c r="I74" i="48"/>
  <c r="AJ72" i="48"/>
  <c r="AH72" i="48"/>
  <c r="AG72" i="48"/>
  <c r="AR72" i="48" s="1"/>
  <c r="AF72" i="48"/>
  <c r="AE72" i="48"/>
  <c r="AC72" i="48"/>
  <c r="X72" i="48"/>
  <c r="W72" i="48"/>
  <c r="U72" i="48"/>
  <c r="T72" i="48"/>
  <c r="R72" i="48"/>
  <c r="Q72" i="48"/>
  <c r="L72" i="48"/>
  <c r="H72" i="48"/>
  <c r="G72" i="48"/>
  <c r="F72" i="48"/>
  <c r="AU70" i="48"/>
  <c r="AR70" i="48"/>
  <c r="AQ70" i="48"/>
  <c r="AO70" i="48"/>
  <c r="Z70" i="48"/>
  <c r="Y70" i="48"/>
  <c r="AD70" i="48" s="1"/>
  <c r="V70" i="48"/>
  <c r="AK70" i="48" s="1"/>
  <c r="S70" i="48"/>
  <c r="AB70" i="48" s="1"/>
  <c r="O70" i="48"/>
  <c r="E70" i="48"/>
  <c r="J70" i="48" s="1"/>
  <c r="AR69" i="48"/>
  <c r="AQ69" i="48"/>
  <c r="AP69" i="48"/>
  <c r="AO69" i="48"/>
  <c r="AU69" i="48" s="1"/>
  <c r="AD69" i="48"/>
  <c r="Z69" i="48"/>
  <c r="Y69" i="48"/>
  <c r="V69" i="48"/>
  <c r="AK69" i="48" s="1"/>
  <c r="S69" i="48"/>
  <c r="AB69" i="48" s="1"/>
  <c r="O69" i="48"/>
  <c r="E69" i="48"/>
  <c r="J69" i="48" s="1"/>
  <c r="AR68" i="48"/>
  <c r="AQ68" i="48"/>
  <c r="AO68" i="48"/>
  <c r="AU68" i="48" s="1"/>
  <c r="AD68" i="48"/>
  <c r="Z68" i="48"/>
  <c r="Y68" i="48"/>
  <c r="V68" i="48"/>
  <c r="AK68" i="48" s="1"/>
  <c r="S68" i="48"/>
  <c r="AB68" i="48" s="1"/>
  <c r="O68" i="48"/>
  <c r="E68" i="48"/>
  <c r="J68" i="48" s="1"/>
  <c r="AR67" i="48"/>
  <c r="AQ67" i="48"/>
  <c r="AO67" i="48"/>
  <c r="AU67" i="48" s="1"/>
  <c r="Z67" i="48"/>
  <c r="Y67" i="48"/>
  <c r="AD67" i="48" s="1"/>
  <c r="V67" i="48"/>
  <c r="AK67" i="48" s="1"/>
  <c r="S67" i="48"/>
  <c r="AB67" i="48" s="1"/>
  <c r="O67" i="48"/>
  <c r="E67" i="48"/>
  <c r="J67" i="48" s="1"/>
  <c r="AR66" i="48"/>
  <c r="AQ66" i="48"/>
  <c r="AP66" i="48"/>
  <c r="AO66" i="48"/>
  <c r="AU66" i="48" s="1"/>
  <c r="AD66" i="48"/>
  <c r="Z66" i="48"/>
  <c r="Y66" i="48"/>
  <c r="V66" i="48"/>
  <c r="AK66" i="48" s="1"/>
  <c r="S66" i="48"/>
  <c r="AB66" i="48" s="1"/>
  <c r="O66" i="48"/>
  <c r="E66" i="48"/>
  <c r="J66" i="48" s="1"/>
  <c r="AR65" i="48"/>
  <c r="AQ65" i="48"/>
  <c r="AO65" i="48"/>
  <c r="AU65" i="48" s="1"/>
  <c r="Z65" i="48"/>
  <c r="Y65" i="48"/>
  <c r="AD65" i="48" s="1"/>
  <c r="V65" i="48"/>
  <c r="AK65" i="48" s="1"/>
  <c r="S65" i="48"/>
  <c r="AB65" i="48" s="1"/>
  <c r="O65" i="48"/>
  <c r="E65" i="48"/>
  <c r="J65" i="48" s="1"/>
  <c r="AR64" i="48"/>
  <c r="AQ64" i="48"/>
  <c r="AP64" i="48"/>
  <c r="AO64" i="48"/>
  <c r="AU64" i="48" s="1"/>
  <c r="AD64" i="48"/>
  <c r="Z64" i="48"/>
  <c r="Y64" i="48"/>
  <c r="V64" i="48"/>
  <c r="AK64" i="48" s="1"/>
  <c r="S64" i="48"/>
  <c r="AB64" i="48" s="1"/>
  <c r="O64" i="48"/>
  <c r="E64" i="48"/>
  <c r="J64" i="48" s="1"/>
  <c r="AR63" i="48"/>
  <c r="AQ63" i="48"/>
  <c r="AO63" i="48"/>
  <c r="AU63" i="48" s="1"/>
  <c r="AD63" i="48"/>
  <c r="Z63" i="48"/>
  <c r="Y63" i="48"/>
  <c r="V63" i="48"/>
  <c r="AK63" i="48" s="1"/>
  <c r="S63" i="48"/>
  <c r="AB63" i="48" s="1"/>
  <c r="O63" i="48"/>
  <c r="E63" i="48"/>
  <c r="J63" i="48" s="1"/>
  <c r="AR62" i="48"/>
  <c r="AQ62" i="48"/>
  <c r="AO62" i="48"/>
  <c r="AU62" i="48" s="1"/>
  <c r="Z62" i="48"/>
  <c r="Y62" i="48"/>
  <c r="AD62" i="48" s="1"/>
  <c r="V62" i="48"/>
  <c r="AK62" i="48" s="1"/>
  <c r="S62" i="48"/>
  <c r="AB62" i="48" s="1"/>
  <c r="O62" i="48"/>
  <c r="E62" i="48"/>
  <c r="J62" i="48" s="1"/>
  <c r="AR61" i="48"/>
  <c r="AQ61" i="48"/>
  <c r="AO61" i="48"/>
  <c r="AU61" i="48" s="1"/>
  <c r="AK61" i="48"/>
  <c r="AD61" i="48"/>
  <c r="Z61" i="48"/>
  <c r="Y61" i="48"/>
  <c r="V61" i="48"/>
  <c r="S61" i="48"/>
  <c r="AB61" i="48" s="1"/>
  <c r="O61" i="48"/>
  <c r="E61" i="48"/>
  <c r="J61" i="48" s="1"/>
  <c r="AU60" i="48"/>
  <c r="AR60" i="48"/>
  <c r="AQ60" i="48"/>
  <c r="AP60" i="48"/>
  <c r="AO60" i="48"/>
  <c r="Z60" i="48"/>
  <c r="Y60" i="48"/>
  <c r="AD60" i="48" s="1"/>
  <c r="V60" i="48"/>
  <c r="AK60" i="48" s="1"/>
  <c r="S60" i="48"/>
  <c r="AB60" i="48" s="1"/>
  <c r="O60" i="48"/>
  <c r="E60" i="48"/>
  <c r="J60" i="48" s="1"/>
  <c r="AR59" i="48"/>
  <c r="AQ59" i="48"/>
  <c r="AO59" i="48"/>
  <c r="AU59" i="48" s="1"/>
  <c r="Z59" i="48"/>
  <c r="Y59" i="48"/>
  <c r="AD59" i="48" s="1"/>
  <c r="V59" i="48"/>
  <c r="AK59" i="48" s="1"/>
  <c r="S59" i="48"/>
  <c r="AB59" i="48" s="1"/>
  <c r="O59" i="48"/>
  <c r="E59" i="48"/>
  <c r="J59" i="48" s="1"/>
  <c r="AR58" i="48"/>
  <c r="AQ58" i="48"/>
  <c r="AP58" i="48"/>
  <c r="AO58" i="48"/>
  <c r="AU58" i="48" s="1"/>
  <c r="AK58" i="48"/>
  <c r="Z58" i="48"/>
  <c r="Y58" i="48"/>
  <c r="AD58" i="48" s="1"/>
  <c r="V58" i="48"/>
  <c r="S58" i="48"/>
  <c r="AB58" i="48" s="1"/>
  <c r="O58" i="48"/>
  <c r="E58" i="48"/>
  <c r="J58" i="48" s="1"/>
  <c r="AU57" i="48"/>
  <c r="AR57" i="48"/>
  <c r="AQ57" i="48"/>
  <c r="AO57" i="48"/>
  <c r="Z57" i="48"/>
  <c r="Y57" i="48"/>
  <c r="AD57" i="48" s="1"/>
  <c r="V57" i="48"/>
  <c r="AK57" i="48" s="1"/>
  <c r="S57" i="48"/>
  <c r="AB57" i="48" s="1"/>
  <c r="O57" i="48"/>
  <c r="E57" i="48"/>
  <c r="J57" i="48" s="1"/>
  <c r="AR56" i="48"/>
  <c r="AQ56" i="48"/>
  <c r="AP56" i="48"/>
  <c r="AO56" i="48"/>
  <c r="AU56" i="48" s="1"/>
  <c r="Z56" i="48"/>
  <c r="Y56" i="48"/>
  <c r="AD56" i="48" s="1"/>
  <c r="V56" i="48"/>
  <c r="AK56" i="48" s="1"/>
  <c r="S56" i="48"/>
  <c r="AB56" i="48" s="1"/>
  <c r="O56" i="48"/>
  <c r="E56" i="48"/>
  <c r="J56" i="48" s="1"/>
  <c r="AR55" i="48"/>
  <c r="AQ55" i="48"/>
  <c r="AO55" i="48"/>
  <c r="AU55" i="48" s="1"/>
  <c r="AK55" i="48"/>
  <c r="Z55" i="48"/>
  <c r="Y55" i="48"/>
  <c r="AD55" i="48" s="1"/>
  <c r="V55" i="48"/>
  <c r="S55" i="48"/>
  <c r="AB55" i="48" s="1"/>
  <c r="O55" i="48"/>
  <c r="E55" i="48"/>
  <c r="J55" i="48" s="1"/>
  <c r="AU54" i="48"/>
  <c r="AR54" i="48"/>
  <c r="AQ54" i="48"/>
  <c r="AO54" i="48"/>
  <c r="AK54" i="48"/>
  <c r="Z54" i="48"/>
  <c r="Y54" i="48"/>
  <c r="AD54" i="48" s="1"/>
  <c r="V54" i="48"/>
  <c r="S54" i="48"/>
  <c r="AB54" i="48" s="1"/>
  <c r="O54" i="48"/>
  <c r="E54" i="48"/>
  <c r="J54" i="48" s="1"/>
  <c r="AR53" i="48"/>
  <c r="AQ53" i="48"/>
  <c r="AO53" i="48"/>
  <c r="AU53" i="48" s="1"/>
  <c r="AK53" i="48"/>
  <c r="Z53" i="48"/>
  <c r="Y53" i="48"/>
  <c r="AD53" i="48" s="1"/>
  <c r="V53" i="48"/>
  <c r="S53" i="48"/>
  <c r="O53" i="48"/>
  <c r="E53" i="48"/>
  <c r="J53" i="48" s="1"/>
  <c r="AU52" i="48"/>
  <c r="AR52" i="48"/>
  <c r="AQ52" i="48"/>
  <c r="AO52" i="48"/>
  <c r="Z52" i="48"/>
  <c r="Y52" i="48"/>
  <c r="AD52" i="48" s="1"/>
  <c r="V52" i="48"/>
  <c r="AK52" i="48" s="1"/>
  <c r="S52" i="48"/>
  <c r="AN52" i="48" s="1"/>
  <c r="AT52" i="48" s="1"/>
  <c r="O52" i="48"/>
  <c r="E52" i="48"/>
  <c r="J52" i="48" s="1"/>
  <c r="AR51" i="48"/>
  <c r="AQ51" i="48"/>
  <c r="AO51" i="48"/>
  <c r="AU51" i="48" s="1"/>
  <c r="Z51" i="48"/>
  <c r="Y51" i="48"/>
  <c r="AD51" i="48" s="1"/>
  <c r="V51" i="48"/>
  <c r="AK51" i="48" s="1"/>
  <c r="S51" i="48"/>
  <c r="O51" i="48"/>
  <c r="E51" i="48"/>
  <c r="J51" i="48" s="1"/>
  <c r="AR50" i="48"/>
  <c r="AQ50" i="48"/>
  <c r="AO50" i="48"/>
  <c r="AU50" i="48" s="1"/>
  <c r="Z50" i="48"/>
  <c r="Y50" i="48"/>
  <c r="AD50" i="48" s="1"/>
  <c r="V50" i="48"/>
  <c r="AK50" i="48" s="1"/>
  <c r="S50" i="48"/>
  <c r="AN50" i="48" s="1"/>
  <c r="AT50" i="48" s="1"/>
  <c r="O50" i="48"/>
  <c r="E50" i="48"/>
  <c r="J50" i="48" s="1"/>
  <c r="AR49" i="48"/>
  <c r="AQ49" i="48"/>
  <c r="AO49" i="48"/>
  <c r="AU49" i="48" s="1"/>
  <c r="AK49" i="48"/>
  <c r="Z49" i="48"/>
  <c r="Y49" i="48"/>
  <c r="AD49" i="48" s="1"/>
  <c r="V49" i="48"/>
  <c r="S49" i="48"/>
  <c r="O49" i="48"/>
  <c r="E49" i="48"/>
  <c r="J49" i="48" s="1"/>
  <c r="AU48" i="48"/>
  <c r="AR48" i="48"/>
  <c r="AQ48" i="48"/>
  <c r="AO48" i="48"/>
  <c r="Z48" i="48"/>
  <c r="Y48" i="48"/>
  <c r="AD48" i="48" s="1"/>
  <c r="V48" i="48"/>
  <c r="AK48" i="48" s="1"/>
  <c r="S48" i="48"/>
  <c r="AN48" i="48" s="1"/>
  <c r="AT48" i="48" s="1"/>
  <c r="O48" i="48"/>
  <c r="E48" i="48"/>
  <c r="J48" i="48" s="1"/>
  <c r="AR47" i="48"/>
  <c r="AQ47" i="48"/>
  <c r="AO47" i="48"/>
  <c r="AU47" i="48" s="1"/>
  <c r="Z47" i="48"/>
  <c r="Y47" i="48"/>
  <c r="AD47" i="48" s="1"/>
  <c r="V47" i="48"/>
  <c r="AK47" i="48" s="1"/>
  <c r="S47" i="48"/>
  <c r="O47" i="48"/>
  <c r="E47" i="48"/>
  <c r="J47" i="48" s="1"/>
  <c r="AR46" i="48"/>
  <c r="AQ46" i="48"/>
  <c r="AO46" i="48"/>
  <c r="AU46" i="48" s="1"/>
  <c r="AK46" i="48"/>
  <c r="Z46" i="48"/>
  <c r="Y46" i="48"/>
  <c r="AD46" i="48" s="1"/>
  <c r="V46" i="48"/>
  <c r="S46" i="48"/>
  <c r="AN46" i="48" s="1"/>
  <c r="AT46" i="48" s="1"/>
  <c r="O46" i="48"/>
  <c r="E46" i="48"/>
  <c r="J46" i="48" s="1"/>
  <c r="AU45" i="48"/>
  <c r="AR45" i="48"/>
  <c r="AQ45" i="48"/>
  <c r="AO45" i="48"/>
  <c r="Z45" i="48"/>
  <c r="Y45" i="48"/>
  <c r="AD45" i="48" s="1"/>
  <c r="V45" i="48"/>
  <c r="AK45" i="48" s="1"/>
  <c r="S45" i="48"/>
  <c r="P45" i="48" s="1"/>
  <c r="O45" i="48"/>
  <c r="E45" i="48"/>
  <c r="J45" i="48" s="1"/>
  <c r="AR44" i="48"/>
  <c r="AQ44" i="48"/>
  <c r="AO44" i="48"/>
  <c r="AU44" i="48" s="1"/>
  <c r="Z44" i="48"/>
  <c r="Y44" i="48"/>
  <c r="AD44" i="48" s="1"/>
  <c r="V44" i="48"/>
  <c r="AK44" i="48" s="1"/>
  <c r="S44" i="48"/>
  <c r="AB44" i="48" s="1"/>
  <c r="P44" i="48"/>
  <c r="O44" i="48"/>
  <c r="E44" i="48"/>
  <c r="J44" i="48" s="1"/>
  <c r="AR43" i="48"/>
  <c r="AQ43" i="48"/>
  <c r="AO43" i="48"/>
  <c r="AU43" i="48" s="1"/>
  <c r="Z43" i="48"/>
  <c r="Y43" i="48"/>
  <c r="V43" i="48"/>
  <c r="AK43" i="48" s="1"/>
  <c r="S43" i="48"/>
  <c r="AN43" i="48" s="1"/>
  <c r="AT43" i="48" s="1"/>
  <c r="O43" i="48"/>
  <c r="E43" i="48"/>
  <c r="J43" i="48" s="1"/>
  <c r="AR42" i="48"/>
  <c r="AQ42" i="48"/>
  <c r="AO42" i="48"/>
  <c r="AU42" i="48" s="1"/>
  <c r="Z42" i="48"/>
  <c r="Y42" i="48"/>
  <c r="AD42" i="48" s="1"/>
  <c r="V42" i="48"/>
  <c r="AK42" i="48" s="1"/>
  <c r="S42" i="48"/>
  <c r="AB42" i="48" s="1"/>
  <c r="O42" i="48"/>
  <c r="E42" i="48"/>
  <c r="J42" i="48" s="1"/>
  <c r="AR41" i="48"/>
  <c r="AQ41" i="48"/>
  <c r="AO41" i="48"/>
  <c r="AU41" i="48" s="1"/>
  <c r="Z41" i="48"/>
  <c r="Y41" i="48"/>
  <c r="V41" i="48"/>
  <c r="AK41" i="48" s="1"/>
  <c r="S41" i="48"/>
  <c r="AB41" i="48" s="1"/>
  <c r="O41" i="48"/>
  <c r="E41" i="48"/>
  <c r="J41" i="48" s="1"/>
  <c r="AR40" i="48"/>
  <c r="AQ40" i="48"/>
  <c r="AO40" i="48"/>
  <c r="AU40" i="48" s="1"/>
  <c r="Z40" i="48"/>
  <c r="Y40" i="48"/>
  <c r="V40" i="48"/>
  <c r="AK40" i="48" s="1"/>
  <c r="S40" i="48"/>
  <c r="P40" i="48" s="1"/>
  <c r="O40" i="48"/>
  <c r="E40" i="48"/>
  <c r="J40" i="48" s="1"/>
  <c r="AU39" i="48"/>
  <c r="AR39" i="48"/>
  <c r="AQ39" i="48"/>
  <c r="AO39" i="48"/>
  <c r="AK39" i="48"/>
  <c r="Z39" i="48"/>
  <c r="Y39" i="48"/>
  <c r="AD39" i="48" s="1"/>
  <c r="V39" i="48"/>
  <c r="S39" i="48"/>
  <c r="AB39" i="48" s="1"/>
  <c r="P39" i="48"/>
  <c r="O39" i="48"/>
  <c r="E39" i="48"/>
  <c r="J39" i="48" s="1"/>
  <c r="AR38" i="48"/>
  <c r="AQ38" i="48"/>
  <c r="AO38" i="48"/>
  <c r="AU38" i="48" s="1"/>
  <c r="AB38" i="48"/>
  <c r="Z38" i="48"/>
  <c r="Y38" i="48"/>
  <c r="V38" i="48"/>
  <c r="AK38" i="48" s="1"/>
  <c r="S38" i="48"/>
  <c r="AP38" i="48" s="1"/>
  <c r="O38" i="48"/>
  <c r="E38" i="48"/>
  <c r="J38" i="48" s="1"/>
  <c r="AR37" i="48"/>
  <c r="AQ37" i="48"/>
  <c r="AP37" i="48"/>
  <c r="AO37" i="48"/>
  <c r="AU37" i="48" s="1"/>
  <c r="Z37" i="48"/>
  <c r="Y37" i="48"/>
  <c r="V37" i="48"/>
  <c r="AK37" i="48" s="1"/>
  <c r="S37" i="48"/>
  <c r="AN37" i="48" s="1"/>
  <c r="AT37" i="48" s="1"/>
  <c r="P37" i="48"/>
  <c r="O37" i="48"/>
  <c r="E37" i="48"/>
  <c r="J37" i="48" s="1"/>
  <c r="AR36" i="48"/>
  <c r="AQ36" i="48"/>
  <c r="AO36" i="48"/>
  <c r="AU36" i="48" s="1"/>
  <c r="Z36" i="48"/>
  <c r="Y36" i="48"/>
  <c r="V36" i="48"/>
  <c r="AK36" i="48" s="1"/>
  <c r="S36" i="48"/>
  <c r="AP36" i="48" s="1"/>
  <c r="O36" i="48"/>
  <c r="E36" i="48"/>
  <c r="J36" i="48" s="1"/>
  <c r="AR35" i="48"/>
  <c r="AQ35" i="48"/>
  <c r="AO35" i="48"/>
  <c r="AU35" i="48" s="1"/>
  <c r="AB35" i="48"/>
  <c r="Z35" i="48"/>
  <c r="Y35" i="48"/>
  <c r="V35" i="48"/>
  <c r="AK35" i="48" s="1"/>
  <c r="S35" i="48"/>
  <c r="AP35" i="48" s="1"/>
  <c r="O35" i="48"/>
  <c r="E35" i="48"/>
  <c r="J35" i="48" s="1"/>
  <c r="AR34" i="48"/>
  <c r="AQ34" i="48"/>
  <c r="AP34" i="48"/>
  <c r="AO34" i="48"/>
  <c r="AU34" i="48" s="1"/>
  <c r="AN34" i="48"/>
  <c r="AT34" i="48" s="1"/>
  <c r="AB34" i="48"/>
  <c r="Z34" i="48"/>
  <c r="Y34" i="48"/>
  <c r="V34" i="48"/>
  <c r="AK34" i="48" s="1"/>
  <c r="S34" i="48"/>
  <c r="P34" i="48"/>
  <c r="O34" i="48"/>
  <c r="E34" i="48"/>
  <c r="J34" i="48" s="1"/>
  <c r="AU33" i="48"/>
  <c r="AR33" i="48"/>
  <c r="AQ33" i="48"/>
  <c r="AO33" i="48"/>
  <c r="Z33" i="48"/>
  <c r="Y33" i="48"/>
  <c r="V33" i="48"/>
  <c r="AK33" i="48" s="1"/>
  <c r="S33" i="48"/>
  <c r="AP33" i="48" s="1"/>
  <c r="O33" i="48"/>
  <c r="E33" i="48"/>
  <c r="J33" i="48" s="1"/>
  <c r="AU32" i="48"/>
  <c r="AR32" i="48"/>
  <c r="AQ32" i="48"/>
  <c r="AO32" i="48"/>
  <c r="Z32" i="48"/>
  <c r="Y32" i="48"/>
  <c r="V32" i="48"/>
  <c r="AK32" i="48" s="1"/>
  <c r="S32" i="48"/>
  <c r="AP32" i="48" s="1"/>
  <c r="O32" i="48"/>
  <c r="E32" i="48"/>
  <c r="J32" i="48" s="1"/>
  <c r="AR31" i="48"/>
  <c r="AQ31" i="48"/>
  <c r="AP31" i="48"/>
  <c r="AO31" i="48"/>
  <c r="AU31" i="48" s="1"/>
  <c r="Z31" i="48"/>
  <c r="Y31" i="48"/>
  <c r="V31" i="48"/>
  <c r="AK31" i="48" s="1"/>
  <c r="S31" i="48"/>
  <c r="AN31" i="48" s="1"/>
  <c r="AT31" i="48" s="1"/>
  <c r="P31" i="48"/>
  <c r="O31" i="48"/>
  <c r="E31" i="48"/>
  <c r="J31" i="48" s="1"/>
  <c r="AR30" i="48"/>
  <c r="AQ30" i="48"/>
  <c r="AO30" i="48"/>
  <c r="AU30" i="48" s="1"/>
  <c r="Z30" i="48"/>
  <c r="Y30" i="48"/>
  <c r="V30" i="48"/>
  <c r="AK30" i="48" s="1"/>
  <c r="S30" i="48"/>
  <c r="AP30" i="48" s="1"/>
  <c r="O30" i="48"/>
  <c r="E30" i="48"/>
  <c r="J30" i="48" s="1"/>
  <c r="AR29" i="48"/>
  <c r="AQ29" i="48"/>
  <c r="AO29" i="48"/>
  <c r="AU29" i="48" s="1"/>
  <c r="Z29" i="48"/>
  <c r="Y29" i="48"/>
  <c r="V29" i="48"/>
  <c r="AK29" i="48" s="1"/>
  <c r="S29" i="48"/>
  <c r="AP29" i="48" s="1"/>
  <c r="O29" i="48"/>
  <c r="E29" i="48"/>
  <c r="J29" i="48" s="1"/>
  <c r="AR28" i="48"/>
  <c r="AQ28" i="48"/>
  <c r="AO28" i="48"/>
  <c r="AU28" i="48" s="1"/>
  <c r="Z28" i="48"/>
  <c r="Y28" i="48"/>
  <c r="V28" i="48"/>
  <c r="AK28" i="48" s="1"/>
  <c r="S28" i="48"/>
  <c r="AN28" i="48" s="1"/>
  <c r="AT28" i="48" s="1"/>
  <c r="O28" i="48"/>
  <c r="E28" i="48"/>
  <c r="J28" i="48" s="1"/>
  <c r="AR27" i="48"/>
  <c r="AQ27" i="48"/>
  <c r="AP27" i="48"/>
  <c r="AO27" i="48"/>
  <c r="AU27" i="48" s="1"/>
  <c r="Z27" i="48"/>
  <c r="Y27" i="48"/>
  <c r="V27" i="48"/>
  <c r="AK27" i="48" s="1"/>
  <c r="S27" i="48"/>
  <c r="AN27" i="48" s="1"/>
  <c r="AT27" i="48" s="1"/>
  <c r="P27" i="48"/>
  <c r="O27" i="48"/>
  <c r="E27" i="48"/>
  <c r="J27" i="48" s="1"/>
  <c r="AR26" i="48"/>
  <c r="AQ26" i="48"/>
  <c r="AO26" i="48"/>
  <c r="AU26" i="48" s="1"/>
  <c r="Z26" i="48"/>
  <c r="Y26" i="48"/>
  <c r="V26" i="48"/>
  <c r="AK26" i="48" s="1"/>
  <c r="S26" i="48"/>
  <c r="AP26" i="48" s="1"/>
  <c r="O26" i="48"/>
  <c r="E26" i="48"/>
  <c r="J26" i="48" s="1"/>
  <c r="AR25" i="48"/>
  <c r="AQ25" i="48"/>
  <c r="AO25" i="48"/>
  <c r="AU25" i="48" s="1"/>
  <c r="AB25" i="48"/>
  <c r="Z25" i="48"/>
  <c r="Y25" i="48"/>
  <c r="V25" i="48"/>
  <c r="AK25" i="48" s="1"/>
  <c r="S25" i="48"/>
  <c r="AP25" i="48" s="1"/>
  <c r="O25" i="48"/>
  <c r="E25" i="48"/>
  <c r="J25" i="48" s="1"/>
  <c r="AR24" i="48"/>
  <c r="AQ24" i="48"/>
  <c r="AP24" i="48"/>
  <c r="AO24" i="48"/>
  <c r="AU24" i="48" s="1"/>
  <c r="AN24" i="48"/>
  <c r="AT24" i="48" s="1"/>
  <c r="AB24" i="48"/>
  <c r="Z24" i="48"/>
  <c r="Y24" i="48"/>
  <c r="V24" i="48"/>
  <c r="AK24" i="48" s="1"/>
  <c r="S24" i="48"/>
  <c r="P24" i="48"/>
  <c r="O24" i="48"/>
  <c r="E24" i="48"/>
  <c r="J24" i="48" s="1"/>
  <c r="AU23" i="48"/>
  <c r="AR23" i="48"/>
  <c r="AQ23" i="48"/>
  <c r="AO23" i="48"/>
  <c r="Z23" i="48"/>
  <c r="Y23" i="48"/>
  <c r="V23" i="48"/>
  <c r="AK23" i="48" s="1"/>
  <c r="S23" i="48"/>
  <c r="AP23" i="48" s="1"/>
  <c r="P23" i="48"/>
  <c r="O23" i="48"/>
  <c r="E23" i="48"/>
  <c r="J23" i="48" s="1"/>
  <c r="AR22" i="48"/>
  <c r="AQ22" i="48"/>
  <c r="AP22" i="48"/>
  <c r="AO22" i="48"/>
  <c r="AU22" i="48" s="1"/>
  <c r="Z22" i="48"/>
  <c r="Y22" i="48"/>
  <c r="V22" i="48"/>
  <c r="AK22" i="48" s="1"/>
  <c r="S22" i="48"/>
  <c r="AN22" i="48" s="1"/>
  <c r="AT22" i="48" s="1"/>
  <c r="P22" i="48"/>
  <c r="O22" i="48"/>
  <c r="E22" i="48"/>
  <c r="J22" i="48" s="1"/>
  <c r="AR21" i="48"/>
  <c r="AQ21" i="48"/>
  <c r="AP21" i="48"/>
  <c r="AO21" i="48"/>
  <c r="AU21" i="48" s="1"/>
  <c r="AB21" i="48"/>
  <c r="Z21" i="48"/>
  <c r="Y21" i="48"/>
  <c r="V21" i="48"/>
  <c r="AK21" i="48" s="1"/>
  <c r="S21" i="48"/>
  <c r="AN21" i="48" s="1"/>
  <c r="AT21" i="48" s="1"/>
  <c r="P21" i="48"/>
  <c r="O21" i="48"/>
  <c r="E21" i="48"/>
  <c r="J21" i="48" s="1"/>
  <c r="AR20" i="48"/>
  <c r="AQ20" i="48"/>
  <c r="AO20" i="48"/>
  <c r="AU20" i="48" s="1"/>
  <c r="Z20" i="48"/>
  <c r="Y20" i="48"/>
  <c r="V20" i="48"/>
  <c r="AK20" i="48" s="1"/>
  <c r="S20" i="48"/>
  <c r="AP20" i="48" s="1"/>
  <c r="O20" i="48"/>
  <c r="E20" i="48"/>
  <c r="J20" i="48" s="1"/>
  <c r="AR19" i="48"/>
  <c r="AQ19" i="48"/>
  <c r="AO19" i="48"/>
  <c r="AU19" i="48" s="1"/>
  <c r="Z19" i="48"/>
  <c r="Y19" i="48"/>
  <c r="V19" i="48"/>
  <c r="S19" i="48"/>
  <c r="AP19" i="48" s="1"/>
  <c r="O19" i="48"/>
  <c r="E19" i="48"/>
  <c r="AJ17" i="48"/>
  <c r="AH17" i="48"/>
  <c r="AG17" i="48"/>
  <c r="AG74" i="48" s="1"/>
  <c r="AF17" i="48"/>
  <c r="AF74" i="48" s="1"/>
  <c r="AE17" i="48"/>
  <c r="AE74" i="48" s="1"/>
  <c r="AC17" i="48"/>
  <c r="AC74" i="48" s="1"/>
  <c r="X17" i="48"/>
  <c r="X74" i="48" s="1"/>
  <c r="W17" i="48"/>
  <c r="U17" i="48"/>
  <c r="T17" i="48"/>
  <c r="R17" i="48"/>
  <c r="R74" i="48" s="1"/>
  <c r="Q17" i="48"/>
  <c r="Q74" i="48" s="1"/>
  <c r="L17" i="48"/>
  <c r="L74" i="48" s="1"/>
  <c r="H17" i="48"/>
  <c r="H74" i="48" s="1"/>
  <c r="G17" i="48"/>
  <c r="F17" i="48"/>
  <c r="E17" i="48"/>
  <c r="AR15" i="48"/>
  <c r="AQ15" i="48"/>
  <c r="AO15" i="48"/>
  <c r="Z15" i="48"/>
  <c r="Y15" i="48"/>
  <c r="V15" i="48"/>
  <c r="S15" i="48"/>
  <c r="P15" i="48" s="1"/>
  <c r="O15" i="48"/>
  <c r="J15" i="48"/>
  <c r="AR14" i="48"/>
  <c r="AQ14" i="48"/>
  <c r="AO14" i="48"/>
  <c r="Z14" i="48"/>
  <c r="Y14" i="48"/>
  <c r="AD14" i="48" s="1"/>
  <c r="V14" i="48"/>
  <c r="S14" i="48"/>
  <c r="P14" i="48" s="1"/>
  <c r="O14" i="48"/>
  <c r="J14" i="48"/>
  <c r="AR13" i="48"/>
  <c r="AQ13" i="48"/>
  <c r="AO13" i="48"/>
  <c r="Z13" i="48"/>
  <c r="Y13" i="48"/>
  <c r="AD13" i="48" s="1"/>
  <c r="V13" i="48"/>
  <c r="S13" i="48"/>
  <c r="P13" i="48" s="1"/>
  <c r="O13" i="48"/>
  <c r="J13" i="48"/>
  <c r="AR12" i="48"/>
  <c r="AQ12" i="48"/>
  <c r="AO12" i="48"/>
  <c r="AD12" i="48"/>
  <c r="Z12" i="48"/>
  <c r="Y12" i="48"/>
  <c r="V12" i="48"/>
  <c r="S12" i="48"/>
  <c r="AP12" i="48" s="1"/>
  <c r="O12" i="48"/>
  <c r="J12" i="48"/>
  <c r="AR11" i="48"/>
  <c r="AQ11" i="48"/>
  <c r="AO11" i="48"/>
  <c r="Z11" i="48"/>
  <c r="Y11" i="48"/>
  <c r="AD11" i="48" s="1"/>
  <c r="V11" i="48"/>
  <c r="S11" i="48"/>
  <c r="P11" i="48"/>
  <c r="O11" i="48"/>
  <c r="J11" i="48"/>
  <c r="AR10" i="48"/>
  <c r="AQ10" i="48"/>
  <c r="AO10" i="48"/>
  <c r="Z10" i="48"/>
  <c r="Y10" i="48"/>
  <c r="V10" i="48"/>
  <c r="S10" i="48"/>
  <c r="AB10" i="48" s="1"/>
  <c r="O10" i="48"/>
  <c r="J10" i="48"/>
  <c r="AR9" i="48"/>
  <c r="AQ9" i="48"/>
  <c r="AO9" i="48"/>
  <c r="Z9" i="48"/>
  <c r="Y9" i="48"/>
  <c r="AD9" i="48" s="1"/>
  <c r="V9" i="48"/>
  <c r="S9" i="48"/>
  <c r="P9" i="48" s="1"/>
  <c r="O9" i="48"/>
  <c r="J9" i="48"/>
  <c r="AR8" i="48"/>
  <c r="AQ8" i="48"/>
  <c r="AO8" i="48"/>
  <c r="Z8" i="48"/>
  <c r="Y8" i="48"/>
  <c r="V8" i="48"/>
  <c r="S8" i="48"/>
  <c r="O8" i="48"/>
  <c r="J8" i="48"/>
  <c r="AR7" i="48"/>
  <c r="AQ7" i="48"/>
  <c r="AO7" i="48"/>
  <c r="Z7" i="48"/>
  <c r="Y7" i="48"/>
  <c r="V7" i="48"/>
  <c r="S7" i="48"/>
  <c r="AN7" i="48" s="1"/>
  <c r="AT7" i="48" s="1"/>
  <c r="O7" i="48"/>
  <c r="J7" i="48"/>
  <c r="AR6" i="48"/>
  <c r="AQ6" i="48"/>
  <c r="AO6" i="48"/>
  <c r="AD6" i="48"/>
  <c r="Z6" i="48"/>
  <c r="Y6" i="48"/>
  <c r="V6" i="48"/>
  <c r="S6" i="48"/>
  <c r="P6" i="48" s="1"/>
  <c r="O6" i="48"/>
  <c r="J6" i="48"/>
  <c r="AR5" i="48"/>
  <c r="AQ5" i="48"/>
  <c r="AO5" i="48"/>
  <c r="Z5" i="48"/>
  <c r="Y5" i="48"/>
  <c r="AD5" i="48" s="1"/>
  <c r="V5" i="48"/>
  <c r="S5" i="48"/>
  <c r="AB5" i="48" s="1"/>
  <c r="P5" i="48"/>
  <c r="O5" i="48"/>
  <c r="J5" i="48"/>
  <c r="AR4" i="48"/>
  <c r="AQ4" i="48"/>
  <c r="AP4" i="48"/>
  <c r="AO4" i="48"/>
  <c r="AN4" i="48"/>
  <c r="AT4" i="48" s="1"/>
  <c r="Z4" i="48"/>
  <c r="Y4" i="48"/>
  <c r="AD4" i="48" s="1"/>
  <c r="V4" i="48"/>
  <c r="S4" i="48"/>
  <c r="AB4" i="48" s="1"/>
  <c r="P4" i="48"/>
  <c r="O4" i="48"/>
  <c r="J4" i="48"/>
  <c r="AR3" i="48"/>
  <c r="AQ3" i="48"/>
  <c r="AQ16" i="48" s="1"/>
  <c r="AO3" i="48"/>
  <c r="Z3" i="48"/>
  <c r="Y3" i="48"/>
  <c r="V3" i="48"/>
  <c r="S3" i="48"/>
  <c r="AP3" i="48" s="1"/>
  <c r="O3" i="48"/>
  <c r="J3" i="48"/>
  <c r="J17" i="48" s="1"/>
  <c r="AF75" i="47"/>
  <c r="P74" i="47"/>
  <c r="O74" i="47"/>
  <c r="N74" i="47"/>
  <c r="M74" i="47"/>
  <c r="K74" i="47"/>
  <c r="I74" i="47"/>
  <c r="AR72" i="47"/>
  <c r="AJ72" i="47"/>
  <c r="AH72" i="47"/>
  <c r="AG72" i="47"/>
  <c r="AF72" i="47"/>
  <c r="AE72" i="47"/>
  <c r="AC72" i="47"/>
  <c r="X72" i="47"/>
  <c r="W72" i="47"/>
  <c r="U72" i="47"/>
  <c r="T72" i="47"/>
  <c r="R72" i="47"/>
  <c r="Q72" i="47"/>
  <c r="L72" i="47"/>
  <c r="H72" i="47"/>
  <c r="G72" i="47"/>
  <c r="F72" i="47"/>
  <c r="AR70" i="47"/>
  <c r="AQ70" i="47"/>
  <c r="AO70" i="47"/>
  <c r="AU70" i="47" s="1"/>
  <c r="AK70" i="47"/>
  <c r="AD70" i="47"/>
  <c r="Z70" i="47"/>
  <c r="Y70" i="47"/>
  <c r="V70" i="47"/>
  <c r="S70" i="47"/>
  <c r="AB70" i="47" s="1"/>
  <c r="O70" i="47"/>
  <c r="J70" i="47"/>
  <c r="E70" i="47"/>
  <c r="AR69" i="47"/>
  <c r="AQ69" i="47"/>
  <c r="AO69" i="47"/>
  <c r="AU69" i="47" s="1"/>
  <c r="AK69" i="47"/>
  <c r="AD69" i="47"/>
  <c r="AB69" i="47"/>
  <c r="Z69" i="47"/>
  <c r="Y69" i="47"/>
  <c r="V69" i="47"/>
  <c r="S69" i="47"/>
  <c r="O69" i="47"/>
  <c r="E69" i="47"/>
  <c r="J69" i="47" s="1"/>
  <c r="AR68" i="47"/>
  <c r="AQ68" i="47"/>
  <c r="AO68" i="47"/>
  <c r="AU68" i="47" s="1"/>
  <c r="AK68" i="47"/>
  <c r="AD68" i="47"/>
  <c r="Z68" i="47"/>
  <c r="Y68" i="47"/>
  <c r="V68" i="47"/>
  <c r="S68" i="47"/>
  <c r="O68" i="47"/>
  <c r="J68" i="47"/>
  <c r="E68" i="47"/>
  <c r="AR67" i="47"/>
  <c r="AQ67" i="47"/>
  <c r="AP67" i="47"/>
  <c r="AO67" i="47"/>
  <c r="AU67" i="47" s="1"/>
  <c r="AK67" i="47"/>
  <c r="AD67" i="47"/>
  <c r="AB67" i="47"/>
  <c r="Z67" i="47"/>
  <c r="Y67" i="47"/>
  <c r="V67" i="47"/>
  <c r="S67" i="47"/>
  <c r="O67" i="47"/>
  <c r="J67" i="47"/>
  <c r="E67" i="47"/>
  <c r="AR66" i="47"/>
  <c r="AQ66" i="47"/>
  <c r="AO66" i="47"/>
  <c r="AU66" i="47" s="1"/>
  <c r="AK66" i="47"/>
  <c r="AD66" i="47"/>
  <c r="Z66" i="47"/>
  <c r="Y66" i="47"/>
  <c r="V66" i="47"/>
  <c r="S66" i="47"/>
  <c r="O66" i="47"/>
  <c r="E66" i="47"/>
  <c r="J66" i="47" s="1"/>
  <c r="AR65" i="47"/>
  <c r="AQ65" i="47"/>
  <c r="AP65" i="47"/>
  <c r="AO65" i="47"/>
  <c r="AU65" i="47" s="1"/>
  <c r="AK65" i="47"/>
  <c r="AD65" i="47"/>
  <c r="Z65" i="47"/>
  <c r="Y65" i="47"/>
  <c r="V65" i="47"/>
  <c r="S65" i="47"/>
  <c r="AB65" i="47" s="1"/>
  <c r="O65" i="47"/>
  <c r="J65" i="47"/>
  <c r="E65" i="47"/>
  <c r="AR64" i="47"/>
  <c r="AQ64" i="47"/>
  <c r="AO64" i="47"/>
  <c r="AU64" i="47" s="1"/>
  <c r="AK64" i="47"/>
  <c r="AD64" i="47"/>
  <c r="AB64" i="47"/>
  <c r="Z64" i="47"/>
  <c r="Y64" i="47"/>
  <c r="V64" i="47"/>
  <c r="S64" i="47"/>
  <c r="O64" i="47"/>
  <c r="E64" i="47"/>
  <c r="J64" i="47" s="1"/>
  <c r="AR63" i="47"/>
  <c r="AQ63" i="47"/>
  <c r="AO63" i="47"/>
  <c r="AU63" i="47" s="1"/>
  <c r="AK63" i="47"/>
  <c r="AD63" i="47"/>
  <c r="Z63" i="47"/>
  <c r="Y63" i="47"/>
  <c r="V63" i="47"/>
  <c r="S63" i="47"/>
  <c r="AB63" i="47" s="1"/>
  <c r="O63" i="47"/>
  <c r="J63" i="47"/>
  <c r="E63" i="47"/>
  <c r="AR62" i="47"/>
  <c r="AQ62" i="47"/>
  <c r="AP62" i="47"/>
  <c r="AO62" i="47"/>
  <c r="AU62" i="47" s="1"/>
  <c r="AK62" i="47"/>
  <c r="AD62" i="47"/>
  <c r="AB62" i="47"/>
  <c r="Z62" i="47"/>
  <c r="Y62" i="47"/>
  <c r="V62" i="47"/>
  <c r="S62" i="47"/>
  <c r="O62" i="47"/>
  <c r="J62" i="47"/>
  <c r="E62" i="47"/>
  <c r="AR61" i="47"/>
  <c r="AQ61" i="47"/>
  <c r="AO61" i="47"/>
  <c r="AU61" i="47" s="1"/>
  <c r="AK61" i="47"/>
  <c r="AD61" i="47"/>
  <c r="AB61" i="47"/>
  <c r="Z61" i="47"/>
  <c r="Y61" i="47"/>
  <c r="V61" i="47"/>
  <c r="S61" i="47"/>
  <c r="O61" i="47"/>
  <c r="E61" i="47"/>
  <c r="J61" i="47" s="1"/>
  <c r="AR60" i="47"/>
  <c r="AQ60" i="47"/>
  <c r="AP60" i="47"/>
  <c r="AO60" i="47"/>
  <c r="AU60" i="47" s="1"/>
  <c r="AK60" i="47"/>
  <c r="AD60" i="47"/>
  <c r="Z60" i="47"/>
  <c r="Y60" i="47"/>
  <c r="V60" i="47"/>
  <c r="S60" i="47"/>
  <c r="O60" i="47"/>
  <c r="J60" i="47"/>
  <c r="E60" i="47"/>
  <c r="AR59" i="47"/>
  <c r="AQ59" i="47"/>
  <c r="AO59" i="47"/>
  <c r="AU59" i="47" s="1"/>
  <c r="AK59" i="47"/>
  <c r="AD59" i="47"/>
  <c r="Z59" i="47"/>
  <c r="Y59" i="47"/>
  <c r="V59" i="47"/>
  <c r="S59" i="47"/>
  <c r="O59" i="47"/>
  <c r="E59" i="47"/>
  <c r="J59" i="47" s="1"/>
  <c r="AR58" i="47"/>
  <c r="AQ58" i="47"/>
  <c r="AO58" i="47"/>
  <c r="AU58" i="47" s="1"/>
  <c r="AK58" i="47"/>
  <c r="AD58" i="47"/>
  <c r="Z58" i="47"/>
  <c r="Y58" i="47"/>
  <c r="V58" i="47"/>
  <c r="S58" i="47"/>
  <c r="O58" i="47"/>
  <c r="E58" i="47"/>
  <c r="J58" i="47" s="1"/>
  <c r="AR57" i="47"/>
  <c r="AQ57" i="47"/>
  <c r="AP57" i="47"/>
  <c r="AO57" i="47"/>
  <c r="AU57" i="47" s="1"/>
  <c r="AK57" i="47"/>
  <c r="AD57" i="47"/>
  <c r="Z57" i="47"/>
  <c r="Y57" i="47"/>
  <c r="V57" i="47"/>
  <c r="S57" i="47"/>
  <c r="AB57" i="47" s="1"/>
  <c r="O57" i="47"/>
  <c r="J57" i="47"/>
  <c r="E57" i="47"/>
  <c r="AR56" i="47"/>
  <c r="AQ56" i="47"/>
  <c r="AO56" i="47"/>
  <c r="AU56" i="47" s="1"/>
  <c r="AK56" i="47"/>
  <c r="AD56" i="47"/>
  <c r="AB56" i="47"/>
  <c r="Z56" i="47"/>
  <c r="Y56" i="47"/>
  <c r="V56" i="47"/>
  <c r="S56" i="47"/>
  <c r="O56" i="47"/>
  <c r="E56" i="47"/>
  <c r="J56" i="47" s="1"/>
  <c r="AR55" i="47"/>
  <c r="AQ55" i="47"/>
  <c r="AO55" i="47"/>
  <c r="AU55" i="47" s="1"/>
  <c r="AK55" i="47"/>
  <c r="AD55" i="47"/>
  <c r="Z55" i="47"/>
  <c r="Y55" i="47"/>
  <c r="V55" i="47"/>
  <c r="S55" i="47"/>
  <c r="AB55" i="47" s="1"/>
  <c r="O55" i="47"/>
  <c r="J55" i="47"/>
  <c r="E55" i="47"/>
  <c r="AR54" i="47"/>
  <c r="AQ54" i="47"/>
  <c r="AP54" i="47"/>
  <c r="AO54" i="47"/>
  <c r="AU54" i="47" s="1"/>
  <c r="AK54" i="47"/>
  <c r="AD54" i="47"/>
  <c r="AB54" i="47"/>
  <c r="Z54" i="47"/>
  <c r="Y54" i="47"/>
  <c r="V54" i="47"/>
  <c r="S54" i="47"/>
  <c r="O54" i="47"/>
  <c r="E54" i="47"/>
  <c r="J54" i="47" s="1"/>
  <c r="AR53" i="47"/>
  <c r="AQ53" i="47"/>
  <c r="AO53" i="47"/>
  <c r="AU53" i="47" s="1"/>
  <c r="AK53" i="47"/>
  <c r="AD53" i="47"/>
  <c r="AB53" i="47"/>
  <c r="Z53" i="47"/>
  <c r="Y53" i="47"/>
  <c r="V53" i="47"/>
  <c r="S53" i="47"/>
  <c r="O53" i="47"/>
  <c r="E53" i="47"/>
  <c r="J53" i="47" s="1"/>
  <c r="AR52" i="47"/>
  <c r="AQ52" i="47"/>
  <c r="AP52" i="47"/>
  <c r="AO52" i="47"/>
  <c r="AU52" i="47" s="1"/>
  <c r="AK52" i="47"/>
  <c r="AD52" i="47"/>
  <c r="Z52" i="47"/>
  <c r="Y52" i="47"/>
  <c r="V52" i="47"/>
  <c r="S52" i="47"/>
  <c r="O52" i="47"/>
  <c r="J52" i="47"/>
  <c r="E52" i="47"/>
  <c r="AR51" i="47"/>
  <c r="AQ51" i="47"/>
  <c r="AO51" i="47"/>
  <c r="AU51" i="47" s="1"/>
  <c r="AK51" i="47"/>
  <c r="AD51" i="47"/>
  <c r="Z51" i="47"/>
  <c r="Y51" i="47"/>
  <c r="V51" i="47"/>
  <c r="S51" i="47"/>
  <c r="O51" i="47"/>
  <c r="E51" i="47"/>
  <c r="J51" i="47" s="1"/>
  <c r="AR50" i="47"/>
  <c r="AQ50" i="47"/>
  <c r="AO50" i="47"/>
  <c r="AU50" i="47" s="1"/>
  <c r="AK50" i="47"/>
  <c r="AD50" i="47"/>
  <c r="Z50" i="47"/>
  <c r="Y50" i="47"/>
  <c r="V50" i="47"/>
  <c r="S50" i="47"/>
  <c r="O50" i="47"/>
  <c r="E50" i="47"/>
  <c r="J50" i="47" s="1"/>
  <c r="AR49" i="47"/>
  <c r="AQ49" i="47"/>
  <c r="AP49" i="47"/>
  <c r="AO49" i="47"/>
  <c r="AU49" i="47" s="1"/>
  <c r="AK49" i="47"/>
  <c r="AD49" i="47"/>
  <c r="Z49" i="47"/>
  <c r="Y49" i="47"/>
  <c r="V49" i="47"/>
  <c r="S49" i="47"/>
  <c r="AB49" i="47" s="1"/>
  <c r="O49" i="47"/>
  <c r="J49" i="47"/>
  <c r="E49" i="47"/>
  <c r="AR48" i="47"/>
  <c r="AQ48" i="47"/>
  <c r="AO48" i="47"/>
  <c r="AU48" i="47" s="1"/>
  <c r="AK48" i="47"/>
  <c r="AD48" i="47"/>
  <c r="AB48" i="47"/>
  <c r="Z48" i="47"/>
  <c r="Y48" i="47"/>
  <c r="V48" i="47"/>
  <c r="S48" i="47"/>
  <c r="O48" i="47"/>
  <c r="E48" i="47"/>
  <c r="J48" i="47" s="1"/>
  <c r="AR47" i="47"/>
  <c r="AQ47" i="47"/>
  <c r="AO47" i="47"/>
  <c r="AU47" i="47" s="1"/>
  <c r="AK47" i="47"/>
  <c r="AD47" i="47"/>
  <c r="Z47" i="47"/>
  <c r="Y47" i="47"/>
  <c r="V47" i="47"/>
  <c r="S47" i="47"/>
  <c r="AB47" i="47" s="1"/>
  <c r="O47" i="47"/>
  <c r="J47" i="47"/>
  <c r="E47" i="47"/>
  <c r="AU46" i="47"/>
  <c r="AR46" i="47"/>
  <c r="AQ46" i="47"/>
  <c r="AO46" i="47"/>
  <c r="AK46" i="47"/>
  <c r="AD46" i="47"/>
  <c r="Z46" i="47"/>
  <c r="Y46" i="47"/>
  <c r="V46" i="47"/>
  <c r="S46" i="47"/>
  <c r="O46" i="47"/>
  <c r="J46" i="47"/>
  <c r="E46" i="47"/>
  <c r="AR45" i="47"/>
  <c r="AQ45" i="47"/>
  <c r="AO45" i="47"/>
  <c r="AU45" i="47" s="1"/>
  <c r="AK45" i="47"/>
  <c r="AD45" i="47"/>
  <c r="Z45" i="47"/>
  <c r="Y45" i="47"/>
  <c r="V45" i="47"/>
  <c r="S45" i="47"/>
  <c r="P45" i="47" s="1"/>
  <c r="O45" i="47"/>
  <c r="E45" i="47"/>
  <c r="J45" i="47" s="1"/>
  <c r="AR44" i="47"/>
  <c r="AQ44" i="47"/>
  <c r="AO44" i="47"/>
  <c r="AU44" i="47" s="1"/>
  <c r="AK44" i="47"/>
  <c r="AD44" i="47"/>
  <c r="Z44" i="47"/>
  <c r="Y44" i="47"/>
  <c r="V44" i="47"/>
  <c r="S44" i="47"/>
  <c r="AB44" i="47" s="1"/>
  <c r="P44" i="47"/>
  <c r="O44" i="47"/>
  <c r="E44" i="47"/>
  <c r="J44" i="47" s="1"/>
  <c r="AR43" i="47"/>
  <c r="AQ43" i="47"/>
  <c r="AO43" i="47"/>
  <c r="AU43" i="47" s="1"/>
  <c r="AK43" i="47"/>
  <c r="AB43" i="47"/>
  <c r="Z43" i="47"/>
  <c r="Y43" i="47"/>
  <c r="AD43" i="47" s="1"/>
  <c r="V43" i="47"/>
  <c r="S43" i="47"/>
  <c r="AP43" i="47" s="1"/>
  <c r="O43" i="47"/>
  <c r="J43" i="47"/>
  <c r="E43" i="47"/>
  <c r="AR42" i="47"/>
  <c r="AQ42" i="47"/>
  <c r="AP42" i="47"/>
  <c r="AO42" i="47"/>
  <c r="AU42" i="47" s="1"/>
  <c r="AN42" i="47"/>
  <c r="AT42" i="47" s="1"/>
  <c r="AB42" i="47"/>
  <c r="Z42" i="47"/>
  <c r="Y42" i="47"/>
  <c r="AD42" i="47" s="1"/>
  <c r="V42" i="47"/>
  <c r="AK42" i="47" s="1"/>
  <c r="S42" i="47"/>
  <c r="P42" i="47"/>
  <c r="O42" i="47"/>
  <c r="E42" i="47"/>
  <c r="J42" i="47" s="1"/>
  <c r="AT41" i="47"/>
  <c r="AR41" i="47"/>
  <c r="AQ41" i="47"/>
  <c r="AP41" i="47"/>
  <c r="AO41" i="47"/>
  <c r="AU41" i="47" s="1"/>
  <c r="AN41" i="47"/>
  <c r="AD41" i="47"/>
  <c r="AB41" i="47"/>
  <c r="Z41" i="47"/>
  <c r="Y41" i="47"/>
  <c r="V41" i="47"/>
  <c r="AK41" i="47" s="1"/>
  <c r="S41" i="47"/>
  <c r="P41" i="47"/>
  <c r="O41" i="47"/>
  <c r="E41" i="47"/>
  <c r="J41" i="47" s="1"/>
  <c r="AT40" i="47"/>
  <c r="AR40" i="47"/>
  <c r="AQ40" i="47"/>
  <c r="AP40" i="47"/>
  <c r="AO40" i="47"/>
  <c r="AU40" i="47" s="1"/>
  <c r="AN40" i="47"/>
  <c r="AD40" i="47"/>
  <c r="AB40" i="47"/>
  <c r="Z40" i="47"/>
  <c r="Y40" i="47"/>
  <c r="V40" i="47"/>
  <c r="AK40" i="47" s="1"/>
  <c r="S40" i="47"/>
  <c r="P40" i="47"/>
  <c r="O40" i="47"/>
  <c r="E40" i="47"/>
  <c r="J40" i="47" s="1"/>
  <c r="AT39" i="47"/>
  <c r="AR39" i="47"/>
  <c r="AQ39" i="47"/>
  <c r="AP39" i="47"/>
  <c r="AO39" i="47"/>
  <c r="AU39" i="47" s="1"/>
  <c r="AN39" i="47"/>
  <c r="AD39" i="47"/>
  <c r="AB39" i="47"/>
  <c r="Z39" i="47"/>
  <c r="Y39" i="47"/>
  <c r="V39" i="47"/>
  <c r="AK39" i="47" s="1"/>
  <c r="S39" i="47"/>
  <c r="P39" i="47"/>
  <c r="O39" i="47"/>
  <c r="E39" i="47"/>
  <c r="J39" i="47" s="1"/>
  <c r="AT38" i="47"/>
  <c r="AR38" i="47"/>
  <c r="AQ38" i="47"/>
  <c r="AP38" i="47"/>
  <c r="AO38" i="47"/>
  <c r="AU38" i="47" s="1"/>
  <c r="AN38" i="47"/>
  <c r="AD38" i="47"/>
  <c r="AB38" i="47"/>
  <c r="Z38" i="47"/>
  <c r="Y38" i="47"/>
  <c r="V38" i="47"/>
  <c r="AK38" i="47" s="1"/>
  <c r="S38" i="47"/>
  <c r="P38" i="47"/>
  <c r="O38" i="47"/>
  <c r="E38" i="47"/>
  <c r="J38" i="47" s="1"/>
  <c r="AT37" i="47"/>
  <c r="AR37" i="47"/>
  <c r="AQ37" i="47"/>
  <c r="AP37" i="47"/>
  <c r="AO37" i="47"/>
  <c r="AU37" i="47" s="1"/>
  <c r="AN37" i="47"/>
  <c r="AD37" i="47"/>
  <c r="AB37" i="47"/>
  <c r="Z37" i="47"/>
  <c r="Y37" i="47"/>
  <c r="V37" i="47"/>
  <c r="AK37" i="47" s="1"/>
  <c r="S37" i="47"/>
  <c r="P37" i="47"/>
  <c r="O37" i="47"/>
  <c r="E37" i="47"/>
  <c r="J37" i="47" s="1"/>
  <c r="AT36" i="47"/>
  <c r="AR36" i="47"/>
  <c r="AQ36" i="47"/>
  <c r="AP36" i="47"/>
  <c r="AO36" i="47"/>
  <c r="AU36" i="47" s="1"/>
  <c r="AN36" i="47"/>
  <c r="AD36" i="47"/>
  <c r="AB36" i="47"/>
  <c r="Z36" i="47"/>
  <c r="Y36" i="47"/>
  <c r="V36" i="47"/>
  <c r="AK36" i="47" s="1"/>
  <c r="S36" i="47"/>
  <c r="P36" i="47"/>
  <c r="O36" i="47"/>
  <c r="E36" i="47"/>
  <c r="J36" i="47" s="1"/>
  <c r="AT35" i="47"/>
  <c r="AR35" i="47"/>
  <c r="AQ35" i="47"/>
  <c r="AP35" i="47"/>
  <c r="AO35" i="47"/>
  <c r="AU35" i="47" s="1"/>
  <c r="AN35" i="47"/>
  <c r="AD35" i="47"/>
  <c r="AB35" i="47"/>
  <c r="Z35" i="47"/>
  <c r="Y35" i="47"/>
  <c r="V35" i="47"/>
  <c r="AK35" i="47" s="1"/>
  <c r="S35" i="47"/>
  <c r="P35" i="47"/>
  <c r="O35" i="47"/>
  <c r="E35" i="47"/>
  <c r="J35" i="47" s="1"/>
  <c r="AT34" i="47"/>
  <c r="AR34" i="47"/>
  <c r="AQ34" i="47"/>
  <c r="AP34" i="47"/>
  <c r="AO34" i="47"/>
  <c r="AU34" i="47" s="1"/>
  <c r="AN34" i="47"/>
  <c r="AD34" i="47"/>
  <c r="AB34" i="47"/>
  <c r="Z34" i="47"/>
  <c r="Y34" i="47"/>
  <c r="V34" i="47"/>
  <c r="AK34" i="47" s="1"/>
  <c r="S34" i="47"/>
  <c r="P34" i="47"/>
  <c r="O34" i="47"/>
  <c r="E34" i="47"/>
  <c r="J34" i="47" s="1"/>
  <c r="AT33" i="47"/>
  <c r="AR33" i="47"/>
  <c r="AQ33" i="47"/>
  <c r="AP33" i="47"/>
  <c r="AO33" i="47"/>
  <c r="AU33" i="47" s="1"/>
  <c r="AN33" i="47"/>
  <c r="AD33" i="47"/>
  <c r="AB33" i="47"/>
  <c r="Z33" i="47"/>
  <c r="Y33" i="47"/>
  <c r="V33" i="47"/>
  <c r="AK33" i="47" s="1"/>
  <c r="S33" i="47"/>
  <c r="P33" i="47"/>
  <c r="O33" i="47"/>
  <c r="E33" i="47"/>
  <c r="J33" i="47" s="1"/>
  <c r="AT32" i="47"/>
  <c r="AR32" i="47"/>
  <c r="AQ32" i="47"/>
  <c r="AP32" i="47"/>
  <c r="AO32" i="47"/>
  <c r="AU32" i="47" s="1"/>
  <c r="AN32" i="47"/>
  <c r="AD32" i="47"/>
  <c r="AB32" i="47"/>
  <c r="Z32" i="47"/>
  <c r="Y32" i="47"/>
  <c r="V32" i="47"/>
  <c r="AK32" i="47" s="1"/>
  <c r="S32" i="47"/>
  <c r="P32" i="47"/>
  <c r="O32" i="47"/>
  <c r="E32" i="47"/>
  <c r="J32" i="47" s="1"/>
  <c r="AT31" i="47"/>
  <c r="AR31" i="47"/>
  <c r="AQ31" i="47"/>
  <c r="AP31" i="47"/>
  <c r="AO31" i="47"/>
  <c r="AU31" i="47" s="1"/>
  <c r="AN31" i="47"/>
  <c r="AD31" i="47"/>
  <c r="AB31" i="47"/>
  <c r="Z31" i="47"/>
  <c r="Y31" i="47"/>
  <c r="V31" i="47"/>
  <c r="AK31" i="47" s="1"/>
  <c r="S31" i="47"/>
  <c r="P31" i="47"/>
  <c r="O31" i="47"/>
  <c r="E31" i="47"/>
  <c r="J31" i="47" s="1"/>
  <c r="AT30" i="47"/>
  <c r="AR30" i="47"/>
  <c r="AQ30" i="47"/>
  <c r="AP30" i="47"/>
  <c r="AO30" i="47"/>
  <c r="AU30" i="47" s="1"/>
  <c r="AN30" i="47"/>
  <c r="AD30" i="47"/>
  <c r="AB30" i="47"/>
  <c r="Z30" i="47"/>
  <c r="Y30" i="47"/>
  <c r="V30" i="47"/>
  <c r="AK30" i="47" s="1"/>
  <c r="S30" i="47"/>
  <c r="P30" i="47"/>
  <c r="O30" i="47"/>
  <c r="E30" i="47"/>
  <c r="J30" i="47" s="1"/>
  <c r="AT29" i="47"/>
  <c r="AR29" i="47"/>
  <c r="AQ29" i="47"/>
  <c r="AP29" i="47"/>
  <c r="AO29" i="47"/>
  <c r="AU29" i="47" s="1"/>
  <c r="AN29" i="47"/>
  <c r="AD29" i="47"/>
  <c r="AB29" i="47"/>
  <c r="Z29" i="47"/>
  <c r="Y29" i="47"/>
  <c r="V29" i="47"/>
  <c r="AK29" i="47" s="1"/>
  <c r="S29" i="47"/>
  <c r="P29" i="47"/>
  <c r="O29" i="47"/>
  <c r="E29" i="47"/>
  <c r="J29" i="47" s="1"/>
  <c r="AT28" i="47"/>
  <c r="AR28" i="47"/>
  <c r="AQ28" i="47"/>
  <c r="AP28" i="47"/>
  <c r="AO28" i="47"/>
  <c r="AU28" i="47" s="1"/>
  <c r="AN28" i="47"/>
  <c r="AD28" i="47"/>
  <c r="AB28" i="47"/>
  <c r="Z28" i="47"/>
  <c r="Y28" i="47"/>
  <c r="V28" i="47"/>
  <c r="AK28" i="47" s="1"/>
  <c r="S28" i="47"/>
  <c r="P28" i="47"/>
  <c r="O28" i="47"/>
  <c r="E28" i="47"/>
  <c r="J28" i="47" s="1"/>
  <c r="AT27" i="47"/>
  <c r="AR27" i="47"/>
  <c r="AQ27" i="47"/>
  <c r="AP27" i="47"/>
  <c r="AO27" i="47"/>
  <c r="AU27" i="47" s="1"/>
  <c r="AN27" i="47"/>
  <c r="AD27" i="47"/>
  <c r="AB27" i="47"/>
  <c r="Z27" i="47"/>
  <c r="Y27" i="47"/>
  <c r="V27" i="47"/>
  <c r="AK27" i="47" s="1"/>
  <c r="S27" i="47"/>
  <c r="P27" i="47"/>
  <c r="O27" i="47"/>
  <c r="E27" i="47"/>
  <c r="J27" i="47" s="1"/>
  <c r="AT26" i="47"/>
  <c r="AR26" i="47"/>
  <c r="AQ26" i="47"/>
  <c r="AP26" i="47"/>
  <c r="AO26" i="47"/>
  <c r="AU26" i="47" s="1"/>
  <c r="AN26" i="47"/>
  <c r="AD26" i="47"/>
  <c r="AB26" i="47"/>
  <c r="Z26" i="47"/>
  <c r="Y26" i="47"/>
  <c r="V26" i="47"/>
  <c r="AK26" i="47" s="1"/>
  <c r="S26" i="47"/>
  <c r="P26" i="47"/>
  <c r="O26" i="47"/>
  <c r="E26" i="47"/>
  <c r="J26" i="47" s="1"/>
  <c r="AT25" i="47"/>
  <c r="AR25" i="47"/>
  <c r="AQ25" i="47"/>
  <c r="AP25" i="47"/>
  <c r="AO25" i="47"/>
  <c r="AU25" i="47" s="1"/>
  <c r="AN25" i="47"/>
  <c r="AD25" i="47"/>
  <c r="AB25" i="47"/>
  <c r="Z25" i="47"/>
  <c r="Y25" i="47"/>
  <c r="V25" i="47"/>
  <c r="AK25" i="47" s="1"/>
  <c r="S25" i="47"/>
  <c r="P25" i="47"/>
  <c r="O25" i="47"/>
  <c r="E25" i="47"/>
  <c r="J25" i="47" s="1"/>
  <c r="AT24" i="47"/>
  <c r="AR24" i="47"/>
  <c r="AQ24" i="47"/>
  <c r="AP24" i="47"/>
  <c r="AO24" i="47"/>
  <c r="AU24" i="47" s="1"/>
  <c r="AN24" i="47"/>
  <c r="AD24" i="47"/>
  <c r="AB24" i="47"/>
  <c r="Z24" i="47"/>
  <c r="Y24" i="47"/>
  <c r="V24" i="47"/>
  <c r="AK24" i="47" s="1"/>
  <c r="S24" i="47"/>
  <c r="P24" i="47"/>
  <c r="O24" i="47"/>
  <c r="E24" i="47"/>
  <c r="J24" i="47" s="1"/>
  <c r="AT23" i="47"/>
  <c r="AR23" i="47"/>
  <c r="AQ23" i="47"/>
  <c r="AP23" i="47"/>
  <c r="AO23" i="47"/>
  <c r="AU23" i="47" s="1"/>
  <c r="AN23" i="47"/>
  <c r="AD23" i="47"/>
  <c r="AB23" i="47"/>
  <c r="Z23" i="47"/>
  <c r="Y23" i="47"/>
  <c r="V23" i="47"/>
  <c r="AK23" i="47" s="1"/>
  <c r="S23" i="47"/>
  <c r="P23" i="47"/>
  <c r="O23" i="47"/>
  <c r="E23" i="47"/>
  <c r="J23" i="47" s="1"/>
  <c r="AT22" i="47"/>
  <c r="AR22" i="47"/>
  <c r="AQ22" i="47"/>
  <c r="AP22" i="47"/>
  <c r="AO22" i="47"/>
  <c r="AU22" i="47" s="1"/>
  <c r="AN22" i="47"/>
  <c r="AB22" i="47"/>
  <c r="Z22" i="47"/>
  <c r="Y22" i="47"/>
  <c r="AD22" i="47" s="1"/>
  <c r="V22" i="47"/>
  <c r="AK22" i="47" s="1"/>
  <c r="S22" i="47"/>
  <c r="P22" i="47"/>
  <c r="O22" i="47"/>
  <c r="J22" i="47"/>
  <c r="E22" i="47"/>
  <c r="AU21" i="47"/>
  <c r="AR21" i="47"/>
  <c r="AQ21" i="47"/>
  <c r="AP21" i="47"/>
  <c r="AO21" i="47"/>
  <c r="AN21" i="47"/>
  <c r="AT21" i="47" s="1"/>
  <c r="AD21" i="47"/>
  <c r="AB21" i="47"/>
  <c r="Z21" i="47"/>
  <c r="Y21" i="47"/>
  <c r="V21" i="47"/>
  <c r="AK21" i="47" s="1"/>
  <c r="S21" i="47"/>
  <c r="P21" i="47"/>
  <c r="O21" i="47"/>
  <c r="E21" i="47"/>
  <c r="J21" i="47" s="1"/>
  <c r="AR20" i="47"/>
  <c r="AQ20" i="47"/>
  <c r="AP20" i="47"/>
  <c r="AO20" i="47"/>
  <c r="AU20" i="47" s="1"/>
  <c r="AN20" i="47"/>
  <c r="AT20" i="47" s="1"/>
  <c r="AB20" i="47"/>
  <c r="Z20" i="47"/>
  <c r="Y20" i="47"/>
  <c r="V20" i="47"/>
  <c r="AK20" i="47" s="1"/>
  <c r="S20" i="47"/>
  <c r="P20" i="47"/>
  <c r="O20" i="47"/>
  <c r="E20" i="47"/>
  <c r="J20" i="47" s="1"/>
  <c r="AU19" i="47"/>
  <c r="AT19" i="47"/>
  <c r="AR19" i="47"/>
  <c r="AR71" i="47" s="1"/>
  <c r="AQ19" i="47"/>
  <c r="AQ71" i="47" s="1"/>
  <c r="AP19" i="47"/>
  <c r="AO19" i="47"/>
  <c r="AN19" i="47"/>
  <c r="AI19" i="47"/>
  <c r="AB19" i="47"/>
  <c r="Z19" i="47"/>
  <c r="Y19" i="47"/>
  <c r="Y72" i="47" s="1"/>
  <c r="V19" i="47"/>
  <c r="S19" i="47"/>
  <c r="S72" i="47" s="1"/>
  <c r="P19" i="47"/>
  <c r="O19" i="47"/>
  <c r="J19" i="47"/>
  <c r="E19" i="47"/>
  <c r="E72" i="47" s="1"/>
  <c r="AJ17" i="47"/>
  <c r="AJ74" i="47" s="1"/>
  <c r="AH17" i="47"/>
  <c r="AH74" i="47" s="1"/>
  <c r="AG17" i="47"/>
  <c r="AG74" i="47" s="1"/>
  <c r="AF17" i="47"/>
  <c r="AF74" i="47" s="1"/>
  <c r="AE17" i="47"/>
  <c r="AE74" i="47" s="1"/>
  <c r="AC17" i="47"/>
  <c r="AC74" i="47" s="1"/>
  <c r="X17" i="47"/>
  <c r="X74" i="47" s="1"/>
  <c r="W17" i="47"/>
  <c r="W74" i="47" s="1"/>
  <c r="U17" i="47"/>
  <c r="U74" i="47" s="1"/>
  <c r="T17" i="47"/>
  <c r="T74" i="47" s="1"/>
  <c r="R17" i="47"/>
  <c r="R74" i="47" s="1"/>
  <c r="Q17" i="47"/>
  <c r="Q74" i="47" s="1"/>
  <c r="L17" i="47"/>
  <c r="L74" i="47" s="1"/>
  <c r="H17" i="47"/>
  <c r="H74" i="47" s="1"/>
  <c r="AI24" i="47" s="1"/>
  <c r="AL24" i="47" s="1"/>
  <c r="AS24" i="47" s="1" a="1"/>
  <c r="AS24" i="47" s="1"/>
  <c r="AW24" i="47" s="1"/>
  <c r="G17" i="47"/>
  <c r="G74" i="47" s="1"/>
  <c r="F17" i="47"/>
  <c r="F74" i="47" s="1"/>
  <c r="E17" i="47"/>
  <c r="E74" i="47" s="1"/>
  <c r="AR15" i="47"/>
  <c r="AQ15" i="47"/>
  <c r="AO15" i="47"/>
  <c r="Z15" i="47"/>
  <c r="Y15" i="47"/>
  <c r="AD15" i="47" s="1"/>
  <c r="V15" i="47"/>
  <c r="AK15" i="47" s="1"/>
  <c r="S15" i="47"/>
  <c r="J15" i="47"/>
  <c r="AR14" i="47"/>
  <c r="AQ14" i="47"/>
  <c r="AO14" i="47"/>
  <c r="AK14" i="47"/>
  <c r="AI14" i="47"/>
  <c r="Z14" i="47"/>
  <c r="Y14" i="47"/>
  <c r="V14" i="47"/>
  <c r="S14" i="47"/>
  <c r="P14" i="47" s="1"/>
  <c r="J14" i="47"/>
  <c r="AR13" i="47"/>
  <c r="AQ13" i="47"/>
  <c r="AO13" i="47"/>
  <c r="AN13" i="47"/>
  <c r="AT13" i="47" s="1"/>
  <c r="AI13" i="47"/>
  <c r="Z13" i="47"/>
  <c r="Y13" i="47"/>
  <c r="AD13" i="47" s="1"/>
  <c r="V13" i="47"/>
  <c r="AK13" i="47" s="1"/>
  <c r="S13" i="47"/>
  <c r="AP13" i="47" s="1"/>
  <c r="J13" i="47"/>
  <c r="AR12" i="47"/>
  <c r="AQ12" i="47"/>
  <c r="AO12" i="47"/>
  <c r="AI12" i="47"/>
  <c r="Z12" i="47"/>
  <c r="Y12" i="47"/>
  <c r="AD12" i="47" s="1"/>
  <c r="V12" i="47"/>
  <c r="AK12" i="47" s="1"/>
  <c r="S12" i="47"/>
  <c r="P12" i="47" s="1"/>
  <c r="J12" i="47"/>
  <c r="AR11" i="47"/>
  <c r="AQ11" i="47"/>
  <c r="AO11" i="47"/>
  <c r="AK11" i="47"/>
  <c r="AI11" i="47"/>
  <c r="Z11" i="47"/>
  <c r="Y11" i="47"/>
  <c r="AD11" i="47" s="1"/>
  <c r="V11" i="47"/>
  <c r="S11" i="47"/>
  <c r="J11" i="47"/>
  <c r="AR10" i="47"/>
  <c r="AQ10" i="47"/>
  <c r="AO10" i="47"/>
  <c r="AI10" i="47"/>
  <c r="AD10" i="47"/>
  <c r="Z10" i="47"/>
  <c r="Y10" i="47"/>
  <c r="V10" i="47"/>
  <c r="AK10" i="47" s="1"/>
  <c r="S10" i="47"/>
  <c r="J10" i="47"/>
  <c r="AR9" i="47"/>
  <c r="AQ9" i="47"/>
  <c r="AO9" i="47"/>
  <c r="AI9" i="47"/>
  <c r="Z9" i="47"/>
  <c r="Y9" i="47"/>
  <c r="AD9" i="47" s="1"/>
  <c r="V9" i="47"/>
  <c r="AK9" i="47" s="1"/>
  <c r="S9" i="47"/>
  <c r="AB9" i="47" s="1"/>
  <c r="J9" i="47"/>
  <c r="AR8" i="47"/>
  <c r="AQ8" i="47"/>
  <c r="AO8" i="47"/>
  <c r="AI8" i="47"/>
  <c r="Z8" i="47"/>
  <c r="Y8" i="47"/>
  <c r="V8" i="47"/>
  <c r="AK8" i="47" s="1"/>
  <c r="S8" i="47"/>
  <c r="P8" i="47" s="1"/>
  <c r="J8" i="47"/>
  <c r="AR7" i="47"/>
  <c r="AQ7" i="47"/>
  <c r="AP7" i="47"/>
  <c r="AO7" i="47"/>
  <c r="AN7" i="47"/>
  <c r="AT7" i="47" s="1"/>
  <c r="AI7" i="47"/>
  <c r="Z7" i="47"/>
  <c r="Y7" i="47"/>
  <c r="V7" i="47"/>
  <c r="AK7" i="47" s="1"/>
  <c r="S7" i="47"/>
  <c r="P7" i="47" s="1"/>
  <c r="J7" i="47"/>
  <c r="AR6" i="47"/>
  <c r="AQ6" i="47"/>
  <c r="AO6" i="47"/>
  <c r="AI6" i="47"/>
  <c r="Z6" i="47"/>
  <c r="Y6" i="47"/>
  <c r="AD6" i="47" s="1"/>
  <c r="V6" i="47"/>
  <c r="AK6" i="47" s="1"/>
  <c r="S6" i="47"/>
  <c r="P6" i="47" s="1"/>
  <c r="J6" i="47"/>
  <c r="AR5" i="47"/>
  <c r="AQ5" i="47"/>
  <c r="AO5" i="47"/>
  <c r="AK5" i="47"/>
  <c r="AI5" i="47"/>
  <c r="Z5" i="47"/>
  <c r="Y5" i="47"/>
  <c r="AD5" i="47" s="1"/>
  <c r="V5" i="47"/>
  <c r="S5" i="47"/>
  <c r="P5" i="47" s="1"/>
  <c r="J5" i="47"/>
  <c r="AR4" i="47"/>
  <c r="AQ4" i="47"/>
  <c r="AO4" i="47"/>
  <c r="AI4" i="47"/>
  <c r="Z4" i="47"/>
  <c r="Y4" i="47"/>
  <c r="AD4" i="47" s="1"/>
  <c r="V4" i="47"/>
  <c r="AK4" i="47" s="1"/>
  <c r="S4" i="47"/>
  <c r="J4" i="47"/>
  <c r="AR3" i="47"/>
  <c r="AQ3" i="47"/>
  <c r="AO3" i="47"/>
  <c r="AI3" i="47"/>
  <c r="Z3" i="47"/>
  <c r="Y3" i="47"/>
  <c r="AD3" i="47" s="1"/>
  <c r="V3" i="47"/>
  <c r="S3" i="47"/>
  <c r="J3" i="47"/>
  <c r="J17" i="47" s="1"/>
  <c r="L42" i="68" l="1"/>
  <c r="M41" i="68"/>
  <c r="G30" i="68" s="1"/>
  <c r="E41" i="68"/>
  <c r="F40" i="68"/>
  <c r="AB69" i="3"/>
  <c r="AB70" i="3" s="1"/>
  <c r="F48" i="71"/>
  <c r="E49" i="71"/>
  <c r="F111" i="71"/>
  <c r="E112" i="71"/>
  <c r="M109" i="71"/>
  <c r="L110" i="71"/>
  <c r="M48" i="71"/>
  <c r="G48" i="71" s="1"/>
  <c r="L49" i="71"/>
  <c r="G39" i="69"/>
  <c r="G38" i="62"/>
  <c r="G28" i="62"/>
  <c r="L40" i="62"/>
  <c r="M39" i="62"/>
  <c r="M99" i="69"/>
  <c r="L100" i="69"/>
  <c r="L45" i="69"/>
  <c r="M44" i="69"/>
  <c r="F44" i="69"/>
  <c r="E45" i="69"/>
  <c r="F100" i="69"/>
  <c r="E101" i="69"/>
  <c r="M105" i="68"/>
  <c r="L106" i="68"/>
  <c r="F105" i="68"/>
  <c r="E106" i="68"/>
  <c r="M37" i="61"/>
  <c r="L38" i="61"/>
  <c r="G30" i="61"/>
  <c r="F94" i="62"/>
  <c r="E95" i="62"/>
  <c r="E41" i="62"/>
  <c r="F40" i="62"/>
  <c r="M96" i="62"/>
  <c r="L97" i="62"/>
  <c r="G23" i="58"/>
  <c r="F94" i="61"/>
  <c r="E95" i="61"/>
  <c r="M92" i="61"/>
  <c r="L93" i="61"/>
  <c r="F37" i="61"/>
  <c r="E38" i="61"/>
  <c r="G7" i="55"/>
  <c r="M9" i="55"/>
  <c r="G9" i="55" s="1"/>
  <c r="L10" i="55"/>
  <c r="AD70" i="3"/>
  <c r="AD69" i="3"/>
  <c r="M34" i="58"/>
  <c r="L35" i="58"/>
  <c r="M88" i="58"/>
  <c r="L89" i="58"/>
  <c r="E33" i="58"/>
  <c r="F32" i="58"/>
  <c r="F87" i="58"/>
  <c r="E88" i="58"/>
  <c r="AC69" i="3"/>
  <c r="AC70" i="3" s="1"/>
  <c r="AF22" i="3"/>
  <c r="AG22" i="3"/>
  <c r="M67" i="55"/>
  <c r="L68" i="55"/>
  <c r="E10" i="55"/>
  <c r="F9" i="55"/>
  <c r="F67" i="55"/>
  <c r="E68" i="55"/>
  <c r="L8" i="52"/>
  <c r="M7" i="52"/>
  <c r="G7" i="52" s="1"/>
  <c r="M65" i="52"/>
  <c r="L66" i="52"/>
  <c r="F65" i="52"/>
  <c r="E66" i="52"/>
  <c r="M7" i="51"/>
  <c r="L8" i="51"/>
  <c r="M67" i="51"/>
  <c r="L68" i="51"/>
  <c r="E9" i="51"/>
  <c r="F8" i="51"/>
  <c r="F66" i="51"/>
  <c r="E67" i="51"/>
  <c r="AB26" i="48"/>
  <c r="AB36" i="48"/>
  <c r="AN26" i="48"/>
  <c r="AT26" i="48" s="1"/>
  <c r="AP28" i="48"/>
  <c r="AN36" i="48"/>
  <c r="AT36" i="48" s="1"/>
  <c r="P42" i="48"/>
  <c r="AP61" i="48"/>
  <c r="AQ71" i="48"/>
  <c r="P26" i="48"/>
  <c r="P28" i="48"/>
  <c r="AB30" i="48"/>
  <c r="AB33" i="48"/>
  <c r="P36" i="48"/>
  <c r="AN30" i="48"/>
  <c r="AT30" i="48" s="1"/>
  <c r="AP41" i="48"/>
  <c r="AP44" i="48"/>
  <c r="AN25" i="48"/>
  <c r="AT25" i="48" s="1"/>
  <c r="AN35" i="48"/>
  <c r="AT35" i="48" s="1"/>
  <c r="AN55" i="48"/>
  <c r="AT55" i="48" s="1"/>
  <c r="AP68" i="48"/>
  <c r="T74" i="48"/>
  <c r="AH74" i="48"/>
  <c r="AB20" i="48"/>
  <c r="AB23" i="48"/>
  <c r="P25" i="48"/>
  <c r="AB29" i="48"/>
  <c r="P30" i="48"/>
  <c r="AB32" i="48"/>
  <c r="AN33" i="48"/>
  <c r="AT33" i="48" s="1"/>
  <c r="P35" i="48"/>
  <c r="AN54" i="48"/>
  <c r="AT54" i="48" s="1"/>
  <c r="AP55" i="48"/>
  <c r="AP63" i="48"/>
  <c r="AJ74" i="48"/>
  <c r="AB19" i="48"/>
  <c r="AN20" i="48"/>
  <c r="AT20" i="48" s="1"/>
  <c r="AN23" i="48"/>
  <c r="AT23" i="48" s="1"/>
  <c r="AN29" i="48"/>
  <c r="AT29" i="48" s="1"/>
  <c r="AN32" i="48"/>
  <c r="AT32" i="48" s="1"/>
  <c r="AN38" i="48"/>
  <c r="AT38" i="48" s="1"/>
  <c r="F74" i="48"/>
  <c r="W74" i="48"/>
  <c r="AN19" i="48"/>
  <c r="AT19" i="48" s="1"/>
  <c r="AB28" i="48"/>
  <c r="AB31" i="48"/>
  <c r="P33" i="48"/>
  <c r="AB37" i="48"/>
  <c r="AP54" i="48"/>
  <c r="AP57" i="48"/>
  <c r="AP65" i="48"/>
  <c r="G74" i="48"/>
  <c r="P20" i="48"/>
  <c r="AB22" i="48"/>
  <c r="AB27" i="48"/>
  <c r="P29" i="48"/>
  <c r="P32" i="48"/>
  <c r="AN44" i="48"/>
  <c r="AT44" i="48" s="1"/>
  <c r="AP62" i="48"/>
  <c r="P19" i="48"/>
  <c r="AP59" i="48"/>
  <c r="AP67" i="48"/>
  <c r="AR16" i="48"/>
  <c r="AR17" i="48"/>
  <c r="AN8" i="48"/>
  <c r="AN11" i="48"/>
  <c r="AK17" i="48"/>
  <c r="AP11" i="48"/>
  <c r="AN15" i="48"/>
  <c r="AT15" i="48" s="1"/>
  <c r="AN3" i="48"/>
  <c r="AN10" i="48"/>
  <c r="AT10" i="48" s="1"/>
  <c r="AB12" i="48"/>
  <c r="AP10" i="48"/>
  <c r="S17" i="48"/>
  <c r="AB9" i="48"/>
  <c r="AB11" i="48"/>
  <c r="P12" i="48"/>
  <c r="AN12" i="48"/>
  <c r="AT12" i="48" s="1"/>
  <c r="AP9" i="48"/>
  <c r="V17" i="47"/>
  <c r="AN8" i="47"/>
  <c r="AB8" i="47"/>
  <c r="AQ16" i="47"/>
  <c r="AR16" i="47"/>
  <c r="AP8" i="47"/>
  <c r="Y17" i="47"/>
  <c r="AK3" i="47"/>
  <c r="AK17" i="47" s="1"/>
  <c r="AK74" i="47" s="1"/>
  <c r="AN3" i="47"/>
  <c r="P3" i="47"/>
  <c r="AN14" i="47"/>
  <c r="AT14" i="47" s="1"/>
  <c r="AP3" i="47"/>
  <c r="AP9" i="47"/>
  <c r="P9" i="47"/>
  <c r="AB11" i="47"/>
  <c r="AL11" i="47" s="1"/>
  <c r="AS11" i="47" s="1" a="1"/>
  <c r="AS11" i="47" s="1"/>
  <c r="AU11" i="47" s="1"/>
  <c r="P11" i="47"/>
  <c r="AB3" i="47"/>
  <c r="AB10" i="47"/>
  <c r="AL10" i="47" s="1"/>
  <c r="AS10" i="47" s="1" a="1"/>
  <c r="AS10" i="47" s="1"/>
  <c r="AW10" i="47" s="1"/>
  <c r="P10" i="47"/>
  <c r="AP10" i="47"/>
  <c r="AN15" i="47"/>
  <c r="AT15" i="47" s="1"/>
  <c r="P15" i="47"/>
  <c r="AB13" i="47"/>
  <c r="AL13" i="47" s="1"/>
  <c r="AS13" i="47" s="1" a="1"/>
  <c r="AS13" i="47" s="1"/>
  <c r="AW13" i="47" s="1"/>
  <c r="P13" i="47"/>
  <c r="AB4" i="47"/>
  <c r="AL4" i="47" s="1"/>
  <c r="AS4" i="47" s="1" a="1"/>
  <c r="AS4" i="47" s="1"/>
  <c r="AW4" i="47" s="1"/>
  <c r="P4" i="47"/>
  <c r="Z17" i="47"/>
  <c r="V72" i="48"/>
  <c r="AK19" i="48"/>
  <c r="AK72" i="48" s="1"/>
  <c r="AK74" i="48" s="1"/>
  <c r="AB40" i="48"/>
  <c r="AP40" i="48"/>
  <c r="AD10" i="48"/>
  <c r="AN13" i="48"/>
  <c r="AT13" i="48" s="1"/>
  <c r="AP13" i="48"/>
  <c r="Y72" i="48"/>
  <c r="AD72" i="48" s="1"/>
  <c r="AD19" i="48"/>
  <c r="AD27" i="48"/>
  <c r="AB47" i="48"/>
  <c r="P47" i="48"/>
  <c r="AP47" i="48"/>
  <c r="AB49" i="48"/>
  <c r="P49" i="48"/>
  <c r="AP49" i="48"/>
  <c r="AD3" i="48"/>
  <c r="Y17" i="48"/>
  <c r="AL4" i="48"/>
  <c r="AS4" i="48" s="1" a="1"/>
  <c r="AS4" i="48" s="1"/>
  <c r="AN5" i="48"/>
  <c r="AT5" i="48" s="1"/>
  <c r="AP5" i="48"/>
  <c r="AN6" i="48"/>
  <c r="AB6" i="48"/>
  <c r="AL6" i="48" s="1"/>
  <c r="AP6" i="48"/>
  <c r="AP16" i="48" s="1"/>
  <c r="P7" i="48"/>
  <c r="AU71" i="48"/>
  <c r="AD21" i="48"/>
  <c r="AD29" i="48"/>
  <c r="AD37" i="48"/>
  <c r="AL5" i="48"/>
  <c r="AS5" i="48" s="1" a="1"/>
  <c r="AS5" i="48" s="1"/>
  <c r="V17" i="48"/>
  <c r="AD26" i="48"/>
  <c r="AD41" i="48"/>
  <c r="AB53" i="48"/>
  <c r="P53" i="48"/>
  <c r="AP53" i="48"/>
  <c r="Z72" i="48"/>
  <c r="AD20" i="48"/>
  <c r="AD28" i="48"/>
  <c r="AD36" i="48"/>
  <c r="AD38" i="48"/>
  <c r="Z17" i="48"/>
  <c r="AP7" i="48"/>
  <c r="AB7" i="48"/>
  <c r="AL7" i="48" s="1"/>
  <c r="AS7" i="48" s="1" a="1"/>
  <c r="AS7" i="48" s="1"/>
  <c r="AD15" i="48"/>
  <c r="AD22" i="48"/>
  <c r="AD30" i="48"/>
  <c r="AB43" i="48"/>
  <c r="P43" i="48"/>
  <c r="AP43" i="48"/>
  <c r="AB13" i="48"/>
  <c r="AL13" i="48" s="1"/>
  <c r="AS13" i="48" s="1" a="1"/>
  <c r="AS13" i="48" s="1"/>
  <c r="AR74" i="48"/>
  <c r="AD23" i="48"/>
  <c r="AD31" i="48"/>
  <c r="AB46" i="48"/>
  <c r="P46" i="48"/>
  <c r="AP46" i="48"/>
  <c r="AB48" i="48"/>
  <c r="P48" i="48"/>
  <c r="AP48" i="48"/>
  <c r="AB50" i="48"/>
  <c r="P50" i="48"/>
  <c r="AP50" i="48"/>
  <c r="AB52" i="48"/>
  <c r="P52" i="48"/>
  <c r="AP52" i="48"/>
  <c r="AD8" i="48"/>
  <c r="AD25" i="48"/>
  <c r="AD33" i="48"/>
  <c r="AL10" i="48"/>
  <c r="AS10" i="48" s="1" a="1"/>
  <c r="AS10" i="48" s="1"/>
  <c r="AL11" i="48"/>
  <c r="AS11" i="48" s="1" a="1"/>
  <c r="AS11" i="48" s="1"/>
  <c r="AL9" i="48"/>
  <c r="AS9" i="48" s="1" a="1"/>
  <c r="AS9" i="48" s="1"/>
  <c r="AD34" i="48"/>
  <c r="AO16" i="48"/>
  <c r="AN14" i="48"/>
  <c r="AT14" i="48" s="1"/>
  <c r="AB14" i="48"/>
  <c r="AL14" i="48" s="1"/>
  <c r="AS14" i="48" s="1" a="1"/>
  <c r="AS14" i="48" s="1"/>
  <c r="AP14" i="48"/>
  <c r="AD35" i="48"/>
  <c r="AB45" i="48"/>
  <c r="AP45" i="48"/>
  <c r="AP71" i="48" s="1"/>
  <c r="AB51" i="48"/>
  <c r="P51" i="48"/>
  <c r="AP51" i="48"/>
  <c r="AP15" i="48"/>
  <c r="AB15" i="48"/>
  <c r="AB8" i="48"/>
  <c r="AL8" i="48" s="1"/>
  <c r="AS8" i="48" s="1" a="1"/>
  <c r="AS8" i="48" s="1"/>
  <c r="AP8" i="48"/>
  <c r="P8" i="48"/>
  <c r="AN9" i="48"/>
  <c r="AS6" i="48" a="1"/>
  <c r="AS6" i="48" s="1"/>
  <c r="AD7" i="48"/>
  <c r="AO71" i="48"/>
  <c r="AD24" i="48"/>
  <c r="AD32" i="48"/>
  <c r="AN40" i="48"/>
  <c r="AT40" i="48" s="1"/>
  <c r="AD43" i="48"/>
  <c r="AN45" i="48"/>
  <c r="AT45" i="48" s="1"/>
  <c r="AN47" i="48"/>
  <c r="AT47" i="48" s="1"/>
  <c r="AN49" i="48"/>
  <c r="AT49" i="48" s="1"/>
  <c r="AN51" i="48"/>
  <c r="AT51" i="48" s="1"/>
  <c r="AN53" i="48"/>
  <c r="AT53" i="48" s="1"/>
  <c r="AD40" i="48"/>
  <c r="AP42" i="48"/>
  <c r="U74" i="48"/>
  <c r="S72" i="48"/>
  <c r="AP39" i="48"/>
  <c r="AN41" i="48"/>
  <c r="AT41" i="48" s="1"/>
  <c r="E72" i="48"/>
  <c r="E74" i="48" s="1"/>
  <c r="J19" i="48"/>
  <c r="J72" i="48" s="1"/>
  <c r="J74" i="48" s="1"/>
  <c r="AN42" i="48"/>
  <c r="AT42" i="48" s="1"/>
  <c r="P3" i="48"/>
  <c r="P10" i="48"/>
  <c r="AR71" i="48"/>
  <c r="P38" i="48"/>
  <c r="AN39" i="48"/>
  <c r="AT39" i="48" s="1"/>
  <c r="P41" i="48"/>
  <c r="P54" i="48"/>
  <c r="P55" i="48"/>
  <c r="P56" i="48"/>
  <c r="P57" i="48"/>
  <c r="P58" i="48"/>
  <c r="P59" i="48"/>
  <c r="P60" i="48"/>
  <c r="P61" i="48"/>
  <c r="P62" i="48"/>
  <c r="P63" i="48"/>
  <c r="P64" i="48"/>
  <c r="P65" i="48"/>
  <c r="P66" i="48"/>
  <c r="P67" i="48"/>
  <c r="P68" i="48"/>
  <c r="P69" i="48"/>
  <c r="P70" i="48"/>
  <c r="AN56" i="48"/>
  <c r="AT56" i="48" s="1"/>
  <c r="AN57" i="48"/>
  <c r="AT57" i="48" s="1"/>
  <c r="AN58" i="48"/>
  <c r="AT58" i="48" s="1"/>
  <c r="AN59" i="48"/>
  <c r="AT59" i="48" s="1"/>
  <c r="AN60" i="48"/>
  <c r="AT60" i="48" s="1"/>
  <c r="AN61" i="48"/>
  <c r="AT61" i="48" s="1"/>
  <c r="AN62" i="48"/>
  <c r="AT62" i="48" s="1"/>
  <c r="AN63" i="48"/>
  <c r="AT63" i="48" s="1"/>
  <c r="AN64" i="48"/>
  <c r="AT64" i="48" s="1"/>
  <c r="AN65" i="48"/>
  <c r="AT65" i="48" s="1"/>
  <c r="AN66" i="48"/>
  <c r="AT66" i="48" s="1"/>
  <c r="AN67" i="48"/>
  <c r="AT67" i="48" s="1"/>
  <c r="AN68" i="48"/>
  <c r="AT68" i="48" s="1"/>
  <c r="AN69" i="48"/>
  <c r="AT69" i="48" s="1"/>
  <c r="AN70" i="48"/>
  <c r="AT70" i="48" s="1"/>
  <c r="AP70" i="48"/>
  <c r="Y74" i="47"/>
  <c r="AA5" i="47" s="1"/>
  <c r="AD17" i="47"/>
  <c r="AL19" i="47"/>
  <c r="AP15" i="47"/>
  <c r="AU71" i="47"/>
  <c r="AI22" i="47"/>
  <c r="AL22" i="47" s="1"/>
  <c r="AS22" i="47" s="1" a="1"/>
  <c r="AS22" i="47" s="1"/>
  <c r="AW22" i="47" s="1"/>
  <c r="AP6" i="47"/>
  <c r="AB7" i="47"/>
  <c r="AL7" i="47" s="1"/>
  <c r="AS7" i="47" s="1" a="1"/>
  <c r="AS7" i="47" s="1"/>
  <c r="AD8" i="47"/>
  <c r="AN12" i="47"/>
  <c r="AT12" i="47" s="1"/>
  <c r="AP14" i="47"/>
  <c r="AB15" i="47"/>
  <c r="AO16" i="47"/>
  <c r="V72" i="47"/>
  <c r="V74" i="47" s="1"/>
  <c r="AK19" i="47"/>
  <c r="AK72" i="47" s="1"/>
  <c r="S17" i="47"/>
  <c r="S74" i="47" s="1"/>
  <c r="AP5" i="47"/>
  <c r="AB6" i="47"/>
  <c r="AL6" i="47" s="1"/>
  <c r="AS6" i="47" s="1" a="1"/>
  <c r="AS6" i="47" s="1"/>
  <c r="AD7" i="47"/>
  <c r="AN11" i="47"/>
  <c r="AB14" i="47"/>
  <c r="AL14" i="47" s="1"/>
  <c r="AS14" i="47" s="1" a="1"/>
  <c r="AS14" i="47" s="1"/>
  <c r="AI70" i="47"/>
  <c r="AI69" i="47"/>
  <c r="AL69" i="47" s="1"/>
  <c r="AS69" i="47" s="1" a="1"/>
  <c r="AS69" i="47" s="1"/>
  <c r="AW69" i="47" s="1"/>
  <c r="AI68" i="47"/>
  <c r="AI67" i="47"/>
  <c r="AL67" i="47" s="1"/>
  <c r="AS67" i="47" s="1" a="1"/>
  <c r="AS67" i="47" s="1"/>
  <c r="AW67" i="47" s="1"/>
  <c r="AI66" i="47"/>
  <c r="AL66" i="47" s="1"/>
  <c r="AS66" i="47" s="1" a="1"/>
  <c r="AS66" i="47" s="1"/>
  <c r="AW66" i="47" s="1"/>
  <c r="AI65" i="47"/>
  <c r="AI64" i="47"/>
  <c r="AL64" i="47" s="1"/>
  <c r="AS64" i="47" s="1" a="1"/>
  <c r="AS64" i="47" s="1"/>
  <c r="AW64" i="47" s="1"/>
  <c r="AI63" i="47"/>
  <c r="AI62" i="47"/>
  <c r="AL62" i="47" s="1"/>
  <c r="AS62" i="47" s="1" a="1"/>
  <c r="AS62" i="47" s="1"/>
  <c r="AW62" i="47" s="1"/>
  <c r="AI61" i="47"/>
  <c r="AI60" i="47"/>
  <c r="AI59" i="47"/>
  <c r="AI58" i="47"/>
  <c r="AI57" i="47"/>
  <c r="AL57" i="47" s="1"/>
  <c r="AS57" i="47" s="1" a="1"/>
  <c r="AS57" i="47" s="1"/>
  <c r="AW57" i="47" s="1"/>
  <c r="AI56" i="47"/>
  <c r="AI55" i="47"/>
  <c r="AI54" i="47"/>
  <c r="AL54" i="47" s="1"/>
  <c r="AS54" i="47" s="1" a="1"/>
  <c r="AS54" i="47" s="1"/>
  <c r="AW54" i="47" s="1"/>
  <c r="AI53" i="47"/>
  <c r="AL53" i="47" s="1"/>
  <c r="AS53" i="47" s="1" a="1"/>
  <c r="AS53" i="47" s="1"/>
  <c r="AW53" i="47" s="1"/>
  <c r="AI52" i="47"/>
  <c r="AI51" i="47"/>
  <c r="AI50" i="47"/>
  <c r="AI49" i="47"/>
  <c r="AI48" i="47"/>
  <c r="AL48" i="47" s="1"/>
  <c r="AS48" i="47" s="1" a="1"/>
  <c r="AS48" i="47" s="1"/>
  <c r="AW48" i="47" s="1"/>
  <c r="AI47" i="47"/>
  <c r="AL47" i="47" s="1"/>
  <c r="AS47" i="47" s="1" a="1"/>
  <c r="AS47" i="47" s="1"/>
  <c r="AW47" i="47" s="1"/>
  <c r="AI46" i="47"/>
  <c r="AI45" i="47"/>
  <c r="AL45" i="47" s="1"/>
  <c r="AS45" i="47" s="1" a="1"/>
  <c r="AS45" i="47" s="1"/>
  <c r="AW45" i="47" s="1"/>
  <c r="AI42" i="47"/>
  <c r="AI41" i="47"/>
  <c r="AL41" i="47" s="1"/>
  <c r="AS41" i="47" s="1" a="1"/>
  <c r="AS41" i="47" s="1"/>
  <c r="AW41" i="47" s="1"/>
  <c r="AI40" i="47"/>
  <c r="AL40" i="47" s="1"/>
  <c r="AS40" i="47" s="1" a="1"/>
  <c r="AS40" i="47" s="1"/>
  <c r="AW40" i="47" s="1"/>
  <c r="AI39" i="47"/>
  <c r="AL39" i="47" s="1"/>
  <c r="AS39" i="47" s="1" a="1"/>
  <c r="AS39" i="47" s="1"/>
  <c r="AW39" i="47" s="1"/>
  <c r="AI38" i="47"/>
  <c r="AL38" i="47" s="1"/>
  <c r="AS38" i="47" s="1" a="1"/>
  <c r="AS38" i="47" s="1"/>
  <c r="AW38" i="47" s="1"/>
  <c r="AI37" i="47"/>
  <c r="AL37" i="47" s="1"/>
  <c r="AS37" i="47" s="1" a="1"/>
  <c r="AS37" i="47" s="1"/>
  <c r="AW37" i="47" s="1"/>
  <c r="AI36" i="47"/>
  <c r="AL36" i="47" s="1"/>
  <c r="AS36" i="47" s="1" a="1"/>
  <c r="AS36" i="47" s="1"/>
  <c r="AW36" i="47" s="1"/>
  <c r="AI35" i="47"/>
  <c r="AL35" i="47" s="1"/>
  <c r="AS35" i="47" s="1" a="1"/>
  <c r="AS35" i="47" s="1"/>
  <c r="AW35" i="47" s="1"/>
  <c r="AI34" i="47"/>
  <c r="AL34" i="47" s="1"/>
  <c r="AS34" i="47" s="1" a="1"/>
  <c r="AS34" i="47" s="1"/>
  <c r="AW34" i="47" s="1"/>
  <c r="AI33" i="47"/>
  <c r="AL33" i="47" s="1"/>
  <c r="AS33" i="47" s="1" a="1"/>
  <c r="AS33" i="47" s="1"/>
  <c r="AW33" i="47" s="1"/>
  <c r="AI32" i="47"/>
  <c r="AL32" i="47" s="1"/>
  <c r="AS32" i="47" s="1" a="1"/>
  <c r="AS32" i="47" s="1"/>
  <c r="AW32" i="47" s="1"/>
  <c r="AI31" i="47"/>
  <c r="AL31" i="47" s="1"/>
  <c r="AS31" i="47" s="1" a="1"/>
  <c r="AS31" i="47" s="1"/>
  <c r="AW31" i="47" s="1"/>
  <c r="AI30" i="47"/>
  <c r="AL30" i="47" s="1"/>
  <c r="AS30" i="47" s="1" a="1"/>
  <c r="AS30" i="47" s="1"/>
  <c r="AW30" i="47" s="1"/>
  <c r="AI29" i="47"/>
  <c r="AL29" i="47" s="1"/>
  <c r="AS29" i="47" s="1" a="1"/>
  <c r="AS29" i="47" s="1"/>
  <c r="AW29" i="47" s="1"/>
  <c r="AI28" i="47"/>
  <c r="AL28" i="47" s="1"/>
  <c r="AS28" i="47" s="1" a="1"/>
  <c r="AS28" i="47" s="1"/>
  <c r="AW28" i="47" s="1"/>
  <c r="AI27" i="47"/>
  <c r="AL27" i="47" s="1"/>
  <c r="AS27" i="47" s="1" a="1"/>
  <c r="AS27" i="47" s="1"/>
  <c r="AW27" i="47" s="1"/>
  <c r="AI26" i="47"/>
  <c r="AL26" i="47" s="1"/>
  <c r="AS26" i="47" s="1" a="1"/>
  <c r="AS26" i="47" s="1"/>
  <c r="AW26" i="47" s="1"/>
  <c r="AI25" i="47"/>
  <c r="AL25" i="47" s="1"/>
  <c r="AS25" i="47" s="1" a="1"/>
  <c r="AS25" i="47" s="1"/>
  <c r="AW25" i="47" s="1"/>
  <c r="AI43" i="47"/>
  <c r="AL43" i="47" s="1"/>
  <c r="AS43" i="47" s="1" a="1"/>
  <c r="AS43" i="47" s="1"/>
  <c r="AW43" i="47" s="1"/>
  <c r="AI44" i="47"/>
  <c r="AR17" i="47"/>
  <c r="AO71" i="47"/>
  <c r="AN6" i="47"/>
  <c r="AN5" i="47"/>
  <c r="AT5" i="47" s="1"/>
  <c r="AN4" i="47"/>
  <c r="AT4" i="47" s="1"/>
  <c r="AP4" i="47"/>
  <c r="AB5" i="47"/>
  <c r="AL5" i="47" s="1"/>
  <c r="AS5" i="47" s="1" a="1"/>
  <c r="AS5" i="47" s="1"/>
  <c r="AL9" i="47"/>
  <c r="AS9" i="47" s="1" a="1"/>
  <c r="AS9" i="47" s="1"/>
  <c r="AW9" i="47" s="1"/>
  <c r="AN10" i="47"/>
  <c r="AT10" i="47" s="1"/>
  <c r="AP12" i="47"/>
  <c r="AD14" i="47"/>
  <c r="AI15" i="47"/>
  <c r="AI17" i="47" s="1"/>
  <c r="Z72" i="47"/>
  <c r="Z74" i="47" s="1"/>
  <c r="AI21" i="47"/>
  <c r="AL21" i="47" s="1"/>
  <c r="AS21" i="47" s="1" a="1"/>
  <c r="AS21" i="47" s="1"/>
  <c r="AW21" i="47" s="1"/>
  <c r="AL8" i="47"/>
  <c r="AS8" i="47" s="1" a="1"/>
  <c r="AS8" i="47" s="1"/>
  <c r="AN9" i="47"/>
  <c r="AP11" i="47"/>
  <c r="AB12" i="47"/>
  <c r="AL12" i="47" s="1"/>
  <c r="AS12" i="47" s="1" a="1"/>
  <c r="AS12" i="47" s="1"/>
  <c r="AR74" i="47"/>
  <c r="AD20" i="47"/>
  <c r="AI23" i="47"/>
  <c r="AL23" i="47" s="1"/>
  <c r="AS23" i="47" s="1" a="1"/>
  <c r="AS23" i="47" s="1"/>
  <c r="AW23" i="47" s="1"/>
  <c r="AL42" i="47"/>
  <c r="AS42" i="47" s="1" a="1"/>
  <c r="AS42" i="47" s="1"/>
  <c r="AW42" i="47" s="1"/>
  <c r="J72" i="47"/>
  <c r="J74" i="47" s="1"/>
  <c r="AI20" i="47"/>
  <c r="AL20" i="47" s="1"/>
  <c r="AS20" i="47" s="1" a="1"/>
  <c r="AS20" i="47" s="1"/>
  <c r="AW20" i="47" s="1"/>
  <c r="AD19" i="47"/>
  <c r="AN50" i="47"/>
  <c r="AT50" i="47" s="1"/>
  <c r="P50" i="47"/>
  <c r="AL56" i="47"/>
  <c r="AS56" i="47" s="1" a="1"/>
  <c r="AS56" i="47" s="1"/>
  <c r="AW56" i="47" s="1"/>
  <c r="AN58" i="47"/>
  <c r="AT58" i="47" s="1"/>
  <c r="P58" i="47"/>
  <c r="AN66" i="47"/>
  <c r="AT66" i="47" s="1"/>
  <c r="P66" i="47"/>
  <c r="AP45" i="47"/>
  <c r="AL49" i="47"/>
  <c r="AS49" i="47" s="1" a="1"/>
  <c r="AS49" i="47" s="1"/>
  <c r="AW49" i="47" s="1"/>
  <c r="AP50" i="47"/>
  <c r="AN51" i="47"/>
  <c r="AT51" i="47" s="1"/>
  <c r="P51" i="47"/>
  <c r="AP58" i="47"/>
  <c r="AN59" i="47"/>
  <c r="AT59" i="47" s="1"/>
  <c r="P59" i="47"/>
  <c r="AL65" i="47"/>
  <c r="AS65" i="47" s="1" a="1"/>
  <c r="AS65" i="47" s="1"/>
  <c r="AW65" i="47" s="1"/>
  <c r="AP66" i="47"/>
  <c r="AN67" i="47"/>
  <c r="AT67" i="47" s="1"/>
  <c r="P67" i="47"/>
  <c r="P43" i="47"/>
  <c r="AN44" i="47"/>
  <c r="AT44" i="47" s="1"/>
  <c r="P46" i="47"/>
  <c r="AN46" i="47"/>
  <c r="AT46" i="47" s="1"/>
  <c r="AP51" i="47"/>
  <c r="AN52" i="47"/>
  <c r="AT52" i="47" s="1"/>
  <c r="P52" i="47"/>
  <c r="AP59" i="47"/>
  <c r="AN60" i="47"/>
  <c r="AT60" i="47" s="1"/>
  <c r="P60" i="47"/>
  <c r="AN68" i="47"/>
  <c r="AT68" i="47" s="1"/>
  <c r="P68" i="47"/>
  <c r="AL44" i="47"/>
  <c r="AS44" i="47" s="1" a="1"/>
  <c r="AS44" i="47" s="1"/>
  <c r="AW44" i="47" s="1"/>
  <c r="AN53" i="47"/>
  <c r="AT53" i="47" s="1"/>
  <c r="P53" i="47"/>
  <c r="AN61" i="47"/>
  <c r="AT61" i="47" s="1"/>
  <c r="P61" i="47"/>
  <c r="AP68" i="47"/>
  <c r="AN69" i="47"/>
  <c r="AT69" i="47" s="1"/>
  <c r="P69" i="47"/>
  <c r="AN43" i="47"/>
  <c r="AT43" i="47" s="1"/>
  <c r="AP44" i="47"/>
  <c r="AP71" i="47" s="1"/>
  <c r="AB45" i="47"/>
  <c r="AP46" i="47"/>
  <c r="AP53" i="47"/>
  <c r="AN54" i="47"/>
  <c r="AT54" i="47" s="1"/>
  <c r="P54" i="47"/>
  <c r="AP61" i="47"/>
  <c r="AN62" i="47"/>
  <c r="AT62" i="47" s="1"/>
  <c r="P62" i="47"/>
  <c r="AP69" i="47"/>
  <c r="AN70" i="47"/>
  <c r="AT70" i="47" s="1"/>
  <c r="P70" i="47"/>
  <c r="AN47" i="47"/>
  <c r="AT47" i="47" s="1"/>
  <c r="P47" i="47"/>
  <c r="AB50" i="47"/>
  <c r="AN55" i="47"/>
  <c r="AT55" i="47" s="1"/>
  <c r="P55" i="47"/>
  <c r="AB58" i="47"/>
  <c r="AL61" i="47"/>
  <c r="AS61" i="47" s="1" a="1"/>
  <c r="AS61" i="47" s="1"/>
  <c r="AW61" i="47" s="1"/>
  <c r="AN63" i="47"/>
  <c r="AT63" i="47" s="1"/>
  <c r="P63" i="47"/>
  <c r="AB66" i="47"/>
  <c r="AP70" i="47"/>
  <c r="AP47" i="47"/>
  <c r="AN48" i="47"/>
  <c r="AT48" i="47" s="1"/>
  <c r="P48" i="47"/>
  <c r="AB51" i="47"/>
  <c r="AP55" i="47"/>
  <c r="AN56" i="47"/>
  <c r="AT56" i="47" s="1"/>
  <c r="P56" i="47"/>
  <c r="AB59" i="47"/>
  <c r="AP63" i="47"/>
  <c r="AN64" i="47"/>
  <c r="AT64" i="47" s="1"/>
  <c r="P64" i="47"/>
  <c r="AL70" i="47"/>
  <c r="AS70" i="47" s="1" a="1"/>
  <c r="AS70" i="47" s="1"/>
  <c r="AW70" i="47" s="1"/>
  <c r="AN45" i="47"/>
  <c r="AT45" i="47" s="1"/>
  <c r="AB46" i="47"/>
  <c r="AP48" i="47"/>
  <c r="AN49" i="47"/>
  <c r="AT49" i="47" s="1"/>
  <c r="P49" i="47"/>
  <c r="AB52" i="47"/>
  <c r="AL55" i="47"/>
  <c r="AS55" i="47" s="1" a="1"/>
  <c r="AS55" i="47" s="1"/>
  <c r="AW55" i="47" s="1"/>
  <c r="AP56" i="47"/>
  <c r="AN57" i="47"/>
  <c r="AT57" i="47" s="1"/>
  <c r="P57" i="47"/>
  <c r="AB60" i="47"/>
  <c r="AL63" i="47"/>
  <c r="AS63" i="47" s="1" a="1"/>
  <c r="AS63" i="47" s="1"/>
  <c r="AW63" i="47" s="1"/>
  <c r="AP64" i="47"/>
  <c r="AN65" i="47"/>
  <c r="AT65" i="47" s="1"/>
  <c r="P65" i="47"/>
  <c r="AB68" i="47"/>
  <c r="AL68" i="47" s="1"/>
  <c r="AS68" i="47" s="1" a="1"/>
  <c r="AS68" i="47" s="1"/>
  <c r="AW68" i="47" s="1"/>
  <c r="AD72" i="47"/>
  <c r="J4" i="45"/>
  <c r="J7" i="45"/>
  <c r="J10" i="45"/>
  <c r="J16" i="45"/>
  <c r="J6" i="45"/>
  <c r="J9" i="45"/>
  <c r="J34" i="45"/>
  <c r="J19" i="45"/>
  <c r="J21" i="45"/>
  <c r="J39" i="45"/>
  <c r="J24" i="45"/>
  <c r="J22" i="45"/>
  <c r="J15" i="45"/>
  <c r="J11" i="45"/>
  <c r="J23" i="45"/>
  <c r="J12" i="45"/>
  <c r="J8" i="45"/>
  <c r="J25" i="45"/>
  <c r="J35" i="45"/>
  <c r="J13" i="45"/>
  <c r="J18" i="45"/>
  <c r="J27" i="45"/>
  <c r="J28" i="45"/>
  <c r="J26" i="45"/>
  <c r="J32" i="45"/>
  <c r="J40" i="45"/>
  <c r="J20" i="45"/>
  <c r="J14" i="45"/>
  <c r="J29" i="45"/>
  <c r="J42" i="45"/>
  <c r="J17" i="45"/>
  <c r="J36" i="45"/>
  <c r="J37" i="45"/>
  <c r="J43" i="45"/>
  <c r="J44" i="45"/>
  <c r="J30" i="45"/>
  <c r="J33" i="45"/>
  <c r="J38" i="45"/>
  <c r="J41" i="45"/>
  <c r="J31" i="45"/>
  <c r="J45" i="45"/>
  <c r="J46" i="45"/>
  <c r="J47" i="45"/>
  <c r="J48" i="45"/>
  <c r="J49" i="45"/>
  <c r="J50" i="45"/>
  <c r="J51" i="45"/>
  <c r="J52" i="45"/>
  <c r="J53" i="45"/>
  <c r="J54" i="45"/>
  <c r="J55" i="45"/>
  <c r="J56" i="45"/>
  <c r="J57" i="45"/>
  <c r="J5" i="45"/>
  <c r="AA54" i="3"/>
  <c r="V54" i="3"/>
  <c r="T54" i="3"/>
  <c r="Z61" i="40"/>
  <c r="Z62" i="40"/>
  <c r="Z63" i="40"/>
  <c r="Z64" i="40"/>
  <c r="Z65" i="40"/>
  <c r="Z66" i="40"/>
  <c r="Z60" i="40"/>
  <c r="Z4" i="40"/>
  <c r="Z5" i="40"/>
  <c r="Z6" i="40"/>
  <c r="Z7" i="40"/>
  <c r="Z8" i="40"/>
  <c r="Z9" i="40"/>
  <c r="Z10" i="40"/>
  <c r="Z11" i="40"/>
  <c r="Z12" i="40"/>
  <c r="Z13" i="40"/>
  <c r="Z14" i="40"/>
  <c r="Z15" i="40"/>
  <c r="Z16" i="40"/>
  <c r="Z17" i="40"/>
  <c r="Z18" i="40"/>
  <c r="Z19" i="40"/>
  <c r="Z20" i="40"/>
  <c r="Z21" i="40"/>
  <c r="Z22" i="40"/>
  <c r="Z23" i="40"/>
  <c r="Z24" i="40"/>
  <c r="Z25" i="40"/>
  <c r="Z26" i="40"/>
  <c r="Z27" i="40"/>
  <c r="Z28" i="40"/>
  <c r="Z29" i="40"/>
  <c r="Z30" i="40"/>
  <c r="Z31" i="40"/>
  <c r="Z32" i="40"/>
  <c r="Z33" i="40"/>
  <c r="Z34" i="40"/>
  <c r="Z35" i="40"/>
  <c r="Z36" i="40"/>
  <c r="Z37" i="40"/>
  <c r="Z38" i="40"/>
  <c r="Z39" i="40"/>
  <c r="Z40" i="40"/>
  <c r="Z41" i="40"/>
  <c r="Z42" i="40"/>
  <c r="Z43" i="40"/>
  <c r="Z44" i="40"/>
  <c r="Z45" i="40"/>
  <c r="Z46" i="40"/>
  <c r="Z47" i="40"/>
  <c r="Z48" i="40"/>
  <c r="Z49" i="40"/>
  <c r="Z50" i="40"/>
  <c r="Z51" i="40"/>
  <c r="Z52" i="40"/>
  <c r="Z53" i="40"/>
  <c r="Z54" i="40"/>
  <c r="Z55" i="40"/>
  <c r="Z56" i="40"/>
  <c r="F41" i="68" l="1"/>
  <c r="E42" i="68"/>
  <c r="L43" i="68"/>
  <c r="M42" i="68"/>
  <c r="G40" i="68" s="1"/>
  <c r="L50" i="71"/>
  <c r="M49" i="71"/>
  <c r="G49" i="71" s="1"/>
  <c r="M110" i="71"/>
  <c r="L111" i="71"/>
  <c r="F112" i="71"/>
  <c r="E113" i="71"/>
  <c r="F49" i="71"/>
  <c r="E50" i="71"/>
  <c r="G41" i="69"/>
  <c r="G30" i="62"/>
  <c r="M40" i="62"/>
  <c r="L41" i="62"/>
  <c r="F101" i="69"/>
  <c r="E102" i="69"/>
  <c r="E46" i="69"/>
  <c r="F45" i="69"/>
  <c r="M45" i="69"/>
  <c r="L46" i="69"/>
  <c r="M100" i="69"/>
  <c r="L101" i="69"/>
  <c r="F106" i="68"/>
  <c r="E107" i="68"/>
  <c r="M106" i="68"/>
  <c r="L107" i="68"/>
  <c r="M38" i="61"/>
  <c r="L39" i="61"/>
  <c r="G31" i="61"/>
  <c r="F41" i="62"/>
  <c r="E42" i="62"/>
  <c r="F95" i="62"/>
  <c r="E96" i="62"/>
  <c r="M97" i="62"/>
  <c r="L98" i="62"/>
  <c r="G29" i="58"/>
  <c r="F38" i="61"/>
  <c r="E39" i="61"/>
  <c r="M93" i="61"/>
  <c r="L94" i="61"/>
  <c r="F95" i="61"/>
  <c r="E96" i="61"/>
  <c r="M10" i="55"/>
  <c r="L11" i="55"/>
  <c r="F88" i="58"/>
  <c r="E89" i="58"/>
  <c r="F33" i="58"/>
  <c r="E34" i="58"/>
  <c r="M89" i="58"/>
  <c r="L90" i="58"/>
  <c r="L36" i="58"/>
  <c r="M35" i="58"/>
  <c r="G6" i="51"/>
  <c r="F68" i="55"/>
  <c r="E69" i="55"/>
  <c r="F10" i="55"/>
  <c r="E11" i="55"/>
  <c r="M68" i="55"/>
  <c r="L69" i="55"/>
  <c r="M8" i="52"/>
  <c r="L9" i="52"/>
  <c r="F66" i="52"/>
  <c r="E67" i="52"/>
  <c r="M66" i="52"/>
  <c r="L67" i="52"/>
  <c r="F67" i="51"/>
  <c r="E68" i="51"/>
  <c r="F9" i="51"/>
  <c r="E10" i="51"/>
  <c r="M68" i="51"/>
  <c r="L69" i="51"/>
  <c r="M8" i="51"/>
  <c r="L9" i="51"/>
  <c r="S74" i="48"/>
  <c r="AT71" i="48"/>
  <c r="AL3" i="48"/>
  <c r="AS3" i="48" s="1"/>
  <c r="AL12" i="48"/>
  <c r="AS12" i="48" s="1" a="1"/>
  <c r="AS12" i="48" s="1"/>
  <c r="AW12" i="48" s="1"/>
  <c r="AL60" i="47"/>
  <c r="AS60" i="47" s="1" a="1"/>
  <c r="AS60" i="47" s="1"/>
  <c r="AW60" i="47" s="1"/>
  <c r="AL15" i="47"/>
  <c r="AS15" i="47" s="1" a="1"/>
  <c r="AS15" i="47" s="1"/>
  <c r="AT11" i="47"/>
  <c r="AA20" i="47"/>
  <c r="AA7" i="47"/>
  <c r="AL3" i="47"/>
  <c r="AP16" i="47"/>
  <c r="AL58" i="47"/>
  <c r="AS58" i="47" s="1" a="1"/>
  <c r="AS58" i="47" s="1"/>
  <c r="AW58" i="47" s="1"/>
  <c r="AL59" i="47"/>
  <c r="AS59" i="47" s="1" a="1"/>
  <c r="AS59" i="47" s="1"/>
  <c r="AW59" i="47" s="1"/>
  <c r="AL46" i="47"/>
  <c r="AS46" i="47" s="1" a="1"/>
  <c r="AS46" i="47" s="1"/>
  <c r="AW46" i="47" s="1"/>
  <c r="AL52" i="47"/>
  <c r="AS52" i="47" s="1" a="1"/>
  <c r="AS52" i="47" s="1"/>
  <c r="AW52" i="47" s="1"/>
  <c r="AL50" i="47"/>
  <c r="AS50" i="47" s="1" a="1"/>
  <c r="AS50" i="47" s="1"/>
  <c r="AW50" i="47" s="1"/>
  <c r="AT71" i="47"/>
  <c r="AL51" i="47"/>
  <c r="AS51" i="47" s="1" a="1"/>
  <c r="AS51" i="47" s="1"/>
  <c r="AW51" i="47" s="1"/>
  <c r="AI72" i="47"/>
  <c r="AU13" i="47"/>
  <c r="AU10" i="47"/>
  <c r="AW11" i="47"/>
  <c r="AU4" i="47"/>
  <c r="AU8" i="48"/>
  <c r="AW8" i="48"/>
  <c r="AT8" i="48"/>
  <c r="AW11" i="48"/>
  <c r="AU11" i="48"/>
  <c r="AT11" i="48"/>
  <c r="AW9" i="48"/>
  <c r="AU9" i="48"/>
  <c r="AW13" i="48"/>
  <c r="AU13" i="48"/>
  <c r="AW5" i="48"/>
  <c r="AU5" i="48"/>
  <c r="AW14" i="48"/>
  <c r="AU14" i="48"/>
  <c r="AW10" i="48"/>
  <c r="AU10" i="48"/>
  <c r="AB72" i="48"/>
  <c r="AN71" i="48"/>
  <c r="Y74" i="48"/>
  <c r="AD17" i="48"/>
  <c r="AW4" i="48"/>
  <c r="AU4" i="48"/>
  <c r="AW6" i="48"/>
  <c r="AU6" i="48"/>
  <c r="AW7" i="48"/>
  <c r="AU7" i="48"/>
  <c r="AB17" i="48"/>
  <c r="AL15" i="48"/>
  <c r="AS15" i="48" s="1" a="1"/>
  <c r="AS15" i="48" s="1"/>
  <c r="AN16" i="48"/>
  <c r="AT6" i="48"/>
  <c r="Z74" i="48"/>
  <c r="V74" i="48"/>
  <c r="AT9" i="48"/>
  <c r="AW12" i="47"/>
  <c r="AU12" i="47"/>
  <c r="AW6" i="47"/>
  <c r="AU6" i="47"/>
  <c r="AW15" i="47"/>
  <c r="AU15" i="47"/>
  <c r="AW5" i="47"/>
  <c r="AU5" i="47"/>
  <c r="AW7" i="47"/>
  <c r="AU7" i="47"/>
  <c r="AU14" i="47"/>
  <c r="AW14" i="47"/>
  <c r="AS3" i="47"/>
  <c r="AL17" i="47"/>
  <c r="AA69" i="47"/>
  <c r="AA61" i="47"/>
  <c r="AA53" i="47"/>
  <c r="AA43" i="47"/>
  <c r="AA68" i="47"/>
  <c r="AA60" i="47"/>
  <c r="AA52" i="47"/>
  <c r="AA46" i="47"/>
  <c r="AA67" i="47"/>
  <c r="AA59" i="47"/>
  <c r="AA51" i="47"/>
  <c r="AA44" i="47"/>
  <c r="AA66" i="47"/>
  <c r="AA58" i="47"/>
  <c r="AA50" i="47"/>
  <c r="AA65" i="47"/>
  <c r="AA57" i="47"/>
  <c r="AA49" i="47"/>
  <c r="AA64" i="47"/>
  <c r="AA56" i="47"/>
  <c r="AA48" i="47"/>
  <c r="AA63" i="47"/>
  <c r="AA55" i="47"/>
  <c r="AA70" i="47"/>
  <c r="AA62" i="47"/>
  <c r="AA54" i="47"/>
  <c r="AA42" i="47"/>
  <c r="AA41" i="47"/>
  <c r="AA40" i="47"/>
  <c r="AA39" i="47"/>
  <c r="AA38" i="47"/>
  <c r="AA37" i="47"/>
  <c r="AA36" i="47"/>
  <c r="AA35" i="47"/>
  <c r="AA34" i="47"/>
  <c r="AA33" i="47"/>
  <c r="AA32" i="47"/>
  <c r="AA31" i="47"/>
  <c r="AA30" i="47"/>
  <c r="AA22" i="47"/>
  <c r="AA24" i="47"/>
  <c r="AA10" i="47"/>
  <c r="AA3" i="47"/>
  <c r="AA19" i="47"/>
  <c r="AA11" i="47"/>
  <c r="AA8" i="47"/>
  <c r="AA23" i="47"/>
  <c r="AA29" i="47"/>
  <c r="AA28" i="47"/>
  <c r="AA27" i="47"/>
  <c r="AA26" i="47"/>
  <c r="AA21" i="47"/>
  <c r="AA15" i="47"/>
  <c r="AA25" i="47"/>
  <c r="AB72" i="47"/>
  <c r="AA14" i="47"/>
  <c r="AA13" i="47"/>
  <c r="AN71" i="47"/>
  <c r="AA4" i="47"/>
  <c r="AA45" i="47"/>
  <c r="AT9" i="47"/>
  <c r="AA9" i="47"/>
  <c r="AW8" i="47"/>
  <c r="AU8" i="47"/>
  <c r="AB17" i="47"/>
  <c r="AB74" i="47" s="1"/>
  <c r="AS19" i="47" a="1"/>
  <c r="AS19" i="47" s="1"/>
  <c r="AD74" i="47"/>
  <c r="AA12" i="47"/>
  <c r="AT6" i="47"/>
  <c r="AA47" i="47"/>
  <c r="AA6" i="47"/>
  <c r="AN16" i="47"/>
  <c r="AT8" i="47"/>
  <c r="AU9" i="47"/>
  <c r="S45" i="40"/>
  <c r="AB45" i="40" s="1"/>
  <c r="V46" i="40"/>
  <c r="V47" i="40"/>
  <c r="Y48" i="40"/>
  <c r="AD48" i="40" s="1"/>
  <c r="Y49" i="40"/>
  <c r="AD49" i="40" s="1"/>
  <c r="V54" i="40"/>
  <c r="V55" i="40"/>
  <c r="L44" i="68" l="1"/>
  <c r="M43" i="68"/>
  <c r="G39" i="68" s="1"/>
  <c r="F42" i="68"/>
  <c r="E43" i="68"/>
  <c r="F50" i="71"/>
  <c r="E51" i="71"/>
  <c r="F113" i="71"/>
  <c r="E114" i="71"/>
  <c r="M111" i="71"/>
  <c r="L112" i="71"/>
  <c r="L51" i="71"/>
  <c r="M50" i="71"/>
  <c r="G50" i="71" s="1"/>
  <c r="G42" i="69"/>
  <c r="G34" i="62"/>
  <c r="M41" i="62"/>
  <c r="L42" i="62"/>
  <c r="M101" i="69"/>
  <c r="L102" i="69"/>
  <c r="M46" i="69"/>
  <c r="L47" i="69"/>
  <c r="F46" i="69"/>
  <c r="E47" i="69"/>
  <c r="F102" i="69"/>
  <c r="E103" i="69"/>
  <c r="F107" i="68"/>
  <c r="E108" i="68"/>
  <c r="M107" i="68"/>
  <c r="L108" i="68"/>
  <c r="L40" i="61"/>
  <c r="M39" i="61"/>
  <c r="G34" i="61"/>
  <c r="M98" i="62"/>
  <c r="L99" i="62"/>
  <c r="E97" i="62"/>
  <c r="F96" i="62"/>
  <c r="F42" i="62"/>
  <c r="E43" i="62"/>
  <c r="G35" i="58"/>
  <c r="G32" i="58"/>
  <c r="F96" i="61"/>
  <c r="E97" i="61"/>
  <c r="M94" i="61"/>
  <c r="L95" i="61"/>
  <c r="E40" i="61"/>
  <c r="F39" i="61"/>
  <c r="L12" i="55"/>
  <c r="M11" i="55"/>
  <c r="L37" i="58"/>
  <c r="M36" i="58"/>
  <c r="M90" i="58"/>
  <c r="L91" i="58"/>
  <c r="F34" i="58"/>
  <c r="E35" i="58"/>
  <c r="F89" i="58"/>
  <c r="E90" i="58"/>
  <c r="G7" i="51"/>
  <c r="M69" i="55"/>
  <c r="L70" i="55"/>
  <c r="F11" i="55"/>
  <c r="E12" i="55"/>
  <c r="F69" i="55"/>
  <c r="E70" i="55"/>
  <c r="G6" i="52"/>
  <c r="M9" i="52"/>
  <c r="G9" i="52" s="1"/>
  <c r="L10" i="52"/>
  <c r="L68" i="52"/>
  <c r="M67" i="52"/>
  <c r="F67" i="52"/>
  <c r="E68" i="52"/>
  <c r="L10" i="51"/>
  <c r="M9" i="51"/>
  <c r="G9" i="51" s="1"/>
  <c r="M69" i="51"/>
  <c r="L70" i="51"/>
  <c r="F10" i="51"/>
  <c r="E11" i="51"/>
  <c r="F68" i="51"/>
  <c r="E69" i="51"/>
  <c r="AB74" i="48"/>
  <c r="AL17" i="48"/>
  <c r="AU12" i="48"/>
  <c r="AL72" i="47"/>
  <c r="AA70" i="48"/>
  <c r="AA69" i="48"/>
  <c r="AA68" i="48"/>
  <c r="AA67" i="48"/>
  <c r="AA66" i="48"/>
  <c r="AA65" i="48"/>
  <c r="AA64" i="48"/>
  <c r="AA63" i="48"/>
  <c r="AA62" i="48"/>
  <c r="AA61" i="48"/>
  <c r="AA60" i="48"/>
  <c r="AA59" i="48"/>
  <c r="AA58" i="48"/>
  <c r="AA55" i="48"/>
  <c r="AA56" i="48"/>
  <c r="AA6" i="48"/>
  <c r="AA54" i="48"/>
  <c r="AA53" i="48"/>
  <c r="AA52" i="48"/>
  <c r="AA51" i="48"/>
  <c r="AA50" i="48"/>
  <c r="AA49" i="48"/>
  <c r="AA48" i="48"/>
  <c r="AA47" i="48"/>
  <c r="AA46" i="48"/>
  <c r="AA45" i="48"/>
  <c r="AA14" i="48"/>
  <c r="AA44" i="48"/>
  <c r="AA4" i="48"/>
  <c r="AA3" i="48"/>
  <c r="AA39" i="48"/>
  <c r="AA11" i="48"/>
  <c r="AA12" i="48"/>
  <c r="AA57" i="48"/>
  <c r="AA41" i="48"/>
  <c r="AA40" i="48"/>
  <c r="AA23" i="48"/>
  <c r="AA32" i="48"/>
  <c r="AA8" i="48"/>
  <c r="AA20" i="48"/>
  <c r="AA21" i="48"/>
  <c r="AA22" i="48"/>
  <c r="AA25" i="48"/>
  <c r="AA19" i="48"/>
  <c r="AA28" i="48"/>
  <c r="AA31" i="48"/>
  <c r="AA5" i="48"/>
  <c r="AA42" i="48"/>
  <c r="AA10" i="48"/>
  <c r="AA29" i="48"/>
  <c r="AA33" i="48"/>
  <c r="AD74" i="48"/>
  <c r="AA27" i="48"/>
  <c r="AA26" i="48"/>
  <c r="AA36" i="48"/>
  <c r="AA30" i="48"/>
  <c r="AA34" i="48"/>
  <c r="AA7" i="48"/>
  <c r="AA24" i="48"/>
  <c r="AA43" i="48"/>
  <c r="AA35" i="48"/>
  <c r="AA13" i="48"/>
  <c r="AA37" i="48"/>
  <c r="AA9" i="48"/>
  <c r="AA15" i="48"/>
  <c r="AA38" i="48"/>
  <c r="AW3" i="48"/>
  <c r="AW17" i="48" s="1"/>
  <c r="AS16" i="48"/>
  <c r="AU3" i="48"/>
  <c r="AU16" i="48" s="1"/>
  <c r="AT3" i="48"/>
  <c r="AT16" i="48" s="1"/>
  <c r="AW15" i="48"/>
  <c r="AU15" i="48"/>
  <c r="AL74" i="47"/>
  <c r="AS16" i="47"/>
  <c r="AW3" i="47"/>
  <c r="AW17" i="47" s="1"/>
  <c r="AU3" i="47"/>
  <c r="AU16" i="47" s="1"/>
  <c r="AT3" i="47"/>
  <c r="AT16" i="47" s="1"/>
  <c r="AA72" i="47"/>
  <c r="AS71" i="47"/>
  <c r="AW19" i="47"/>
  <c r="AW72" i="47" s="1"/>
  <c r="AA17" i="47"/>
  <c r="Y50" i="40"/>
  <c r="AD50" i="40" s="1"/>
  <c r="V48" i="40"/>
  <c r="Y44" i="40"/>
  <c r="AD44" i="40" s="1"/>
  <c r="S53" i="40"/>
  <c r="AB53" i="40" s="1"/>
  <c r="V53" i="40"/>
  <c r="Y47" i="40"/>
  <c r="AD47" i="40" s="1"/>
  <c r="V45" i="40"/>
  <c r="V52" i="40"/>
  <c r="S50" i="40"/>
  <c r="AB50" i="40" s="1"/>
  <c r="Y54" i="40"/>
  <c r="AD54" i="40" s="1"/>
  <c r="Y53" i="40"/>
  <c r="AD53" i="40" s="1"/>
  <c r="Y45" i="40"/>
  <c r="AD45" i="40" s="1"/>
  <c r="Y51" i="40"/>
  <c r="AD51" i="40" s="1"/>
  <c r="V49" i="40"/>
  <c r="S47" i="40"/>
  <c r="AB47" i="40" s="1"/>
  <c r="S55" i="40"/>
  <c r="AB55" i="40" s="1"/>
  <c r="S52" i="40"/>
  <c r="AB52" i="40" s="1"/>
  <c r="S44" i="40"/>
  <c r="AB44" i="40" s="1"/>
  <c r="V44" i="40"/>
  <c r="Y56" i="40"/>
  <c r="AD56" i="40" s="1"/>
  <c r="V51" i="40"/>
  <c r="S49" i="40"/>
  <c r="AB49" i="40" s="1"/>
  <c r="S54" i="40"/>
  <c r="AB54" i="40" s="1"/>
  <c r="S46" i="40"/>
  <c r="AB46" i="40" s="1"/>
  <c r="Y46" i="40"/>
  <c r="AD46" i="40" s="1"/>
  <c r="V56" i="40"/>
  <c r="Y55" i="40"/>
  <c r="AD55" i="40" s="1"/>
  <c r="S51" i="40"/>
  <c r="AB51" i="40" s="1"/>
  <c r="S56" i="40"/>
  <c r="AB56" i="40" s="1"/>
  <c r="Y52" i="40"/>
  <c r="AD52" i="40" s="1"/>
  <c r="V50" i="40"/>
  <c r="S48" i="40"/>
  <c r="AB48" i="40" s="1"/>
  <c r="F43" i="68" l="1"/>
  <c r="E44" i="68"/>
  <c r="L45" i="68"/>
  <c r="M44" i="68"/>
  <c r="G35" i="68" s="1"/>
  <c r="M51" i="71"/>
  <c r="G51" i="71" s="1"/>
  <c r="L52" i="71"/>
  <c r="M112" i="71"/>
  <c r="L113" i="71"/>
  <c r="F114" i="71"/>
  <c r="E115" i="71"/>
  <c r="E52" i="71"/>
  <c r="F51" i="71"/>
  <c r="G46" i="69"/>
  <c r="G44" i="69"/>
  <c r="G37" i="62"/>
  <c r="L43" i="62"/>
  <c r="M42" i="62"/>
  <c r="F103" i="69"/>
  <c r="E104" i="69"/>
  <c r="E48" i="69"/>
  <c r="F47" i="69"/>
  <c r="M47" i="69"/>
  <c r="L48" i="69"/>
  <c r="M102" i="69"/>
  <c r="L103" i="69"/>
  <c r="M108" i="68"/>
  <c r="L109" i="68"/>
  <c r="F108" i="68"/>
  <c r="E109" i="68"/>
  <c r="G36" i="61"/>
  <c r="M40" i="61"/>
  <c r="L41" i="61"/>
  <c r="F43" i="62"/>
  <c r="E44" i="62"/>
  <c r="F97" i="62"/>
  <c r="E98" i="62"/>
  <c r="M99" i="62"/>
  <c r="L100" i="62"/>
  <c r="G36" i="58"/>
  <c r="G33" i="58"/>
  <c r="E41" i="61"/>
  <c r="F40" i="61"/>
  <c r="M95" i="61"/>
  <c r="L96" i="61"/>
  <c r="F97" i="61"/>
  <c r="E98" i="61"/>
  <c r="L13" i="55"/>
  <c r="M12" i="55"/>
  <c r="F35" i="58"/>
  <c r="E36" i="58"/>
  <c r="F90" i="58"/>
  <c r="E91" i="58"/>
  <c r="M91" i="58"/>
  <c r="L92" i="58"/>
  <c r="M37" i="58"/>
  <c r="G37" i="58" s="1"/>
  <c r="L38" i="58"/>
  <c r="G8" i="51"/>
  <c r="F70" i="55"/>
  <c r="E71" i="55"/>
  <c r="E13" i="55"/>
  <c r="F12" i="55"/>
  <c r="M70" i="55"/>
  <c r="L71" i="55"/>
  <c r="M10" i="52"/>
  <c r="G10" i="52" s="1"/>
  <c r="L11" i="52"/>
  <c r="E69" i="52"/>
  <c r="F68" i="52"/>
  <c r="M68" i="52"/>
  <c r="L69" i="52"/>
  <c r="E70" i="51"/>
  <c r="F69" i="51"/>
  <c r="F11" i="51"/>
  <c r="E12" i="51"/>
  <c r="M70" i="51"/>
  <c r="L71" i="51"/>
  <c r="M10" i="51"/>
  <c r="L11" i="51"/>
  <c r="AA72" i="48"/>
  <c r="AA17" i="48"/>
  <c r="AW74" i="47"/>
  <c r="AA74" i="47"/>
  <c r="S26" i="40"/>
  <c r="AB26" i="40" s="1"/>
  <c r="V26" i="40"/>
  <c r="V24" i="40"/>
  <c r="V25" i="40"/>
  <c r="M45" i="68" l="1"/>
  <c r="G33" i="68" s="1"/>
  <c r="L46" i="68"/>
  <c r="F44" i="68"/>
  <c r="E45" i="68"/>
  <c r="F52" i="71"/>
  <c r="E53" i="71"/>
  <c r="F115" i="71"/>
  <c r="E116" i="71"/>
  <c r="M113" i="71"/>
  <c r="L114" i="71"/>
  <c r="M52" i="71"/>
  <c r="G52" i="71" s="1"/>
  <c r="L53" i="71"/>
  <c r="G47" i="69"/>
  <c r="G43" i="69"/>
  <c r="G39" i="62"/>
  <c r="L44" i="62"/>
  <c r="M43" i="62"/>
  <c r="M103" i="69"/>
  <c r="L104" i="69"/>
  <c r="M48" i="69"/>
  <c r="G48" i="69" s="1"/>
  <c r="L49" i="69"/>
  <c r="E49" i="69"/>
  <c r="F48" i="69"/>
  <c r="F104" i="69"/>
  <c r="E105" i="69"/>
  <c r="F109" i="68"/>
  <c r="E110" i="68"/>
  <c r="M109" i="68"/>
  <c r="L110" i="68"/>
  <c r="M41" i="61"/>
  <c r="L42" i="61"/>
  <c r="G37" i="61"/>
  <c r="F44" i="62"/>
  <c r="E45" i="62"/>
  <c r="M100" i="62"/>
  <c r="L101" i="62"/>
  <c r="F98" i="62"/>
  <c r="E99" i="62"/>
  <c r="F98" i="61"/>
  <c r="E99" i="61"/>
  <c r="M96" i="61"/>
  <c r="L97" i="61"/>
  <c r="E42" i="61"/>
  <c r="F41" i="61"/>
  <c r="G8" i="55"/>
  <c r="L14" i="55"/>
  <c r="M13" i="55"/>
  <c r="M38" i="58"/>
  <c r="G38" i="58" s="1"/>
  <c r="L39" i="58"/>
  <c r="F91" i="58"/>
  <c r="E92" i="58"/>
  <c r="M92" i="58"/>
  <c r="L93" i="58"/>
  <c r="F36" i="58"/>
  <c r="E37" i="58"/>
  <c r="M71" i="55"/>
  <c r="L72" i="55"/>
  <c r="F13" i="55"/>
  <c r="E14" i="55"/>
  <c r="F71" i="55"/>
  <c r="E72" i="55"/>
  <c r="M11" i="52"/>
  <c r="L12" i="52"/>
  <c r="M69" i="52"/>
  <c r="L70" i="52"/>
  <c r="F69" i="52"/>
  <c r="E70" i="52"/>
  <c r="M71" i="51"/>
  <c r="L72" i="51"/>
  <c r="L12" i="51"/>
  <c r="M11" i="51"/>
  <c r="F12" i="51"/>
  <c r="E13" i="51"/>
  <c r="F70" i="51"/>
  <c r="E71" i="51"/>
  <c r="AA74" i="48"/>
  <c r="Y25" i="40"/>
  <c r="AD25" i="40" s="1"/>
  <c r="Y26" i="40"/>
  <c r="AD26" i="40" s="1"/>
  <c r="S24" i="40"/>
  <c r="AB24" i="40" s="1"/>
  <c r="Y24" i="40"/>
  <c r="AD24" i="40" s="1"/>
  <c r="S25" i="40"/>
  <c r="AB25" i="40" s="1"/>
  <c r="S60" i="40"/>
  <c r="AB60" i="40" s="1"/>
  <c r="V60" i="40"/>
  <c r="Y60" i="40"/>
  <c r="AD60" i="40" s="1"/>
  <c r="V61" i="40"/>
  <c r="Y62" i="40"/>
  <c r="AD62" i="40" s="1"/>
  <c r="Y65" i="40"/>
  <c r="F45" i="68" l="1"/>
  <c r="E46" i="68"/>
  <c r="M46" i="68"/>
  <c r="G36" i="68" s="1"/>
  <c r="L47" i="68"/>
  <c r="M53" i="71"/>
  <c r="G53" i="71" s="1"/>
  <c r="L54" i="71"/>
  <c r="M114" i="71"/>
  <c r="L115" i="71"/>
  <c r="F116" i="71"/>
  <c r="E117" i="71"/>
  <c r="E54" i="71"/>
  <c r="F53" i="71"/>
  <c r="G40" i="62"/>
  <c r="M44" i="62"/>
  <c r="L45" i="62"/>
  <c r="F49" i="69"/>
  <c r="E50" i="69"/>
  <c r="F105" i="69"/>
  <c r="E106" i="69"/>
  <c r="L50" i="69"/>
  <c r="M49" i="69"/>
  <c r="G49" i="69" s="1"/>
  <c r="M104" i="69"/>
  <c r="L105" i="69"/>
  <c r="F110" i="68"/>
  <c r="E111" i="68"/>
  <c r="M110" i="68"/>
  <c r="L111" i="68"/>
  <c r="L43" i="61"/>
  <c r="M42" i="61"/>
  <c r="G38" i="61"/>
  <c r="M101" i="62"/>
  <c r="L102" i="62"/>
  <c r="F45" i="62"/>
  <c r="E46" i="62"/>
  <c r="F99" i="62"/>
  <c r="E100" i="62"/>
  <c r="M97" i="61"/>
  <c r="L98" i="61"/>
  <c r="F42" i="61"/>
  <c r="E43" i="61"/>
  <c r="F99" i="61"/>
  <c r="E100" i="61"/>
  <c r="G10" i="55"/>
  <c r="M14" i="55"/>
  <c r="L15" i="55"/>
  <c r="M93" i="58"/>
  <c r="L94" i="58"/>
  <c r="F92" i="58"/>
  <c r="E93" i="58"/>
  <c r="F37" i="58"/>
  <c r="E38" i="58"/>
  <c r="M39" i="58"/>
  <c r="G39" i="58" s="1"/>
  <c r="L40" i="58"/>
  <c r="G10" i="51"/>
  <c r="F72" i="55"/>
  <c r="E73" i="55"/>
  <c r="F14" i="55"/>
  <c r="E15" i="55"/>
  <c r="L73" i="55"/>
  <c r="M72" i="55"/>
  <c r="G8" i="52"/>
  <c r="M12" i="52"/>
  <c r="L13" i="52"/>
  <c r="F70" i="52"/>
  <c r="E71" i="52"/>
  <c r="M70" i="52"/>
  <c r="L71" i="52"/>
  <c r="E72" i="51"/>
  <c r="F71" i="51"/>
  <c r="E14" i="51"/>
  <c r="F13" i="51"/>
  <c r="L13" i="51"/>
  <c r="M12" i="51"/>
  <c r="M72" i="51"/>
  <c r="L73" i="51"/>
  <c r="AD65" i="40"/>
  <c r="S65" i="40"/>
  <c r="AB65" i="40" s="1"/>
  <c r="V66" i="40"/>
  <c r="S64" i="40"/>
  <c r="AB64" i="40" s="1"/>
  <c r="V63" i="40"/>
  <c r="V65" i="40"/>
  <c r="V62" i="40"/>
  <c r="S66" i="40"/>
  <c r="AB66" i="40" s="1"/>
  <c r="S63" i="40"/>
  <c r="AB63" i="40" s="1"/>
  <c r="Y64" i="40"/>
  <c r="AD64" i="40" s="1"/>
  <c r="Y61" i="40"/>
  <c r="AD61" i="40" s="1"/>
  <c r="V64" i="40"/>
  <c r="S62" i="40"/>
  <c r="AB62" i="40" s="1"/>
  <c r="Y66" i="40"/>
  <c r="AD66" i="40" s="1"/>
  <c r="Y63" i="40"/>
  <c r="AD63" i="40" s="1"/>
  <c r="S61" i="40"/>
  <c r="AB61" i="40" s="1"/>
  <c r="Y29" i="40"/>
  <c r="V29" i="40"/>
  <c r="S29" i="40"/>
  <c r="AB29" i="40" s="1"/>
  <c r="S28" i="40"/>
  <c r="AB28" i="40" s="1"/>
  <c r="V27" i="40"/>
  <c r="S27" i="40"/>
  <c r="AB27" i="40" s="1"/>
  <c r="V17" i="40"/>
  <c r="L48" i="68" l="1"/>
  <c r="M47" i="68"/>
  <c r="G38" i="68" s="1"/>
  <c r="F46" i="68"/>
  <c r="E47" i="68"/>
  <c r="E55" i="71"/>
  <c r="F54" i="71"/>
  <c r="F117" i="71"/>
  <c r="E118" i="71"/>
  <c r="M115" i="71"/>
  <c r="L116" i="71"/>
  <c r="M54" i="71"/>
  <c r="G54" i="71" s="1"/>
  <c r="L55" i="71"/>
  <c r="G44" i="62"/>
  <c r="G41" i="62"/>
  <c r="L46" i="62"/>
  <c r="M45" i="62"/>
  <c r="M50" i="69"/>
  <c r="G50" i="69" s="1"/>
  <c r="L51" i="69"/>
  <c r="F106" i="69"/>
  <c r="E107" i="69"/>
  <c r="M105" i="69"/>
  <c r="L106" i="69"/>
  <c r="F50" i="69"/>
  <c r="E51" i="69"/>
  <c r="M111" i="68"/>
  <c r="L112" i="68"/>
  <c r="F111" i="68"/>
  <c r="E112" i="68"/>
  <c r="G42" i="61"/>
  <c r="G39" i="61"/>
  <c r="M43" i="61"/>
  <c r="L44" i="61"/>
  <c r="F100" i="62"/>
  <c r="E101" i="62"/>
  <c r="F46" i="62"/>
  <c r="E47" i="62"/>
  <c r="M102" i="62"/>
  <c r="L103" i="62"/>
  <c r="F100" i="61"/>
  <c r="E101" i="61"/>
  <c r="F43" i="61"/>
  <c r="E44" i="61"/>
  <c r="M98" i="61"/>
  <c r="L99" i="61"/>
  <c r="L16" i="55"/>
  <c r="M15" i="55"/>
  <c r="F38" i="58"/>
  <c r="E39" i="58"/>
  <c r="M40" i="58"/>
  <c r="G40" i="58" s="1"/>
  <c r="L41" i="58"/>
  <c r="F93" i="58"/>
  <c r="E94" i="58"/>
  <c r="M94" i="58"/>
  <c r="L95" i="58"/>
  <c r="M73" i="55"/>
  <c r="L74" i="55"/>
  <c r="F15" i="55"/>
  <c r="E16" i="55"/>
  <c r="F73" i="55"/>
  <c r="E74" i="55"/>
  <c r="L14" i="52"/>
  <c r="M13" i="52"/>
  <c r="M71" i="52"/>
  <c r="L72" i="52"/>
  <c r="F71" i="52"/>
  <c r="E72" i="52"/>
  <c r="M13" i="51"/>
  <c r="L14" i="51"/>
  <c r="F14" i="51"/>
  <c r="E15" i="51"/>
  <c r="L74" i="51"/>
  <c r="M73" i="51"/>
  <c r="F72" i="51"/>
  <c r="E73" i="51"/>
  <c r="V16" i="40"/>
  <c r="Y18" i="40"/>
  <c r="V28" i="40"/>
  <c r="AD29" i="40"/>
  <c r="V18" i="40"/>
  <c r="Y16" i="40"/>
  <c r="AD16" i="40" s="1"/>
  <c r="S17" i="40"/>
  <c r="AB17" i="40" s="1"/>
  <c r="Y27" i="40"/>
  <c r="AD27" i="40" s="1"/>
  <c r="AD18" i="40"/>
  <c r="S16" i="40"/>
  <c r="AB16" i="40" s="1"/>
  <c r="Y28" i="40"/>
  <c r="AD28" i="40" s="1"/>
  <c r="Y17" i="40"/>
  <c r="AD17" i="40" s="1"/>
  <c r="S18" i="40"/>
  <c r="AB18" i="40" s="1"/>
  <c r="V19" i="40"/>
  <c r="Y19" i="40"/>
  <c r="V21" i="40"/>
  <c r="Y21" i="40"/>
  <c r="AD21" i="40" s="1"/>
  <c r="V22" i="40"/>
  <c r="V23" i="40"/>
  <c r="Y23" i="40"/>
  <c r="Y30" i="40"/>
  <c r="Y31" i="40"/>
  <c r="Y32" i="40"/>
  <c r="AD32" i="40" s="1"/>
  <c r="V33" i="40"/>
  <c r="Y33" i="40"/>
  <c r="AD33" i="40" s="1"/>
  <c r="V35" i="40"/>
  <c r="V36" i="40"/>
  <c r="V37" i="40"/>
  <c r="Y37" i="40"/>
  <c r="AD37" i="40" s="1"/>
  <c r="Y38" i="40"/>
  <c r="AD38" i="40" s="1"/>
  <c r="Y39" i="40"/>
  <c r="Y40" i="40"/>
  <c r="AD40" i="40" s="1"/>
  <c r="Y41" i="40"/>
  <c r="E48" i="68" l="1"/>
  <c r="F47" i="68"/>
  <c r="L49" i="68"/>
  <c r="M48" i="68"/>
  <c r="G55" i="68" s="1"/>
  <c r="M116" i="71"/>
  <c r="L117" i="71"/>
  <c r="F118" i="71"/>
  <c r="E119" i="71"/>
  <c r="F119" i="71" s="1"/>
  <c r="L56" i="71"/>
  <c r="M55" i="71"/>
  <c r="G55" i="71" s="1"/>
  <c r="F55" i="71"/>
  <c r="E56" i="71"/>
  <c r="G42" i="62"/>
  <c r="L47" i="62"/>
  <c r="M46" i="62"/>
  <c r="F51" i="69"/>
  <c r="E52" i="69"/>
  <c r="F107" i="69"/>
  <c r="E108" i="69"/>
  <c r="M106" i="69"/>
  <c r="L107" i="69"/>
  <c r="L52" i="69"/>
  <c r="M51" i="69"/>
  <c r="F112" i="68"/>
  <c r="E113" i="68"/>
  <c r="M112" i="68"/>
  <c r="L113" i="68"/>
  <c r="L45" i="61"/>
  <c r="M44" i="61"/>
  <c r="G40" i="61"/>
  <c r="M103" i="62"/>
  <c r="L104" i="62"/>
  <c r="E48" i="62"/>
  <c r="F47" i="62"/>
  <c r="F101" i="62"/>
  <c r="E102" i="62"/>
  <c r="M99" i="61"/>
  <c r="L100" i="61"/>
  <c r="F44" i="61"/>
  <c r="E45" i="61"/>
  <c r="F101" i="61"/>
  <c r="E102" i="61"/>
  <c r="M16" i="55"/>
  <c r="L17" i="55"/>
  <c r="F94" i="58"/>
  <c r="E95" i="58"/>
  <c r="M41" i="58"/>
  <c r="L42" i="58"/>
  <c r="E40" i="58"/>
  <c r="F39" i="58"/>
  <c r="M95" i="58"/>
  <c r="L96" i="58"/>
  <c r="F74" i="55"/>
  <c r="E75" i="55"/>
  <c r="E17" i="55"/>
  <c r="F16" i="55"/>
  <c r="M74" i="55"/>
  <c r="L75" i="55"/>
  <c r="L15" i="52"/>
  <c r="M14" i="52"/>
  <c r="F72" i="52"/>
  <c r="E73" i="52"/>
  <c r="L73" i="52"/>
  <c r="M72" i="52"/>
  <c r="F73" i="51"/>
  <c r="E74" i="51"/>
  <c r="M74" i="51"/>
  <c r="L75" i="51"/>
  <c r="E16" i="51"/>
  <c r="F15" i="51"/>
  <c r="M14" i="51"/>
  <c r="L15" i="51"/>
  <c r="V20" i="40"/>
  <c r="S42" i="40"/>
  <c r="AB42" i="40" s="1"/>
  <c r="S34" i="40"/>
  <c r="AB34" i="40" s="1"/>
  <c r="S20" i="40"/>
  <c r="AB20" i="40" s="1"/>
  <c r="V41" i="40"/>
  <c r="Y35" i="40"/>
  <c r="AD35" i="40" s="1"/>
  <c r="S19" i="40"/>
  <c r="AB19" i="40" s="1"/>
  <c r="S43" i="40"/>
  <c r="AB43" i="40" s="1"/>
  <c r="S35" i="40"/>
  <c r="AB35" i="40" s="1"/>
  <c r="AD31" i="40"/>
  <c r="S21" i="40"/>
  <c r="AB21" i="40" s="1"/>
  <c r="AD39" i="40"/>
  <c r="S37" i="40"/>
  <c r="AB37" i="40" s="1"/>
  <c r="AD41" i="40"/>
  <c r="V42" i="40"/>
  <c r="S40" i="40"/>
  <c r="AB40" i="40" s="1"/>
  <c r="Y36" i="40"/>
  <c r="AD36" i="40" s="1"/>
  <c r="V34" i="40"/>
  <c r="S32" i="40"/>
  <c r="AB32" i="40" s="1"/>
  <c r="Y22" i="40"/>
  <c r="AD22" i="40" s="1"/>
  <c r="V39" i="40"/>
  <c r="V31" i="40"/>
  <c r="S23" i="40"/>
  <c r="AB23" i="40" s="1"/>
  <c r="AD19" i="40"/>
  <c r="AD30" i="40"/>
  <c r="S39" i="40"/>
  <c r="AB39" i="40" s="1"/>
  <c r="S31" i="40"/>
  <c r="AB31" i="40" s="1"/>
  <c r="V38" i="40"/>
  <c r="S36" i="40"/>
  <c r="AB36" i="40" s="1"/>
  <c r="V30" i="40"/>
  <c r="S22" i="40"/>
  <c r="AB22" i="40" s="1"/>
  <c r="S33" i="40"/>
  <c r="AB33" i="40" s="1"/>
  <c r="AD23" i="40"/>
  <c r="Y43" i="40"/>
  <c r="AD43" i="40" s="1"/>
  <c r="V43" i="40"/>
  <c r="S41" i="40"/>
  <c r="AB41" i="40" s="1"/>
  <c r="Y42" i="40"/>
  <c r="AD42" i="40" s="1"/>
  <c r="V40" i="40"/>
  <c r="S38" i="40"/>
  <c r="AB38" i="40" s="1"/>
  <c r="Y34" i="40"/>
  <c r="AD34" i="40" s="1"/>
  <c r="V32" i="40"/>
  <c r="S30" i="40"/>
  <c r="AB30" i="40" s="1"/>
  <c r="Y20" i="40"/>
  <c r="AD20" i="40" s="1"/>
  <c r="L50" i="68" l="1"/>
  <c r="M49" i="68"/>
  <c r="G51" i="68" s="1"/>
  <c r="E49" i="68"/>
  <c r="F48" i="68"/>
  <c r="G59" i="68"/>
  <c r="F56" i="71"/>
  <c r="E57" i="71"/>
  <c r="M56" i="71"/>
  <c r="G56" i="71" s="1"/>
  <c r="L57" i="71"/>
  <c r="M117" i="71"/>
  <c r="L118" i="71"/>
  <c r="G51" i="69"/>
  <c r="G14" i="69"/>
  <c r="G43" i="62"/>
  <c r="L48" i="62"/>
  <c r="M47" i="62"/>
  <c r="L53" i="69"/>
  <c r="M52" i="69"/>
  <c r="M107" i="69"/>
  <c r="L108" i="69"/>
  <c r="F108" i="69"/>
  <c r="E109" i="69"/>
  <c r="F52" i="69"/>
  <c r="E53" i="69"/>
  <c r="M113" i="68"/>
  <c r="L114" i="68"/>
  <c r="F113" i="68"/>
  <c r="E114" i="68"/>
  <c r="G41" i="61"/>
  <c r="L46" i="61"/>
  <c r="M45" i="61"/>
  <c r="F102" i="62"/>
  <c r="E103" i="62"/>
  <c r="E49" i="62"/>
  <c r="F48" i="62"/>
  <c r="M104" i="62"/>
  <c r="L105" i="62"/>
  <c r="F102" i="61"/>
  <c r="E103" i="61"/>
  <c r="F45" i="61"/>
  <c r="E46" i="61"/>
  <c r="M100" i="61"/>
  <c r="L101" i="61"/>
  <c r="L18" i="55"/>
  <c r="M17" i="55"/>
  <c r="G17" i="55" s="1"/>
  <c r="L97" i="58"/>
  <c r="M96" i="58"/>
  <c r="E41" i="58"/>
  <c r="F40" i="58"/>
  <c r="M42" i="58"/>
  <c r="G42" i="58" s="1"/>
  <c r="L43" i="58"/>
  <c r="F95" i="58"/>
  <c r="E96" i="58"/>
  <c r="M75" i="55"/>
  <c r="L76" i="55"/>
  <c r="E18" i="55"/>
  <c r="F17" i="55"/>
  <c r="F75" i="55"/>
  <c r="E76" i="55"/>
  <c r="M15" i="52"/>
  <c r="L16" i="52"/>
  <c r="M73" i="52"/>
  <c r="L74" i="52"/>
  <c r="F73" i="52"/>
  <c r="E74" i="52"/>
  <c r="M15" i="51"/>
  <c r="L16" i="51"/>
  <c r="E17" i="51"/>
  <c r="F16" i="51"/>
  <c r="M75" i="51"/>
  <c r="L76" i="51"/>
  <c r="F74" i="51"/>
  <c r="E75" i="51"/>
  <c r="S10" i="40"/>
  <c r="AB10" i="40" s="1"/>
  <c r="V10" i="40"/>
  <c r="Y10" i="40"/>
  <c r="V11" i="40"/>
  <c r="V12" i="40"/>
  <c r="Y13" i="40"/>
  <c r="V14" i="40"/>
  <c r="Y14" i="40"/>
  <c r="F49" i="68" l="1"/>
  <c r="E50" i="68"/>
  <c r="L51" i="68"/>
  <c r="M50" i="68"/>
  <c r="G58" i="68" s="1"/>
  <c r="M118" i="71"/>
  <c r="L119" i="71"/>
  <c r="M119" i="71" s="1"/>
  <c r="L58" i="71"/>
  <c r="M57" i="71"/>
  <c r="G57" i="71" s="1"/>
  <c r="F57" i="71"/>
  <c r="E58" i="71"/>
  <c r="G52" i="69"/>
  <c r="G30" i="69"/>
  <c r="G45" i="62"/>
  <c r="M48" i="62"/>
  <c r="L49" i="62"/>
  <c r="E54" i="69"/>
  <c r="F53" i="69"/>
  <c r="F109" i="69"/>
  <c r="E110" i="69"/>
  <c r="M108" i="69"/>
  <c r="L109" i="69"/>
  <c r="M53" i="69"/>
  <c r="L54" i="69"/>
  <c r="M114" i="68"/>
  <c r="L115" i="68"/>
  <c r="F114" i="68"/>
  <c r="E115" i="68"/>
  <c r="G43" i="61"/>
  <c r="M46" i="61"/>
  <c r="L47" i="61"/>
  <c r="F49" i="62"/>
  <c r="E50" i="62"/>
  <c r="M105" i="62"/>
  <c r="L106" i="62"/>
  <c r="F103" i="62"/>
  <c r="E104" i="62"/>
  <c r="M101" i="61"/>
  <c r="L102" i="61"/>
  <c r="E104" i="61"/>
  <c r="F103" i="61"/>
  <c r="F46" i="61"/>
  <c r="E47" i="61"/>
  <c r="M18" i="55"/>
  <c r="G18" i="55" s="1"/>
  <c r="L19" i="55"/>
  <c r="F96" i="58"/>
  <c r="E97" i="58"/>
  <c r="F41" i="58"/>
  <c r="E42" i="58"/>
  <c r="L44" i="58"/>
  <c r="M43" i="58"/>
  <c r="M97" i="58"/>
  <c r="L98" i="58"/>
  <c r="F76" i="55"/>
  <c r="E77" i="55"/>
  <c r="F18" i="55"/>
  <c r="E19" i="55"/>
  <c r="M76" i="55"/>
  <c r="L77" i="55"/>
  <c r="M16" i="52"/>
  <c r="L17" i="52"/>
  <c r="F74" i="52"/>
  <c r="E75" i="52"/>
  <c r="M74" i="52"/>
  <c r="L75" i="52"/>
  <c r="E76" i="51"/>
  <c r="F75" i="51"/>
  <c r="M76" i="51"/>
  <c r="L77" i="51"/>
  <c r="F17" i="51"/>
  <c r="E18" i="51"/>
  <c r="M16" i="51"/>
  <c r="L17" i="51"/>
  <c r="V13" i="40"/>
  <c r="Y15" i="40"/>
  <c r="AD15" i="40" s="1"/>
  <c r="S11" i="40"/>
  <c r="AB11" i="40" s="1"/>
  <c r="Y12" i="40"/>
  <c r="AD12" i="40" s="1"/>
  <c r="S15" i="40"/>
  <c r="AB15" i="40" s="1"/>
  <c r="Y11" i="40"/>
  <c r="AD11" i="40" s="1"/>
  <c r="AD14" i="40"/>
  <c r="S12" i="40"/>
  <c r="AB12" i="40" s="1"/>
  <c r="AD13" i="40"/>
  <c r="S14" i="40"/>
  <c r="AB14" i="40" s="1"/>
  <c r="AD10" i="40"/>
  <c r="V15" i="40"/>
  <c r="S13" i="40"/>
  <c r="AB13" i="40" s="1"/>
  <c r="L52" i="68" l="1"/>
  <c r="M51" i="68"/>
  <c r="G52" i="68" s="1"/>
  <c r="F50" i="68"/>
  <c r="E51" i="68"/>
  <c r="F58" i="71"/>
  <c r="E59" i="71"/>
  <c r="L59" i="71"/>
  <c r="M58" i="71"/>
  <c r="G53" i="69"/>
  <c r="G34" i="69"/>
  <c r="G46" i="62"/>
  <c r="L50" i="62"/>
  <c r="M49" i="62"/>
  <c r="M54" i="69"/>
  <c r="L55" i="69"/>
  <c r="F110" i="69"/>
  <c r="E111" i="69"/>
  <c r="M109" i="69"/>
  <c r="L110" i="69"/>
  <c r="F54" i="69"/>
  <c r="E55" i="69"/>
  <c r="M115" i="68"/>
  <c r="L116" i="68"/>
  <c r="F115" i="68"/>
  <c r="E116" i="68"/>
  <c r="M47" i="61"/>
  <c r="L48" i="61"/>
  <c r="G44" i="61"/>
  <c r="F104" i="62"/>
  <c r="E105" i="62"/>
  <c r="F50" i="62"/>
  <c r="E51" i="62"/>
  <c r="M106" i="62"/>
  <c r="L107" i="62"/>
  <c r="G14" i="58"/>
  <c r="F47" i="61"/>
  <c r="E48" i="61"/>
  <c r="F104" i="61"/>
  <c r="E105" i="61"/>
  <c r="M102" i="61"/>
  <c r="L103" i="61"/>
  <c r="M19" i="55"/>
  <c r="G19" i="55" s="1"/>
  <c r="L20" i="55"/>
  <c r="M98" i="58"/>
  <c r="L99" i="58"/>
  <c r="F42" i="58"/>
  <c r="E43" i="58"/>
  <c r="L45" i="58"/>
  <c r="M44" i="58"/>
  <c r="F97" i="58"/>
  <c r="E98" i="58"/>
  <c r="G12" i="51"/>
  <c r="M77" i="55"/>
  <c r="L78" i="55"/>
  <c r="F19" i="55"/>
  <c r="E20" i="55"/>
  <c r="F77" i="55"/>
  <c r="E78" i="55"/>
  <c r="M17" i="52"/>
  <c r="G17" i="52" s="1"/>
  <c r="L18" i="52"/>
  <c r="M75" i="52"/>
  <c r="L76" i="52"/>
  <c r="F75" i="52"/>
  <c r="E76" i="52"/>
  <c r="L18" i="51"/>
  <c r="M17" i="51"/>
  <c r="G17" i="51" s="1"/>
  <c r="M77" i="51"/>
  <c r="L78" i="51"/>
  <c r="F18" i="51"/>
  <c r="E19" i="51"/>
  <c r="F76" i="51"/>
  <c r="E77" i="51"/>
  <c r="S7" i="40"/>
  <c r="AB7" i="40" s="1"/>
  <c r="V7" i="40"/>
  <c r="Y7" i="40"/>
  <c r="V8" i="40"/>
  <c r="V9" i="40"/>
  <c r="F51" i="68" l="1"/>
  <c r="E52" i="68"/>
  <c r="L53" i="68"/>
  <c r="M52" i="68"/>
  <c r="G46" i="68" s="1"/>
  <c r="M59" i="71"/>
  <c r="L60" i="71"/>
  <c r="F59" i="71"/>
  <c r="E60" i="71"/>
  <c r="G45" i="69"/>
  <c r="G49" i="62"/>
  <c r="G47" i="62"/>
  <c r="L51" i="62"/>
  <c r="M50" i="62"/>
  <c r="M110" i="69"/>
  <c r="L111" i="69"/>
  <c r="F111" i="69"/>
  <c r="E112" i="69"/>
  <c r="E56" i="69"/>
  <c r="F55" i="69"/>
  <c r="M55" i="69"/>
  <c r="L56" i="69"/>
  <c r="M116" i="68"/>
  <c r="L117" i="68"/>
  <c r="F116" i="68"/>
  <c r="E117" i="68"/>
  <c r="M48" i="61"/>
  <c r="L49" i="61"/>
  <c r="G45" i="61"/>
  <c r="F51" i="62"/>
  <c r="E52" i="62"/>
  <c r="M107" i="62"/>
  <c r="L108" i="62"/>
  <c r="F105" i="62"/>
  <c r="E106" i="62"/>
  <c r="G20" i="58"/>
  <c r="M103" i="61"/>
  <c r="L104" i="61"/>
  <c r="E49" i="61"/>
  <c r="F48" i="61"/>
  <c r="F105" i="61"/>
  <c r="E106" i="61"/>
  <c r="L21" i="55"/>
  <c r="M20" i="55"/>
  <c r="F98" i="58"/>
  <c r="E99" i="58"/>
  <c r="F43" i="58"/>
  <c r="E44" i="58"/>
  <c r="M45" i="58"/>
  <c r="L46" i="58"/>
  <c r="M99" i="58"/>
  <c r="L100" i="58"/>
  <c r="F78" i="55"/>
  <c r="E79" i="55"/>
  <c r="E21" i="55"/>
  <c r="F20" i="55"/>
  <c r="M78" i="55"/>
  <c r="L79" i="55"/>
  <c r="L19" i="52"/>
  <c r="M18" i="52"/>
  <c r="G18" i="52" s="1"/>
  <c r="E77" i="52"/>
  <c r="F76" i="52"/>
  <c r="M76" i="52"/>
  <c r="L77" i="52"/>
  <c r="M78" i="51"/>
  <c r="L79" i="51"/>
  <c r="F77" i="51"/>
  <c r="E78" i="51"/>
  <c r="E20" i="51"/>
  <c r="F19" i="51"/>
  <c r="M18" i="51"/>
  <c r="G18" i="51" s="1"/>
  <c r="L19" i="51"/>
  <c r="Y9" i="40"/>
  <c r="AD9" i="40" s="1"/>
  <c r="Y8" i="40"/>
  <c r="AD8" i="40" s="1"/>
  <c r="S9" i="40"/>
  <c r="AB9" i="40" s="1"/>
  <c r="AD7" i="40"/>
  <c r="S8" i="40"/>
  <c r="AB8" i="40" s="1"/>
  <c r="L54" i="68" l="1"/>
  <c r="M53" i="68"/>
  <c r="G54" i="68" s="1"/>
  <c r="E53" i="68"/>
  <c r="F52" i="68"/>
  <c r="F60" i="71"/>
  <c r="E61" i="71"/>
  <c r="M60" i="71"/>
  <c r="L61" i="71"/>
  <c r="G54" i="69"/>
  <c r="G48" i="62"/>
  <c r="L52" i="62"/>
  <c r="M51" i="62"/>
  <c r="E57" i="69"/>
  <c r="F57" i="69" s="1"/>
  <c r="F56" i="69"/>
  <c r="F112" i="69"/>
  <c r="E113" i="69"/>
  <c r="F113" i="69" s="1"/>
  <c r="M111" i="69"/>
  <c r="L112" i="69"/>
  <c r="M56" i="69"/>
  <c r="G56" i="69" s="1"/>
  <c r="L57" i="69"/>
  <c r="M57" i="69" s="1"/>
  <c r="G57" i="69" s="1"/>
  <c r="F117" i="68"/>
  <c r="E118" i="68"/>
  <c r="M117" i="68"/>
  <c r="L118" i="68"/>
  <c r="M49" i="61"/>
  <c r="L50" i="61"/>
  <c r="G46" i="61"/>
  <c r="F106" i="62"/>
  <c r="E107" i="62"/>
  <c r="M108" i="62"/>
  <c r="L109" i="62"/>
  <c r="F52" i="62"/>
  <c r="E53" i="62"/>
  <c r="G22" i="58"/>
  <c r="F106" i="61"/>
  <c r="E107" i="61"/>
  <c r="E50" i="61"/>
  <c r="F49" i="61"/>
  <c r="M104" i="61"/>
  <c r="L105" i="61"/>
  <c r="M21" i="55"/>
  <c r="L22" i="55"/>
  <c r="M100" i="58"/>
  <c r="L101" i="58"/>
  <c r="F44" i="58"/>
  <c r="E45" i="58"/>
  <c r="M46" i="58"/>
  <c r="L47" i="58"/>
  <c r="F99" i="58"/>
  <c r="E100" i="58"/>
  <c r="F21" i="55"/>
  <c r="E22" i="55"/>
  <c r="M79" i="55"/>
  <c r="L80" i="55"/>
  <c r="F79" i="55"/>
  <c r="E80" i="55"/>
  <c r="L20" i="52"/>
  <c r="M19" i="52"/>
  <c r="M77" i="52"/>
  <c r="L78" i="52"/>
  <c r="F77" i="52"/>
  <c r="E78" i="52"/>
  <c r="F78" i="51"/>
  <c r="E79" i="51"/>
  <c r="L20" i="51"/>
  <c r="M19" i="51"/>
  <c r="G19" i="51" s="1"/>
  <c r="F20" i="51"/>
  <c r="E21" i="51"/>
  <c r="M79" i="51"/>
  <c r="L80" i="51"/>
  <c r="Y6" i="40"/>
  <c r="V6" i="40"/>
  <c r="Y5" i="40"/>
  <c r="AD5" i="40" s="1"/>
  <c r="V5" i="40"/>
  <c r="Y4" i="40"/>
  <c r="V4" i="40"/>
  <c r="S4" i="40"/>
  <c r="AB4" i="40" s="1"/>
  <c r="S5" i="40"/>
  <c r="AB5" i="40" s="1"/>
  <c r="S6" i="40"/>
  <c r="AB6" i="40" s="1"/>
  <c r="F53" i="68" l="1"/>
  <c r="E54" i="68"/>
  <c r="M54" i="68"/>
  <c r="G47" i="68" s="1"/>
  <c r="L55" i="68"/>
  <c r="M61" i="71"/>
  <c r="L62" i="71"/>
  <c r="E62" i="71"/>
  <c r="F61" i="71"/>
  <c r="G55" i="69"/>
  <c r="G50" i="62"/>
  <c r="L53" i="62"/>
  <c r="M52" i="62"/>
  <c r="G52" i="62" s="1"/>
  <c r="M112" i="69"/>
  <c r="L113" i="69"/>
  <c r="M113" i="69" s="1"/>
  <c r="F118" i="68"/>
  <c r="E119" i="68"/>
  <c r="F119" i="68" s="1"/>
  <c r="M118" i="68"/>
  <c r="L119" i="68"/>
  <c r="M119" i="68" s="1"/>
  <c r="L51" i="61"/>
  <c r="M50" i="61"/>
  <c r="G47" i="61"/>
  <c r="F53" i="62"/>
  <c r="E54" i="62"/>
  <c r="M109" i="62"/>
  <c r="L110" i="62"/>
  <c r="F107" i="62"/>
  <c r="E108" i="62"/>
  <c r="G46" i="58"/>
  <c r="G28" i="58"/>
  <c r="F50" i="61"/>
  <c r="E51" i="61"/>
  <c r="F107" i="61"/>
  <c r="E108" i="61"/>
  <c r="M105" i="61"/>
  <c r="L106" i="61"/>
  <c r="G21" i="55"/>
  <c r="G15" i="55"/>
  <c r="L23" i="55"/>
  <c r="M22" i="55"/>
  <c r="F100" i="58"/>
  <c r="E101" i="58"/>
  <c r="F45" i="58"/>
  <c r="E46" i="58"/>
  <c r="M47" i="58"/>
  <c r="L48" i="58"/>
  <c r="M101" i="58"/>
  <c r="L102" i="58"/>
  <c r="F22" i="55"/>
  <c r="E23" i="55"/>
  <c r="M80" i="55"/>
  <c r="L81" i="55"/>
  <c r="F80" i="55"/>
  <c r="E81" i="55"/>
  <c r="L21" i="52"/>
  <c r="M20" i="52"/>
  <c r="G20" i="52" s="1"/>
  <c r="F78" i="52"/>
  <c r="E79" i="52"/>
  <c r="M78" i="52"/>
  <c r="L79" i="52"/>
  <c r="L21" i="51"/>
  <c r="M20" i="51"/>
  <c r="M80" i="51"/>
  <c r="L81" i="51"/>
  <c r="E22" i="51"/>
  <c r="F21" i="51"/>
  <c r="F79" i="51"/>
  <c r="E80" i="51"/>
  <c r="AD6" i="40"/>
  <c r="AD4" i="40"/>
  <c r="M55" i="68" l="1"/>
  <c r="G57" i="68" s="1"/>
  <c r="L56" i="68"/>
  <c r="E55" i="68"/>
  <c r="F54" i="68"/>
  <c r="E63" i="71"/>
  <c r="F63" i="71" s="1"/>
  <c r="F62" i="71"/>
  <c r="M62" i="71"/>
  <c r="L63" i="71"/>
  <c r="M63" i="71" s="1"/>
  <c r="G51" i="62"/>
  <c r="M53" i="62"/>
  <c r="G53" i="62" s="1"/>
  <c r="L54" i="62"/>
  <c r="G48" i="61"/>
  <c r="M51" i="61"/>
  <c r="L52" i="61"/>
  <c r="F108" i="62"/>
  <c r="E109" i="62"/>
  <c r="M110" i="62"/>
  <c r="L111" i="62"/>
  <c r="F54" i="62"/>
  <c r="E55" i="62"/>
  <c r="G47" i="58"/>
  <c r="G30" i="58"/>
  <c r="M106" i="61"/>
  <c r="L107" i="61"/>
  <c r="F108" i="61"/>
  <c r="E109" i="61"/>
  <c r="F51" i="61"/>
  <c r="E52" i="61"/>
  <c r="M23" i="55"/>
  <c r="G23" i="55" s="1"/>
  <c r="L24" i="55"/>
  <c r="M48" i="58"/>
  <c r="L49" i="58"/>
  <c r="F46" i="58"/>
  <c r="E47" i="58"/>
  <c r="M102" i="58"/>
  <c r="L103" i="58"/>
  <c r="F101" i="58"/>
  <c r="E102" i="58"/>
  <c r="M81" i="55"/>
  <c r="L82" i="55"/>
  <c r="F81" i="55"/>
  <c r="E82" i="55"/>
  <c r="F23" i="55"/>
  <c r="E24" i="55"/>
  <c r="G19" i="52"/>
  <c r="L22" i="52"/>
  <c r="M21" i="52"/>
  <c r="M79" i="52"/>
  <c r="L80" i="52"/>
  <c r="F79" i="52"/>
  <c r="E80" i="52"/>
  <c r="F80" i="51"/>
  <c r="E81" i="51"/>
  <c r="M81" i="51"/>
  <c r="L82" i="51"/>
  <c r="F22" i="51"/>
  <c r="E23" i="51"/>
  <c r="M21" i="51"/>
  <c r="G21" i="51" s="1"/>
  <c r="L22" i="51"/>
  <c r="J114" i="46"/>
  <c r="C114" i="46"/>
  <c r="D113" i="46" s="1"/>
  <c r="K113" i="46"/>
  <c r="G113" i="46"/>
  <c r="K112" i="46"/>
  <c r="G112" i="46"/>
  <c r="D112" i="46"/>
  <c r="K111" i="46"/>
  <c r="G111" i="46"/>
  <c r="D111" i="46"/>
  <c r="K110" i="46"/>
  <c r="G110" i="46"/>
  <c r="D110" i="46"/>
  <c r="K109" i="46"/>
  <c r="G109" i="46"/>
  <c r="D109" i="46"/>
  <c r="K108" i="46"/>
  <c r="G108" i="46"/>
  <c r="D108" i="46"/>
  <c r="K107" i="46"/>
  <c r="G107" i="46"/>
  <c r="D107" i="46"/>
  <c r="K106" i="46"/>
  <c r="G106" i="46"/>
  <c r="D106" i="46"/>
  <c r="K105" i="46"/>
  <c r="G105" i="46"/>
  <c r="D105" i="46"/>
  <c r="K104" i="46"/>
  <c r="G104" i="46"/>
  <c r="D104" i="46"/>
  <c r="K103" i="46"/>
  <c r="G103" i="46"/>
  <c r="D103" i="46"/>
  <c r="K102" i="46"/>
  <c r="G102" i="46"/>
  <c r="D102" i="46"/>
  <c r="K101" i="46"/>
  <c r="G101" i="46"/>
  <c r="D101" i="46"/>
  <c r="K100" i="46"/>
  <c r="G100" i="46"/>
  <c r="D100" i="46"/>
  <c r="K99" i="46"/>
  <c r="G99" i="46"/>
  <c r="D99" i="46"/>
  <c r="K98" i="46"/>
  <c r="G98" i="46"/>
  <c r="D98" i="46"/>
  <c r="K97" i="46"/>
  <c r="G97" i="46"/>
  <c r="D97" i="46"/>
  <c r="K96" i="46"/>
  <c r="G96" i="46"/>
  <c r="D96" i="46"/>
  <c r="K95" i="46"/>
  <c r="G95" i="46"/>
  <c r="D95" i="46"/>
  <c r="K94" i="46"/>
  <c r="G94" i="46"/>
  <c r="D94" i="46"/>
  <c r="K93" i="46"/>
  <c r="G93" i="46"/>
  <c r="D93" i="46"/>
  <c r="K92" i="46"/>
  <c r="G92" i="46"/>
  <c r="D92" i="46"/>
  <c r="K91" i="46"/>
  <c r="G91" i="46"/>
  <c r="D91" i="46"/>
  <c r="K90" i="46"/>
  <c r="G90" i="46"/>
  <c r="D90" i="46"/>
  <c r="K89" i="46"/>
  <c r="G89" i="46"/>
  <c r="D89" i="46"/>
  <c r="K88" i="46"/>
  <c r="G88" i="46"/>
  <c r="D88" i="46"/>
  <c r="K87" i="46"/>
  <c r="G87" i="46"/>
  <c r="D87" i="46"/>
  <c r="K86" i="46"/>
  <c r="G86" i="46"/>
  <c r="D86" i="46"/>
  <c r="K85" i="46"/>
  <c r="G85" i="46"/>
  <c r="D85" i="46"/>
  <c r="K84" i="46"/>
  <c r="G84" i="46"/>
  <c r="D84" i="46"/>
  <c r="K83" i="46"/>
  <c r="G83" i="46"/>
  <c r="D83" i="46"/>
  <c r="K82" i="46"/>
  <c r="G82" i="46"/>
  <c r="D82" i="46"/>
  <c r="K81" i="46"/>
  <c r="G81" i="46"/>
  <c r="D81" i="46"/>
  <c r="K80" i="46"/>
  <c r="G80" i="46"/>
  <c r="D80" i="46"/>
  <c r="K79" i="46"/>
  <c r="G79" i="46"/>
  <c r="D79" i="46"/>
  <c r="K78" i="46"/>
  <c r="G78" i="46"/>
  <c r="D78" i="46"/>
  <c r="K77" i="46"/>
  <c r="G77" i="46"/>
  <c r="D77" i="46"/>
  <c r="K76" i="46"/>
  <c r="G76" i="46"/>
  <c r="D76" i="46"/>
  <c r="K75" i="46"/>
  <c r="G75" i="46"/>
  <c r="D75" i="46"/>
  <c r="K74" i="46"/>
  <c r="G74" i="46"/>
  <c r="D74" i="46"/>
  <c r="K73" i="46"/>
  <c r="G73" i="46"/>
  <c r="D73" i="46"/>
  <c r="K72" i="46"/>
  <c r="G72" i="46"/>
  <c r="D72" i="46"/>
  <c r="K71" i="46"/>
  <c r="G71" i="46"/>
  <c r="D71" i="46"/>
  <c r="K70" i="46"/>
  <c r="G70" i="46"/>
  <c r="D70" i="46"/>
  <c r="K69" i="46"/>
  <c r="G69" i="46"/>
  <c r="D69" i="46"/>
  <c r="K68" i="46"/>
  <c r="G68" i="46"/>
  <c r="D68" i="46"/>
  <c r="K67" i="46"/>
  <c r="G67" i="46"/>
  <c r="D67" i="46"/>
  <c r="K66" i="46"/>
  <c r="G66" i="46"/>
  <c r="D66" i="46"/>
  <c r="K65" i="46"/>
  <c r="G65" i="46"/>
  <c r="D65" i="46"/>
  <c r="K64" i="46"/>
  <c r="G64" i="46"/>
  <c r="D64" i="46"/>
  <c r="K63" i="46"/>
  <c r="L63" i="46" s="1"/>
  <c r="M63" i="46" s="1"/>
  <c r="G63" i="46"/>
  <c r="D63" i="46"/>
  <c r="M62" i="46"/>
  <c r="L62" i="46"/>
  <c r="K62" i="46"/>
  <c r="K114" i="46" s="1"/>
  <c r="G62" i="46"/>
  <c r="D62" i="46"/>
  <c r="D114" i="46" s="1"/>
  <c r="K51" i="46"/>
  <c r="D57" i="46"/>
  <c r="K56" i="46"/>
  <c r="K55" i="46"/>
  <c r="K52" i="46"/>
  <c r="K50" i="46"/>
  <c r="K49" i="46"/>
  <c r="D49" i="46"/>
  <c r="K48" i="46"/>
  <c r="K47" i="46"/>
  <c r="K46" i="46"/>
  <c r="D46" i="46"/>
  <c r="K45" i="46"/>
  <c r="D45" i="46"/>
  <c r="K44" i="46"/>
  <c r="D44" i="46"/>
  <c r="K43" i="46"/>
  <c r="D43" i="46"/>
  <c r="K42" i="46"/>
  <c r="D42" i="46"/>
  <c r="K41" i="46"/>
  <c r="D41" i="46"/>
  <c r="K40" i="46"/>
  <c r="D40" i="46"/>
  <c r="K39" i="46"/>
  <c r="D39" i="46"/>
  <c r="K38" i="46"/>
  <c r="D38" i="46"/>
  <c r="K37" i="46"/>
  <c r="D37" i="46"/>
  <c r="K36" i="46"/>
  <c r="D36" i="46"/>
  <c r="K35" i="46"/>
  <c r="D35" i="46"/>
  <c r="K34" i="46"/>
  <c r="D34" i="46"/>
  <c r="K33" i="46"/>
  <c r="D33" i="46"/>
  <c r="K32" i="46"/>
  <c r="D32" i="46"/>
  <c r="K31" i="46"/>
  <c r="D31" i="46"/>
  <c r="K30" i="46"/>
  <c r="D30" i="46"/>
  <c r="K29" i="46"/>
  <c r="D29" i="46"/>
  <c r="K28" i="46"/>
  <c r="D28" i="46"/>
  <c r="K27" i="46"/>
  <c r="D27" i="46"/>
  <c r="K26" i="46"/>
  <c r="D26" i="46"/>
  <c r="K25" i="46"/>
  <c r="D25" i="46"/>
  <c r="K24" i="46"/>
  <c r="D24" i="46"/>
  <c r="K23" i="46"/>
  <c r="D23" i="46"/>
  <c r="K22" i="46"/>
  <c r="D22" i="46"/>
  <c r="K21" i="46"/>
  <c r="D21" i="46"/>
  <c r="K20" i="46"/>
  <c r="D20" i="46"/>
  <c r="K19" i="46"/>
  <c r="D19" i="46"/>
  <c r="K18" i="46"/>
  <c r="D18" i="46"/>
  <c r="K17" i="46"/>
  <c r="D17" i="46"/>
  <c r="K16" i="46"/>
  <c r="D16" i="46"/>
  <c r="K15" i="46"/>
  <c r="D15" i="46"/>
  <c r="K14" i="46"/>
  <c r="D14" i="46"/>
  <c r="K13" i="46"/>
  <c r="D13" i="46"/>
  <c r="K12" i="46"/>
  <c r="D12" i="46"/>
  <c r="K11" i="46"/>
  <c r="D11" i="46"/>
  <c r="K10" i="46"/>
  <c r="D10" i="46"/>
  <c r="K9" i="46"/>
  <c r="D9" i="46"/>
  <c r="K8" i="46"/>
  <c r="D8" i="46"/>
  <c r="K7" i="46"/>
  <c r="D7" i="46"/>
  <c r="K6" i="46"/>
  <c r="D6" i="46"/>
  <c r="K5" i="46"/>
  <c r="D5" i="46"/>
  <c r="K4" i="46"/>
  <c r="D4" i="46"/>
  <c r="AH58" i="44"/>
  <c r="J58" i="36"/>
  <c r="H58" i="36"/>
  <c r="G58" i="36"/>
  <c r="F58" i="36"/>
  <c r="E58" i="36"/>
  <c r="AH44" i="36"/>
  <c r="AH45" i="36"/>
  <c r="AH46" i="36"/>
  <c r="AH47" i="36"/>
  <c r="AH48" i="36"/>
  <c r="AH49" i="36"/>
  <c r="AH50" i="36"/>
  <c r="AH51" i="36"/>
  <c r="AH52" i="36"/>
  <c r="AH53" i="36"/>
  <c r="AH54" i="36"/>
  <c r="AH55" i="36"/>
  <c r="AH56" i="36"/>
  <c r="J44" i="36"/>
  <c r="J45" i="36"/>
  <c r="J46" i="36"/>
  <c r="J47" i="36"/>
  <c r="J48" i="36"/>
  <c r="J49" i="36"/>
  <c r="J50" i="36"/>
  <c r="J51" i="36"/>
  <c r="J52" i="36"/>
  <c r="J53" i="36"/>
  <c r="J54" i="36"/>
  <c r="J55" i="36"/>
  <c r="J56" i="36"/>
  <c r="AN57" i="38"/>
  <c r="AU57" i="38"/>
  <c r="AT57" i="38"/>
  <c r="AS57" i="38"/>
  <c r="AR57" i="38"/>
  <c r="AQ57" i="38"/>
  <c r="AP57" i="38"/>
  <c r="AO57" i="38"/>
  <c r="AN57" i="35"/>
  <c r="AU57" i="35"/>
  <c r="AT57" i="35"/>
  <c r="AS57" i="35"/>
  <c r="AR57" i="35"/>
  <c r="AQ57" i="35"/>
  <c r="AP57" i="35"/>
  <c r="AO57" i="35"/>
  <c r="O44" i="40"/>
  <c r="P44" i="40"/>
  <c r="AK44" i="40"/>
  <c r="AN44" i="40"/>
  <c r="AT44" i="40" s="1"/>
  <c r="AO44" i="40"/>
  <c r="AP44" i="40"/>
  <c r="AQ44" i="40"/>
  <c r="AR44" i="40"/>
  <c r="O45" i="40"/>
  <c r="P45" i="40"/>
  <c r="AK45" i="40"/>
  <c r="AN45" i="40"/>
  <c r="AT45" i="40" s="1"/>
  <c r="AO45" i="40"/>
  <c r="AP45" i="40"/>
  <c r="AQ45" i="40"/>
  <c r="AR45" i="40"/>
  <c r="O46" i="40"/>
  <c r="P46" i="40"/>
  <c r="AK46" i="40"/>
  <c r="AN46" i="40"/>
  <c r="AT46" i="40" s="1"/>
  <c r="AO46" i="40"/>
  <c r="AP46" i="40"/>
  <c r="AQ46" i="40"/>
  <c r="AR46" i="40"/>
  <c r="O47" i="40"/>
  <c r="AP47" i="40"/>
  <c r="AK47" i="40"/>
  <c r="AO47" i="40"/>
  <c r="AO57" i="40" s="1"/>
  <c r="AQ47" i="40"/>
  <c r="AR47" i="40"/>
  <c r="O48" i="40"/>
  <c r="P48" i="40"/>
  <c r="AK48" i="40"/>
  <c r="AN48" i="40"/>
  <c r="AT48" i="40" s="1"/>
  <c r="AO48" i="40"/>
  <c r="AQ48" i="40"/>
  <c r="AR48" i="40"/>
  <c r="O49" i="40"/>
  <c r="P49" i="40"/>
  <c r="AK49" i="40"/>
  <c r="AN49" i="40"/>
  <c r="AT49" i="40" s="1"/>
  <c r="AO49" i="40"/>
  <c r="AP49" i="40"/>
  <c r="AQ49" i="40"/>
  <c r="AR49" i="40"/>
  <c r="O50" i="40"/>
  <c r="P50" i="40"/>
  <c r="AN50" i="40"/>
  <c r="AT50" i="40" s="1"/>
  <c r="AK50" i="40"/>
  <c r="AO50" i="40"/>
  <c r="AQ50" i="40"/>
  <c r="AR50" i="40"/>
  <c r="O51" i="40"/>
  <c r="P51" i="40"/>
  <c r="AP51" i="40"/>
  <c r="AK51" i="40"/>
  <c r="AO51" i="40"/>
  <c r="AQ51" i="40"/>
  <c r="AR51" i="40"/>
  <c r="O52" i="40"/>
  <c r="P52" i="40"/>
  <c r="AK52" i="40"/>
  <c r="AN52" i="40"/>
  <c r="AT52" i="40" s="1"/>
  <c r="AO52" i="40"/>
  <c r="AP52" i="40"/>
  <c r="AQ52" i="40"/>
  <c r="AR52" i="40"/>
  <c r="O53" i="40"/>
  <c r="P53" i="40"/>
  <c r="AK53" i="40"/>
  <c r="AN53" i="40"/>
  <c r="AT53" i="40" s="1"/>
  <c r="AO53" i="40"/>
  <c r="AP53" i="40"/>
  <c r="AQ53" i="40"/>
  <c r="AR53" i="40"/>
  <c r="O54" i="40"/>
  <c r="P54" i="40"/>
  <c r="AN54" i="40"/>
  <c r="AT54" i="40" s="1"/>
  <c r="AK54" i="40"/>
  <c r="AO54" i="40"/>
  <c r="AQ54" i="40"/>
  <c r="AR54" i="40"/>
  <c r="O55" i="40"/>
  <c r="P55" i="40"/>
  <c r="AP55" i="40"/>
  <c r="AK55" i="40"/>
  <c r="AO55" i="40"/>
  <c r="AQ55" i="40"/>
  <c r="AR55" i="40"/>
  <c r="O56" i="40"/>
  <c r="P56" i="40"/>
  <c r="AK56" i="40"/>
  <c r="AN56" i="40"/>
  <c r="AT56" i="40" s="1"/>
  <c r="AO56" i="40"/>
  <c r="AP56" i="40"/>
  <c r="AQ56" i="40"/>
  <c r="AR56" i="40"/>
  <c r="O44" i="43"/>
  <c r="AO44" i="43"/>
  <c r="O45" i="43"/>
  <c r="AO45" i="43"/>
  <c r="O46" i="43"/>
  <c r="AO46" i="43"/>
  <c r="O47" i="43"/>
  <c r="AO47" i="43"/>
  <c r="O48" i="43"/>
  <c r="AO48" i="43"/>
  <c r="O49" i="43"/>
  <c r="AO49" i="43"/>
  <c r="O50" i="43"/>
  <c r="AO50" i="43"/>
  <c r="O51" i="43"/>
  <c r="AO51" i="43"/>
  <c r="AO57" i="43" s="1"/>
  <c r="O52" i="43"/>
  <c r="AO52" i="43"/>
  <c r="O53" i="43"/>
  <c r="AO53" i="43"/>
  <c r="O54" i="43"/>
  <c r="AO54" i="43"/>
  <c r="O55" i="43"/>
  <c r="AO55" i="43"/>
  <c r="O56" i="43"/>
  <c r="AO56" i="43"/>
  <c r="E44" i="43"/>
  <c r="J44" i="43" s="1"/>
  <c r="E45" i="43"/>
  <c r="J45" i="43" s="1"/>
  <c r="E46" i="43"/>
  <c r="J46" i="43" s="1"/>
  <c r="E47" i="43"/>
  <c r="J47" i="43" s="1"/>
  <c r="E48" i="43"/>
  <c r="J48" i="43" s="1"/>
  <c r="E49" i="43"/>
  <c r="J49" i="43" s="1"/>
  <c r="E50" i="43"/>
  <c r="J50" i="43" s="1"/>
  <c r="E51" i="43"/>
  <c r="J51" i="43" s="1"/>
  <c r="E52" i="43"/>
  <c r="J52" i="43" s="1"/>
  <c r="E53" i="43"/>
  <c r="J53" i="43" s="1"/>
  <c r="E54" i="43"/>
  <c r="J54" i="43" s="1"/>
  <c r="E55" i="43"/>
  <c r="J55" i="43" s="1"/>
  <c r="E56" i="43"/>
  <c r="J56" i="43" s="1"/>
  <c r="AO57" i="44"/>
  <c r="AO67" i="44"/>
  <c r="K44" i="44"/>
  <c r="L44" i="44"/>
  <c r="AF44" i="44"/>
  <c r="AG44" i="44"/>
  <c r="AO44" i="44"/>
  <c r="K45" i="44"/>
  <c r="L45" i="44"/>
  <c r="Z45" i="44" s="1"/>
  <c r="AF45" i="44"/>
  <c r="AG45" i="44"/>
  <c r="AO45" i="44"/>
  <c r="K46" i="44"/>
  <c r="L46" i="44"/>
  <c r="AF46" i="44"/>
  <c r="AG46" i="44"/>
  <c r="AO46" i="44"/>
  <c r="K47" i="44"/>
  <c r="L47" i="44"/>
  <c r="Z47" i="44" s="1"/>
  <c r="AF47" i="44"/>
  <c r="AG47" i="44"/>
  <c r="AO47" i="44"/>
  <c r="K48" i="44"/>
  <c r="L48" i="44"/>
  <c r="AF48" i="44"/>
  <c r="AG48" i="44"/>
  <c r="AO48" i="44"/>
  <c r="K49" i="44"/>
  <c r="L49" i="44"/>
  <c r="Z49" i="44" s="1"/>
  <c r="AF49" i="44"/>
  <c r="AG49" i="44"/>
  <c r="AO49" i="44"/>
  <c r="K50" i="44"/>
  <c r="L50" i="44"/>
  <c r="AF50" i="44"/>
  <c r="AG50" i="44"/>
  <c r="AO50" i="44"/>
  <c r="K51" i="44"/>
  <c r="L51" i="44"/>
  <c r="Z51" i="44" s="1"/>
  <c r="AF51" i="44"/>
  <c r="AG51" i="44"/>
  <c r="AO51" i="44"/>
  <c r="K52" i="44"/>
  <c r="L52" i="44"/>
  <c r="AF52" i="44"/>
  <c r="AG52" i="44"/>
  <c r="AO52" i="44"/>
  <c r="K53" i="44"/>
  <c r="L53" i="44"/>
  <c r="Z53" i="44" s="1"/>
  <c r="AF53" i="44"/>
  <c r="AG53" i="44"/>
  <c r="AO53" i="44"/>
  <c r="K54" i="44"/>
  <c r="L54" i="44"/>
  <c r="AF54" i="44"/>
  <c r="AG54" i="44"/>
  <c r="AO54" i="44"/>
  <c r="K55" i="44"/>
  <c r="L55" i="44"/>
  <c r="Z55" i="44" s="1"/>
  <c r="AF55" i="44"/>
  <c r="AG55" i="44"/>
  <c r="AO55" i="44"/>
  <c r="K56" i="44"/>
  <c r="L56" i="44"/>
  <c r="AF56" i="44"/>
  <c r="AG56" i="44"/>
  <c r="AO56" i="44"/>
  <c r="F44" i="44"/>
  <c r="G44" i="44"/>
  <c r="H44" i="44"/>
  <c r="F45" i="44"/>
  <c r="G45" i="44"/>
  <c r="H45" i="44"/>
  <c r="F46" i="44"/>
  <c r="G46" i="44"/>
  <c r="H46" i="44"/>
  <c r="F47" i="44"/>
  <c r="G47" i="44"/>
  <c r="H47" i="44"/>
  <c r="F48" i="44"/>
  <c r="G48" i="44"/>
  <c r="H48" i="44"/>
  <c r="F49" i="44"/>
  <c r="G49" i="44"/>
  <c r="H49" i="44"/>
  <c r="F50" i="44"/>
  <c r="G50" i="44"/>
  <c r="H50" i="44"/>
  <c r="F51" i="44"/>
  <c r="G51" i="44"/>
  <c r="E51" i="44" s="1"/>
  <c r="J51" i="44" s="1"/>
  <c r="H51" i="44"/>
  <c r="F52" i="44"/>
  <c r="G52" i="44"/>
  <c r="H52" i="44"/>
  <c r="F53" i="44"/>
  <c r="G53" i="44"/>
  <c r="H53" i="44"/>
  <c r="F54" i="44"/>
  <c r="G54" i="44"/>
  <c r="H54" i="44"/>
  <c r="F55" i="44"/>
  <c r="G55" i="44"/>
  <c r="H55" i="44"/>
  <c r="F56" i="44"/>
  <c r="G56" i="44"/>
  <c r="H56" i="44"/>
  <c r="J44" i="40"/>
  <c r="J52" i="40"/>
  <c r="E56" i="40"/>
  <c r="J56" i="40" s="1"/>
  <c r="E44" i="40"/>
  <c r="E45" i="40"/>
  <c r="J45" i="40" s="1"/>
  <c r="E46" i="40"/>
  <c r="J46" i="40" s="1"/>
  <c r="E47" i="40"/>
  <c r="J47" i="40" s="1"/>
  <c r="E48" i="40"/>
  <c r="J48" i="40" s="1"/>
  <c r="E49" i="40"/>
  <c r="J49" i="40" s="1"/>
  <c r="E50" i="40"/>
  <c r="J50" i="40" s="1"/>
  <c r="E51" i="40"/>
  <c r="J51" i="40" s="1"/>
  <c r="E52" i="40"/>
  <c r="E53" i="40"/>
  <c r="J53" i="40" s="1"/>
  <c r="E54" i="40"/>
  <c r="J54" i="40" s="1"/>
  <c r="E55" i="40"/>
  <c r="J55" i="40" s="1"/>
  <c r="J114" i="45"/>
  <c r="K107" i="45" s="1"/>
  <c r="C114" i="45"/>
  <c r="D111" i="45" s="1"/>
  <c r="G113" i="45"/>
  <c r="G112" i="45"/>
  <c r="K111" i="45"/>
  <c r="G111" i="45"/>
  <c r="K110" i="45"/>
  <c r="G110" i="45"/>
  <c r="D110" i="45"/>
  <c r="G109" i="45"/>
  <c r="D109" i="45"/>
  <c r="K108" i="45"/>
  <c r="G108" i="45"/>
  <c r="D108" i="45"/>
  <c r="G107" i="45"/>
  <c r="D107" i="45"/>
  <c r="G106" i="45"/>
  <c r="D106" i="45"/>
  <c r="G105" i="45"/>
  <c r="D105" i="45"/>
  <c r="G104" i="45"/>
  <c r="D104" i="45"/>
  <c r="G103" i="45"/>
  <c r="D103" i="45"/>
  <c r="K102" i="45"/>
  <c r="G102" i="45"/>
  <c r="D102" i="45"/>
  <c r="G101" i="45"/>
  <c r="D101" i="45"/>
  <c r="K100" i="45"/>
  <c r="G100" i="45"/>
  <c r="D100" i="45"/>
  <c r="G99" i="45"/>
  <c r="D99" i="45"/>
  <c r="G98" i="45"/>
  <c r="D98" i="45"/>
  <c r="G97" i="45"/>
  <c r="D97" i="45"/>
  <c r="G96" i="45"/>
  <c r="D96" i="45"/>
  <c r="K95" i="45"/>
  <c r="G95" i="45"/>
  <c r="D95" i="45"/>
  <c r="K94" i="45"/>
  <c r="G94" i="45"/>
  <c r="D94" i="45"/>
  <c r="G93" i="45"/>
  <c r="D93" i="45"/>
  <c r="K92" i="45"/>
  <c r="G92" i="45"/>
  <c r="D92" i="45"/>
  <c r="G91" i="45"/>
  <c r="D91" i="45"/>
  <c r="G90" i="45"/>
  <c r="D90" i="45"/>
  <c r="G89" i="45"/>
  <c r="D89" i="45"/>
  <c r="G88" i="45"/>
  <c r="D88" i="45"/>
  <c r="K87" i="45"/>
  <c r="G87" i="45"/>
  <c r="D87" i="45"/>
  <c r="K86" i="45"/>
  <c r="G86" i="45"/>
  <c r="D86" i="45"/>
  <c r="G85" i="45"/>
  <c r="D85" i="45"/>
  <c r="K84" i="45"/>
  <c r="G84" i="45"/>
  <c r="D84" i="45"/>
  <c r="G83" i="45"/>
  <c r="D83" i="45"/>
  <c r="G82" i="45"/>
  <c r="D82" i="45"/>
  <c r="G81" i="45"/>
  <c r="D81" i="45"/>
  <c r="G80" i="45"/>
  <c r="D80" i="45"/>
  <c r="K79" i="45"/>
  <c r="G79" i="45"/>
  <c r="D79" i="45"/>
  <c r="K78" i="45"/>
  <c r="G78" i="45"/>
  <c r="D78" i="45"/>
  <c r="G77" i="45"/>
  <c r="D77" i="45"/>
  <c r="K76" i="45"/>
  <c r="G76" i="45"/>
  <c r="D76" i="45"/>
  <c r="G75" i="45"/>
  <c r="D75" i="45"/>
  <c r="G74" i="45"/>
  <c r="D74" i="45"/>
  <c r="G73" i="45"/>
  <c r="D73" i="45"/>
  <c r="G72" i="45"/>
  <c r="D72" i="45"/>
  <c r="K71" i="45"/>
  <c r="G71" i="45"/>
  <c r="D71" i="45"/>
  <c r="K70" i="45"/>
  <c r="G70" i="45"/>
  <c r="D70" i="45"/>
  <c r="G69" i="45"/>
  <c r="D69" i="45"/>
  <c r="K68" i="45"/>
  <c r="G68" i="45"/>
  <c r="D68" i="45"/>
  <c r="G67" i="45"/>
  <c r="D67" i="45"/>
  <c r="G66" i="45"/>
  <c r="D66" i="45"/>
  <c r="G65" i="45"/>
  <c r="D65" i="45"/>
  <c r="G64" i="45"/>
  <c r="D64" i="45"/>
  <c r="K63" i="45"/>
  <c r="G63" i="45"/>
  <c r="D63" i="45"/>
  <c r="G62" i="45"/>
  <c r="D62" i="45"/>
  <c r="D114" i="45" s="1"/>
  <c r="K38" i="45"/>
  <c r="AH66" i="36"/>
  <c r="AH65" i="36"/>
  <c r="AH64" i="36"/>
  <c r="AH63" i="36"/>
  <c r="AH62" i="36"/>
  <c r="AH61" i="36"/>
  <c r="AH60" i="36"/>
  <c r="AH43" i="36"/>
  <c r="AH42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H27" i="36"/>
  <c r="AH26" i="36"/>
  <c r="AH25" i="36"/>
  <c r="AH24" i="36"/>
  <c r="AH23" i="36"/>
  <c r="AH22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H6" i="36"/>
  <c r="AH5" i="36"/>
  <c r="AH4" i="36"/>
  <c r="AH3" i="36"/>
  <c r="AH58" i="36" s="1"/>
  <c r="Y21" i="3"/>
  <c r="Y20" i="3"/>
  <c r="Y57" i="3" s="1"/>
  <c r="Y19" i="3"/>
  <c r="Y18" i="3"/>
  <c r="Y54" i="3" s="1"/>
  <c r="AI70" i="44"/>
  <c r="AG66" i="44"/>
  <c r="AG65" i="44"/>
  <c r="AG64" i="44"/>
  <c r="AG63" i="44"/>
  <c r="AG62" i="44"/>
  <c r="AG61" i="44"/>
  <c r="AG60" i="44"/>
  <c r="AG43" i="44"/>
  <c r="AG42" i="44"/>
  <c r="AG41" i="44"/>
  <c r="AG40" i="44"/>
  <c r="AG39" i="44"/>
  <c r="AG38" i="44"/>
  <c r="AG37" i="44"/>
  <c r="AG36" i="44"/>
  <c r="AG35" i="44"/>
  <c r="AG34" i="44"/>
  <c r="AG33" i="44"/>
  <c r="AG32" i="44"/>
  <c r="AG31" i="44"/>
  <c r="AG30" i="44"/>
  <c r="AG29" i="44"/>
  <c r="AG28" i="44"/>
  <c r="AG27" i="44"/>
  <c r="AG26" i="44"/>
  <c r="AG25" i="44"/>
  <c r="AG24" i="44"/>
  <c r="AG23" i="44"/>
  <c r="AG22" i="44"/>
  <c r="AG21" i="44"/>
  <c r="AG20" i="44"/>
  <c r="AG19" i="44"/>
  <c r="AG18" i="44"/>
  <c r="AG17" i="44"/>
  <c r="AG16" i="44"/>
  <c r="AG15" i="44"/>
  <c r="AG14" i="44"/>
  <c r="AG13" i="44"/>
  <c r="AG12" i="44"/>
  <c r="AG11" i="44"/>
  <c r="AG10" i="44"/>
  <c r="AG9" i="44"/>
  <c r="AG8" i="44"/>
  <c r="AG7" i="44"/>
  <c r="AG6" i="44"/>
  <c r="AG5" i="44"/>
  <c r="AG4" i="44"/>
  <c r="AG58" i="44" s="1"/>
  <c r="AG3" i="44"/>
  <c r="AF66" i="44"/>
  <c r="AF65" i="44"/>
  <c r="AF64" i="44"/>
  <c r="AF63" i="44"/>
  <c r="AF62" i="44"/>
  <c r="AF61" i="44"/>
  <c r="AF60" i="44"/>
  <c r="AF43" i="44"/>
  <c r="AF42" i="44"/>
  <c r="AF41" i="44"/>
  <c r="AF40" i="44"/>
  <c r="AF39" i="44"/>
  <c r="AF38" i="44"/>
  <c r="AF37" i="44"/>
  <c r="AF36" i="44"/>
  <c r="AF35" i="44"/>
  <c r="AF34" i="44"/>
  <c r="AF33" i="44"/>
  <c r="AF32" i="44"/>
  <c r="AF31" i="44"/>
  <c r="AF30" i="44"/>
  <c r="AF29" i="44"/>
  <c r="AF28" i="44"/>
  <c r="AF27" i="44"/>
  <c r="AF26" i="44"/>
  <c r="AF25" i="44"/>
  <c r="AF24" i="44"/>
  <c r="AF23" i="44"/>
  <c r="AF22" i="44"/>
  <c r="AF21" i="44"/>
  <c r="AF20" i="44"/>
  <c r="AF19" i="44"/>
  <c r="AF18" i="44"/>
  <c r="AF17" i="44"/>
  <c r="AF16" i="44"/>
  <c r="AF15" i="44"/>
  <c r="AF14" i="44"/>
  <c r="AF13" i="44"/>
  <c r="AF12" i="44"/>
  <c r="AF11" i="44"/>
  <c r="AF10" i="44"/>
  <c r="AF9" i="44"/>
  <c r="AF8" i="44"/>
  <c r="AF7" i="44"/>
  <c r="AF6" i="44"/>
  <c r="AF5" i="44"/>
  <c r="AF4" i="44"/>
  <c r="AF3" i="44"/>
  <c r="L61" i="44"/>
  <c r="L62" i="44"/>
  <c r="L63" i="44"/>
  <c r="L64" i="44"/>
  <c r="L65" i="44"/>
  <c r="L66" i="44"/>
  <c r="L60" i="44"/>
  <c r="L4" i="44"/>
  <c r="L5" i="44"/>
  <c r="Z5" i="44" s="1"/>
  <c r="L6" i="44"/>
  <c r="L7" i="44"/>
  <c r="L8" i="44"/>
  <c r="Z8" i="44" s="1"/>
  <c r="L9" i="44"/>
  <c r="L10" i="44"/>
  <c r="Z10" i="44" s="1"/>
  <c r="L11" i="44"/>
  <c r="L12" i="44"/>
  <c r="Z12" i="44" s="1"/>
  <c r="L13" i="44"/>
  <c r="L14" i="44"/>
  <c r="L15" i="44"/>
  <c r="L16" i="44"/>
  <c r="L17" i="44"/>
  <c r="L18" i="44"/>
  <c r="L19" i="44"/>
  <c r="L20" i="44"/>
  <c r="Z20" i="44" s="1"/>
  <c r="L21" i="44"/>
  <c r="L22" i="44"/>
  <c r="L23" i="44"/>
  <c r="Z23" i="44" s="1"/>
  <c r="L24" i="44"/>
  <c r="L25" i="44"/>
  <c r="L26" i="44"/>
  <c r="L27" i="44"/>
  <c r="L28" i="44"/>
  <c r="Z28" i="44" s="1"/>
  <c r="L29" i="44"/>
  <c r="L30" i="44"/>
  <c r="L31" i="44"/>
  <c r="L32" i="44"/>
  <c r="Z32" i="44" s="1"/>
  <c r="L33" i="44"/>
  <c r="L34" i="44"/>
  <c r="L35" i="44"/>
  <c r="L36" i="44"/>
  <c r="L37" i="44"/>
  <c r="L38" i="44"/>
  <c r="L39" i="44"/>
  <c r="L40" i="44"/>
  <c r="L41" i="44"/>
  <c r="L42" i="44"/>
  <c r="L43" i="44"/>
  <c r="L3" i="44"/>
  <c r="K61" i="44"/>
  <c r="K62" i="44"/>
  <c r="K63" i="44"/>
  <c r="K64" i="44"/>
  <c r="K65" i="44"/>
  <c r="K66" i="44"/>
  <c r="K60" i="44"/>
  <c r="K4" i="44"/>
  <c r="K5" i="44"/>
  <c r="K6" i="44"/>
  <c r="K7" i="44"/>
  <c r="K8" i="44"/>
  <c r="K9" i="44"/>
  <c r="K10" i="44"/>
  <c r="K11" i="44"/>
  <c r="K12" i="44"/>
  <c r="K13" i="44"/>
  <c r="K14" i="44"/>
  <c r="K15" i="44"/>
  <c r="K16" i="44"/>
  <c r="K17" i="44"/>
  <c r="K18" i="44"/>
  <c r="K19" i="44"/>
  <c r="K20" i="44"/>
  <c r="K21" i="44"/>
  <c r="K22" i="44"/>
  <c r="K23" i="44"/>
  <c r="K24" i="44"/>
  <c r="K25" i="44"/>
  <c r="K26" i="44"/>
  <c r="K27" i="44"/>
  <c r="K28" i="44"/>
  <c r="K29" i="44"/>
  <c r="K30" i="44"/>
  <c r="K31" i="44"/>
  <c r="K32" i="44"/>
  <c r="K33" i="44"/>
  <c r="K34" i="44"/>
  <c r="K35" i="44"/>
  <c r="K36" i="44"/>
  <c r="K37" i="44"/>
  <c r="K38" i="44"/>
  <c r="K39" i="44"/>
  <c r="K40" i="44"/>
  <c r="K41" i="44"/>
  <c r="K42" i="44"/>
  <c r="K43" i="44"/>
  <c r="K3" i="44"/>
  <c r="F61" i="44"/>
  <c r="G61" i="44"/>
  <c r="H61" i="44"/>
  <c r="F62" i="44"/>
  <c r="G62" i="44"/>
  <c r="H62" i="44"/>
  <c r="F63" i="44"/>
  <c r="G63" i="44"/>
  <c r="H63" i="44"/>
  <c r="F64" i="44"/>
  <c r="G64" i="44"/>
  <c r="H64" i="44"/>
  <c r="F65" i="44"/>
  <c r="G65" i="44"/>
  <c r="H65" i="44"/>
  <c r="F66" i="44"/>
  <c r="G66" i="44"/>
  <c r="H66" i="44"/>
  <c r="H60" i="44"/>
  <c r="G60" i="44"/>
  <c r="F60" i="44"/>
  <c r="F4" i="44"/>
  <c r="G4" i="44"/>
  <c r="H4" i="44"/>
  <c r="F5" i="44"/>
  <c r="G5" i="44"/>
  <c r="H5" i="44"/>
  <c r="F6" i="44"/>
  <c r="G6" i="44"/>
  <c r="H6" i="44"/>
  <c r="F7" i="44"/>
  <c r="G7" i="44"/>
  <c r="H7" i="44"/>
  <c r="F8" i="44"/>
  <c r="G8" i="44"/>
  <c r="H8" i="44"/>
  <c r="F9" i="44"/>
  <c r="G9" i="44"/>
  <c r="H9" i="44"/>
  <c r="F10" i="44"/>
  <c r="G10" i="44"/>
  <c r="H10" i="44"/>
  <c r="F11" i="44"/>
  <c r="G11" i="44"/>
  <c r="H11" i="44"/>
  <c r="F12" i="44"/>
  <c r="G12" i="44"/>
  <c r="H12" i="44"/>
  <c r="F13" i="44"/>
  <c r="G13" i="44"/>
  <c r="H13" i="44"/>
  <c r="F14" i="44"/>
  <c r="G14" i="44"/>
  <c r="H14" i="44"/>
  <c r="F15" i="44"/>
  <c r="G15" i="44"/>
  <c r="H15" i="44"/>
  <c r="F16" i="44"/>
  <c r="G16" i="44"/>
  <c r="H16" i="44"/>
  <c r="F17" i="44"/>
  <c r="G17" i="44"/>
  <c r="H17" i="44"/>
  <c r="F18" i="44"/>
  <c r="G18" i="44"/>
  <c r="H18" i="44"/>
  <c r="F19" i="44"/>
  <c r="G19" i="44"/>
  <c r="H19" i="44"/>
  <c r="F20" i="44"/>
  <c r="G20" i="44"/>
  <c r="H20" i="44"/>
  <c r="F21" i="44"/>
  <c r="G21" i="44"/>
  <c r="H21" i="44"/>
  <c r="F22" i="44"/>
  <c r="G22" i="44"/>
  <c r="H22" i="44"/>
  <c r="F23" i="44"/>
  <c r="G23" i="44"/>
  <c r="H23" i="44"/>
  <c r="F24" i="44"/>
  <c r="G24" i="44"/>
  <c r="H24" i="44"/>
  <c r="F25" i="44"/>
  <c r="G25" i="44"/>
  <c r="H25" i="44"/>
  <c r="F26" i="44"/>
  <c r="G26" i="44"/>
  <c r="H26" i="44"/>
  <c r="F27" i="44"/>
  <c r="G27" i="44"/>
  <c r="H27" i="44"/>
  <c r="F28" i="44"/>
  <c r="G28" i="44"/>
  <c r="H28" i="44"/>
  <c r="F29" i="44"/>
  <c r="G29" i="44"/>
  <c r="H29" i="44"/>
  <c r="F30" i="44"/>
  <c r="G30" i="44"/>
  <c r="H30" i="44"/>
  <c r="F31" i="44"/>
  <c r="G31" i="44"/>
  <c r="H31" i="44"/>
  <c r="F32" i="44"/>
  <c r="G32" i="44"/>
  <c r="H32" i="44"/>
  <c r="F33" i="44"/>
  <c r="G33" i="44"/>
  <c r="H33" i="44"/>
  <c r="F34" i="44"/>
  <c r="G34" i="44"/>
  <c r="H34" i="44"/>
  <c r="F35" i="44"/>
  <c r="G35" i="44"/>
  <c r="H35" i="44"/>
  <c r="F36" i="44"/>
  <c r="G36" i="44"/>
  <c r="H36" i="44"/>
  <c r="F37" i="44"/>
  <c r="G37" i="44"/>
  <c r="H37" i="44"/>
  <c r="F38" i="44"/>
  <c r="G38" i="44"/>
  <c r="H38" i="44"/>
  <c r="F39" i="44"/>
  <c r="G39" i="44"/>
  <c r="H39" i="44"/>
  <c r="F40" i="44"/>
  <c r="G40" i="44"/>
  <c r="H40" i="44"/>
  <c r="F41" i="44"/>
  <c r="G41" i="44"/>
  <c r="H41" i="44"/>
  <c r="F42" i="44"/>
  <c r="G42" i="44"/>
  <c r="H42" i="44"/>
  <c r="F43" i="44"/>
  <c r="G43" i="44"/>
  <c r="H43" i="44"/>
  <c r="G3" i="44"/>
  <c r="H3" i="44"/>
  <c r="F3" i="44"/>
  <c r="P70" i="44"/>
  <c r="O70" i="44"/>
  <c r="N70" i="44"/>
  <c r="M70" i="44"/>
  <c r="K70" i="44"/>
  <c r="I70" i="44"/>
  <c r="AH68" i="44"/>
  <c r="AO66" i="44"/>
  <c r="AO65" i="44"/>
  <c r="AO64" i="44"/>
  <c r="AO63" i="44"/>
  <c r="AO62" i="44"/>
  <c r="AO61" i="44"/>
  <c r="AO60" i="44"/>
  <c r="AO43" i="44"/>
  <c r="AO42" i="44"/>
  <c r="AO41" i="44"/>
  <c r="AO40" i="44"/>
  <c r="AO39" i="44"/>
  <c r="AO38" i="44"/>
  <c r="AO37" i="44"/>
  <c r="AO36" i="44"/>
  <c r="AO35" i="44"/>
  <c r="AO34" i="44"/>
  <c r="AO33" i="44"/>
  <c r="AO32" i="44"/>
  <c r="AO31" i="44"/>
  <c r="AO30" i="44"/>
  <c r="AO29" i="44"/>
  <c r="AO28" i="44"/>
  <c r="AO27" i="44"/>
  <c r="AO26" i="44"/>
  <c r="AO25" i="44"/>
  <c r="AO24" i="44"/>
  <c r="AO23" i="44"/>
  <c r="AO22" i="44"/>
  <c r="AO21" i="44"/>
  <c r="AO20" i="44"/>
  <c r="AO19" i="44"/>
  <c r="AO18" i="44"/>
  <c r="AO17" i="44"/>
  <c r="AO16" i="44"/>
  <c r="AO15" i="44"/>
  <c r="AO14" i="44"/>
  <c r="AO13" i="44"/>
  <c r="AO12" i="44"/>
  <c r="AO11" i="44"/>
  <c r="AO10" i="44"/>
  <c r="AO9" i="44"/>
  <c r="AO8" i="44"/>
  <c r="AO7" i="44"/>
  <c r="AO6" i="44"/>
  <c r="AO5" i="44"/>
  <c r="AO4" i="44"/>
  <c r="AO3" i="44"/>
  <c r="P70" i="43"/>
  <c r="O70" i="43"/>
  <c r="N70" i="43"/>
  <c r="M70" i="43"/>
  <c r="K70" i="43"/>
  <c r="I70" i="43"/>
  <c r="AH68" i="43"/>
  <c r="AH70" i="43" s="1"/>
  <c r="AG68" i="43"/>
  <c r="X21" i="3" s="1"/>
  <c r="AF68" i="43"/>
  <c r="W21" i="3" s="1"/>
  <c r="L68" i="43"/>
  <c r="G21" i="3" s="1"/>
  <c r="H68" i="43"/>
  <c r="G68" i="43"/>
  <c r="G70" i="43" s="1"/>
  <c r="F68" i="43"/>
  <c r="AO66" i="43"/>
  <c r="O66" i="43"/>
  <c r="E66" i="43"/>
  <c r="J66" i="43" s="1"/>
  <c r="AO65" i="43"/>
  <c r="O65" i="43"/>
  <c r="E65" i="43"/>
  <c r="J65" i="43" s="1"/>
  <c r="AO64" i="43"/>
  <c r="O64" i="43"/>
  <c r="E64" i="43"/>
  <c r="J64" i="43" s="1"/>
  <c r="AO63" i="43"/>
  <c r="O63" i="43"/>
  <c r="E63" i="43"/>
  <c r="J63" i="43" s="1"/>
  <c r="AO62" i="43"/>
  <c r="O62" i="43"/>
  <c r="E62" i="43"/>
  <c r="J62" i="43" s="1"/>
  <c r="AO61" i="43"/>
  <c r="O61" i="43"/>
  <c r="E61" i="43"/>
  <c r="J61" i="43" s="1"/>
  <c r="AO60" i="43"/>
  <c r="Z68" i="43"/>
  <c r="O60" i="43"/>
  <c r="E60" i="43"/>
  <c r="J60" i="43" s="1"/>
  <c r="X20" i="3"/>
  <c r="X57" i="3" s="1"/>
  <c r="W20" i="3"/>
  <c r="W57" i="3" s="1"/>
  <c r="AO43" i="43"/>
  <c r="O43" i="43"/>
  <c r="E43" i="43"/>
  <c r="J43" i="43" s="1"/>
  <c r="AO42" i="43"/>
  <c r="O42" i="43"/>
  <c r="E42" i="43"/>
  <c r="J42" i="43" s="1"/>
  <c r="AO41" i="43"/>
  <c r="O41" i="43"/>
  <c r="E41" i="43"/>
  <c r="J41" i="43" s="1"/>
  <c r="AO40" i="43"/>
  <c r="O40" i="43"/>
  <c r="E40" i="43"/>
  <c r="J40" i="43" s="1"/>
  <c r="AO39" i="43"/>
  <c r="O39" i="43"/>
  <c r="E39" i="43"/>
  <c r="J39" i="43" s="1"/>
  <c r="AO38" i="43"/>
  <c r="O38" i="43"/>
  <c r="E38" i="43"/>
  <c r="J38" i="43" s="1"/>
  <c r="AO37" i="43"/>
  <c r="O37" i="43"/>
  <c r="E37" i="43"/>
  <c r="J37" i="43" s="1"/>
  <c r="AO36" i="43"/>
  <c r="O36" i="43"/>
  <c r="E36" i="43"/>
  <c r="J36" i="43" s="1"/>
  <c r="AO35" i="43"/>
  <c r="O35" i="43"/>
  <c r="E35" i="43"/>
  <c r="J35" i="43" s="1"/>
  <c r="AO34" i="43"/>
  <c r="O34" i="43"/>
  <c r="E34" i="43"/>
  <c r="J34" i="43" s="1"/>
  <c r="AO33" i="43"/>
  <c r="O33" i="43"/>
  <c r="E33" i="43"/>
  <c r="J33" i="43" s="1"/>
  <c r="AO32" i="43"/>
  <c r="O32" i="43"/>
  <c r="E32" i="43"/>
  <c r="J32" i="43" s="1"/>
  <c r="AO31" i="43"/>
  <c r="O31" i="43"/>
  <c r="E31" i="43"/>
  <c r="J31" i="43" s="1"/>
  <c r="AO30" i="43"/>
  <c r="O30" i="43"/>
  <c r="E30" i="43"/>
  <c r="J30" i="43" s="1"/>
  <c r="AO29" i="43"/>
  <c r="O29" i="43"/>
  <c r="E29" i="43"/>
  <c r="J29" i="43" s="1"/>
  <c r="AO28" i="43"/>
  <c r="O28" i="43"/>
  <c r="E28" i="43"/>
  <c r="J28" i="43" s="1"/>
  <c r="AO27" i="43"/>
  <c r="O27" i="43"/>
  <c r="E27" i="43"/>
  <c r="J27" i="43" s="1"/>
  <c r="AO26" i="43"/>
  <c r="O26" i="43"/>
  <c r="E26" i="43"/>
  <c r="J26" i="43" s="1"/>
  <c r="AO25" i="43"/>
  <c r="O25" i="43"/>
  <c r="E25" i="43"/>
  <c r="J25" i="43" s="1"/>
  <c r="AO24" i="43"/>
  <c r="O24" i="43"/>
  <c r="E24" i="43"/>
  <c r="J24" i="43" s="1"/>
  <c r="AO23" i="43"/>
  <c r="O23" i="43"/>
  <c r="E23" i="43"/>
  <c r="J23" i="43" s="1"/>
  <c r="AO22" i="43"/>
  <c r="O22" i="43"/>
  <c r="E22" i="43"/>
  <c r="J22" i="43" s="1"/>
  <c r="AO21" i="43"/>
  <c r="O21" i="43"/>
  <c r="E21" i="43"/>
  <c r="J21" i="43" s="1"/>
  <c r="AO20" i="43"/>
  <c r="O20" i="43"/>
  <c r="E20" i="43"/>
  <c r="J20" i="43" s="1"/>
  <c r="AO19" i="43"/>
  <c r="O19" i="43"/>
  <c r="E19" i="43"/>
  <c r="J19" i="43" s="1"/>
  <c r="AO18" i="43"/>
  <c r="O18" i="43"/>
  <c r="E18" i="43"/>
  <c r="J18" i="43" s="1"/>
  <c r="AO17" i="43"/>
  <c r="O17" i="43"/>
  <c r="E17" i="43"/>
  <c r="J17" i="43" s="1"/>
  <c r="AO16" i="43"/>
  <c r="O16" i="43"/>
  <c r="E16" i="43"/>
  <c r="J16" i="43" s="1"/>
  <c r="AO15" i="43"/>
  <c r="O15" i="43"/>
  <c r="E15" i="43"/>
  <c r="J15" i="43" s="1"/>
  <c r="AO14" i="43"/>
  <c r="O14" i="43"/>
  <c r="E14" i="43"/>
  <c r="J14" i="43" s="1"/>
  <c r="AO13" i="43"/>
  <c r="O13" i="43"/>
  <c r="E13" i="43"/>
  <c r="J13" i="43" s="1"/>
  <c r="AO12" i="43"/>
  <c r="O12" i="43"/>
  <c r="E12" i="43"/>
  <c r="J12" i="43" s="1"/>
  <c r="AO11" i="43"/>
  <c r="O11" i="43"/>
  <c r="E11" i="43"/>
  <c r="J11" i="43" s="1"/>
  <c r="AO10" i="43"/>
  <c r="O10" i="43"/>
  <c r="E10" i="43"/>
  <c r="J10" i="43" s="1"/>
  <c r="AO9" i="43"/>
  <c r="O9" i="43"/>
  <c r="E9" i="43"/>
  <c r="J9" i="43" s="1"/>
  <c r="AO8" i="43"/>
  <c r="O8" i="43"/>
  <c r="E8" i="43"/>
  <c r="J8" i="43" s="1"/>
  <c r="AO7" i="43"/>
  <c r="O7" i="43"/>
  <c r="E7" i="43"/>
  <c r="J7" i="43" s="1"/>
  <c r="AO6" i="43"/>
  <c r="O6" i="43"/>
  <c r="E6" i="43"/>
  <c r="J6" i="43" s="1"/>
  <c r="AO5" i="43"/>
  <c r="O5" i="43"/>
  <c r="E5" i="43"/>
  <c r="J5" i="43" s="1"/>
  <c r="AO4" i="43"/>
  <c r="O4" i="43"/>
  <c r="E4" i="43"/>
  <c r="AO3" i="43"/>
  <c r="Z3" i="43"/>
  <c r="O3" i="43"/>
  <c r="E3" i="43"/>
  <c r="E56" i="68" l="1"/>
  <c r="F55" i="68"/>
  <c r="M56" i="68"/>
  <c r="G37" i="68" s="1"/>
  <c r="L57" i="68"/>
  <c r="L55" i="62"/>
  <c r="M54" i="62"/>
  <c r="G54" i="62" s="1"/>
  <c r="M52" i="61"/>
  <c r="L53" i="61"/>
  <c r="G51" i="61"/>
  <c r="G49" i="61"/>
  <c r="E56" i="62"/>
  <c r="F55" i="62"/>
  <c r="M111" i="62"/>
  <c r="L112" i="62"/>
  <c r="F109" i="62"/>
  <c r="E110" i="62"/>
  <c r="G48" i="58"/>
  <c r="G34" i="58"/>
  <c r="F52" i="61"/>
  <c r="E53" i="61"/>
  <c r="F109" i="61"/>
  <c r="E110" i="61"/>
  <c r="L108" i="61"/>
  <c r="M107" i="61"/>
  <c r="L28" i="55"/>
  <c r="M24" i="55"/>
  <c r="L25" i="55"/>
  <c r="F102" i="58"/>
  <c r="E103" i="58"/>
  <c r="M103" i="58"/>
  <c r="L104" i="58"/>
  <c r="E48" i="58"/>
  <c r="F47" i="58"/>
  <c r="M49" i="58"/>
  <c r="L50" i="58"/>
  <c r="F82" i="55"/>
  <c r="E83" i="55"/>
  <c r="E25" i="55"/>
  <c r="E28" i="55"/>
  <c r="F24" i="55"/>
  <c r="M82" i="55"/>
  <c r="L83" i="55"/>
  <c r="G21" i="52"/>
  <c r="G13" i="52"/>
  <c r="M22" i="52"/>
  <c r="L23" i="52"/>
  <c r="K58" i="46"/>
  <c r="D52" i="46"/>
  <c r="D47" i="46"/>
  <c r="D58" i="46"/>
  <c r="D48" i="46"/>
  <c r="D53" i="46"/>
  <c r="D54" i="46"/>
  <c r="D55" i="46"/>
  <c r="D50" i="46"/>
  <c r="D56" i="46"/>
  <c r="D51" i="46"/>
  <c r="F80" i="52"/>
  <c r="E81" i="52"/>
  <c r="L81" i="52"/>
  <c r="M80" i="52"/>
  <c r="M22" i="51"/>
  <c r="G22" i="51" s="1"/>
  <c r="L23" i="51"/>
  <c r="E24" i="51"/>
  <c r="F23" i="51"/>
  <c r="M82" i="51"/>
  <c r="L83" i="51"/>
  <c r="F81" i="51"/>
  <c r="E82" i="51"/>
  <c r="AG70" i="43"/>
  <c r="Z56" i="44"/>
  <c r="Z44" i="36"/>
  <c r="Z46" i="44"/>
  <c r="Z54" i="36"/>
  <c r="L70" i="43"/>
  <c r="Z52" i="44"/>
  <c r="Z46" i="36"/>
  <c r="Z48" i="44"/>
  <c r="Z44" i="44"/>
  <c r="Z58" i="43"/>
  <c r="Z70" i="43" s="1"/>
  <c r="E49" i="44"/>
  <c r="J49" i="44" s="1"/>
  <c r="E46" i="44"/>
  <c r="J46" i="44" s="1"/>
  <c r="E44" i="44"/>
  <c r="J44" i="44" s="1"/>
  <c r="E48" i="44"/>
  <c r="J48" i="44" s="1"/>
  <c r="J4" i="43"/>
  <c r="E58" i="43"/>
  <c r="E45" i="44"/>
  <c r="J45" i="44" s="1"/>
  <c r="H70" i="43"/>
  <c r="E56" i="44"/>
  <c r="J56" i="44" s="1"/>
  <c r="F58" i="44"/>
  <c r="H58" i="44"/>
  <c r="G58" i="44"/>
  <c r="E53" i="44"/>
  <c r="J53" i="44" s="1"/>
  <c r="E50" i="44"/>
  <c r="J50" i="44" s="1"/>
  <c r="E55" i="44"/>
  <c r="J55" i="44" s="1"/>
  <c r="E52" i="44"/>
  <c r="J52" i="44" s="1"/>
  <c r="E47" i="44"/>
  <c r="J47" i="44" s="1"/>
  <c r="E54" i="44"/>
  <c r="J54" i="44" s="1"/>
  <c r="F70" i="43"/>
  <c r="K49" i="45"/>
  <c r="K52" i="45"/>
  <c r="K7" i="45"/>
  <c r="K57" i="45"/>
  <c r="K48" i="45"/>
  <c r="K51" i="45"/>
  <c r="K8" i="45"/>
  <c r="K56" i="45"/>
  <c r="K47" i="45"/>
  <c r="K50" i="45"/>
  <c r="K13" i="45"/>
  <c r="K55" i="45"/>
  <c r="K46" i="45"/>
  <c r="K24" i="45"/>
  <c r="K54" i="45"/>
  <c r="K53" i="45"/>
  <c r="K45" i="45"/>
  <c r="AF58" i="44"/>
  <c r="Z53" i="36"/>
  <c r="Z45" i="36"/>
  <c r="Z52" i="36"/>
  <c r="Z51" i="36"/>
  <c r="Z50" i="44"/>
  <c r="Z50" i="36"/>
  <c r="Z49" i="36"/>
  <c r="Z56" i="36"/>
  <c r="Z48" i="36"/>
  <c r="Z55" i="36"/>
  <c r="Z47" i="36"/>
  <c r="L58" i="44"/>
  <c r="L64" i="46"/>
  <c r="K57" i="46"/>
  <c r="E62" i="46"/>
  <c r="E4" i="46"/>
  <c r="K54" i="46"/>
  <c r="K53" i="46"/>
  <c r="L4" i="46"/>
  <c r="K31" i="45"/>
  <c r="K37" i="45"/>
  <c r="K65" i="45"/>
  <c r="K73" i="45"/>
  <c r="K81" i="45"/>
  <c r="K89" i="45"/>
  <c r="K97" i="45"/>
  <c r="K105" i="45"/>
  <c r="K103" i="45"/>
  <c r="K39" i="45"/>
  <c r="K66" i="45"/>
  <c r="K74" i="45"/>
  <c r="K82" i="45"/>
  <c r="K90" i="45"/>
  <c r="K98" i="45"/>
  <c r="K106" i="45"/>
  <c r="K112" i="45"/>
  <c r="K15" i="45"/>
  <c r="K32" i="45"/>
  <c r="K5" i="45"/>
  <c r="K16" i="45"/>
  <c r="K69" i="45"/>
  <c r="K77" i="45"/>
  <c r="K85" i="45"/>
  <c r="K93" i="45"/>
  <c r="K101" i="45"/>
  <c r="K109" i="45"/>
  <c r="K21" i="45"/>
  <c r="K23" i="45"/>
  <c r="K29" i="45"/>
  <c r="K62" i="45"/>
  <c r="K64" i="45"/>
  <c r="K72" i="45"/>
  <c r="K80" i="45"/>
  <c r="K88" i="45"/>
  <c r="K96" i="45"/>
  <c r="K104" i="45"/>
  <c r="K113" i="45"/>
  <c r="K67" i="45"/>
  <c r="K75" i="45"/>
  <c r="K83" i="45"/>
  <c r="K91" i="45"/>
  <c r="K99" i="45"/>
  <c r="AN55" i="40"/>
  <c r="AT55" i="40" s="1"/>
  <c r="AN51" i="40"/>
  <c r="AT51" i="40" s="1"/>
  <c r="AP48" i="40"/>
  <c r="AN47" i="40"/>
  <c r="AT47" i="40" s="1"/>
  <c r="P47" i="40"/>
  <c r="AP54" i="40"/>
  <c r="AP50" i="40"/>
  <c r="Z54" i="44"/>
  <c r="E68" i="43"/>
  <c r="J68" i="43"/>
  <c r="G20" i="3"/>
  <c r="G57" i="3" s="1"/>
  <c r="E15" i="44"/>
  <c r="J15" i="44" s="1"/>
  <c r="E19" i="44"/>
  <c r="J19" i="44" s="1"/>
  <c r="E18" i="44"/>
  <c r="J18" i="44" s="1"/>
  <c r="E34" i="44"/>
  <c r="J34" i="44" s="1"/>
  <c r="E10" i="44"/>
  <c r="J10" i="44" s="1"/>
  <c r="E42" i="44"/>
  <c r="J42" i="44" s="1"/>
  <c r="E26" i="44"/>
  <c r="J26" i="44" s="1"/>
  <c r="E64" i="44"/>
  <c r="J64" i="44" s="1"/>
  <c r="E37" i="44"/>
  <c r="J37" i="44" s="1"/>
  <c r="E29" i="44"/>
  <c r="J29" i="44" s="1"/>
  <c r="E21" i="44"/>
  <c r="J21" i="44" s="1"/>
  <c r="H68" i="44"/>
  <c r="E61" i="44"/>
  <c r="J61" i="44" s="1"/>
  <c r="E60" i="44"/>
  <c r="J60" i="44" s="1"/>
  <c r="E28" i="44"/>
  <c r="J28" i="44" s="1"/>
  <c r="E4" i="44"/>
  <c r="J4" i="44" s="1"/>
  <c r="E16" i="44"/>
  <c r="J16" i="44" s="1"/>
  <c r="E36" i="44"/>
  <c r="J36" i="44" s="1"/>
  <c r="E20" i="44"/>
  <c r="J20" i="44" s="1"/>
  <c r="E62" i="44"/>
  <c r="J62" i="44" s="1"/>
  <c r="E31" i="44"/>
  <c r="J31" i="44" s="1"/>
  <c r="E65" i="44"/>
  <c r="J65" i="44" s="1"/>
  <c r="E41" i="44"/>
  <c r="J41" i="44" s="1"/>
  <c r="E12" i="44"/>
  <c r="J12" i="44" s="1"/>
  <c r="E3" i="44"/>
  <c r="E7" i="44"/>
  <c r="J7" i="44" s="1"/>
  <c r="AH68" i="36"/>
  <c r="AH70" i="36" s="1"/>
  <c r="E39" i="44"/>
  <c r="J39" i="44" s="1"/>
  <c r="E35" i="44"/>
  <c r="J35" i="44" s="1"/>
  <c r="E23" i="44"/>
  <c r="J23" i="44" s="1"/>
  <c r="E6" i="44"/>
  <c r="J6" i="44" s="1"/>
  <c r="E11" i="44"/>
  <c r="J11" i="44" s="1"/>
  <c r="E66" i="44"/>
  <c r="J66" i="44" s="1"/>
  <c r="G68" i="44"/>
  <c r="E33" i="44"/>
  <c r="J33" i="44" s="1"/>
  <c r="E25" i="44"/>
  <c r="J25" i="44" s="1"/>
  <c r="E17" i="44"/>
  <c r="J17" i="44" s="1"/>
  <c r="E9" i="44"/>
  <c r="J9" i="44" s="1"/>
  <c r="E40" i="44"/>
  <c r="J40" i="44" s="1"/>
  <c r="E38" i="44"/>
  <c r="J38" i="44" s="1"/>
  <c r="E30" i="44"/>
  <c r="J30" i="44" s="1"/>
  <c r="E22" i="44"/>
  <c r="J22" i="44" s="1"/>
  <c r="AH70" i="44"/>
  <c r="E43" i="44"/>
  <c r="J43" i="44" s="1"/>
  <c r="E27" i="44"/>
  <c r="J27" i="44" s="1"/>
  <c r="E13" i="44"/>
  <c r="J13" i="44" s="1"/>
  <c r="E5" i="44"/>
  <c r="J5" i="44" s="1"/>
  <c r="E32" i="44"/>
  <c r="J32" i="44" s="1"/>
  <c r="E24" i="44"/>
  <c r="J24" i="44" s="1"/>
  <c r="E8" i="44"/>
  <c r="J8" i="44" s="1"/>
  <c r="Z17" i="44"/>
  <c r="Z41" i="44"/>
  <c r="Z25" i="44"/>
  <c r="Z61" i="44"/>
  <c r="Z33" i="44"/>
  <c r="Z65" i="44"/>
  <c r="Z3" i="44"/>
  <c r="Z9" i="44"/>
  <c r="Z36" i="44"/>
  <c r="Z66" i="44"/>
  <c r="Z6" i="44"/>
  <c r="Z30" i="44"/>
  <c r="Z40" i="44"/>
  <c r="Z64" i="44"/>
  <c r="Z62" i="44"/>
  <c r="Z14" i="44"/>
  <c r="Z24" i="44"/>
  <c r="Z38" i="44"/>
  <c r="Z22" i="44"/>
  <c r="Z7" i="44"/>
  <c r="Z18" i="44"/>
  <c r="Z31" i="44"/>
  <c r="Z26" i="44"/>
  <c r="Z42" i="44"/>
  <c r="Z63" i="44"/>
  <c r="Z39" i="44"/>
  <c r="Z37" i="44"/>
  <c r="Z21" i="44"/>
  <c r="AG68" i="44"/>
  <c r="Z16" i="44"/>
  <c r="L68" i="44"/>
  <c r="Z4" i="44"/>
  <c r="Z34" i="44"/>
  <c r="Z19" i="44"/>
  <c r="AF68" i="44"/>
  <c r="K4" i="45"/>
  <c r="K12" i="45"/>
  <c r="K20" i="45"/>
  <c r="K28" i="45"/>
  <c r="K36" i="45"/>
  <c r="K44" i="45"/>
  <c r="E62" i="45"/>
  <c r="K11" i="45"/>
  <c r="K19" i="45"/>
  <c r="K27" i="45"/>
  <c r="K35" i="45"/>
  <c r="K43" i="45"/>
  <c r="K10" i="45"/>
  <c r="K18" i="45"/>
  <c r="K26" i="45"/>
  <c r="K34" i="45"/>
  <c r="K42" i="45"/>
  <c r="K9" i="45"/>
  <c r="K17" i="45"/>
  <c r="K25" i="45"/>
  <c r="K33" i="45"/>
  <c r="K41" i="45"/>
  <c r="K40" i="45"/>
  <c r="D113" i="45"/>
  <c r="D112" i="45"/>
  <c r="K6" i="45"/>
  <c r="K14" i="45"/>
  <c r="K22" i="45"/>
  <c r="K30" i="45"/>
  <c r="Z60" i="44"/>
  <c r="Z43" i="44"/>
  <c r="Z13" i="44"/>
  <c r="Z15" i="44"/>
  <c r="Z27" i="44"/>
  <c r="Z29" i="44"/>
  <c r="Z35" i="44"/>
  <c r="Z11" i="44"/>
  <c r="E63" i="44"/>
  <c r="J63" i="44" s="1"/>
  <c r="F68" i="44"/>
  <c r="E14" i="44"/>
  <c r="J14" i="44" s="1"/>
  <c r="J3" i="43"/>
  <c r="AF70" i="43"/>
  <c r="AI68" i="43"/>
  <c r="S21" i="3" s="1"/>
  <c r="AO67" i="43"/>
  <c r="T51" i="3"/>
  <c r="V51" i="3"/>
  <c r="AA51" i="3"/>
  <c r="M57" i="68" l="1"/>
  <c r="G53" i="68" s="1"/>
  <c r="L58" i="68"/>
  <c r="E57" i="68"/>
  <c r="F56" i="68"/>
  <c r="M55" i="62"/>
  <c r="G55" i="62" s="1"/>
  <c r="L56" i="62"/>
  <c r="L54" i="61"/>
  <c r="M53" i="61"/>
  <c r="G52" i="61"/>
  <c r="G50" i="61"/>
  <c r="M112" i="62"/>
  <c r="L113" i="62"/>
  <c r="M113" i="62" s="1"/>
  <c r="F110" i="62"/>
  <c r="E111" i="62"/>
  <c r="E57" i="62"/>
  <c r="F57" i="62" s="1"/>
  <c r="F56" i="62"/>
  <c r="G41" i="58"/>
  <c r="M108" i="61"/>
  <c r="L109" i="61"/>
  <c r="F110" i="61"/>
  <c r="E111" i="61"/>
  <c r="F53" i="61"/>
  <c r="E54" i="61"/>
  <c r="G24" i="55"/>
  <c r="G11" i="55"/>
  <c r="M25" i="55"/>
  <c r="L26" i="55"/>
  <c r="M28" i="55"/>
  <c r="L29" i="55"/>
  <c r="M50" i="58"/>
  <c r="L51" i="58"/>
  <c r="E49" i="58"/>
  <c r="F48" i="58"/>
  <c r="M104" i="58"/>
  <c r="L105" i="58"/>
  <c r="F103" i="58"/>
  <c r="E104" i="58"/>
  <c r="E29" i="55"/>
  <c r="F28" i="55"/>
  <c r="E26" i="55"/>
  <c r="F25" i="55"/>
  <c r="F83" i="55"/>
  <c r="E84" i="55"/>
  <c r="M83" i="55"/>
  <c r="L84" i="55"/>
  <c r="M23" i="52"/>
  <c r="L24" i="52"/>
  <c r="M81" i="52"/>
  <c r="L82" i="52"/>
  <c r="F81" i="52"/>
  <c r="E82" i="52"/>
  <c r="F82" i="51"/>
  <c r="E83" i="51"/>
  <c r="M83" i="51"/>
  <c r="L84" i="51"/>
  <c r="E25" i="51"/>
  <c r="E28" i="51"/>
  <c r="F24" i="51"/>
  <c r="M23" i="51"/>
  <c r="L24" i="51"/>
  <c r="J58" i="43"/>
  <c r="E70" i="43"/>
  <c r="AI3" i="43"/>
  <c r="J70" i="43"/>
  <c r="J3" i="44"/>
  <c r="J58" i="44" s="1"/>
  <c r="E58" i="44"/>
  <c r="Z58" i="44"/>
  <c r="L5" i="46"/>
  <c r="M4" i="46"/>
  <c r="F4" i="46"/>
  <c r="E5" i="46"/>
  <c r="E63" i="46"/>
  <c r="F62" i="46"/>
  <c r="M64" i="46"/>
  <c r="L65" i="46"/>
  <c r="K114" i="45"/>
  <c r="L62" i="45"/>
  <c r="H70" i="44"/>
  <c r="G70" i="44"/>
  <c r="J68" i="44"/>
  <c r="F70" i="44"/>
  <c r="AG70" i="44"/>
  <c r="Z68" i="44"/>
  <c r="L70" i="44"/>
  <c r="AF70" i="44"/>
  <c r="E63" i="45"/>
  <c r="F62" i="45"/>
  <c r="K58" i="45"/>
  <c r="L4" i="45"/>
  <c r="E68" i="44"/>
  <c r="AK60" i="38"/>
  <c r="E58" i="68" l="1"/>
  <c r="F57" i="68"/>
  <c r="L59" i="68"/>
  <c r="M58" i="68"/>
  <c r="G49" i="68" s="1"/>
  <c r="G62" i="68"/>
  <c r="M56" i="62"/>
  <c r="G56" i="62" s="1"/>
  <c r="L57" i="62"/>
  <c r="M57" i="62" s="1"/>
  <c r="G57" i="62" s="1"/>
  <c r="G53" i="61"/>
  <c r="M54" i="61"/>
  <c r="L55" i="61"/>
  <c r="F111" i="62"/>
  <c r="E112" i="62"/>
  <c r="G50" i="58"/>
  <c r="G43" i="58"/>
  <c r="F111" i="61"/>
  <c r="E112" i="61"/>
  <c r="M109" i="61"/>
  <c r="L110" i="61"/>
  <c r="F54" i="61"/>
  <c r="E55" i="61"/>
  <c r="G20" i="55"/>
  <c r="G25" i="55"/>
  <c r="G16" i="55"/>
  <c r="M29" i="55"/>
  <c r="L30" i="55"/>
  <c r="L27" i="55"/>
  <c r="M27" i="55" s="1"/>
  <c r="M26" i="55"/>
  <c r="M105" i="58"/>
  <c r="L106" i="58"/>
  <c r="F104" i="58"/>
  <c r="E105" i="58"/>
  <c r="F49" i="58"/>
  <c r="E50" i="58"/>
  <c r="L52" i="58"/>
  <c r="M51" i="58"/>
  <c r="E85" i="55"/>
  <c r="F84" i="55"/>
  <c r="F26" i="55"/>
  <c r="E27" i="55"/>
  <c r="F27" i="55" s="1"/>
  <c r="M84" i="55"/>
  <c r="L85" i="55"/>
  <c r="F29" i="55"/>
  <c r="E30" i="55"/>
  <c r="G12" i="52"/>
  <c r="M24" i="52"/>
  <c r="L25" i="52"/>
  <c r="L28" i="52"/>
  <c r="M82" i="52"/>
  <c r="L83" i="52"/>
  <c r="F82" i="52"/>
  <c r="E83" i="52"/>
  <c r="F28" i="51"/>
  <c r="E29" i="51"/>
  <c r="F25" i="51"/>
  <c r="E26" i="51"/>
  <c r="M84" i="51"/>
  <c r="L85" i="51"/>
  <c r="F83" i="51"/>
  <c r="E84" i="51"/>
  <c r="L28" i="51"/>
  <c r="M24" i="51"/>
  <c r="L25" i="51"/>
  <c r="AI58" i="43"/>
  <c r="S20" i="3" s="1"/>
  <c r="S57" i="3" s="1"/>
  <c r="F63" i="46"/>
  <c r="E64" i="46"/>
  <c r="F5" i="46"/>
  <c r="E6" i="46"/>
  <c r="M65" i="46"/>
  <c r="L66" i="46"/>
  <c r="M5" i="46"/>
  <c r="G5" i="46" s="1"/>
  <c r="L6" i="46"/>
  <c r="M62" i="45"/>
  <c r="L63" i="45"/>
  <c r="J70" i="44"/>
  <c r="E70" i="44"/>
  <c r="Z70" i="44"/>
  <c r="M4" i="45"/>
  <c r="L5" i="45"/>
  <c r="F63" i="45"/>
  <c r="E64" i="45"/>
  <c r="J5" i="39"/>
  <c r="C5" i="39"/>
  <c r="Y17" i="3"/>
  <c r="X17" i="3"/>
  <c r="W17" i="3"/>
  <c r="S17" i="3"/>
  <c r="G17" i="3"/>
  <c r="Y16" i="3"/>
  <c r="Y51" i="3" s="1"/>
  <c r="X16" i="3"/>
  <c r="X51" i="3" s="1"/>
  <c r="W16" i="3"/>
  <c r="G16" i="3"/>
  <c r="G51" i="3" s="1"/>
  <c r="AI60" i="38"/>
  <c r="Z61" i="38"/>
  <c r="AI61" i="38"/>
  <c r="Z62" i="38"/>
  <c r="AI62" i="38"/>
  <c r="Z63" i="38"/>
  <c r="AI63" i="38"/>
  <c r="Z64" i="38"/>
  <c r="AI64" i="38"/>
  <c r="Z65" i="38"/>
  <c r="AI65" i="38"/>
  <c r="Z66" i="38"/>
  <c r="AI66" i="38"/>
  <c r="Z60" i="38"/>
  <c r="Z4" i="38"/>
  <c r="AI4" i="38"/>
  <c r="Z5" i="38"/>
  <c r="AI5" i="38"/>
  <c r="Z6" i="38"/>
  <c r="AI6" i="38"/>
  <c r="Z7" i="38"/>
  <c r="AI7" i="38"/>
  <c r="Z8" i="38"/>
  <c r="AI8" i="38"/>
  <c r="Z9" i="38"/>
  <c r="AI9" i="38"/>
  <c r="Z10" i="38"/>
  <c r="AI10" i="38"/>
  <c r="Z11" i="38"/>
  <c r="AI11" i="38"/>
  <c r="Z12" i="38"/>
  <c r="AI12" i="38"/>
  <c r="Z13" i="38"/>
  <c r="AI13" i="38"/>
  <c r="Z14" i="38"/>
  <c r="AI14" i="38"/>
  <c r="Z15" i="38"/>
  <c r="AI15" i="38"/>
  <c r="Z16" i="38"/>
  <c r="AI16" i="38"/>
  <c r="Z17" i="38"/>
  <c r="AI17" i="38"/>
  <c r="Z18" i="38"/>
  <c r="AI18" i="38"/>
  <c r="Z19" i="38"/>
  <c r="AI19" i="38"/>
  <c r="Z20" i="38"/>
  <c r="AI20" i="38"/>
  <c r="Z21" i="38"/>
  <c r="AI21" i="38"/>
  <c r="Z22" i="38"/>
  <c r="AI22" i="38"/>
  <c r="Z23" i="38"/>
  <c r="AI23" i="38"/>
  <c r="Z24" i="38"/>
  <c r="AI24" i="38"/>
  <c r="Z25" i="38"/>
  <c r="AI25" i="38"/>
  <c r="Z26" i="38"/>
  <c r="AI26" i="38"/>
  <c r="Z27" i="38"/>
  <c r="AI27" i="38"/>
  <c r="Z28" i="38"/>
  <c r="AI28" i="38"/>
  <c r="Z29" i="38"/>
  <c r="AI29" i="38"/>
  <c r="Z30" i="38"/>
  <c r="AI30" i="38"/>
  <c r="Z31" i="38"/>
  <c r="AI31" i="38"/>
  <c r="Z32" i="38"/>
  <c r="AI32" i="38"/>
  <c r="Z33" i="38"/>
  <c r="AI33" i="38"/>
  <c r="Z34" i="38"/>
  <c r="AI34" i="38"/>
  <c r="Z35" i="38"/>
  <c r="AI35" i="38"/>
  <c r="Z36" i="38"/>
  <c r="AI36" i="38"/>
  <c r="Z37" i="38"/>
  <c r="AI37" i="38"/>
  <c r="Z38" i="38"/>
  <c r="AI38" i="38"/>
  <c r="Z39" i="38"/>
  <c r="AI39" i="38"/>
  <c r="Z40" i="38"/>
  <c r="AI40" i="38"/>
  <c r="Z41" i="38"/>
  <c r="AI41" i="38"/>
  <c r="Z42" i="38"/>
  <c r="AI42" i="38"/>
  <c r="Z43" i="38"/>
  <c r="AI43" i="38"/>
  <c r="L60" i="68" l="1"/>
  <c r="M59" i="68"/>
  <c r="G60" i="68" s="1"/>
  <c r="F58" i="68"/>
  <c r="E59" i="68"/>
  <c r="L56" i="61"/>
  <c r="M55" i="61"/>
  <c r="G54" i="61"/>
  <c r="F112" i="62"/>
  <c r="E113" i="62"/>
  <c r="F113" i="62" s="1"/>
  <c r="G44" i="58"/>
  <c r="F55" i="61"/>
  <c r="E56" i="61"/>
  <c r="F112" i="61"/>
  <c r="E113" i="61"/>
  <c r="F113" i="61" s="1"/>
  <c r="M110" i="61"/>
  <c r="L111" i="61"/>
  <c r="G27" i="55"/>
  <c r="G22" i="55"/>
  <c r="M30" i="55"/>
  <c r="L31" i="55"/>
  <c r="L53" i="58"/>
  <c r="M52" i="58"/>
  <c r="F50" i="58"/>
  <c r="E51" i="58"/>
  <c r="F105" i="58"/>
  <c r="E106" i="58"/>
  <c r="M106" i="58"/>
  <c r="L107" i="58"/>
  <c r="G24" i="51"/>
  <c r="G20" i="51"/>
  <c r="M85" i="55"/>
  <c r="L86" i="55"/>
  <c r="F30" i="55"/>
  <c r="E31" i="55"/>
  <c r="F85" i="55"/>
  <c r="E86" i="55"/>
  <c r="G24" i="52"/>
  <c r="G16" i="52"/>
  <c r="M25" i="52"/>
  <c r="G25" i="52" s="1"/>
  <c r="L26" i="52"/>
  <c r="L29" i="52"/>
  <c r="M28" i="52"/>
  <c r="G4" i="46"/>
  <c r="M83" i="52"/>
  <c r="L84" i="52"/>
  <c r="F83" i="52"/>
  <c r="E84" i="52"/>
  <c r="F84" i="51"/>
  <c r="E85" i="51"/>
  <c r="M85" i="51"/>
  <c r="L86" i="51"/>
  <c r="F26" i="51"/>
  <c r="E27" i="51"/>
  <c r="F27" i="51" s="1"/>
  <c r="M25" i="51"/>
  <c r="L26" i="51"/>
  <c r="F29" i="51"/>
  <c r="E30" i="51"/>
  <c r="L29" i="51"/>
  <c r="M28" i="51"/>
  <c r="M6" i="46"/>
  <c r="L7" i="46"/>
  <c r="L67" i="46"/>
  <c r="M66" i="46"/>
  <c r="E7" i="46"/>
  <c r="F6" i="46"/>
  <c r="E65" i="46"/>
  <c r="F64" i="46"/>
  <c r="M63" i="45"/>
  <c r="L64" i="45"/>
  <c r="E65" i="45"/>
  <c r="F64" i="45"/>
  <c r="M5" i="45"/>
  <c r="G5" i="45" s="1"/>
  <c r="L6" i="45"/>
  <c r="W51" i="3"/>
  <c r="Y25" i="38"/>
  <c r="AD25" i="38" s="1"/>
  <c r="Y24" i="38"/>
  <c r="AD24" i="38" s="1"/>
  <c r="V24" i="38"/>
  <c r="Y26" i="38"/>
  <c r="AD26" i="38" s="1"/>
  <c r="V26" i="38"/>
  <c r="V25" i="38"/>
  <c r="S60" i="38"/>
  <c r="AB60" i="38" s="1"/>
  <c r="E60" i="68" l="1"/>
  <c r="F59" i="68"/>
  <c r="L61" i="68"/>
  <c r="M60" i="68"/>
  <c r="G50" i="68" s="1"/>
  <c r="G55" i="61"/>
  <c r="L57" i="61"/>
  <c r="M57" i="61" s="1"/>
  <c r="G57" i="61" s="1"/>
  <c r="M56" i="61"/>
  <c r="G56" i="61" s="1"/>
  <c r="G52" i="58"/>
  <c r="G45" i="58"/>
  <c r="M111" i="61"/>
  <c r="L112" i="61"/>
  <c r="E57" i="61"/>
  <c r="F57" i="61" s="1"/>
  <c r="F56" i="61"/>
  <c r="G29" i="55"/>
  <c r="L32" i="55"/>
  <c r="M31" i="55"/>
  <c r="G31" i="55" s="1"/>
  <c r="F51" i="58"/>
  <c r="E52" i="58"/>
  <c r="F106" i="58"/>
  <c r="E107" i="58"/>
  <c r="M107" i="58"/>
  <c r="L108" i="58"/>
  <c r="M53" i="58"/>
  <c r="L54" i="58"/>
  <c r="G25" i="51"/>
  <c r="G11" i="51"/>
  <c r="F86" i="55"/>
  <c r="E87" i="55"/>
  <c r="F31" i="55"/>
  <c r="E32" i="55"/>
  <c r="M86" i="55"/>
  <c r="L87" i="55"/>
  <c r="M29" i="52"/>
  <c r="L30" i="52"/>
  <c r="M26" i="52"/>
  <c r="L27" i="52"/>
  <c r="M27" i="52" s="1"/>
  <c r="M84" i="52"/>
  <c r="L85" i="52"/>
  <c r="F84" i="52"/>
  <c r="E85" i="52"/>
  <c r="M26" i="51"/>
  <c r="L27" i="51"/>
  <c r="M27" i="51" s="1"/>
  <c r="M86" i="51"/>
  <c r="L87" i="51"/>
  <c r="F30" i="51"/>
  <c r="E31" i="51"/>
  <c r="F85" i="51"/>
  <c r="E86" i="51"/>
  <c r="M29" i="51"/>
  <c r="L30" i="51"/>
  <c r="G4" i="45"/>
  <c r="F65" i="46"/>
  <c r="E66" i="46"/>
  <c r="M67" i="46"/>
  <c r="L68" i="46"/>
  <c r="E8" i="46"/>
  <c r="F7" i="46"/>
  <c r="M7" i="46"/>
  <c r="G7" i="46" s="1"/>
  <c r="L8" i="46"/>
  <c r="M64" i="45"/>
  <c r="L65" i="45"/>
  <c r="L7" i="45"/>
  <c r="M6" i="45"/>
  <c r="F65" i="45"/>
  <c r="E66" i="45"/>
  <c r="S64" i="38"/>
  <c r="AB64" i="38" s="1"/>
  <c r="V63" i="38"/>
  <c r="S61" i="38"/>
  <c r="AB61" i="38" s="1"/>
  <c r="V62" i="38"/>
  <c r="Y61" i="38"/>
  <c r="AD61" i="38" s="1"/>
  <c r="S62" i="38"/>
  <c r="AB62" i="38" s="1"/>
  <c r="S65" i="38"/>
  <c r="AB65" i="38" s="1"/>
  <c r="S63" i="38"/>
  <c r="AB63" i="38" s="1"/>
  <c r="Y65" i="38"/>
  <c r="AD65" i="38" s="1"/>
  <c r="V64" i="38"/>
  <c r="V61" i="38"/>
  <c r="V66" i="38"/>
  <c r="Y60" i="38"/>
  <c r="Y63" i="38"/>
  <c r="Y62" i="38"/>
  <c r="V60" i="38"/>
  <c r="Y66" i="38"/>
  <c r="S66" i="38"/>
  <c r="AB66" i="38" s="1"/>
  <c r="V65" i="38"/>
  <c r="Y64" i="38"/>
  <c r="V29" i="38"/>
  <c r="V28" i="38"/>
  <c r="V17" i="38"/>
  <c r="V18" i="38"/>
  <c r="M61" i="68" l="1"/>
  <c r="G31" i="68" s="1"/>
  <c r="L62" i="68"/>
  <c r="E61" i="68"/>
  <c r="F60" i="68"/>
  <c r="G53" i="58"/>
  <c r="G49" i="58"/>
  <c r="M112" i="61"/>
  <c r="L113" i="61"/>
  <c r="M113" i="61" s="1"/>
  <c r="M32" i="55"/>
  <c r="G32" i="55" s="1"/>
  <c r="L33" i="55"/>
  <c r="F107" i="58"/>
  <c r="E108" i="58"/>
  <c r="M54" i="58"/>
  <c r="L55" i="58"/>
  <c r="M108" i="58"/>
  <c r="L109" i="58"/>
  <c r="F52" i="58"/>
  <c r="E53" i="58"/>
  <c r="G26" i="51"/>
  <c r="G15" i="51"/>
  <c r="G28" i="51"/>
  <c r="G27" i="51"/>
  <c r="G16" i="51"/>
  <c r="M87" i="55"/>
  <c r="L88" i="55"/>
  <c r="E33" i="55"/>
  <c r="F32" i="55"/>
  <c r="F87" i="55"/>
  <c r="E88" i="55"/>
  <c r="G27" i="52"/>
  <c r="G22" i="52"/>
  <c r="G26" i="52"/>
  <c r="G15" i="52"/>
  <c r="M30" i="52"/>
  <c r="L31" i="52"/>
  <c r="F85" i="52"/>
  <c r="E86" i="52"/>
  <c r="M85" i="52"/>
  <c r="L86" i="52"/>
  <c r="F86" i="51"/>
  <c r="E87" i="51"/>
  <c r="E32" i="51"/>
  <c r="F31" i="51"/>
  <c r="M87" i="51"/>
  <c r="L88" i="51"/>
  <c r="M30" i="51"/>
  <c r="L31" i="51"/>
  <c r="L69" i="46"/>
  <c r="M68" i="46"/>
  <c r="M8" i="46"/>
  <c r="L9" i="46"/>
  <c r="E9" i="46"/>
  <c r="F8" i="46"/>
  <c r="F66" i="46"/>
  <c r="E67" i="46"/>
  <c r="M65" i="45"/>
  <c r="L66" i="45"/>
  <c r="L8" i="45"/>
  <c r="M7" i="45"/>
  <c r="F66" i="45"/>
  <c r="E67" i="45"/>
  <c r="V16" i="38"/>
  <c r="Y18" i="38"/>
  <c r="AD18" i="38" s="1"/>
  <c r="V27" i="38"/>
  <c r="Y29" i="38"/>
  <c r="AD29" i="38" s="1"/>
  <c r="Y17" i="38"/>
  <c r="AD17" i="38" s="1"/>
  <c r="AD66" i="38"/>
  <c r="Y16" i="38"/>
  <c r="AD16" i="38" s="1"/>
  <c r="Y27" i="38"/>
  <c r="AD27" i="38" s="1"/>
  <c r="AD62" i="38"/>
  <c r="AD64" i="38"/>
  <c r="AD63" i="38"/>
  <c r="AD60" i="38"/>
  <c r="Y28" i="38"/>
  <c r="AD28" i="38" s="1"/>
  <c r="V19" i="38"/>
  <c r="V21" i="38"/>
  <c r="Y21" i="38"/>
  <c r="V22" i="38"/>
  <c r="V23" i="38"/>
  <c r="Y23" i="38"/>
  <c r="Y30" i="38"/>
  <c r="Y31" i="38"/>
  <c r="AD31" i="38" s="1"/>
  <c r="V35" i="38"/>
  <c r="Y35" i="38"/>
  <c r="V36" i="38"/>
  <c r="Y38" i="38"/>
  <c r="AD38" i="38" s="1"/>
  <c r="Y39" i="38"/>
  <c r="AD39" i="38" s="1"/>
  <c r="Y41" i="38"/>
  <c r="V43" i="38"/>
  <c r="E62" i="68" l="1"/>
  <c r="F61" i="68"/>
  <c r="M62" i="68"/>
  <c r="G32" i="68" s="1"/>
  <c r="L63" i="68"/>
  <c r="M63" i="68" s="1"/>
  <c r="G48" i="68" s="1"/>
  <c r="G54" i="58"/>
  <c r="G51" i="58"/>
  <c r="M33" i="55"/>
  <c r="G33" i="55" s="1"/>
  <c r="L34" i="55"/>
  <c r="F53" i="58"/>
  <c r="E54" i="58"/>
  <c r="M109" i="58"/>
  <c r="L110" i="58"/>
  <c r="F108" i="58"/>
  <c r="E109" i="58"/>
  <c r="M55" i="58"/>
  <c r="L56" i="58"/>
  <c r="F88" i="55"/>
  <c r="E89" i="55"/>
  <c r="E34" i="55"/>
  <c r="F33" i="55"/>
  <c r="L89" i="55"/>
  <c r="M88" i="55"/>
  <c r="G23" i="52"/>
  <c r="M31" i="52"/>
  <c r="L32" i="52"/>
  <c r="G6" i="46"/>
  <c r="M86" i="52"/>
  <c r="L87" i="52"/>
  <c r="F86" i="52"/>
  <c r="E87" i="52"/>
  <c r="L32" i="51"/>
  <c r="M31" i="51"/>
  <c r="G31" i="51" s="1"/>
  <c r="E33" i="51"/>
  <c r="F32" i="51"/>
  <c r="F87" i="51"/>
  <c r="E88" i="51"/>
  <c r="M88" i="51"/>
  <c r="L89" i="51"/>
  <c r="G6" i="45"/>
  <c r="M9" i="46"/>
  <c r="G9" i="46" s="1"/>
  <c r="L10" i="46"/>
  <c r="F67" i="46"/>
  <c r="E68" i="46"/>
  <c r="F9" i="46"/>
  <c r="E10" i="46"/>
  <c r="M69" i="46"/>
  <c r="L70" i="46"/>
  <c r="L67" i="45"/>
  <c r="M66" i="45"/>
  <c r="F67" i="45"/>
  <c r="E68" i="45"/>
  <c r="M8" i="45"/>
  <c r="L9" i="45"/>
  <c r="V33" i="38"/>
  <c r="AD21" i="38"/>
  <c r="AD35" i="38"/>
  <c r="Y32" i="38"/>
  <c r="AD32" i="38" s="1"/>
  <c r="Y19" i="38"/>
  <c r="AD19" i="38" s="1"/>
  <c r="AD23" i="38"/>
  <c r="Y42" i="38"/>
  <c r="AD42" i="38" s="1"/>
  <c r="V40" i="38"/>
  <c r="V37" i="38"/>
  <c r="Y34" i="38"/>
  <c r="AD34" i="38" s="1"/>
  <c r="V32" i="38"/>
  <c r="Y20" i="38"/>
  <c r="AD20" i="38" s="1"/>
  <c r="V42" i="38"/>
  <c r="AD41" i="38"/>
  <c r="V34" i="38"/>
  <c r="Y22" i="38"/>
  <c r="AD22" i="38" s="1"/>
  <c r="V20" i="38"/>
  <c r="Y36" i="38"/>
  <c r="AD36" i="38" s="1"/>
  <c r="V39" i="38"/>
  <c r="Y33" i="38"/>
  <c r="AD33" i="38" s="1"/>
  <c r="V31" i="38"/>
  <c r="V41" i="38"/>
  <c r="AD30" i="38"/>
  <c r="Y43" i="38"/>
  <c r="Y40" i="38"/>
  <c r="AD40" i="38" s="1"/>
  <c r="V38" i="38"/>
  <c r="Y37" i="38"/>
  <c r="AD37" i="38" s="1"/>
  <c r="V30" i="38"/>
  <c r="F62" i="68" l="1"/>
  <c r="E63" i="68"/>
  <c r="F63" i="68" s="1"/>
  <c r="M34" i="55"/>
  <c r="L35" i="55"/>
  <c r="L57" i="58"/>
  <c r="M57" i="58" s="1"/>
  <c r="G57" i="58" s="1"/>
  <c r="M56" i="58"/>
  <c r="G56" i="58" s="1"/>
  <c r="F109" i="58"/>
  <c r="E110" i="58"/>
  <c r="M110" i="58"/>
  <c r="L111" i="58"/>
  <c r="F54" i="58"/>
  <c r="E55" i="58"/>
  <c r="M89" i="55"/>
  <c r="L90" i="55"/>
  <c r="F34" i="55"/>
  <c r="E35" i="55"/>
  <c r="F89" i="55"/>
  <c r="E90" i="55"/>
  <c r="G31" i="52"/>
  <c r="G28" i="52"/>
  <c r="M32" i="52"/>
  <c r="L33" i="52"/>
  <c r="F87" i="52"/>
  <c r="E88" i="52"/>
  <c r="M87" i="52"/>
  <c r="L88" i="52"/>
  <c r="M89" i="51"/>
  <c r="L90" i="51"/>
  <c r="F88" i="51"/>
  <c r="E89" i="51"/>
  <c r="F33" i="51"/>
  <c r="E34" i="51"/>
  <c r="M32" i="51"/>
  <c r="L33" i="51"/>
  <c r="F68" i="46"/>
  <c r="E69" i="46"/>
  <c r="F10" i="46"/>
  <c r="E11" i="46"/>
  <c r="M70" i="46"/>
  <c r="L71" i="46"/>
  <c r="L11" i="46"/>
  <c r="M10" i="46"/>
  <c r="M67" i="45"/>
  <c r="L68" i="45"/>
  <c r="F68" i="45"/>
  <c r="E69" i="45"/>
  <c r="M9" i="45"/>
  <c r="G9" i="45" s="1"/>
  <c r="L10" i="45"/>
  <c r="AD43" i="38"/>
  <c r="G55" i="58" l="1"/>
  <c r="G26" i="55"/>
  <c r="M35" i="55"/>
  <c r="L36" i="55"/>
  <c r="F110" i="58"/>
  <c r="E111" i="58"/>
  <c r="E56" i="58"/>
  <c r="F55" i="58"/>
  <c r="M111" i="58"/>
  <c r="L112" i="58"/>
  <c r="G32" i="51"/>
  <c r="G13" i="51"/>
  <c r="F35" i="55"/>
  <c r="E36" i="55"/>
  <c r="F90" i="55"/>
  <c r="E91" i="55"/>
  <c r="M90" i="55"/>
  <c r="L91" i="55"/>
  <c r="G32" i="52"/>
  <c r="G11" i="52"/>
  <c r="M33" i="52"/>
  <c r="G33" i="52" s="1"/>
  <c r="L34" i="52"/>
  <c r="L89" i="52"/>
  <c r="M88" i="52"/>
  <c r="F88" i="52"/>
  <c r="E89" i="52"/>
  <c r="M33" i="51"/>
  <c r="G33" i="51" s="1"/>
  <c r="L34" i="51"/>
  <c r="M90" i="51"/>
  <c r="L91" i="51"/>
  <c r="F34" i="51"/>
  <c r="E35" i="51"/>
  <c r="F89" i="51"/>
  <c r="E90" i="51"/>
  <c r="L12" i="46"/>
  <c r="M11" i="46"/>
  <c r="M71" i="46"/>
  <c r="L72" i="46"/>
  <c r="F11" i="46"/>
  <c r="E12" i="46"/>
  <c r="F69" i="46"/>
  <c r="E70" i="46"/>
  <c r="M68" i="45"/>
  <c r="L69" i="45"/>
  <c r="M10" i="45"/>
  <c r="L11" i="45"/>
  <c r="F69" i="45"/>
  <c r="E70" i="45"/>
  <c r="V10" i="38"/>
  <c r="Y10" i="38"/>
  <c r="V11" i="38"/>
  <c r="V12" i="38"/>
  <c r="Y13" i="38"/>
  <c r="Y14" i="38"/>
  <c r="G35" i="55" l="1"/>
  <c r="G28" i="55"/>
  <c r="M36" i="55"/>
  <c r="G36" i="55" s="1"/>
  <c r="L37" i="55"/>
  <c r="E57" i="58"/>
  <c r="F57" i="58" s="1"/>
  <c r="F56" i="58"/>
  <c r="M112" i="58"/>
  <c r="L113" i="58"/>
  <c r="M113" i="58" s="1"/>
  <c r="F111" i="58"/>
  <c r="E112" i="58"/>
  <c r="M91" i="55"/>
  <c r="L92" i="55"/>
  <c r="F91" i="55"/>
  <c r="E92" i="55"/>
  <c r="F36" i="55"/>
  <c r="E37" i="55"/>
  <c r="L35" i="52"/>
  <c r="M34" i="52"/>
  <c r="G10" i="46"/>
  <c r="F89" i="52"/>
  <c r="E90" i="52"/>
  <c r="M89" i="52"/>
  <c r="L90" i="52"/>
  <c r="F90" i="51"/>
  <c r="E91" i="51"/>
  <c r="M91" i="51"/>
  <c r="L92" i="51"/>
  <c r="F35" i="51"/>
  <c r="E36" i="51"/>
  <c r="M34" i="51"/>
  <c r="L35" i="51"/>
  <c r="G10" i="45"/>
  <c r="G7" i="45"/>
  <c r="F12" i="46"/>
  <c r="E13" i="46"/>
  <c r="M72" i="46"/>
  <c r="L73" i="46"/>
  <c r="F70" i="46"/>
  <c r="E71" i="46"/>
  <c r="L13" i="46"/>
  <c r="M12" i="46"/>
  <c r="L70" i="45"/>
  <c r="M69" i="45"/>
  <c r="E71" i="45"/>
  <c r="F70" i="45"/>
  <c r="M11" i="45"/>
  <c r="L12" i="45"/>
  <c r="V13" i="38"/>
  <c r="Y15" i="38"/>
  <c r="AD15" i="38" s="1"/>
  <c r="Y11" i="38"/>
  <c r="AD11" i="38" s="1"/>
  <c r="AD14" i="38"/>
  <c r="V14" i="38"/>
  <c r="AD13" i="38"/>
  <c r="AD10" i="38"/>
  <c r="Y12" i="38"/>
  <c r="AD12" i="38" s="1"/>
  <c r="V15" i="38"/>
  <c r="M37" i="55" l="1"/>
  <c r="G37" i="55" s="1"/>
  <c r="L38" i="55"/>
  <c r="F112" i="58"/>
  <c r="E113" i="58"/>
  <c r="F113" i="58" s="1"/>
  <c r="F37" i="55"/>
  <c r="E38" i="55"/>
  <c r="F92" i="55"/>
  <c r="E93" i="55"/>
  <c r="M92" i="55"/>
  <c r="L93" i="55"/>
  <c r="L36" i="52"/>
  <c r="M35" i="52"/>
  <c r="M90" i="52"/>
  <c r="L91" i="52"/>
  <c r="F90" i="52"/>
  <c r="E91" i="52"/>
  <c r="L36" i="51"/>
  <c r="M35" i="51"/>
  <c r="G35" i="51" s="1"/>
  <c r="M92" i="51"/>
  <c r="L93" i="51"/>
  <c r="F91" i="51"/>
  <c r="E92" i="51"/>
  <c r="F36" i="51"/>
  <c r="E37" i="51"/>
  <c r="M13" i="46"/>
  <c r="L14" i="46"/>
  <c r="M73" i="46"/>
  <c r="L74" i="46"/>
  <c r="F13" i="46"/>
  <c r="E14" i="46"/>
  <c r="F71" i="46"/>
  <c r="E72" i="46"/>
  <c r="M70" i="45"/>
  <c r="L71" i="45"/>
  <c r="M12" i="45"/>
  <c r="L13" i="45"/>
  <c r="F71" i="45"/>
  <c r="E72" i="45"/>
  <c r="V7" i="38"/>
  <c r="Y7" i="38"/>
  <c r="V8" i="38"/>
  <c r="Y8" i="38"/>
  <c r="M38" i="55" l="1"/>
  <c r="G38" i="55" s="1"/>
  <c r="L39" i="55"/>
  <c r="M93" i="55"/>
  <c r="L94" i="55"/>
  <c r="F93" i="55"/>
  <c r="E94" i="55"/>
  <c r="F38" i="55"/>
  <c r="E39" i="55"/>
  <c r="G35" i="52"/>
  <c r="G29" i="52"/>
  <c r="L37" i="52"/>
  <c r="M36" i="52"/>
  <c r="G36" i="52" s="1"/>
  <c r="M91" i="52"/>
  <c r="L92" i="52"/>
  <c r="F91" i="52"/>
  <c r="E92" i="52"/>
  <c r="F92" i="51"/>
  <c r="E93" i="51"/>
  <c r="F37" i="51"/>
  <c r="E38" i="51"/>
  <c r="M93" i="51"/>
  <c r="L94" i="51"/>
  <c r="L37" i="51"/>
  <c r="M36" i="51"/>
  <c r="G36" i="51" s="1"/>
  <c r="E73" i="46"/>
  <c r="F72" i="46"/>
  <c r="M74" i="46"/>
  <c r="L75" i="46"/>
  <c r="E15" i="46"/>
  <c r="F14" i="46"/>
  <c r="M14" i="46"/>
  <c r="L15" i="46"/>
  <c r="L72" i="45"/>
  <c r="M71" i="45"/>
  <c r="L14" i="45"/>
  <c r="M13" i="45"/>
  <c r="E73" i="45"/>
  <c r="F72" i="45"/>
  <c r="V9" i="38"/>
  <c r="AD8" i="38"/>
  <c r="Y9" i="38"/>
  <c r="AD9" i="38" s="1"/>
  <c r="AD7" i="38"/>
  <c r="M39" i="55" l="1"/>
  <c r="L40" i="55"/>
  <c r="F39" i="55"/>
  <c r="E40" i="55"/>
  <c r="F94" i="55"/>
  <c r="E95" i="55"/>
  <c r="M94" i="55"/>
  <c r="L95" i="55"/>
  <c r="M37" i="52"/>
  <c r="L38" i="52"/>
  <c r="G8" i="46"/>
  <c r="F92" i="52"/>
  <c r="E93" i="52"/>
  <c r="M92" i="52"/>
  <c r="L93" i="52"/>
  <c r="F38" i="51"/>
  <c r="E39" i="51"/>
  <c r="M37" i="51"/>
  <c r="G37" i="51" s="1"/>
  <c r="L38" i="51"/>
  <c r="M94" i="51"/>
  <c r="L95" i="51"/>
  <c r="F93" i="51"/>
  <c r="E94" i="51"/>
  <c r="M15" i="46"/>
  <c r="L16" i="46"/>
  <c r="E16" i="46"/>
  <c r="F15" i="46"/>
  <c r="M75" i="46"/>
  <c r="L76" i="46"/>
  <c r="F73" i="46"/>
  <c r="E74" i="46"/>
  <c r="M72" i="45"/>
  <c r="L73" i="45"/>
  <c r="F73" i="45"/>
  <c r="E74" i="45"/>
  <c r="L15" i="45"/>
  <c r="M14" i="45"/>
  <c r="Y6" i="38"/>
  <c r="V6" i="38"/>
  <c r="Y5" i="38"/>
  <c r="AD5" i="38" s="1"/>
  <c r="V5" i="38"/>
  <c r="Y4" i="38"/>
  <c r="V4" i="38"/>
  <c r="M40" i="55" l="1"/>
  <c r="G40" i="55" s="1"/>
  <c r="L41" i="55"/>
  <c r="M95" i="55"/>
  <c r="L96" i="55"/>
  <c r="F95" i="55"/>
  <c r="E96" i="55"/>
  <c r="E41" i="55"/>
  <c r="F40" i="55"/>
  <c r="G37" i="52"/>
  <c r="G14" i="52"/>
  <c r="L39" i="52"/>
  <c r="M38" i="52"/>
  <c r="M93" i="52"/>
  <c r="L94" i="52"/>
  <c r="F93" i="52"/>
  <c r="E94" i="52"/>
  <c r="F94" i="51"/>
  <c r="E95" i="51"/>
  <c r="M95" i="51"/>
  <c r="L96" i="51"/>
  <c r="E40" i="51"/>
  <c r="F39" i="51"/>
  <c r="M38" i="51"/>
  <c r="L39" i="51"/>
  <c r="L77" i="46"/>
  <c r="M76" i="46"/>
  <c r="F74" i="46"/>
  <c r="E75" i="46"/>
  <c r="E17" i="46"/>
  <c r="F16" i="46"/>
  <c r="M16" i="46"/>
  <c r="L17" i="46"/>
  <c r="M73" i="45"/>
  <c r="L74" i="45"/>
  <c r="L16" i="45"/>
  <c r="M15" i="45"/>
  <c r="F74" i="45"/>
  <c r="E75" i="45"/>
  <c r="AD4" i="38"/>
  <c r="AD6" i="38"/>
  <c r="M41" i="55" l="1"/>
  <c r="L42" i="55"/>
  <c r="F96" i="55"/>
  <c r="E97" i="55"/>
  <c r="M96" i="55"/>
  <c r="L97" i="55"/>
  <c r="E42" i="55"/>
  <c r="F41" i="55"/>
  <c r="L40" i="52"/>
  <c r="M39" i="52"/>
  <c r="F94" i="52"/>
  <c r="E95" i="52"/>
  <c r="M94" i="52"/>
  <c r="L95" i="52"/>
  <c r="M39" i="51"/>
  <c r="G39" i="51" s="1"/>
  <c r="L40" i="51"/>
  <c r="M96" i="51"/>
  <c r="L97" i="51"/>
  <c r="F95" i="51"/>
  <c r="E96" i="51"/>
  <c r="E41" i="51"/>
  <c r="F40" i="51"/>
  <c r="M17" i="46"/>
  <c r="G17" i="46" s="1"/>
  <c r="L18" i="46"/>
  <c r="F75" i="46"/>
  <c r="E76" i="46"/>
  <c r="F17" i="46"/>
  <c r="E18" i="46"/>
  <c r="M77" i="46"/>
  <c r="L78" i="46"/>
  <c r="M74" i="45"/>
  <c r="L75" i="45"/>
  <c r="F75" i="45"/>
  <c r="E76" i="45"/>
  <c r="M16" i="45"/>
  <c r="L17" i="45"/>
  <c r="E61" i="38"/>
  <c r="J61" i="38" s="1"/>
  <c r="E62" i="38"/>
  <c r="J62" i="38" s="1"/>
  <c r="E64" i="38"/>
  <c r="J64" i="38" s="1"/>
  <c r="E65" i="38"/>
  <c r="J65" i="38" s="1"/>
  <c r="AR66" i="40"/>
  <c r="AQ66" i="40"/>
  <c r="AO66" i="40"/>
  <c r="AK66" i="40"/>
  <c r="AN66" i="40"/>
  <c r="AT66" i="40" s="1"/>
  <c r="O66" i="40"/>
  <c r="E66" i="40"/>
  <c r="J66" i="40" s="1"/>
  <c r="AR65" i="40"/>
  <c r="AQ65" i="40"/>
  <c r="AO65" i="40"/>
  <c r="AK65" i="40"/>
  <c r="AN65" i="40"/>
  <c r="O65" i="40"/>
  <c r="E65" i="40"/>
  <c r="J65" i="40" s="1"/>
  <c r="AR64" i="40"/>
  <c r="AQ64" i="40"/>
  <c r="AO64" i="40"/>
  <c r="AK64" i="40"/>
  <c r="AN64" i="40"/>
  <c r="O64" i="40"/>
  <c r="E64" i="40"/>
  <c r="J64" i="40" s="1"/>
  <c r="AR63" i="40"/>
  <c r="AQ63" i="40"/>
  <c r="AO63" i="40"/>
  <c r="AK63" i="40"/>
  <c r="AN63" i="40"/>
  <c r="AT63" i="40" s="1"/>
  <c r="O63" i="40"/>
  <c r="E63" i="40"/>
  <c r="J63" i="40" s="1"/>
  <c r="AR62" i="40"/>
  <c r="AQ62" i="40"/>
  <c r="AO62" i="40"/>
  <c r="AK62" i="40"/>
  <c r="AN62" i="40"/>
  <c r="AT62" i="40" s="1"/>
  <c r="O62" i="40"/>
  <c r="E62" i="40"/>
  <c r="J62" i="40" s="1"/>
  <c r="AR61" i="40"/>
  <c r="AQ61" i="40"/>
  <c r="AO61" i="40"/>
  <c r="AK61" i="40"/>
  <c r="AN61" i="40"/>
  <c r="O61" i="40"/>
  <c r="E61" i="40"/>
  <c r="J61" i="40" s="1"/>
  <c r="AR60" i="40"/>
  <c r="AQ60" i="40"/>
  <c r="AO60" i="40"/>
  <c r="AK60" i="40"/>
  <c r="AN60" i="40"/>
  <c r="AT60" i="40" s="1"/>
  <c r="O60" i="40"/>
  <c r="E60" i="40"/>
  <c r="J60" i="40" s="1"/>
  <c r="AJ68" i="38"/>
  <c r="U17" i="3" s="1"/>
  <c r="AH68" i="38"/>
  <c r="AG68" i="38"/>
  <c r="AF68" i="38"/>
  <c r="AE68" i="38"/>
  <c r="Q17" i="3" s="1"/>
  <c r="AC68" i="38"/>
  <c r="R17" i="3" s="1"/>
  <c r="X68" i="38"/>
  <c r="N17" i="3" s="1"/>
  <c r="W68" i="38"/>
  <c r="M17" i="3" s="1"/>
  <c r="U68" i="38"/>
  <c r="K17" i="3" s="1"/>
  <c r="T68" i="38"/>
  <c r="J17" i="3" s="1"/>
  <c r="R68" i="38"/>
  <c r="I17" i="3" s="1"/>
  <c r="Q68" i="38"/>
  <c r="H17" i="3" s="1"/>
  <c r="L68" i="38"/>
  <c r="AR66" i="38"/>
  <c r="AQ66" i="38"/>
  <c r="AO66" i="38"/>
  <c r="AK66" i="38"/>
  <c r="AL66" i="38" s="1"/>
  <c r="AP66" i="38"/>
  <c r="O66" i="38"/>
  <c r="AR65" i="38"/>
  <c r="AQ65" i="38"/>
  <c r="AO65" i="38"/>
  <c r="AK65" i="38"/>
  <c r="AL65" i="38" s="1"/>
  <c r="AP65" i="38"/>
  <c r="O65" i="38"/>
  <c r="AR64" i="38"/>
  <c r="AQ64" i="38"/>
  <c r="AO64" i="38"/>
  <c r="AK64" i="38"/>
  <c r="AL64" i="38" s="1"/>
  <c r="AP64" i="38"/>
  <c r="O64" i="38"/>
  <c r="AR63" i="38"/>
  <c r="AQ63" i="38"/>
  <c r="AO63" i="38"/>
  <c r="AK63" i="38"/>
  <c r="AL63" i="38" s="1"/>
  <c r="AP63" i="38"/>
  <c r="O63" i="38"/>
  <c r="AR62" i="38"/>
  <c r="AQ62" i="38"/>
  <c r="AO62" i="38"/>
  <c r="AK62" i="38"/>
  <c r="AL62" i="38" s="1"/>
  <c r="AP62" i="38"/>
  <c r="O62" i="38"/>
  <c r="AR61" i="38"/>
  <c r="AQ61" i="38"/>
  <c r="AO61" i="38"/>
  <c r="AK61" i="38"/>
  <c r="AL61" i="38" s="1"/>
  <c r="AP61" i="38"/>
  <c r="O61" i="38"/>
  <c r="AR60" i="38"/>
  <c r="AQ60" i="38"/>
  <c r="AO60" i="38"/>
  <c r="Z68" i="38"/>
  <c r="Y68" i="38"/>
  <c r="S68" i="38"/>
  <c r="O60" i="38"/>
  <c r="P70" i="40"/>
  <c r="O70" i="40"/>
  <c r="N70" i="40"/>
  <c r="M70" i="40"/>
  <c r="K70" i="40"/>
  <c r="I70" i="40"/>
  <c r="AJ68" i="40"/>
  <c r="U19" i="3" s="1"/>
  <c r="AH68" i="40"/>
  <c r="AG68" i="40"/>
  <c r="X19" i="3" s="1"/>
  <c r="AF68" i="40"/>
  <c r="W19" i="3" s="1"/>
  <c r="AE68" i="40"/>
  <c r="Q19" i="3" s="1"/>
  <c r="AC68" i="40"/>
  <c r="X68" i="40"/>
  <c r="N19" i="3" s="1"/>
  <c r="W68" i="40"/>
  <c r="M19" i="3" s="1"/>
  <c r="U68" i="40"/>
  <c r="K19" i="3" s="1"/>
  <c r="T68" i="40"/>
  <c r="J19" i="3" s="1"/>
  <c r="R68" i="40"/>
  <c r="I19" i="3" s="1"/>
  <c r="Q68" i="40"/>
  <c r="H19" i="3" s="1"/>
  <c r="L68" i="40"/>
  <c r="G19" i="3" s="1"/>
  <c r="H68" i="40"/>
  <c r="G68" i="40"/>
  <c r="F68" i="40"/>
  <c r="AH70" i="40"/>
  <c r="Q18" i="3"/>
  <c r="Q54" i="3" s="1"/>
  <c r="R18" i="3"/>
  <c r="R54" i="3" s="1"/>
  <c r="G18" i="3"/>
  <c r="G54" i="3" s="1"/>
  <c r="G70" i="40"/>
  <c r="AR43" i="40"/>
  <c r="AQ43" i="40"/>
  <c r="AO43" i="40"/>
  <c r="AK43" i="40"/>
  <c r="O43" i="40"/>
  <c r="E43" i="40"/>
  <c r="J43" i="40" s="1"/>
  <c r="AR42" i="40"/>
  <c r="AQ42" i="40"/>
  <c r="AO42" i="40"/>
  <c r="AK42" i="40"/>
  <c r="O42" i="40"/>
  <c r="E42" i="40"/>
  <c r="J42" i="40" s="1"/>
  <c r="AR41" i="40"/>
  <c r="AQ41" i="40"/>
  <c r="AO41" i="40"/>
  <c r="AK41" i="40"/>
  <c r="O41" i="40"/>
  <c r="E41" i="40"/>
  <c r="J41" i="40" s="1"/>
  <c r="AR40" i="40"/>
  <c r="AQ40" i="40"/>
  <c r="AO40" i="40"/>
  <c r="AK40" i="40"/>
  <c r="O40" i="40"/>
  <c r="E40" i="40"/>
  <c r="J40" i="40" s="1"/>
  <c r="AR39" i="40"/>
  <c r="AQ39" i="40"/>
  <c r="AO39" i="40"/>
  <c r="AK39" i="40"/>
  <c r="O39" i="40"/>
  <c r="E39" i="40"/>
  <c r="J39" i="40" s="1"/>
  <c r="AR38" i="40"/>
  <c r="AQ38" i="40"/>
  <c r="AO38" i="40"/>
  <c r="AK38" i="40"/>
  <c r="O38" i="40"/>
  <c r="E38" i="40"/>
  <c r="J38" i="40" s="1"/>
  <c r="AR37" i="40"/>
  <c r="AQ37" i="40"/>
  <c r="AO37" i="40"/>
  <c r="AK37" i="40"/>
  <c r="O37" i="40"/>
  <c r="E37" i="40"/>
  <c r="J37" i="40" s="1"/>
  <c r="AR36" i="40"/>
  <c r="AQ36" i="40"/>
  <c r="AO36" i="40"/>
  <c r="AK36" i="40"/>
  <c r="O36" i="40"/>
  <c r="E36" i="40"/>
  <c r="J36" i="40" s="1"/>
  <c r="AR35" i="40"/>
  <c r="AQ35" i="40"/>
  <c r="AO35" i="40"/>
  <c r="AK35" i="40"/>
  <c r="O35" i="40"/>
  <c r="E35" i="40"/>
  <c r="J35" i="40" s="1"/>
  <c r="AR34" i="40"/>
  <c r="AQ34" i="40"/>
  <c r="AO34" i="40"/>
  <c r="AK34" i="40"/>
  <c r="O34" i="40"/>
  <c r="E34" i="40"/>
  <c r="J34" i="40" s="1"/>
  <c r="AR33" i="40"/>
  <c r="AQ33" i="40"/>
  <c r="AO33" i="40"/>
  <c r="AK33" i="40"/>
  <c r="O33" i="40"/>
  <c r="E33" i="40"/>
  <c r="J33" i="40" s="1"/>
  <c r="AR32" i="40"/>
  <c r="AQ32" i="40"/>
  <c r="AO32" i="40"/>
  <c r="AK32" i="40"/>
  <c r="O32" i="40"/>
  <c r="E32" i="40"/>
  <c r="J32" i="40" s="1"/>
  <c r="AR31" i="40"/>
  <c r="AQ31" i="40"/>
  <c r="AO31" i="40"/>
  <c r="AK31" i="40"/>
  <c r="O31" i="40"/>
  <c r="E31" i="40"/>
  <c r="J31" i="40" s="1"/>
  <c r="AR30" i="40"/>
  <c r="AQ30" i="40"/>
  <c r="AO30" i="40"/>
  <c r="AK30" i="40"/>
  <c r="O30" i="40"/>
  <c r="E30" i="40"/>
  <c r="J30" i="40" s="1"/>
  <c r="AR29" i="40"/>
  <c r="AQ29" i="40"/>
  <c r="AO29" i="40"/>
  <c r="AK29" i="40"/>
  <c r="O29" i="40"/>
  <c r="E29" i="40"/>
  <c r="J29" i="40" s="1"/>
  <c r="AR28" i="40"/>
  <c r="AQ28" i="40"/>
  <c r="AO28" i="40"/>
  <c r="AK28" i="40"/>
  <c r="O28" i="40"/>
  <c r="E28" i="40"/>
  <c r="J28" i="40" s="1"/>
  <c r="AR27" i="40"/>
  <c r="AQ27" i="40"/>
  <c r="AO27" i="40"/>
  <c r="AK27" i="40"/>
  <c r="O27" i="40"/>
  <c r="E27" i="40"/>
  <c r="J27" i="40" s="1"/>
  <c r="AR26" i="40"/>
  <c r="AQ26" i="40"/>
  <c r="AO26" i="40"/>
  <c r="AK26" i="40"/>
  <c r="O26" i="40"/>
  <c r="E26" i="40"/>
  <c r="J26" i="40" s="1"/>
  <c r="AR25" i="40"/>
  <c r="AQ25" i="40"/>
  <c r="AO25" i="40"/>
  <c r="AK25" i="40"/>
  <c r="AP25" i="40"/>
  <c r="O25" i="40"/>
  <c r="E25" i="40"/>
  <c r="J25" i="40" s="1"/>
  <c r="AR24" i="40"/>
  <c r="AQ24" i="40"/>
  <c r="AO24" i="40"/>
  <c r="AK24" i="40"/>
  <c r="AP24" i="40"/>
  <c r="O24" i="40"/>
  <c r="E24" i="40"/>
  <c r="J24" i="40" s="1"/>
  <c r="AR23" i="40"/>
  <c r="AQ23" i="40"/>
  <c r="AO23" i="40"/>
  <c r="AK23" i="40"/>
  <c r="P23" i="40"/>
  <c r="O23" i="40"/>
  <c r="E23" i="40"/>
  <c r="J23" i="40" s="1"/>
  <c r="AR22" i="40"/>
  <c r="AQ22" i="40"/>
  <c r="AO22" i="40"/>
  <c r="AK22" i="40"/>
  <c r="O22" i="40"/>
  <c r="E22" i="40"/>
  <c r="J22" i="40" s="1"/>
  <c r="AR21" i="40"/>
  <c r="AQ21" i="40"/>
  <c r="AO21" i="40"/>
  <c r="AK21" i="40"/>
  <c r="P21" i="40"/>
  <c r="O21" i="40"/>
  <c r="E21" i="40"/>
  <c r="J21" i="40" s="1"/>
  <c r="AR20" i="40"/>
  <c r="AQ20" i="40"/>
  <c r="AO20" i="40"/>
  <c r="AK20" i="40"/>
  <c r="AP20" i="40"/>
  <c r="O20" i="40"/>
  <c r="E20" i="40"/>
  <c r="J20" i="40" s="1"/>
  <c r="AR19" i="40"/>
  <c r="AQ19" i="40"/>
  <c r="AO19" i="40"/>
  <c r="AK19" i="40"/>
  <c r="AP19" i="40"/>
  <c r="O19" i="40"/>
  <c r="E19" i="40"/>
  <c r="J19" i="40" s="1"/>
  <c r="AR18" i="40"/>
  <c r="AQ18" i="40"/>
  <c r="AO18" i="40"/>
  <c r="AK18" i="40"/>
  <c r="AP18" i="40"/>
  <c r="O18" i="40"/>
  <c r="E18" i="40"/>
  <c r="J18" i="40" s="1"/>
  <c r="AR17" i="40"/>
  <c r="AQ17" i="40"/>
  <c r="AO17" i="40"/>
  <c r="AK17" i="40"/>
  <c r="AP17" i="40"/>
  <c r="O17" i="40"/>
  <c r="E17" i="40"/>
  <c r="J17" i="40" s="1"/>
  <c r="AR16" i="40"/>
  <c r="AQ16" i="40"/>
  <c r="AO16" i="40"/>
  <c r="AK16" i="40"/>
  <c r="AP16" i="40"/>
  <c r="O16" i="40"/>
  <c r="E16" i="40"/>
  <c r="J16" i="40" s="1"/>
  <c r="AR15" i="40"/>
  <c r="AQ15" i="40"/>
  <c r="AO15" i="40"/>
  <c r="AK15" i="40"/>
  <c r="AP15" i="40"/>
  <c r="O15" i="40"/>
  <c r="E15" i="40"/>
  <c r="J15" i="40" s="1"/>
  <c r="AR14" i="40"/>
  <c r="AQ14" i="40"/>
  <c r="AO14" i="40"/>
  <c r="AK14" i="40"/>
  <c r="AP14" i="40"/>
  <c r="P14" i="40"/>
  <c r="O14" i="40"/>
  <c r="E14" i="40"/>
  <c r="J14" i="40" s="1"/>
  <c r="AR13" i="40"/>
  <c r="AQ13" i="40"/>
  <c r="AO13" i="40"/>
  <c r="AK13" i="40"/>
  <c r="AP13" i="40"/>
  <c r="O13" i="40"/>
  <c r="E13" i="40"/>
  <c r="J13" i="40" s="1"/>
  <c r="AR12" i="40"/>
  <c r="AQ12" i="40"/>
  <c r="AO12" i="40"/>
  <c r="AK12" i="40"/>
  <c r="AP12" i="40"/>
  <c r="O12" i="40"/>
  <c r="E12" i="40"/>
  <c r="J12" i="40" s="1"/>
  <c r="AR11" i="40"/>
  <c r="AQ11" i="40"/>
  <c r="AO11" i="40"/>
  <c r="AK11" i="40"/>
  <c r="AP11" i="40"/>
  <c r="O11" i="40"/>
  <c r="E11" i="40"/>
  <c r="J11" i="40" s="1"/>
  <c r="AR10" i="40"/>
  <c r="AQ10" i="40"/>
  <c r="AO10" i="40"/>
  <c r="AK10" i="40"/>
  <c r="AP10" i="40"/>
  <c r="O10" i="40"/>
  <c r="E10" i="40"/>
  <c r="J10" i="40" s="1"/>
  <c r="AR9" i="40"/>
  <c r="AQ9" i="40"/>
  <c r="AO9" i="40"/>
  <c r="AK9" i="40"/>
  <c r="AP9" i="40"/>
  <c r="O9" i="40"/>
  <c r="E9" i="40"/>
  <c r="J9" i="40" s="1"/>
  <c r="AR8" i="40"/>
  <c r="AQ8" i="40"/>
  <c r="AO8" i="40"/>
  <c r="AK8" i="40"/>
  <c r="AN8" i="40"/>
  <c r="O8" i="40"/>
  <c r="E8" i="40"/>
  <c r="J8" i="40" s="1"/>
  <c r="AR7" i="40"/>
  <c r="AQ7" i="40"/>
  <c r="AO7" i="40"/>
  <c r="AK7" i="40"/>
  <c r="O7" i="40"/>
  <c r="E7" i="40"/>
  <c r="J7" i="40" s="1"/>
  <c r="AR6" i="40"/>
  <c r="AQ6" i="40"/>
  <c r="AO6" i="40"/>
  <c r="AK6" i="40"/>
  <c r="AP6" i="40"/>
  <c r="O6" i="40"/>
  <c r="E6" i="40"/>
  <c r="J6" i="40" s="1"/>
  <c r="AR5" i="40"/>
  <c r="AQ5" i="40"/>
  <c r="AO5" i="40"/>
  <c r="AK5" i="40"/>
  <c r="AN5" i="40"/>
  <c r="O5" i="40"/>
  <c r="E5" i="40"/>
  <c r="J5" i="40" s="1"/>
  <c r="AR4" i="40"/>
  <c r="AQ4" i="40"/>
  <c r="AO4" i="40"/>
  <c r="AK4" i="40"/>
  <c r="AP4" i="40"/>
  <c r="O4" i="40"/>
  <c r="E4" i="40"/>
  <c r="J4" i="40" s="1"/>
  <c r="AR3" i="40"/>
  <c r="AQ3" i="40"/>
  <c r="AO3" i="40"/>
  <c r="Z3" i="40"/>
  <c r="Y3" i="40"/>
  <c r="V3" i="40"/>
  <c r="AK3" i="40" s="1"/>
  <c r="S3" i="40"/>
  <c r="O3" i="40"/>
  <c r="E3" i="40"/>
  <c r="L43" i="55" l="1"/>
  <c r="M42" i="55"/>
  <c r="F42" i="55"/>
  <c r="E43" i="55"/>
  <c r="F97" i="55"/>
  <c r="E98" i="55"/>
  <c r="M97" i="55"/>
  <c r="L98" i="55"/>
  <c r="M40" i="52"/>
  <c r="L41" i="52"/>
  <c r="O19" i="3"/>
  <c r="M95" i="52"/>
  <c r="L96" i="52"/>
  <c r="F95" i="52"/>
  <c r="E96" i="52"/>
  <c r="F41" i="51"/>
  <c r="E42" i="51"/>
  <c r="F96" i="51"/>
  <c r="E97" i="51"/>
  <c r="M97" i="51"/>
  <c r="L98" i="51"/>
  <c r="M40" i="51"/>
  <c r="G40" i="51" s="1"/>
  <c r="L41" i="51"/>
  <c r="G8" i="45"/>
  <c r="AQ57" i="40"/>
  <c r="AR57" i="40"/>
  <c r="M78" i="46"/>
  <c r="L79" i="46"/>
  <c r="F18" i="46"/>
  <c r="E19" i="46"/>
  <c r="F76" i="46"/>
  <c r="E77" i="46"/>
  <c r="L19" i="46"/>
  <c r="M18" i="46"/>
  <c r="G18" i="46" s="1"/>
  <c r="L76" i="45"/>
  <c r="M75" i="45"/>
  <c r="X70" i="40"/>
  <c r="N18" i="3"/>
  <c r="N54" i="3" s="1"/>
  <c r="AC70" i="40"/>
  <c r="R19" i="3"/>
  <c r="P60" i="40"/>
  <c r="P62" i="40"/>
  <c r="AH19" i="3"/>
  <c r="Q70" i="40"/>
  <c r="H18" i="3"/>
  <c r="H54" i="3" s="1"/>
  <c r="AF70" i="40"/>
  <c r="W18" i="3"/>
  <c r="W54" i="3" s="1"/>
  <c r="R70" i="40"/>
  <c r="I18" i="3"/>
  <c r="I54" i="3" s="1"/>
  <c r="AG70" i="40"/>
  <c r="X18" i="3"/>
  <c r="X54" i="3" s="1"/>
  <c r="W70" i="40"/>
  <c r="M18" i="3"/>
  <c r="M54" i="3" s="1"/>
  <c r="T70" i="40"/>
  <c r="J18" i="3"/>
  <c r="J54" i="3" s="1"/>
  <c r="L19" i="3"/>
  <c r="P63" i="40"/>
  <c r="U70" i="40"/>
  <c r="K18" i="3"/>
  <c r="K54" i="3" s="1"/>
  <c r="AJ70" i="40"/>
  <c r="U18" i="3"/>
  <c r="U54" i="3" s="1"/>
  <c r="P65" i="40"/>
  <c r="P18" i="40"/>
  <c r="AN11" i="40"/>
  <c r="P19" i="40"/>
  <c r="P20" i="40"/>
  <c r="AN4" i="40"/>
  <c r="AN6" i="40"/>
  <c r="AP8" i="40"/>
  <c r="P10" i="40"/>
  <c r="AP22" i="40"/>
  <c r="P6" i="40"/>
  <c r="P8" i="40"/>
  <c r="AN15" i="40"/>
  <c r="AN7" i="40"/>
  <c r="P15" i="40"/>
  <c r="P17" i="40"/>
  <c r="AN18" i="40"/>
  <c r="AP5" i="40"/>
  <c r="P11" i="40"/>
  <c r="P13" i="40"/>
  <c r="AN14" i="40"/>
  <c r="AN16" i="40"/>
  <c r="AN20" i="40"/>
  <c r="P5" i="40"/>
  <c r="P9" i="40"/>
  <c r="AN10" i="40"/>
  <c r="AN12" i="40"/>
  <c r="M17" i="45"/>
  <c r="L18" i="45"/>
  <c r="F76" i="45"/>
  <c r="E77" i="45"/>
  <c r="O17" i="3"/>
  <c r="AK68" i="38"/>
  <c r="AL60" i="38"/>
  <c r="AL68" i="38" s="1"/>
  <c r="L17" i="3"/>
  <c r="AN62" i="38"/>
  <c r="AT62" i="38" s="1"/>
  <c r="AN63" i="38"/>
  <c r="AT63" i="38" s="1"/>
  <c r="AN65" i="38"/>
  <c r="AT65" i="38" s="1"/>
  <c r="AN60" i="38"/>
  <c r="AT60" i="38" s="1"/>
  <c r="AP60" i="38"/>
  <c r="E66" i="38"/>
  <c r="J66" i="38" s="1"/>
  <c r="G68" i="38"/>
  <c r="E63" i="38"/>
  <c r="J63" i="38" s="1"/>
  <c r="E60" i="38"/>
  <c r="J60" i="38" s="1"/>
  <c r="G58" i="38"/>
  <c r="F68" i="38"/>
  <c r="H68" i="38"/>
  <c r="V68" i="38"/>
  <c r="AN61" i="38"/>
  <c r="AT61" i="38" s="1"/>
  <c r="AN64" i="38"/>
  <c r="AT64" i="38" s="1"/>
  <c r="F70" i="40"/>
  <c r="P64" i="40"/>
  <c r="P61" i="40"/>
  <c r="P66" i="40"/>
  <c r="AP23" i="40"/>
  <c r="P7" i="40"/>
  <c r="AP7" i="40"/>
  <c r="P12" i="40"/>
  <c r="P16" i="40"/>
  <c r="AN19" i="40"/>
  <c r="AN25" i="40"/>
  <c r="P4" i="40"/>
  <c r="AN21" i="40"/>
  <c r="AN24" i="40"/>
  <c r="P25" i="40"/>
  <c r="AR58" i="40"/>
  <c r="AP60" i="40"/>
  <c r="AP61" i="40"/>
  <c r="AP62" i="40"/>
  <c r="AP63" i="40"/>
  <c r="AP64" i="40"/>
  <c r="AP65" i="40"/>
  <c r="AP66" i="40"/>
  <c r="AD58" i="40"/>
  <c r="AN9" i="40"/>
  <c r="AN13" i="40"/>
  <c r="AN17" i="40"/>
  <c r="AN23" i="40"/>
  <c r="P24" i="40"/>
  <c r="AP21" i="40"/>
  <c r="H70" i="40"/>
  <c r="E68" i="40"/>
  <c r="L70" i="40"/>
  <c r="AE70" i="40"/>
  <c r="V68" i="40"/>
  <c r="AN66" i="38"/>
  <c r="AT66" i="38" s="1"/>
  <c r="P60" i="38"/>
  <c r="P61" i="38"/>
  <c r="P62" i="38"/>
  <c r="P63" i="38"/>
  <c r="P64" i="38"/>
  <c r="P65" i="38"/>
  <c r="P66" i="38"/>
  <c r="AR68" i="38"/>
  <c r="AP3" i="40"/>
  <c r="J3" i="40"/>
  <c r="AB3" i="40"/>
  <c r="P22" i="40"/>
  <c r="AP28" i="40"/>
  <c r="AN28" i="40"/>
  <c r="P28" i="40"/>
  <c r="AP29" i="40"/>
  <c r="AN29" i="40"/>
  <c r="P29" i="40"/>
  <c r="AP30" i="40"/>
  <c r="AN30" i="40"/>
  <c r="P30" i="40"/>
  <c r="AP31" i="40"/>
  <c r="AN31" i="40"/>
  <c r="P31" i="40"/>
  <c r="AP32" i="40"/>
  <c r="AN32" i="40"/>
  <c r="P32" i="40"/>
  <c r="AP33" i="40"/>
  <c r="AN33" i="40"/>
  <c r="AT33" i="40" s="1"/>
  <c r="P33" i="40"/>
  <c r="AP34" i="40"/>
  <c r="AN34" i="40"/>
  <c r="P34" i="40"/>
  <c r="AP35" i="40"/>
  <c r="AN35" i="40"/>
  <c r="P35" i="40"/>
  <c r="AP36" i="40"/>
  <c r="AN36" i="40"/>
  <c r="P36" i="40"/>
  <c r="AP37" i="40"/>
  <c r="AN37" i="40"/>
  <c r="AT37" i="40" s="1"/>
  <c r="P37" i="40"/>
  <c r="AP38" i="40"/>
  <c r="AN38" i="40"/>
  <c r="AT38" i="40" s="1"/>
  <c r="P38" i="40"/>
  <c r="AP39" i="40"/>
  <c r="AN39" i="40"/>
  <c r="P39" i="40"/>
  <c r="AP40" i="40"/>
  <c r="AN40" i="40"/>
  <c r="P40" i="40"/>
  <c r="AP41" i="40"/>
  <c r="AN41" i="40"/>
  <c r="P41" i="40"/>
  <c r="AP42" i="40"/>
  <c r="AN42" i="40"/>
  <c r="P42" i="40"/>
  <c r="AP43" i="40"/>
  <c r="AN43" i="40"/>
  <c r="P43" i="40"/>
  <c r="AN3" i="40"/>
  <c r="P26" i="40"/>
  <c r="Y68" i="40"/>
  <c r="AD68" i="40" s="1"/>
  <c r="AD3" i="40"/>
  <c r="P3" i="40"/>
  <c r="AN22" i="40"/>
  <c r="AN26" i="40"/>
  <c r="Z68" i="40"/>
  <c r="AP26" i="40"/>
  <c r="AP27" i="40"/>
  <c r="P27" i="40"/>
  <c r="AN27" i="40"/>
  <c r="AO67" i="40"/>
  <c r="AR68" i="40"/>
  <c r="J68" i="40"/>
  <c r="AQ67" i="40"/>
  <c r="AR67" i="40"/>
  <c r="S68" i="40"/>
  <c r="AK68" i="40"/>
  <c r="AK11" i="25"/>
  <c r="G12" i="55" l="1"/>
  <c r="M43" i="55"/>
  <c r="L44" i="55"/>
  <c r="M98" i="55"/>
  <c r="L99" i="55"/>
  <c r="F98" i="55"/>
  <c r="E99" i="55"/>
  <c r="F43" i="55"/>
  <c r="E44" i="55"/>
  <c r="G40" i="52"/>
  <c r="G38" i="52"/>
  <c r="M41" i="52"/>
  <c r="G41" i="52" s="1"/>
  <c r="L42" i="52"/>
  <c r="Z17" i="3"/>
  <c r="F96" i="52"/>
  <c r="E97" i="52"/>
  <c r="M96" i="52"/>
  <c r="L97" i="52"/>
  <c r="M41" i="51"/>
  <c r="L42" i="51"/>
  <c r="M98" i="51"/>
  <c r="L99" i="51"/>
  <c r="F97" i="51"/>
  <c r="E98" i="51"/>
  <c r="F42" i="51"/>
  <c r="E43" i="51"/>
  <c r="AI62" i="40"/>
  <c r="AI66" i="40"/>
  <c r="AI6" i="40"/>
  <c r="AI6" i="44" s="1"/>
  <c r="AI10" i="40"/>
  <c r="AI10" i="44" s="1"/>
  <c r="AI14" i="40"/>
  <c r="AI14" i="44" s="1"/>
  <c r="AI18" i="40"/>
  <c r="AI18" i="44" s="1"/>
  <c r="AI22" i="40"/>
  <c r="AI22" i="44" s="1"/>
  <c r="AI26" i="40"/>
  <c r="AI26" i="44" s="1"/>
  <c r="AI30" i="40"/>
  <c r="AI30" i="44" s="1"/>
  <c r="AI34" i="40"/>
  <c r="AI34" i="44" s="1"/>
  <c r="AI38" i="40"/>
  <c r="AI38" i="44" s="1"/>
  <c r="AI42" i="40"/>
  <c r="AI42" i="44" s="1"/>
  <c r="AI46" i="40"/>
  <c r="AI46" i="44" s="1"/>
  <c r="AI50" i="40"/>
  <c r="AI50" i="44" s="1"/>
  <c r="AI54" i="40"/>
  <c r="AI54" i="44" s="1"/>
  <c r="AI63" i="40"/>
  <c r="AI7" i="40"/>
  <c r="AI7" i="44" s="1"/>
  <c r="AI15" i="40"/>
  <c r="AI15" i="44" s="1"/>
  <c r="AI19" i="40"/>
  <c r="AI19" i="44" s="1"/>
  <c r="AI27" i="40"/>
  <c r="AI27" i="44" s="1"/>
  <c r="AI31" i="40"/>
  <c r="AI31" i="44" s="1"/>
  <c r="AI35" i="40"/>
  <c r="AI35" i="44" s="1"/>
  <c r="AI43" i="40"/>
  <c r="AI43" i="44" s="1"/>
  <c r="AI47" i="40"/>
  <c r="AI47" i="44" s="1"/>
  <c r="AI51" i="40"/>
  <c r="AI51" i="44" s="1"/>
  <c r="AI61" i="40"/>
  <c r="AI9" i="40"/>
  <c r="AI9" i="44" s="1"/>
  <c r="AI17" i="40"/>
  <c r="AI17" i="44" s="1"/>
  <c r="AI25" i="40"/>
  <c r="AI25" i="44" s="1"/>
  <c r="AI29" i="40"/>
  <c r="AI29" i="44" s="1"/>
  <c r="AI45" i="40"/>
  <c r="AI45" i="44" s="1"/>
  <c r="AI53" i="40"/>
  <c r="AI53" i="44" s="1"/>
  <c r="AI60" i="40"/>
  <c r="AI11" i="40"/>
  <c r="AI11" i="44" s="1"/>
  <c r="AI23" i="40"/>
  <c r="AI23" i="44" s="1"/>
  <c r="AI39" i="40"/>
  <c r="AI39" i="44" s="1"/>
  <c r="AI55" i="40"/>
  <c r="AI55" i="44" s="1"/>
  <c r="AI13" i="40"/>
  <c r="AI13" i="44" s="1"/>
  <c r="AI41" i="40"/>
  <c r="AI41" i="44" s="1"/>
  <c r="AI56" i="40"/>
  <c r="AI56" i="44" s="1"/>
  <c r="AI64" i="40"/>
  <c r="AI4" i="40"/>
  <c r="AI4" i="44" s="1"/>
  <c r="AI8" i="40"/>
  <c r="AI8" i="44" s="1"/>
  <c r="AI12" i="40"/>
  <c r="AI12" i="44" s="1"/>
  <c r="AI16" i="40"/>
  <c r="AI16" i="44" s="1"/>
  <c r="AI20" i="40"/>
  <c r="AI20" i="44" s="1"/>
  <c r="AI24" i="40"/>
  <c r="AI24" i="44" s="1"/>
  <c r="AI28" i="40"/>
  <c r="AI28" i="44" s="1"/>
  <c r="AI32" i="40"/>
  <c r="AI32" i="44" s="1"/>
  <c r="AI36" i="40"/>
  <c r="AI36" i="44" s="1"/>
  <c r="AI40" i="40"/>
  <c r="AI40" i="44" s="1"/>
  <c r="AI44" i="40"/>
  <c r="AI44" i="44" s="1"/>
  <c r="AI48" i="40"/>
  <c r="AI48" i="44" s="1"/>
  <c r="AI52" i="40"/>
  <c r="AI52" i="44" s="1"/>
  <c r="AI5" i="40"/>
  <c r="AI5" i="44" s="1"/>
  <c r="AI33" i="40"/>
  <c r="AI33" i="44" s="1"/>
  <c r="AI65" i="40"/>
  <c r="AI21" i="40"/>
  <c r="AI21" i="44" s="1"/>
  <c r="AI37" i="40"/>
  <c r="AI37" i="44" s="1"/>
  <c r="AI49" i="40"/>
  <c r="AI49" i="44" s="1"/>
  <c r="N55" i="3"/>
  <c r="AR70" i="40"/>
  <c r="O18" i="3"/>
  <c r="Z18" i="3" s="1"/>
  <c r="AP57" i="40"/>
  <c r="AN57" i="40"/>
  <c r="AL50" i="40"/>
  <c r="AL54" i="40"/>
  <c r="AL49" i="40"/>
  <c r="AL55" i="40"/>
  <c r="AL44" i="40"/>
  <c r="AL45" i="40"/>
  <c r="AL46" i="40"/>
  <c r="AL48" i="40"/>
  <c r="AL51" i="40"/>
  <c r="AL47" i="40"/>
  <c r="AL56" i="40"/>
  <c r="L20" i="46"/>
  <c r="M19" i="46"/>
  <c r="G19" i="46" s="1"/>
  <c r="F77" i="46"/>
  <c r="E78" i="46"/>
  <c r="F19" i="46"/>
  <c r="E20" i="46"/>
  <c r="M79" i="46"/>
  <c r="L80" i="46"/>
  <c r="L77" i="45"/>
  <c r="M76" i="45"/>
  <c r="L18" i="3"/>
  <c r="S70" i="40"/>
  <c r="F77" i="45"/>
  <c r="E78" i="45"/>
  <c r="M18" i="45"/>
  <c r="L19" i="45"/>
  <c r="F17" i="3"/>
  <c r="AH17" i="3"/>
  <c r="AK43" i="25"/>
  <c r="AK18" i="25"/>
  <c r="AK33" i="25"/>
  <c r="AK9" i="25"/>
  <c r="AK40" i="25"/>
  <c r="AK32" i="25"/>
  <c r="AK24" i="25"/>
  <c r="AK16" i="25"/>
  <c r="AK8" i="25"/>
  <c r="AK42" i="25"/>
  <c r="AK10" i="25"/>
  <c r="AK41" i="25"/>
  <c r="AK39" i="25"/>
  <c r="AK31" i="25"/>
  <c r="AK23" i="25"/>
  <c r="AK15" i="25"/>
  <c r="AK7" i="25"/>
  <c r="AK34" i="25"/>
  <c r="AK17" i="25"/>
  <c r="AK38" i="25"/>
  <c r="AK30" i="25"/>
  <c r="AK22" i="25"/>
  <c r="AK14" i="25"/>
  <c r="AK6" i="25"/>
  <c r="AK37" i="25"/>
  <c r="AK29" i="25"/>
  <c r="AK21" i="25"/>
  <c r="AK13" i="25"/>
  <c r="AK5" i="25"/>
  <c r="AK26" i="25"/>
  <c r="AK25" i="25"/>
  <c r="AK3" i="25"/>
  <c r="AK36" i="25"/>
  <c r="AK28" i="25"/>
  <c r="AK20" i="25"/>
  <c r="AK12" i="25"/>
  <c r="AK4" i="25"/>
  <c r="AK35" i="25"/>
  <c r="AK27" i="25"/>
  <c r="AK19" i="25"/>
  <c r="E68" i="38"/>
  <c r="J68" i="38"/>
  <c r="G70" i="38"/>
  <c r="AB68" i="38"/>
  <c r="P17" i="3" s="1"/>
  <c r="E70" i="40"/>
  <c r="Z70" i="40"/>
  <c r="AL25" i="40"/>
  <c r="AL13" i="40"/>
  <c r="AI3" i="40"/>
  <c r="AL20" i="40"/>
  <c r="AL21" i="40"/>
  <c r="AL14" i="40"/>
  <c r="AL28" i="40"/>
  <c r="AL15" i="40"/>
  <c r="AL42" i="40"/>
  <c r="AL40" i="40"/>
  <c r="AL38" i="40"/>
  <c r="AL36" i="40"/>
  <c r="AL34" i="40"/>
  <c r="AL32" i="40"/>
  <c r="AL30" i="40"/>
  <c r="AL26" i="40"/>
  <c r="AL16" i="40"/>
  <c r="AL5" i="40"/>
  <c r="AL24" i="40"/>
  <c r="AL17" i="40"/>
  <c r="AL9" i="40"/>
  <c r="AL8" i="40"/>
  <c r="AL7" i="40"/>
  <c r="AL6" i="40"/>
  <c r="AL4" i="40"/>
  <c r="AL27" i="40"/>
  <c r="AL22" i="40"/>
  <c r="AL18" i="40"/>
  <c r="AL10" i="40"/>
  <c r="AL23" i="40"/>
  <c r="AL43" i="40"/>
  <c r="AL41" i="40"/>
  <c r="AL39" i="40"/>
  <c r="AL37" i="40"/>
  <c r="AL35" i="40"/>
  <c r="AL33" i="40"/>
  <c r="AL31" i="40"/>
  <c r="AL29" i="40"/>
  <c r="AL19" i="40"/>
  <c r="AL11" i="40"/>
  <c r="AL12" i="40"/>
  <c r="AK70" i="40"/>
  <c r="J70" i="40"/>
  <c r="V70" i="40"/>
  <c r="AP67" i="40"/>
  <c r="AD68" i="38"/>
  <c r="Y70" i="40"/>
  <c r="AB68" i="40"/>
  <c r="P19" i="3" s="1"/>
  <c r="P18" i="3"/>
  <c r="P54" i="3" s="1"/>
  <c r="AN67" i="40"/>
  <c r="AJ68" i="35"/>
  <c r="AJ58" i="35"/>
  <c r="AJ70" i="35" s="1"/>
  <c r="S61" i="35"/>
  <c r="AB61" i="35" s="1"/>
  <c r="V61" i="35"/>
  <c r="Y61" i="35"/>
  <c r="Z61" i="35"/>
  <c r="S62" i="35"/>
  <c r="AB62" i="35" s="1"/>
  <c r="V62" i="35"/>
  <c r="Y62" i="35"/>
  <c r="Z62" i="35"/>
  <c r="S63" i="35"/>
  <c r="AB63" i="35" s="1"/>
  <c r="V63" i="35"/>
  <c r="Y63" i="35"/>
  <c r="Z63" i="35"/>
  <c r="S64" i="35"/>
  <c r="AB64" i="35" s="1"/>
  <c r="V64" i="35"/>
  <c r="Y64" i="35"/>
  <c r="Z64" i="35"/>
  <c r="S65" i="35"/>
  <c r="AB65" i="35" s="1"/>
  <c r="V65" i="35"/>
  <c r="Y65" i="35"/>
  <c r="Z65" i="35"/>
  <c r="S66" i="35"/>
  <c r="AB66" i="35" s="1"/>
  <c r="V66" i="35"/>
  <c r="Y66" i="35"/>
  <c r="Z66" i="35"/>
  <c r="Z60" i="35"/>
  <c r="Y60" i="35"/>
  <c r="V60" i="35"/>
  <c r="S60" i="35"/>
  <c r="AB60" i="35" s="1"/>
  <c r="S4" i="35"/>
  <c r="AB4" i="35" s="1"/>
  <c r="V4" i="35"/>
  <c r="Y4" i="35"/>
  <c r="Z4" i="35"/>
  <c r="S5" i="35"/>
  <c r="AB5" i="35" s="1"/>
  <c r="V5" i="35"/>
  <c r="Y5" i="35"/>
  <c r="Z5" i="35"/>
  <c r="S6" i="35"/>
  <c r="AB6" i="35" s="1"/>
  <c r="V6" i="35"/>
  <c r="Y6" i="35"/>
  <c r="Z6" i="35"/>
  <c r="S7" i="35"/>
  <c r="AB7" i="35" s="1"/>
  <c r="V7" i="35"/>
  <c r="Y7" i="35"/>
  <c r="AD7" i="35" s="1"/>
  <c r="Z7" i="35"/>
  <c r="S8" i="35"/>
  <c r="AB8" i="35" s="1"/>
  <c r="V8" i="35"/>
  <c r="Y8" i="35"/>
  <c r="AD8" i="35" s="1"/>
  <c r="Z8" i="35"/>
  <c r="S9" i="35"/>
  <c r="AB9" i="35" s="1"/>
  <c r="V9" i="35"/>
  <c r="Y9" i="35"/>
  <c r="Z9" i="35"/>
  <c r="S10" i="35"/>
  <c r="J34" i="34" s="1"/>
  <c r="V10" i="35"/>
  <c r="Y10" i="35"/>
  <c r="Z10" i="35"/>
  <c r="S11" i="35"/>
  <c r="J27" i="34" s="1"/>
  <c r="V11" i="35"/>
  <c r="Y11" i="35"/>
  <c r="Z11" i="35"/>
  <c r="S12" i="35"/>
  <c r="AB12" i="35" s="1"/>
  <c r="V12" i="35"/>
  <c r="Y12" i="35"/>
  <c r="Z12" i="35"/>
  <c r="S13" i="35"/>
  <c r="AB13" i="35" s="1"/>
  <c r="V13" i="35"/>
  <c r="Y13" i="35"/>
  <c r="Z13" i="35"/>
  <c r="S14" i="35"/>
  <c r="AB14" i="35" s="1"/>
  <c r="V14" i="35"/>
  <c r="Y14" i="35"/>
  <c r="Z14" i="35"/>
  <c r="S15" i="35"/>
  <c r="AB15" i="35" s="1"/>
  <c r="V15" i="35"/>
  <c r="Y15" i="35"/>
  <c r="AD15" i="35" s="1"/>
  <c r="Z15" i="35"/>
  <c r="S16" i="35"/>
  <c r="AB16" i="35" s="1"/>
  <c r="V16" i="35"/>
  <c r="Y16" i="35"/>
  <c r="AD16" i="35" s="1"/>
  <c r="Z16" i="35"/>
  <c r="S17" i="35"/>
  <c r="AB17" i="35" s="1"/>
  <c r="V17" i="35"/>
  <c r="Y17" i="35"/>
  <c r="AD17" i="35" s="1"/>
  <c r="Z17" i="35"/>
  <c r="S18" i="35"/>
  <c r="J36" i="34" s="1"/>
  <c r="V18" i="35"/>
  <c r="Y18" i="35"/>
  <c r="AD18" i="35" s="1"/>
  <c r="Z18" i="35"/>
  <c r="S19" i="35"/>
  <c r="J11" i="34" s="1"/>
  <c r="V19" i="35"/>
  <c r="Y19" i="35"/>
  <c r="Z19" i="35"/>
  <c r="S20" i="35"/>
  <c r="J8" i="34" s="1"/>
  <c r="V20" i="35"/>
  <c r="Y20" i="35"/>
  <c r="Z20" i="35"/>
  <c r="S21" i="35"/>
  <c r="AB21" i="35" s="1"/>
  <c r="V21" i="35"/>
  <c r="Y21" i="35"/>
  <c r="Z21" i="35"/>
  <c r="S22" i="35"/>
  <c r="AB22" i="35" s="1"/>
  <c r="V22" i="35"/>
  <c r="Y22" i="35"/>
  <c r="Z22" i="35"/>
  <c r="S23" i="35"/>
  <c r="AB23" i="35" s="1"/>
  <c r="V23" i="35"/>
  <c r="Y23" i="35"/>
  <c r="AD23" i="35" s="1"/>
  <c r="Z23" i="35"/>
  <c r="S24" i="35"/>
  <c r="AB24" i="35" s="1"/>
  <c r="V24" i="35"/>
  <c r="Y24" i="35"/>
  <c r="AD24" i="35" s="1"/>
  <c r="Z24" i="35"/>
  <c r="S25" i="35"/>
  <c r="AB25" i="35" s="1"/>
  <c r="V25" i="35"/>
  <c r="Y25" i="35"/>
  <c r="Z25" i="35"/>
  <c r="S26" i="35"/>
  <c r="AB26" i="35" s="1"/>
  <c r="V26" i="35"/>
  <c r="Y26" i="35"/>
  <c r="AD26" i="35" s="1"/>
  <c r="Z26" i="35"/>
  <c r="S27" i="35"/>
  <c r="J25" i="34" s="1"/>
  <c r="V27" i="35"/>
  <c r="Y27" i="35"/>
  <c r="Z27" i="35"/>
  <c r="S28" i="35"/>
  <c r="AB28" i="35" s="1"/>
  <c r="V28" i="35"/>
  <c r="Y28" i="35"/>
  <c r="Z28" i="35"/>
  <c r="S29" i="35"/>
  <c r="AB29" i="35" s="1"/>
  <c r="V29" i="35"/>
  <c r="Y29" i="35"/>
  <c r="Z29" i="35"/>
  <c r="S30" i="35"/>
  <c r="AB30" i="35" s="1"/>
  <c r="V30" i="35"/>
  <c r="Y30" i="35"/>
  <c r="Z30" i="35"/>
  <c r="S31" i="35"/>
  <c r="AB31" i="35" s="1"/>
  <c r="V31" i="35"/>
  <c r="Y31" i="35"/>
  <c r="AD31" i="35" s="1"/>
  <c r="Z31" i="35"/>
  <c r="S32" i="35"/>
  <c r="AB32" i="35" s="1"/>
  <c r="V32" i="35"/>
  <c r="Y32" i="35"/>
  <c r="AD32" i="35" s="1"/>
  <c r="Z32" i="35"/>
  <c r="S33" i="35"/>
  <c r="AB33" i="35" s="1"/>
  <c r="V33" i="35"/>
  <c r="Y33" i="35"/>
  <c r="Z33" i="35"/>
  <c r="S34" i="35"/>
  <c r="J14" i="34" s="1"/>
  <c r="V34" i="35"/>
  <c r="Y34" i="35"/>
  <c r="AD34" i="35" s="1"/>
  <c r="Z34" i="35"/>
  <c r="S35" i="35"/>
  <c r="AB35" i="35" s="1"/>
  <c r="V35" i="35"/>
  <c r="Y35" i="35"/>
  <c r="Z35" i="35"/>
  <c r="S36" i="35"/>
  <c r="AB36" i="35" s="1"/>
  <c r="V36" i="35"/>
  <c r="Y36" i="35"/>
  <c r="Z36" i="35"/>
  <c r="S37" i="35"/>
  <c r="AB37" i="35" s="1"/>
  <c r="V37" i="35"/>
  <c r="Y37" i="35"/>
  <c r="Z37" i="35"/>
  <c r="S38" i="35"/>
  <c r="AB38" i="35" s="1"/>
  <c r="V38" i="35"/>
  <c r="Y38" i="35"/>
  <c r="Z38" i="35"/>
  <c r="S39" i="35"/>
  <c r="AB39" i="35" s="1"/>
  <c r="V39" i="35"/>
  <c r="Y39" i="35"/>
  <c r="AD39" i="35" s="1"/>
  <c r="Z39" i="35"/>
  <c r="S40" i="35"/>
  <c r="AB40" i="35" s="1"/>
  <c r="V40" i="35"/>
  <c r="Y40" i="35"/>
  <c r="AD40" i="35" s="1"/>
  <c r="Z40" i="35"/>
  <c r="S41" i="35"/>
  <c r="AB41" i="35" s="1"/>
  <c r="V41" i="35"/>
  <c r="Y41" i="35"/>
  <c r="Z41" i="35"/>
  <c r="S42" i="35"/>
  <c r="J44" i="34" s="1"/>
  <c r="V42" i="35"/>
  <c r="Y42" i="35"/>
  <c r="Z42" i="35"/>
  <c r="S43" i="35"/>
  <c r="AB43" i="35" s="1"/>
  <c r="V43" i="35"/>
  <c r="Y43" i="35"/>
  <c r="Z43" i="35"/>
  <c r="Y15" i="3"/>
  <c r="Y63" i="3" s="1"/>
  <c r="Y14" i="3"/>
  <c r="Z19" i="3" l="1"/>
  <c r="G43" i="55"/>
  <c r="G13" i="55"/>
  <c r="L45" i="55"/>
  <c r="M44" i="55"/>
  <c r="G41" i="51"/>
  <c r="G14" i="51"/>
  <c r="Y60" i="3"/>
  <c r="Y66" i="3"/>
  <c r="F44" i="55"/>
  <c r="E45" i="55"/>
  <c r="F99" i="55"/>
  <c r="E100" i="55"/>
  <c r="M99" i="55"/>
  <c r="L100" i="55"/>
  <c r="M42" i="52"/>
  <c r="L43" i="52"/>
  <c r="AE17" i="3"/>
  <c r="M97" i="52"/>
  <c r="L98" i="52"/>
  <c r="F97" i="52"/>
  <c r="E98" i="52"/>
  <c r="E44" i="51"/>
  <c r="F43" i="51"/>
  <c r="F98" i="51"/>
  <c r="E99" i="51"/>
  <c r="M99" i="51"/>
  <c r="L100" i="51"/>
  <c r="M42" i="51"/>
  <c r="L43" i="51"/>
  <c r="AS33" i="40" a="1"/>
  <c r="AS33" i="40" s="1"/>
  <c r="AU33" i="40" s="1"/>
  <c r="C36" i="45"/>
  <c r="AS18" i="40" a="1"/>
  <c r="AS18" i="40" s="1"/>
  <c r="AT18" i="40" s="1"/>
  <c r="C16" i="45"/>
  <c r="AS17" i="40" a="1"/>
  <c r="AS17" i="40" s="1"/>
  <c r="AT17" i="40" s="1"/>
  <c r="C56" i="45"/>
  <c r="AS36" i="40" a="1"/>
  <c r="AS36" i="40" s="1"/>
  <c r="AW36" i="40" s="1"/>
  <c r="C28" i="45"/>
  <c r="AS20" i="40" a="1"/>
  <c r="AS20" i="40" s="1"/>
  <c r="AW20" i="40" s="1"/>
  <c r="C7" i="45"/>
  <c r="AS47" i="40" a="1"/>
  <c r="AS47" i="40" s="1"/>
  <c r="C40" i="45"/>
  <c r="AS49" i="40" a="1"/>
  <c r="AS49" i="40" s="1"/>
  <c r="C42" i="45"/>
  <c r="AI63" i="44"/>
  <c r="AL63" i="40"/>
  <c r="AS63" i="40" s="1" a="1"/>
  <c r="AS63" i="40" s="1"/>
  <c r="AS35" i="40" a="1"/>
  <c r="AS35" i="40" s="1"/>
  <c r="AW35" i="40" s="1"/>
  <c r="C30" i="45"/>
  <c r="AS22" i="40" a="1"/>
  <c r="AS22" i="40" s="1"/>
  <c r="AW22" i="40" s="1"/>
  <c r="C29" i="45"/>
  <c r="AS24" i="40" a="1"/>
  <c r="AS24" i="40" s="1"/>
  <c r="AT24" i="40" s="1"/>
  <c r="C34" i="45"/>
  <c r="AS38" i="40" a="1"/>
  <c r="AS38" i="40" s="1"/>
  <c r="AW38" i="40" s="1"/>
  <c r="C50" i="45"/>
  <c r="AI58" i="40"/>
  <c r="AI3" i="44"/>
  <c r="AS51" i="40" a="1"/>
  <c r="AS51" i="40" s="1"/>
  <c r="C44" i="45"/>
  <c r="AS54" i="40" a="1"/>
  <c r="AS54" i="40" s="1"/>
  <c r="C47" i="45"/>
  <c r="AS40" i="40" a="1"/>
  <c r="AS40" i="40" s="1"/>
  <c r="C26" i="45"/>
  <c r="AS13" i="40" a="1"/>
  <c r="AS13" i="40" s="1"/>
  <c r="AT13" i="40" s="1"/>
  <c r="C32" i="45"/>
  <c r="AS48" i="40" a="1"/>
  <c r="AS48" i="40" s="1"/>
  <c r="C41" i="45"/>
  <c r="AS50" i="40" a="1"/>
  <c r="AS50" i="40" s="1"/>
  <c r="C43" i="45"/>
  <c r="AS5" i="40" a="1"/>
  <c r="AS5" i="40" s="1"/>
  <c r="AT5" i="40" s="1"/>
  <c r="C9" i="45"/>
  <c r="AS12" i="40" a="1"/>
  <c r="AS12" i="40" s="1"/>
  <c r="AW12" i="40" s="1"/>
  <c r="C19" i="45"/>
  <c r="AS39" i="40" a="1"/>
  <c r="AS39" i="40" s="1"/>
  <c r="AW39" i="40" s="1"/>
  <c r="C25" i="45"/>
  <c r="AS4" i="40" a="1"/>
  <c r="AS4" i="40" s="1"/>
  <c r="AT4" i="40" s="1"/>
  <c r="C4" i="45"/>
  <c r="AS16" i="40" a="1"/>
  <c r="AS16" i="40" s="1"/>
  <c r="AT16" i="40" s="1"/>
  <c r="C57" i="45"/>
  <c r="AS42" i="40" a="1"/>
  <c r="AS42" i="40" s="1"/>
  <c r="AW42" i="40" s="1"/>
  <c r="C33" i="45"/>
  <c r="AS25" i="40" a="1"/>
  <c r="AS25" i="40" s="1"/>
  <c r="AT25" i="40" s="1"/>
  <c r="C23" i="45"/>
  <c r="AS46" i="40" a="1"/>
  <c r="AS46" i="40" s="1"/>
  <c r="C39" i="45"/>
  <c r="AS27" i="40" a="1"/>
  <c r="AS27" i="40" s="1"/>
  <c r="AW27" i="40" s="1"/>
  <c r="C22" i="45"/>
  <c r="AS11" i="40" a="1"/>
  <c r="AS11" i="40" s="1"/>
  <c r="AT11" i="40" s="1"/>
  <c r="C17" i="45"/>
  <c r="AS41" i="40" a="1"/>
  <c r="AS41" i="40" s="1"/>
  <c r="AW41" i="40" s="1"/>
  <c r="C53" i="45"/>
  <c r="AS6" i="40" a="1"/>
  <c r="AS6" i="40" s="1"/>
  <c r="AT6" i="40" s="1"/>
  <c r="C10" i="45"/>
  <c r="AS26" i="40" a="1"/>
  <c r="AS26" i="40" s="1"/>
  <c r="AT26" i="40" s="1"/>
  <c r="C24" i="45"/>
  <c r="AS15" i="40" a="1"/>
  <c r="AS15" i="40" s="1"/>
  <c r="AW15" i="40" s="1"/>
  <c r="C21" i="45"/>
  <c r="AS45" i="40" a="1"/>
  <c r="AS45" i="40" s="1"/>
  <c r="C38" i="45"/>
  <c r="AS37" i="40" a="1"/>
  <c r="AS37" i="40" s="1"/>
  <c r="AU37" i="40" s="1"/>
  <c r="C51" i="45"/>
  <c r="AS19" i="40" a="1"/>
  <c r="AS19" i="40" s="1"/>
  <c r="AW19" i="40" s="1"/>
  <c r="C11" i="45"/>
  <c r="AS43" i="40" a="1"/>
  <c r="AS43" i="40" s="1"/>
  <c r="AW43" i="40" s="1"/>
  <c r="C55" i="45"/>
  <c r="AS7" i="40" a="1"/>
  <c r="AS7" i="40" s="1"/>
  <c r="AT7" i="40" s="1"/>
  <c r="C54" i="45"/>
  <c r="AS30" i="40" a="1"/>
  <c r="AS30" i="40" s="1"/>
  <c r="AW30" i="40" s="1"/>
  <c r="C15" i="45"/>
  <c r="AS28" i="40" a="1"/>
  <c r="AS28" i="40" s="1"/>
  <c r="AW28" i="40" s="1"/>
  <c r="C27" i="45"/>
  <c r="AS44" i="40" a="1"/>
  <c r="AS44" i="40" s="1"/>
  <c r="C37" i="45"/>
  <c r="AS29" i="40" a="1"/>
  <c r="AS29" i="40" s="1"/>
  <c r="AW29" i="40" s="1"/>
  <c r="C31" i="45"/>
  <c r="AS23" i="40" a="1"/>
  <c r="AS23" i="40" s="1"/>
  <c r="AU23" i="40" s="1"/>
  <c r="C13" i="45"/>
  <c r="AS8" i="40" a="1"/>
  <c r="AS8" i="40" s="1"/>
  <c r="AT8" i="40" s="1"/>
  <c r="C6" i="45"/>
  <c r="AS32" i="40" a="1"/>
  <c r="AS32" i="40" s="1"/>
  <c r="AW32" i="40" s="1"/>
  <c r="C35" i="45"/>
  <c r="AS14" i="40" a="1"/>
  <c r="AS14" i="40" s="1"/>
  <c r="AT14" i="40" s="1"/>
  <c r="C20" i="45"/>
  <c r="AL53" i="40"/>
  <c r="AS55" i="40" a="1"/>
  <c r="AS55" i="40" s="1"/>
  <c r="C48" i="45"/>
  <c r="AI61" i="44"/>
  <c r="AL61" i="40"/>
  <c r="AS61" i="40" s="1" a="1"/>
  <c r="AS61" i="40" s="1"/>
  <c r="AI66" i="44"/>
  <c r="AL66" i="40"/>
  <c r="AS66" i="40" s="1" a="1"/>
  <c r="AS66" i="40" s="1"/>
  <c r="AS31" i="40" a="1"/>
  <c r="AS31" i="40" s="1"/>
  <c r="AW31" i="40" s="1"/>
  <c r="C12" i="45"/>
  <c r="AS10" i="40" a="1"/>
  <c r="AS10" i="40" s="1"/>
  <c r="AT10" i="40" s="1"/>
  <c r="C52" i="45"/>
  <c r="AS9" i="40" a="1"/>
  <c r="AS9" i="40" s="1"/>
  <c r="AT9" i="40" s="1"/>
  <c r="C8" i="45"/>
  <c r="AS34" i="40" a="1"/>
  <c r="AS34" i="40" s="1"/>
  <c r="AW34" i="40" s="1"/>
  <c r="C14" i="45"/>
  <c r="AS21" i="40" a="1"/>
  <c r="AS21" i="40" s="1"/>
  <c r="AW21" i="40" s="1"/>
  <c r="C18" i="45"/>
  <c r="AS56" i="40" a="1"/>
  <c r="AS56" i="40" s="1"/>
  <c r="C49" i="45"/>
  <c r="AL52" i="40"/>
  <c r="AI65" i="44"/>
  <c r="AL65" i="40"/>
  <c r="AS65" i="40" s="1" a="1"/>
  <c r="AS65" i="40" s="1"/>
  <c r="AI64" i="44"/>
  <c r="AL64" i="40"/>
  <c r="AS64" i="40" s="1" a="1"/>
  <c r="AS64" i="40" s="1"/>
  <c r="AI60" i="44"/>
  <c r="AL60" i="40"/>
  <c r="AI68" i="40"/>
  <c r="S19" i="3" s="1"/>
  <c r="AI62" i="44"/>
  <c r="AL62" i="40"/>
  <c r="AS62" i="40" s="1" a="1"/>
  <c r="AS62" i="40" s="1"/>
  <c r="AH18" i="3"/>
  <c r="O54" i="3"/>
  <c r="P55" i="3" s="1"/>
  <c r="Z54" i="3"/>
  <c r="L54" i="3"/>
  <c r="AU40" i="40"/>
  <c r="AT12" i="40"/>
  <c r="AT22" i="40"/>
  <c r="AA60" i="40"/>
  <c r="AA63" i="40"/>
  <c r="AA61" i="40"/>
  <c r="AA62" i="40"/>
  <c r="AA66" i="40"/>
  <c r="AA65" i="40"/>
  <c r="AA64" i="40"/>
  <c r="AT30" i="40"/>
  <c r="AT39" i="40"/>
  <c r="AT19" i="40"/>
  <c r="AT15" i="40"/>
  <c r="AT27" i="40"/>
  <c r="AT28" i="40"/>
  <c r="AT29" i="40"/>
  <c r="AT35" i="40"/>
  <c r="AT20" i="40"/>
  <c r="AT36" i="40"/>
  <c r="AT34" i="40"/>
  <c r="AT43" i="40"/>
  <c r="AA17" i="40"/>
  <c r="AA8" i="40"/>
  <c r="AA16" i="40"/>
  <c r="AA9" i="40"/>
  <c r="AA33" i="40"/>
  <c r="AA49" i="40"/>
  <c r="AA32" i="40"/>
  <c r="AA41" i="40"/>
  <c r="AA24" i="40"/>
  <c r="AA25" i="40"/>
  <c r="AA31" i="40"/>
  <c r="AA6" i="40"/>
  <c r="AA56" i="40"/>
  <c r="AA50" i="40"/>
  <c r="AA36" i="40"/>
  <c r="AA18" i="40"/>
  <c r="AA47" i="40"/>
  <c r="AA19" i="40"/>
  <c r="AA21" i="40"/>
  <c r="AA53" i="40"/>
  <c r="AA37" i="40"/>
  <c r="AA12" i="40"/>
  <c r="AA20" i="40"/>
  <c r="AA35" i="40"/>
  <c r="AA23" i="40"/>
  <c r="AA29" i="40"/>
  <c r="AA51" i="40"/>
  <c r="AA11" i="40"/>
  <c r="AA26" i="40"/>
  <c r="AA14" i="40"/>
  <c r="AA10" i="40"/>
  <c r="AA40" i="40"/>
  <c r="AA45" i="40"/>
  <c r="AA5" i="40"/>
  <c r="AA27" i="40"/>
  <c r="AA48" i="40"/>
  <c r="AA46" i="40"/>
  <c r="AA4" i="40"/>
  <c r="AA54" i="40"/>
  <c r="AA7" i="40"/>
  <c r="AA22" i="40"/>
  <c r="AA42" i="40"/>
  <c r="AA15" i="40"/>
  <c r="AA43" i="40"/>
  <c r="AA44" i="40"/>
  <c r="AA30" i="40"/>
  <c r="AA34" i="40"/>
  <c r="AA28" i="40"/>
  <c r="AA55" i="40"/>
  <c r="AA52" i="40"/>
  <c r="AA13" i="40"/>
  <c r="AA39" i="40"/>
  <c r="AA38" i="40"/>
  <c r="AT42" i="40"/>
  <c r="AT32" i="40"/>
  <c r="AT41" i="40"/>
  <c r="AT23" i="40"/>
  <c r="AT21" i="40"/>
  <c r="AU27" i="40"/>
  <c r="AW45" i="40"/>
  <c r="AU45" i="40"/>
  <c r="AW55" i="40"/>
  <c r="AU55" i="40"/>
  <c r="AU56" i="40"/>
  <c r="AW56" i="40"/>
  <c r="AW47" i="40"/>
  <c r="AU47" i="40"/>
  <c r="AW49" i="40"/>
  <c r="AU49" i="40"/>
  <c r="AU44" i="40"/>
  <c r="AW44" i="40"/>
  <c r="AW51" i="40"/>
  <c r="AU51" i="40"/>
  <c r="AW54" i="40"/>
  <c r="AU54" i="40"/>
  <c r="AW46" i="40"/>
  <c r="AU46" i="40"/>
  <c r="AW48" i="40"/>
  <c r="AU48" i="40"/>
  <c r="AW50" i="40"/>
  <c r="AU50" i="40"/>
  <c r="M80" i="46"/>
  <c r="L81" i="46"/>
  <c r="F20" i="46"/>
  <c r="E21" i="46"/>
  <c r="F78" i="46"/>
  <c r="E79" i="46"/>
  <c r="L21" i="46"/>
  <c r="M20" i="46"/>
  <c r="L78" i="45"/>
  <c r="M77" i="45"/>
  <c r="AB34" i="35"/>
  <c r="AB18" i="35"/>
  <c r="J18" i="34"/>
  <c r="J21" i="34"/>
  <c r="J33" i="34"/>
  <c r="J15" i="34"/>
  <c r="J32" i="34"/>
  <c r="J9" i="34"/>
  <c r="AB19" i="35"/>
  <c r="J26" i="34"/>
  <c r="J4" i="34"/>
  <c r="J39" i="34"/>
  <c r="J29" i="34"/>
  <c r="AB42" i="35"/>
  <c r="AB20" i="35"/>
  <c r="J43" i="34"/>
  <c r="J20" i="34"/>
  <c r="J24" i="34"/>
  <c r="J7" i="34"/>
  <c r="AB27" i="35"/>
  <c r="AB11" i="35"/>
  <c r="J42" i="34"/>
  <c r="J13" i="34"/>
  <c r="J16" i="34"/>
  <c r="J22" i="34"/>
  <c r="J12" i="34"/>
  <c r="J41" i="34"/>
  <c r="J30" i="34"/>
  <c r="J23" i="34"/>
  <c r="J6" i="34"/>
  <c r="J28" i="34"/>
  <c r="J31" i="34"/>
  <c r="J38" i="34"/>
  <c r="AB10" i="35"/>
  <c r="J19" i="34"/>
  <c r="J17" i="34"/>
  <c r="J40" i="34"/>
  <c r="J37" i="34"/>
  <c r="J35" i="34"/>
  <c r="J10" i="34"/>
  <c r="AU36" i="40"/>
  <c r="AE19" i="3"/>
  <c r="AB19" i="3"/>
  <c r="AC19" i="3"/>
  <c r="AU38" i="40"/>
  <c r="AW37" i="40"/>
  <c r="AU20" i="40"/>
  <c r="AW23" i="40"/>
  <c r="AW33" i="40"/>
  <c r="AU28" i="40"/>
  <c r="AU30" i="40"/>
  <c r="AU34" i="40"/>
  <c r="AU29" i="40"/>
  <c r="AU21" i="40"/>
  <c r="AE18" i="3"/>
  <c r="AU31" i="40"/>
  <c r="M19" i="45"/>
  <c r="G17" i="45" s="1"/>
  <c r="L20" i="45"/>
  <c r="E79" i="45"/>
  <c r="F78" i="45"/>
  <c r="AC17" i="3"/>
  <c r="AB17" i="3"/>
  <c r="AU22" i="40"/>
  <c r="AU32" i="40"/>
  <c r="AU35" i="40"/>
  <c r="AU43" i="40"/>
  <c r="AW25" i="40"/>
  <c r="AU25" i="40"/>
  <c r="AU26" i="40"/>
  <c r="AW26" i="40"/>
  <c r="AU42" i="40"/>
  <c r="AU41" i="40"/>
  <c r="AU39" i="40"/>
  <c r="AW7" i="40"/>
  <c r="AU7" i="40"/>
  <c r="AW8" i="40"/>
  <c r="AU8" i="40"/>
  <c r="AW14" i="40"/>
  <c r="AU14" i="40"/>
  <c r="AW4" i="40"/>
  <c r="AU4" i="40"/>
  <c r="AW10" i="40"/>
  <c r="AU10" i="40"/>
  <c r="AW9" i="40"/>
  <c r="AU9" i="40"/>
  <c r="AW6" i="40"/>
  <c r="AU6" i="40"/>
  <c r="AU12" i="40"/>
  <c r="AW18" i="40"/>
  <c r="AU18" i="40"/>
  <c r="AW17" i="40"/>
  <c r="AU17" i="40"/>
  <c r="AW11" i="40"/>
  <c r="AU11" i="40"/>
  <c r="AU15" i="40"/>
  <c r="AW24" i="40"/>
  <c r="AU24" i="40"/>
  <c r="S18" i="3"/>
  <c r="AL3" i="40"/>
  <c r="AW16" i="40"/>
  <c r="AU16" i="40"/>
  <c r="AU19" i="40"/>
  <c r="AW5" i="40"/>
  <c r="AU5" i="40"/>
  <c r="AW13" i="40"/>
  <c r="AU13" i="40"/>
  <c r="AD70" i="40"/>
  <c r="AA3" i="40"/>
  <c r="AA58" i="40" s="1"/>
  <c r="AB70" i="40"/>
  <c r="AD66" i="35"/>
  <c r="AD65" i="35"/>
  <c r="AD61" i="35"/>
  <c r="AD64" i="35"/>
  <c r="AD62" i="35"/>
  <c r="AD63" i="35"/>
  <c r="AD60" i="35"/>
  <c r="AD20" i="35"/>
  <c r="AD12" i="35"/>
  <c r="AD5" i="35"/>
  <c r="AD43" i="35"/>
  <c r="AD33" i="35"/>
  <c r="AD30" i="35"/>
  <c r="AD9" i="35"/>
  <c r="AD29" i="35"/>
  <c r="AD4" i="35"/>
  <c r="AD42" i="35"/>
  <c r="AD38" i="35"/>
  <c r="AD35" i="35"/>
  <c r="AD28" i="35"/>
  <c r="AD14" i="35"/>
  <c r="AD41" i="35"/>
  <c r="AD37" i="35"/>
  <c r="AD11" i="35"/>
  <c r="AD22" i="35"/>
  <c r="AD19" i="35"/>
  <c r="AD13" i="35"/>
  <c r="AD36" i="35"/>
  <c r="AD25" i="35"/>
  <c r="AD21" i="35"/>
  <c r="AD27" i="35"/>
  <c r="AD10" i="35"/>
  <c r="AD6" i="35"/>
  <c r="G44" i="55" l="1"/>
  <c r="G14" i="55"/>
  <c r="L46" i="55"/>
  <c r="M45" i="55"/>
  <c r="G23" i="51"/>
  <c r="M100" i="55"/>
  <c r="L101" i="55"/>
  <c r="F100" i="55"/>
  <c r="E101" i="55"/>
  <c r="F45" i="55"/>
  <c r="E46" i="55"/>
  <c r="G42" i="52"/>
  <c r="G30" i="52"/>
  <c r="M43" i="52"/>
  <c r="L44" i="52"/>
  <c r="G20" i="46"/>
  <c r="G15" i="46"/>
  <c r="F19" i="3"/>
  <c r="F98" i="52"/>
  <c r="E99" i="52"/>
  <c r="M98" i="52"/>
  <c r="L99" i="52"/>
  <c r="L44" i="51"/>
  <c r="M43" i="51"/>
  <c r="M100" i="51"/>
  <c r="L101" i="51"/>
  <c r="F99" i="51"/>
  <c r="E100" i="51"/>
  <c r="F44" i="51"/>
  <c r="E45" i="51"/>
  <c r="AW66" i="40"/>
  <c r="AU66" i="40"/>
  <c r="D42" i="45"/>
  <c r="AW62" i="40"/>
  <c r="AU62" i="40"/>
  <c r="AW65" i="40"/>
  <c r="AU65" i="40"/>
  <c r="AT65" i="40"/>
  <c r="AT31" i="40"/>
  <c r="AI58" i="44"/>
  <c r="AS60" i="40" a="1"/>
  <c r="AS60" i="40" s="1"/>
  <c r="AL68" i="40"/>
  <c r="AS52" i="40" a="1"/>
  <c r="AS52" i="40" s="1"/>
  <c r="C45" i="45"/>
  <c r="D45" i="45" s="1"/>
  <c r="D55" i="45"/>
  <c r="AL58" i="40"/>
  <c r="AL70" i="40" s="1"/>
  <c r="C5" i="45"/>
  <c r="AI68" i="44"/>
  <c r="D16" i="45"/>
  <c r="Z55" i="3"/>
  <c r="AW64" i="40"/>
  <c r="AT64" i="40"/>
  <c r="AU64" i="40"/>
  <c r="AS53" i="40" a="1"/>
  <c r="AS53" i="40" s="1"/>
  <c r="C46" i="45"/>
  <c r="D31" i="45"/>
  <c r="AT40" i="40"/>
  <c r="AW40" i="40"/>
  <c r="AW63" i="40"/>
  <c r="AU63" i="40"/>
  <c r="AW61" i="40"/>
  <c r="AT61" i="40"/>
  <c r="AT67" i="40" s="1"/>
  <c r="AU61" i="40"/>
  <c r="D51" i="45"/>
  <c r="D43" i="45"/>
  <c r="T55" i="3"/>
  <c r="V55" i="3"/>
  <c r="AA55" i="3"/>
  <c r="Y55" i="3"/>
  <c r="Q55" i="3"/>
  <c r="R55" i="3"/>
  <c r="X55" i="3"/>
  <c r="W55" i="3"/>
  <c r="U55" i="3"/>
  <c r="F18" i="3"/>
  <c r="S54" i="3"/>
  <c r="S55" i="3" s="1"/>
  <c r="G12" i="45"/>
  <c r="AA68" i="40"/>
  <c r="AA70" i="40" s="1"/>
  <c r="M21" i="46"/>
  <c r="G21" i="46" s="1"/>
  <c r="L22" i="46"/>
  <c r="F79" i="46"/>
  <c r="E80" i="46"/>
  <c r="F21" i="46"/>
  <c r="E22" i="46"/>
  <c r="M81" i="46"/>
  <c r="L82" i="46"/>
  <c r="M78" i="45"/>
  <c r="L79" i="45"/>
  <c r="AF19" i="3"/>
  <c r="AG19" i="3"/>
  <c r="AC18" i="3"/>
  <c r="AB18" i="3"/>
  <c r="AB54" i="3" s="1"/>
  <c r="AB55" i="3" s="1"/>
  <c r="M20" i="45"/>
  <c r="L21" i="45"/>
  <c r="F79" i="45"/>
  <c r="E80" i="45"/>
  <c r="AF17" i="3"/>
  <c r="AG17" i="3"/>
  <c r="AS3" i="40"/>
  <c r="AE58" i="35"/>
  <c r="G30" i="55" l="1"/>
  <c r="M46" i="55"/>
  <c r="L47" i="55"/>
  <c r="G29" i="51"/>
  <c r="F101" i="55"/>
  <c r="E102" i="55"/>
  <c r="F46" i="55"/>
  <c r="E47" i="55"/>
  <c r="M101" i="55"/>
  <c r="L102" i="55"/>
  <c r="G43" i="52"/>
  <c r="G34" i="52"/>
  <c r="L45" i="52"/>
  <c r="M44" i="52"/>
  <c r="F99" i="52"/>
  <c r="E100" i="52"/>
  <c r="M99" i="52"/>
  <c r="L100" i="52"/>
  <c r="E46" i="51"/>
  <c r="F45" i="51"/>
  <c r="F100" i="51"/>
  <c r="E101" i="51"/>
  <c r="M101" i="51"/>
  <c r="L102" i="51"/>
  <c r="L45" i="51"/>
  <c r="M44" i="51"/>
  <c r="D20" i="45"/>
  <c r="D40" i="45"/>
  <c r="D5" i="45"/>
  <c r="D37" i="45"/>
  <c r="AU52" i="40"/>
  <c r="AW52" i="40"/>
  <c r="D28" i="45"/>
  <c r="D39" i="45"/>
  <c r="D12" i="45"/>
  <c r="D46" i="45"/>
  <c r="D30" i="45"/>
  <c r="D25" i="45"/>
  <c r="D6" i="45"/>
  <c r="D41" i="45"/>
  <c r="D29" i="45"/>
  <c r="D15" i="45"/>
  <c r="D47" i="45"/>
  <c r="D18" i="45"/>
  <c r="D26" i="45"/>
  <c r="D17" i="45"/>
  <c r="AW53" i="40"/>
  <c r="AU53" i="40"/>
  <c r="D13" i="45"/>
  <c r="D32" i="45"/>
  <c r="AW60" i="40"/>
  <c r="AW68" i="40" s="1"/>
  <c r="AU60" i="40"/>
  <c r="AU67" i="40" s="1"/>
  <c r="AS67" i="40"/>
  <c r="D23" i="45"/>
  <c r="D10" i="45"/>
  <c r="D44" i="45"/>
  <c r="D21" i="45"/>
  <c r="D50" i="45"/>
  <c r="D52" i="45"/>
  <c r="D48" i="45"/>
  <c r="D34" i="45"/>
  <c r="D24" i="45"/>
  <c r="D11" i="45"/>
  <c r="D49" i="45"/>
  <c r="D14" i="45"/>
  <c r="D22" i="45"/>
  <c r="D36" i="45"/>
  <c r="D9" i="45"/>
  <c r="D27" i="45"/>
  <c r="D19" i="45"/>
  <c r="D53" i="45"/>
  <c r="D8" i="45"/>
  <c r="D54" i="45"/>
  <c r="D35" i="45"/>
  <c r="D7" i="45"/>
  <c r="D57" i="45"/>
  <c r="D33" i="45"/>
  <c r="D38" i="45"/>
  <c r="D56" i="45"/>
  <c r="D4" i="45"/>
  <c r="AD55" i="3"/>
  <c r="AD54" i="3"/>
  <c r="AC54" i="3"/>
  <c r="AC55" i="3" s="1"/>
  <c r="AS57" i="40"/>
  <c r="AT3" i="40"/>
  <c r="AT57" i="40" s="1"/>
  <c r="E23" i="46"/>
  <c r="F22" i="46"/>
  <c r="E81" i="46"/>
  <c r="F80" i="46"/>
  <c r="L83" i="46"/>
  <c r="M82" i="46"/>
  <c r="M22" i="46"/>
  <c r="L23" i="46"/>
  <c r="M79" i="45"/>
  <c r="L80" i="45"/>
  <c r="AG18" i="3"/>
  <c r="AF18" i="3"/>
  <c r="E81" i="45"/>
  <c r="F80" i="45"/>
  <c r="M21" i="45"/>
  <c r="L22" i="45"/>
  <c r="AU3" i="40"/>
  <c r="AW3" i="40"/>
  <c r="AW58" i="40" s="1"/>
  <c r="AW70" i="40" s="1"/>
  <c r="Q14" i="3"/>
  <c r="G46" i="55" l="1"/>
  <c r="G34" i="55"/>
  <c r="M47" i="55"/>
  <c r="L48" i="55"/>
  <c r="G30" i="51"/>
  <c r="M102" i="55"/>
  <c r="L103" i="55"/>
  <c r="F102" i="55"/>
  <c r="E103" i="55"/>
  <c r="F47" i="55"/>
  <c r="E48" i="55"/>
  <c r="G44" i="52"/>
  <c r="G39" i="52"/>
  <c r="M45" i="52"/>
  <c r="G45" i="52" s="1"/>
  <c r="L46" i="52"/>
  <c r="G12" i="46"/>
  <c r="M100" i="52"/>
  <c r="L101" i="52"/>
  <c r="E101" i="52"/>
  <c r="F100" i="52"/>
  <c r="F101" i="51"/>
  <c r="E102" i="51"/>
  <c r="M102" i="51"/>
  <c r="L103" i="51"/>
  <c r="M45" i="51"/>
  <c r="L46" i="51"/>
  <c r="F46" i="51"/>
  <c r="E47" i="51"/>
  <c r="AU57" i="40"/>
  <c r="E4" i="45"/>
  <c r="D58" i="45"/>
  <c r="G21" i="45"/>
  <c r="G13" i="45"/>
  <c r="M23" i="46"/>
  <c r="L24" i="46"/>
  <c r="M83" i="46"/>
  <c r="L84" i="46"/>
  <c r="F81" i="46"/>
  <c r="E82" i="46"/>
  <c r="E24" i="46"/>
  <c r="F23" i="46"/>
  <c r="M80" i="45"/>
  <c r="L81" i="45"/>
  <c r="L23" i="45"/>
  <c r="M22" i="45"/>
  <c r="F81" i="45"/>
  <c r="E82" i="45"/>
  <c r="E24" i="38"/>
  <c r="J24" i="38" s="1"/>
  <c r="O24" i="38"/>
  <c r="S24" i="38"/>
  <c r="J24" i="39" s="1"/>
  <c r="AK24" i="38"/>
  <c r="AO24" i="38"/>
  <c r="AQ24" i="38"/>
  <c r="AR24" i="38"/>
  <c r="E25" i="38"/>
  <c r="J25" i="38" s="1"/>
  <c r="O25" i="38"/>
  <c r="S25" i="38"/>
  <c r="J27" i="39" s="1"/>
  <c r="AK25" i="38"/>
  <c r="AO25" i="38"/>
  <c r="AQ25" i="38"/>
  <c r="AR25" i="38"/>
  <c r="E26" i="38"/>
  <c r="J26" i="38" s="1"/>
  <c r="O26" i="38"/>
  <c r="S26" i="38"/>
  <c r="J33" i="39" s="1"/>
  <c r="AK26" i="38"/>
  <c r="AO26" i="38"/>
  <c r="AQ26" i="38"/>
  <c r="AR26" i="38"/>
  <c r="O24" i="35"/>
  <c r="AN24" i="35"/>
  <c r="AK24" i="35"/>
  <c r="AO24" i="35"/>
  <c r="AQ24" i="35"/>
  <c r="AR24" i="35"/>
  <c r="O25" i="35"/>
  <c r="P25" i="35"/>
  <c r="AP25" i="35"/>
  <c r="AK25" i="35"/>
  <c r="AN25" i="35"/>
  <c r="AT25" i="35" s="1"/>
  <c r="AO25" i="35"/>
  <c r="AQ25" i="35"/>
  <c r="AR25" i="35"/>
  <c r="O26" i="35"/>
  <c r="P26" i="35"/>
  <c r="AK26" i="35"/>
  <c r="AN26" i="35"/>
  <c r="AO26" i="35"/>
  <c r="AP26" i="35"/>
  <c r="AQ26" i="35"/>
  <c r="AR26" i="35"/>
  <c r="E24" i="35"/>
  <c r="J24" i="35" s="1"/>
  <c r="E25" i="35"/>
  <c r="J25" i="35" s="1"/>
  <c r="E26" i="35"/>
  <c r="J26" i="35" s="1"/>
  <c r="U15" i="3"/>
  <c r="AH68" i="35"/>
  <c r="AG68" i="35"/>
  <c r="X15" i="3" s="1"/>
  <c r="X63" i="3" s="1"/>
  <c r="AF68" i="35"/>
  <c r="W15" i="3" s="1"/>
  <c r="W63" i="3" s="1"/>
  <c r="AE68" i="35"/>
  <c r="AC68" i="35"/>
  <c r="R15" i="3" s="1"/>
  <c r="X68" i="35"/>
  <c r="N15" i="3" s="1"/>
  <c r="W68" i="35"/>
  <c r="M15" i="3" s="1"/>
  <c r="U68" i="35"/>
  <c r="K15" i="3" s="1"/>
  <c r="T68" i="35"/>
  <c r="J15" i="3" s="1"/>
  <c r="R68" i="35"/>
  <c r="I15" i="3" s="1"/>
  <c r="Q68" i="35"/>
  <c r="H15" i="3" s="1"/>
  <c r="H68" i="35"/>
  <c r="G68" i="35"/>
  <c r="F68" i="35"/>
  <c r="G39" i="55" l="1"/>
  <c r="L49" i="55"/>
  <c r="M48" i="55"/>
  <c r="G34" i="51"/>
  <c r="F103" i="55"/>
  <c r="E104" i="55"/>
  <c r="E49" i="55"/>
  <c r="F48" i="55"/>
  <c r="M103" i="55"/>
  <c r="L104" i="55"/>
  <c r="M46" i="52"/>
  <c r="G46" i="52" s="1"/>
  <c r="L47" i="52"/>
  <c r="G22" i="46"/>
  <c r="F101" i="52"/>
  <c r="E102" i="52"/>
  <c r="M101" i="52"/>
  <c r="L102" i="52"/>
  <c r="E48" i="51"/>
  <c r="F47" i="51"/>
  <c r="M46" i="51"/>
  <c r="L47" i="51"/>
  <c r="M103" i="51"/>
  <c r="L104" i="51"/>
  <c r="F102" i="51"/>
  <c r="E103" i="51"/>
  <c r="F4" i="45"/>
  <c r="E5" i="45"/>
  <c r="E25" i="46"/>
  <c r="F24" i="46"/>
  <c r="E28" i="46"/>
  <c r="F82" i="46"/>
  <c r="E83" i="46"/>
  <c r="L85" i="46"/>
  <c r="M84" i="46"/>
  <c r="L28" i="46"/>
  <c r="M24" i="46"/>
  <c r="G24" i="46" s="1"/>
  <c r="L25" i="46"/>
  <c r="M81" i="45"/>
  <c r="L82" i="45"/>
  <c r="F82" i="45"/>
  <c r="E83" i="45"/>
  <c r="L24" i="45"/>
  <c r="M23" i="45"/>
  <c r="G16" i="45" s="1"/>
  <c r="AP25" i="38"/>
  <c r="AB25" i="38"/>
  <c r="AP24" i="38"/>
  <c r="AB24" i="38"/>
  <c r="AP26" i="38"/>
  <c r="AB26" i="38"/>
  <c r="Q15" i="3"/>
  <c r="AE70" i="35"/>
  <c r="AN26" i="38"/>
  <c r="AN25" i="38"/>
  <c r="AN24" i="38"/>
  <c r="P26" i="38"/>
  <c r="P25" i="38"/>
  <c r="P24" i="38"/>
  <c r="P24" i="35"/>
  <c r="AP24" i="35"/>
  <c r="L68" i="35"/>
  <c r="G15" i="3" s="1"/>
  <c r="G63" i="3" s="1"/>
  <c r="O15" i="3"/>
  <c r="L15" i="3"/>
  <c r="J101" i="39"/>
  <c r="K96" i="39" s="1"/>
  <c r="C101" i="39"/>
  <c r="D100" i="39" s="1"/>
  <c r="G100" i="39"/>
  <c r="K99" i="39"/>
  <c r="G99" i="39"/>
  <c r="D99" i="39"/>
  <c r="G98" i="39"/>
  <c r="D98" i="39"/>
  <c r="K97" i="39"/>
  <c r="G97" i="39"/>
  <c r="D97" i="39"/>
  <c r="G96" i="39"/>
  <c r="D96" i="39"/>
  <c r="K95" i="39"/>
  <c r="G95" i="39"/>
  <c r="D95" i="39"/>
  <c r="K94" i="39"/>
  <c r="G94" i="39"/>
  <c r="D94" i="39"/>
  <c r="K93" i="39"/>
  <c r="G93" i="39"/>
  <c r="D93" i="39"/>
  <c r="K92" i="39"/>
  <c r="G92" i="39"/>
  <c r="D92" i="39"/>
  <c r="K91" i="39"/>
  <c r="G91" i="39"/>
  <c r="D91" i="39"/>
  <c r="K90" i="39"/>
  <c r="G90" i="39"/>
  <c r="D90" i="39"/>
  <c r="K89" i="39"/>
  <c r="G89" i="39"/>
  <c r="D89" i="39"/>
  <c r="K88" i="39"/>
  <c r="G88" i="39"/>
  <c r="D88" i="39"/>
  <c r="K87" i="39"/>
  <c r="G87" i="39"/>
  <c r="D87" i="39"/>
  <c r="K86" i="39"/>
  <c r="G86" i="39"/>
  <c r="D86" i="39"/>
  <c r="K85" i="39"/>
  <c r="G85" i="39"/>
  <c r="D85" i="39"/>
  <c r="K84" i="39"/>
  <c r="G84" i="39"/>
  <c r="D84" i="39"/>
  <c r="K83" i="39"/>
  <c r="G83" i="39"/>
  <c r="D83" i="39"/>
  <c r="K82" i="39"/>
  <c r="G82" i="39"/>
  <c r="D82" i="39"/>
  <c r="K81" i="39"/>
  <c r="G81" i="39"/>
  <c r="D81" i="39"/>
  <c r="K80" i="39"/>
  <c r="G80" i="39"/>
  <c r="D80" i="39"/>
  <c r="K79" i="39"/>
  <c r="G79" i="39"/>
  <c r="D79" i="39"/>
  <c r="K78" i="39"/>
  <c r="G78" i="39"/>
  <c r="D78" i="39"/>
  <c r="K77" i="39"/>
  <c r="G77" i="39"/>
  <c r="D77" i="39"/>
  <c r="K76" i="39"/>
  <c r="G76" i="39"/>
  <c r="D76" i="39"/>
  <c r="K75" i="39"/>
  <c r="G75" i="39"/>
  <c r="D75" i="39"/>
  <c r="K74" i="39"/>
  <c r="G74" i="39"/>
  <c r="D74" i="39"/>
  <c r="K73" i="39"/>
  <c r="G73" i="39"/>
  <c r="D73" i="39"/>
  <c r="K72" i="39"/>
  <c r="G72" i="39"/>
  <c r="D72" i="39"/>
  <c r="K71" i="39"/>
  <c r="G71" i="39"/>
  <c r="D71" i="39"/>
  <c r="K70" i="39"/>
  <c r="G70" i="39"/>
  <c r="D70" i="39"/>
  <c r="K69" i="39"/>
  <c r="G69" i="39"/>
  <c r="D69" i="39"/>
  <c r="K68" i="39"/>
  <c r="G68" i="39"/>
  <c r="D68" i="39"/>
  <c r="K67" i="39"/>
  <c r="G67" i="39"/>
  <c r="D67" i="39"/>
  <c r="K66" i="39"/>
  <c r="G66" i="39"/>
  <c r="D66" i="39"/>
  <c r="K65" i="39"/>
  <c r="G65" i="39"/>
  <c r="D65" i="39"/>
  <c r="K64" i="39"/>
  <c r="G64" i="39"/>
  <c r="D64" i="39"/>
  <c r="K63" i="39"/>
  <c r="G63" i="39"/>
  <c r="D63" i="39"/>
  <c r="K62" i="39"/>
  <c r="G62" i="39"/>
  <c r="D62" i="39"/>
  <c r="K61" i="39"/>
  <c r="G61" i="39"/>
  <c r="D61" i="39"/>
  <c r="K60" i="39"/>
  <c r="G60" i="39"/>
  <c r="D60" i="39"/>
  <c r="K59" i="39"/>
  <c r="G59" i="39"/>
  <c r="D59" i="39"/>
  <c r="K58" i="39"/>
  <c r="G58" i="39"/>
  <c r="D58" i="39"/>
  <c r="K57" i="39"/>
  <c r="G57" i="39"/>
  <c r="D57" i="39"/>
  <c r="K56" i="39"/>
  <c r="G56" i="39"/>
  <c r="D56" i="39"/>
  <c r="K55" i="39"/>
  <c r="G55" i="39"/>
  <c r="D55" i="39"/>
  <c r="K54" i="39"/>
  <c r="G54" i="39"/>
  <c r="D54" i="39"/>
  <c r="K53" i="39"/>
  <c r="G53" i="39"/>
  <c r="D53" i="39"/>
  <c r="K52" i="39"/>
  <c r="G52" i="39"/>
  <c r="D52" i="39"/>
  <c r="K51" i="39"/>
  <c r="G51" i="39"/>
  <c r="D51" i="39"/>
  <c r="K50" i="39"/>
  <c r="G50" i="39"/>
  <c r="D50" i="39"/>
  <c r="L49" i="39"/>
  <c r="M49" i="39" s="1"/>
  <c r="K49" i="39"/>
  <c r="K101" i="39" s="1"/>
  <c r="G49" i="39"/>
  <c r="D49" i="39"/>
  <c r="D101" i="39" s="1"/>
  <c r="P70" i="38"/>
  <c r="O70" i="38"/>
  <c r="N70" i="38"/>
  <c r="M70" i="38"/>
  <c r="K70" i="38"/>
  <c r="I70" i="38"/>
  <c r="AJ58" i="38"/>
  <c r="AH58" i="38"/>
  <c r="AH70" i="38" s="1"/>
  <c r="AG58" i="38"/>
  <c r="AG70" i="38" s="1"/>
  <c r="AF58" i="38"/>
  <c r="AF70" i="38" s="1"/>
  <c r="AE58" i="38"/>
  <c r="Q16" i="3" s="1"/>
  <c r="AC58" i="38"/>
  <c r="U58" i="38"/>
  <c r="T58" i="38"/>
  <c r="R58" i="38"/>
  <c r="Q58" i="38"/>
  <c r="L58" i="38"/>
  <c r="L70" i="38" s="1"/>
  <c r="H58" i="38"/>
  <c r="F58" i="38"/>
  <c r="F70" i="38" s="1"/>
  <c r="AR43" i="38"/>
  <c r="AQ43" i="38"/>
  <c r="AO43" i="38"/>
  <c r="AK43" i="38"/>
  <c r="S43" i="38"/>
  <c r="J36" i="39" s="1"/>
  <c r="O43" i="38"/>
  <c r="E43" i="38"/>
  <c r="J43" i="38" s="1"/>
  <c r="AR42" i="38"/>
  <c r="AQ42" i="38"/>
  <c r="AO42" i="38"/>
  <c r="AK42" i="38"/>
  <c r="S42" i="38"/>
  <c r="J35" i="39" s="1"/>
  <c r="O42" i="38"/>
  <c r="E42" i="38"/>
  <c r="J42" i="38" s="1"/>
  <c r="AR41" i="38"/>
  <c r="AQ41" i="38"/>
  <c r="AO41" i="38"/>
  <c r="AK41" i="38"/>
  <c r="S41" i="38"/>
  <c r="J21" i="39" s="1"/>
  <c r="O41" i="38"/>
  <c r="E41" i="38"/>
  <c r="J41" i="38" s="1"/>
  <c r="AR40" i="38"/>
  <c r="AQ40" i="38"/>
  <c r="AO40" i="38"/>
  <c r="AK40" i="38"/>
  <c r="S40" i="38"/>
  <c r="O40" i="38"/>
  <c r="E40" i="38"/>
  <c r="J40" i="38" s="1"/>
  <c r="AR39" i="38"/>
  <c r="AQ39" i="38"/>
  <c r="AO39" i="38"/>
  <c r="AK39" i="38"/>
  <c r="S39" i="38"/>
  <c r="J43" i="39" s="1"/>
  <c r="O39" i="38"/>
  <c r="E39" i="38"/>
  <c r="J39" i="38" s="1"/>
  <c r="AR38" i="38"/>
  <c r="AQ38" i="38"/>
  <c r="AO38" i="38"/>
  <c r="AK38" i="38"/>
  <c r="S38" i="38"/>
  <c r="J42" i="39" s="1"/>
  <c r="O38" i="38"/>
  <c r="E38" i="38"/>
  <c r="J38" i="38" s="1"/>
  <c r="AR37" i="38"/>
  <c r="AQ37" i="38"/>
  <c r="AO37" i="38"/>
  <c r="AK37" i="38"/>
  <c r="S37" i="38"/>
  <c r="J32" i="39" s="1"/>
  <c r="O37" i="38"/>
  <c r="E37" i="38"/>
  <c r="J37" i="38" s="1"/>
  <c r="AR36" i="38"/>
  <c r="AQ36" i="38"/>
  <c r="AO36" i="38"/>
  <c r="AK36" i="38"/>
  <c r="S36" i="38"/>
  <c r="O36" i="38"/>
  <c r="E36" i="38"/>
  <c r="J36" i="38" s="1"/>
  <c r="AR35" i="38"/>
  <c r="AQ35" i="38"/>
  <c r="AO35" i="38"/>
  <c r="AK35" i="38"/>
  <c r="S35" i="38"/>
  <c r="J28" i="39" s="1"/>
  <c r="O35" i="38"/>
  <c r="E35" i="38"/>
  <c r="J35" i="38" s="1"/>
  <c r="AR34" i="38"/>
  <c r="AQ34" i="38"/>
  <c r="AO34" i="38"/>
  <c r="AK34" i="38"/>
  <c r="S34" i="38"/>
  <c r="J15" i="39" s="1"/>
  <c r="O34" i="38"/>
  <c r="E34" i="38"/>
  <c r="J34" i="38" s="1"/>
  <c r="AR33" i="38"/>
  <c r="AQ33" i="38"/>
  <c r="AO33" i="38"/>
  <c r="AK33" i="38"/>
  <c r="S33" i="38"/>
  <c r="J40" i="39" s="1"/>
  <c r="O33" i="38"/>
  <c r="E33" i="38"/>
  <c r="J33" i="38" s="1"/>
  <c r="AR32" i="38"/>
  <c r="AQ32" i="38"/>
  <c r="AO32" i="38"/>
  <c r="AK32" i="38"/>
  <c r="S32" i="38"/>
  <c r="O32" i="38"/>
  <c r="E32" i="38"/>
  <c r="J32" i="38" s="1"/>
  <c r="AR31" i="38"/>
  <c r="AQ31" i="38"/>
  <c r="AO31" i="38"/>
  <c r="AK31" i="38"/>
  <c r="S31" i="38"/>
  <c r="J13" i="39" s="1"/>
  <c r="O31" i="38"/>
  <c r="E31" i="38"/>
  <c r="J31" i="38" s="1"/>
  <c r="AR30" i="38"/>
  <c r="AQ30" i="38"/>
  <c r="AO30" i="38"/>
  <c r="AK30" i="38"/>
  <c r="S30" i="38"/>
  <c r="J17" i="39" s="1"/>
  <c r="O30" i="38"/>
  <c r="E30" i="38"/>
  <c r="J30" i="38" s="1"/>
  <c r="AR29" i="38"/>
  <c r="AQ29" i="38"/>
  <c r="AO29" i="38"/>
  <c r="AK29" i="38"/>
  <c r="S29" i="38"/>
  <c r="J39" i="39" s="1"/>
  <c r="O29" i="38"/>
  <c r="E29" i="38"/>
  <c r="J29" i="38" s="1"/>
  <c r="AR28" i="38"/>
  <c r="AQ28" i="38"/>
  <c r="AO28" i="38"/>
  <c r="AK28" i="38"/>
  <c r="S28" i="38"/>
  <c r="O28" i="38"/>
  <c r="E28" i="38"/>
  <c r="J28" i="38" s="1"/>
  <c r="AR27" i="38"/>
  <c r="AQ27" i="38"/>
  <c r="AO27" i="38"/>
  <c r="AK27" i="38"/>
  <c r="S27" i="38"/>
  <c r="J34" i="39" s="1"/>
  <c r="O27" i="38"/>
  <c r="E27" i="38"/>
  <c r="J27" i="38" s="1"/>
  <c r="AR23" i="38"/>
  <c r="AQ23" i="38"/>
  <c r="AO23" i="38"/>
  <c r="AK23" i="38"/>
  <c r="S23" i="38"/>
  <c r="J16" i="39" s="1"/>
  <c r="O23" i="38"/>
  <c r="E23" i="38"/>
  <c r="J23" i="38" s="1"/>
  <c r="AR22" i="38"/>
  <c r="AQ22" i="38"/>
  <c r="AO22" i="38"/>
  <c r="AK22" i="38"/>
  <c r="S22" i="38"/>
  <c r="O22" i="38"/>
  <c r="E22" i="38"/>
  <c r="J22" i="38" s="1"/>
  <c r="AR21" i="38"/>
  <c r="AQ21" i="38"/>
  <c r="AO21" i="38"/>
  <c r="AK21" i="38"/>
  <c r="S21" i="38"/>
  <c r="O21" i="38"/>
  <c r="E21" i="38"/>
  <c r="J21" i="38" s="1"/>
  <c r="AR20" i="38"/>
  <c r="AQ20" i="38"/>
  <c r="AO20" i="38"/>
  <c r="AK20" i="38"/>
  <c r="S20" i="38"/>
  <c r="J10" i="39" s="1"/>
  <c r="O20" i="38"/>
  <c r="E20" i="38"/>
  <c r="J20" i="38" s="1"/>
  <c r="AR19" i="38"/>
  <c r="AQ19" i="38"/>
  <c r="AO19" i="38"/>
  <c r="AK19" i="38"/>
  <c r="S19" i="38"/>
  <c r="J11" i="39" s="1"/>
  <c r="O19" i="38"/>
  <c r="E19" i="38"/>
  <c r="J19" i="38" s="1"/>
  <c r="AR18" i="38"/>
  <c r="AQ18" i="38"/>
  <c r="AO18" i="38"/>
  <c r="AK18" i="38"/>
  <c r="S18" i="38"/>
  <c r="O18" i="38"/>
  <c r="E18" i="38"/>
  <c r="J18" i="38" s="1"/>
  <c r="AR17" i="38"/>
  <c r="AQ17" i="38"/>
  <c r="AO17" i="38"/>
  <c r="AK17" i="38"/>
  <c r="S17" i="38"/>
  <c r="O17" i="38"/>
  <c r="E17" i="38"/>
  <c r="J17" i="38" s="1"/>
  <c r="AR16" i="38"/>
  <c r="AQ16" i="38"/>
  <c r="AO16" i="38"/>
  <c r="AK16" i="38"/>
  <c r="S16" i="38"/>
  <c r="O16" i="38"/>
  <c r="E16" i="38"/>
  <c r="J16" i="38" s="1"/>
  <c r="AR15" i="38"/>
  <c r="AQ15" i="38"/>
  <c r="AO15" i="38"/>
  <c r="AK15" i="38"/>
  <c r="S15" i="38"/>
  <c r="O15" i="38"/>
  <c r="E15" i="38"/>
  <c r="J15" i="38" s="1"/>
  <c r="AR14" i="38"/>
  <c r="AQ14" i="38"/>
  <c r="AO14" i="38"/>
  <c r="AK14" i="38"/>
  <c r="S14" i="38"/>
  <c r="J26" i="39" s="1"/>
  <c r="O14" i="38"/>
  <c r="E14" i="38"/>
  <c r="J14" i="38" s="1"/>
  <c r="AR13" i="38"/>
  <c r="AQ13" i="38"/>
  <c r="AO13" i="38"/>
  <c r="AK13" i="38"/>
  <c r="S13" i="38"/>
  <c r="O13" i="38"/>
  <c r="E13" i="38"/>
  <c r="J13" i="38" s="1"/>
  <c r="AR12" i="38"/>
  <c r="AQ12" i="38"/>
  <c r="AO12" i="38"/>
  <c r="AK12" i="38"/>
  <c r="S12" i="38"/>
  <c r="J18" i="39" s="1"/>
  <c r="O12" i="38"/>
  <c r="E12" i="38"/>
  <c r="J12" i="38" s="1"/>
  <c r="AR11" i="38"/>
  <c r="AQ11" i="38"/>
  <c r="AO11" i="38"/>
  <c r="AK11" i="38"/>
  <c r="S11" i="38"/>
  <c r="O11" i="38"/>
  <c r="E11" i="38"/>
  <c r="J11" i="38" s="1"/>
  <c r="AR10" i="38"/>
  <c r="AQ10" i="38"/>
  <c r="AO10" i="38"/>
  <c r="AK10" i="38"/>
  <c r="S10" i="38"/>
  <c r="J29" i="39" s="1"/>
  <c r="O10" i="38"/>
  <c r="E10" i="38"/>
  <c r="J10" i="38" s="1"/>
  <c r="AR9" i="38"/>
  <c r="AQ9" i="38"/>
  <c r="AO9" i="38"/>
  <c r="AK9" i="38"/>
  <c r="S9" i="38"/>
  <c r="O9" i="38"/>
  <c r="E9" i="38"/>
  <c r="J9" i="38" s="1"/>
  <c r="AR8" i="38"/>
  <c r="AQ8" i="38"/>
  <c r="AO8" i="38"/>
  <c r="AK8" i="38"/>
  <c r="S8" i="38"/>
  <c r="J6" i="39" s="1"/>
  <c r="O8" i="38"/>
  <c r="E8" i="38"/>
  <c r="J8" i="38" s="1"/>
  <c r="AR7" i="38"/>
  <c r="AQ7" i="38"/>
  <c r="AO7" i="38"/>
  <c r="AK7" i="38"/>
  <c r="S7" i="38"/>
  <c r="O7" i="38"/>
  <c r="E7" i="38"/>
  <c r="J7" i="38" s="1"/>
  <c r="AR6" i="38"/>
  <c r="AQ6" i="38"/>
  <c r="AO6" i="38"/>
  <c r="AK6" i="38"/>
  <c r="S6" i="38"/>
  <c r="J8" i="39" s="1"/>
  <c r="O6" i="38"/>
  <c r="E6" i="38"/>
  <c r="J6" i="38" s="1"/>
  <c r="AR5" i="38"/>
  <c r="AQ5" i="38"/>
  <c r="AO5" i="38"/>
  <c r="AK5" i="38"/>
  <c r="S5" i="38"/>
  <c r="O5" i="38"/>
  <c r="E5" i="38"/>
  <c r="J5" i="38" s="1"/>
  <c r="AR4" i="38"/>
  <c r="AQ4" i="38"/>
  <c r="AO4" i="38"/>
  <c r="AK4" i="38"/>
  <c r="S4" i="38"/>
  <c r="J4" i="39" s="1"/>
  <c r="O4" i="38"/>
  <c r="E4" i="38"/>
  <c r="J4" i="38" s="1"/>
  <c r="AR3" i="38"/>
  <c r="AQ3" i="38"/>
  <c r="AO3" i="38"/>
  <c r="Z3" i="38"/>
  <c r="Y3" i="38"/>
  <c r="V3" i="38"/>
  <c r="S3" i="38"/>
  <c r="O3" i="38"/>
  <c r="E3" i="38"/>
  <c r="G41" i="55" l="1"/>
  <c r="M49" i="55"/>
  <c r="L50" i="55"/>
  <c r="G46" i="51"/>
  <c r="G38" i="51"/>
  <c r="Z15" i="3"/>
  <c r="M104" i="55"/>
  <c r="L105" i="55"/>
  <c r="E50" i="55"/>
  <c r="F49" i="55"/>
  <c r="F104" i="55"/>
  <c r="E105" i="55"/>
  <c r="L48" i="52"/>
  <c r="M47" i="52"/>
  <c r="G47" i="52" s="1"/>
  <c r="G23" i="46"/>
  <c r="Q51" i="3"/>
  <c r="M102" i="52"/>
  <c r="L103" i="52"/>
  <c r="F102" i="52"/>
  <c r="E103" i="52"/>
  <c r="F103" i="51"/>
  <c r="E104" i="51"/>
  <c r="M104" i="51"/>
  <c r="L105" i="51"/>
  <c r="M47" i="51"/>
  <c r="L48" i="51"/>
  <c r="E49" i="51"/>
  <c r="F48" i="51"/>
  <c r="F5" i="45"/>
  <c r="E6" i="45"/>
  <c r="G19" i="45"/>
  <c r="L29" i="46"/>
  <c r="M28" i="46"/>
  <c r="M85" i="46"/>
  <c r="L86" i="46"/>
  <c r="F83" i="46"/>
  <c r="E84" i="46"/>
  <c r="F28" i="46"/>
  <c r="E29" i="46"/>
  <c r="M25" i="46"/>
  <c r="G25" i="46" s="1"/>
  <c r="L26" i="46"/>
  <c r="F25" i="46"/>
  <c r="E26" i="46"/>
  <c r="L83" i="45"/>
  <c r="M82" i="45"/>
  <c r="AB18" i="38"/>
  <c r="J19" i="39"/>
  <c r="AB9" i="38"/>
  <c r="J9" i="39"/>
  <c r="AB17" i="38"/>
  <c r="J31" i="39"/>
  <c r="AB16" i="38"/>
  <c r="J14" i="39"/>
  <c r="AB11" i="38"/>
  <c r="J25" i="39"/>
  <c r="AB7" i="38"/>
  <c r="J12" i="39"/>
  <c r="AB15" i="38"/>
  <c r="J22" i="39"/>
  <c r="AB28" i="38"/>
  <c r="J38" i="39"/>
  <c r="AB22" i="38"/>
  <c r="J37" i="39"/>
  <c r="AB36" i="38"/>
  <c r="J41" i="39"/>
  <c r="AB5" i="38"/>
  <c r="J7" i="39"/>
  <c r="AB13" i="38"/>
  <c r="J30" i="39"/>
  <c r="AB21" i="38"/>
  <c r="J23" i="39"/>
  <c r="AB32" i="38"/>
  <c r="J20" i="39"/>
  <c r="AB40" i="38"/>
  <c r="J44" i="39"/>
  <c r="F83" i="45"/>
  <c r="E84" i="45"/>
  <c r="M24" i="45"/>
  <c r="G20" i="45" s="1"/>
  <c r="L25" i="45"/>
  <c r="L28" i="45"/>
  <c r="AP42" i="38"/>
  <c r="AB42" i="38"/>
  <c r="AP6" i="38"/>
  <c r="AB6" i="38"/>
  <c r="AN14" i="38"/>
  <c r="AB14" i="38"/>
  <c r="AP33" i="38"/>
  <c r="AB33" i="38"/>
  <c r="AP41" i="38"/>
  <c r="AB41" i="38"/>
  <c r="T70" i="38"/>
  <c r="J16" i="3"/>
  <c r="J51" i="3" s="1"/>
  <c r="AP23" i="38"/>
  <c r="AB23" i="38"/>
  <c r="R70" i="38"/>
  <c r="I16" i="3"/>
  <c r="I51" i="3" s="1"/>
  <c r="AN3" i="38"/>
  <c r="U70" i="38"/>
  <c r="K16" i="3"/>
  <c r="K51" i="3" s="1"/>
  <c r="AP34" i="38"/>
  <c r="AB34" i="38"/>
  <c r="AJ70" i="38"/>
  <c r="U16" i="3"/>
  <c r="U51" i="3" s="1"/>
  <c r="AP4" i="38"/>
  <c r="AB4" i="38"/>
  <c r="AP12" i="38"/>
  <c r="AB12" i="38"/>
  <c r="AN20" i="38"/>
  <c r="AB20" i="38"/>
  <c r="AN31" i="38"/>
  <c r="AB31" i="38"/>
  <c r="AN39" i="38"/>
  <c r="AT39" i="38" s="1"/>
  <c r="AB39" i="38"/>
  <c r="AC70" i="38"/>
  <c r="R16" i="3"/>
  <c r="R51" i="3" s="1"/>
  <c r="AP38" i="38"/>
  <c r="AB38" i="38"/>
  <c r="P10" i="38"/>
  <c r="AB10" i="38"/>
  <c r="AP29" i="38"/>
  <c r="AB29" i="38"/>
  <c r="AP37" i="38"/>
  <c r="AB37" i="38"/>
  <c r="AP19" i="38"/>
  <c r="AB19" i="38"/>
  <c r="AP30" i="38"/>
  <c r="AB30" i="38"/>
  <c r="AP8" i="38"/>
  <c r="AB8" i="38"/>
  <c r="AN27" i="38"/>
  <c r="AB27" i="38"/>
  <c r="AN35" i="38"/>
  <c r="AB35" i="38"/>
  <c r="AN43" i="38"/>
  <c r="AB43" i="38"/>
  <c r="AL43" i="38" s="1"/>
  <c r="C41" i="39" s="1"/>
  <c r="Q70" i="38"/>
  <c r="AR70" i="38" s="1"/>
  <c r="H16" i="3"/>
  <c r="H51" i="3" s="1"/>
  <c r="P22" i="38"/>
  <c r="AN30" i="38"/>
  <c r="AP10" i="38"/>
  <c r="AN22" i="38"/>
  <c r="AT22" i="38" s="1"/>
  <c r="P27" i="38"/>
  <c r="AP22" i="38"/>
  <c r="P3" i="38"/>
  <c r="AN18" i="38"/>
  <c r="AN33" i="38"/>
  <c r="AT33" i="38" s="1"/>
  <c r="P38" i="38"/>
  <c r="P33" i="38"/>
  <c r="AP18" i="38"/>
  <c r="AN23" i="38"/>
  <c r="P30" i="38"/>
  <c r="P43" i="38"/>
  <c r="AB3" i="38"/>
  <c r="P18" i="38"/>
  <c r="AN42" i="38"/>
  <c r="P12" i="38"/>
  <c r="P23" i="38"/>
  <c r="H70" i="38"/>
  <c r="AE70" i="38"/>
  <c r="AR58" i="38"/>
  <c r="AN34" i="38"/>
  <c r="AN9" i="38"/>
  <c r="AP14" i="38"/>
  <c r="P16" i="38"/>
  <c r="AP16" i="38"/>
  <c r="P34" i="38"/>
  <c r="P31" i="38"/>
  <c r="AN37" i="38"/>
  <c r="AN38" i="38"/>
  <c r="AT38" i="38" s="1"/>
  <c r="P4" i="38"/>
  <c r="P6" i="38"/>
  <c r="AN6" i="38"/>
  <c r="AN13" i="38"/>
  <c r="AN17" i="38"/>
  <c r="P20" i="38"/>
  <c r="P37" i="38"/>
  <c r="P42" i="38"/>
  <c r="AN19" i="38"/>
  <c r="AN29" i="38"/>
  <c r="AT29" i="38" s="1"/>
  <c r="AN41" i="38"/>
  <c r="AN5" i="38"/>
  <c r="P8" i="38"/>
  <c r="AN10" i="38"/>
  <c r="P29" i="38"/>
  <c r="P41" i="38"/>
  <c r="P19" i="38"/>
  <c r="AH15" i="3"/>
  <c r="L51" i="39"/>
  <c r="E49" i="39"/>
  <c r="K100" i="39"/>
  <c r="K98" i="39"/>
  <c r="L50" i="39"/>
  <c r="M50" i="39" s="1"/>
  <c r="AD3" i="38"/>
  <c r="AN11" i="38"/>
  <c r="E58" i="38"/>
  <c r="E70" i="38" s="1"/>
  <c r="P14" i="38"/>
  <c r="P21" i="38"/>
  <c r="AP21" i="38"/>
  <c r="AN21" i="38"/>
  <c r="AN15" i="38"/>
  <c r="J3" i="38"/>
  <c r="J58" i="38" s="1"/>
  <c r="Z58" i="38"/>
  <c r="AN4" i="38"/>
  <c r="AP7" i="38"/>
  <c r="AN8" i="38"/>
  <c r="AP11" i="38"/>
  <c r="AN12" i="38"/>
  <c r="AP15" i="38"/>
  <c r="AN16" i="38"/>
  <c r="S58" i="38"/>
  <c r="S70" i="38" s="1"/>
  <c r="X58" i="38"/>
  <c r="AN7" i="38"/>
  <c r="AP3" i="38"/>
  <c r="P7" i="38"/>
  <c r="P11" i="38"/>
  <c r="P15" i="38"/>
  <c r="V58" i="38"/>
  <c r="V70" i="38" s="1"/>
  <c r="AP5" i="38"/>
  <c r="AP9" i="38"/>
  <c r="AP13" i="38"/>
  <c r="AP17" i="38"/>
  <c r="W58" i="38"/>
  <c r="AK3" i="38"/>
  <c r="AK58" i="38" s="1"/>
  <c r="P5" i="38"/>
  <c r="P9" i="38"/>
  <c r="P13" i="38"/>
  <c r="P17" i="38"/>
  <c r="AP20" i="38"/>
  <c r="AP27" i="38"/>
  <c r="AN28" i="38"/>
  <c r="AT28" i="38" s="1"/>
  <c r="AP31" i="38"/>
  <c r="AN32" i="38"/>
  <c r="AP35" i="38"/>
  <c r="AN36" i="38"/>
  <c r="AT36" i="38" s="1"/>
  <c r="AP39" i="38"/>
  <c r="AN40" i="38"/>
  <c r="AT40" i="38" s="1"/>
  <c r="AP43" i="38"/>
  <c r="P35" i="38"/>
  <c r="P39" i="38"/>
  <c r="AP28" i="38"/>
  <c r="AP32" i="38"/>
  <c r="AP36" i="38"/>
  <c r="AP40" i="38"/>
  <c r="P28" i="38"/>
  <c r="P32" i="38"/>
  <c r="P36" i="38"/>
  <c r="P40" i="38"/>
  <c r="J4" i="37"/>
  <c r="J10" i="37"/>
  <c r="J8" i="37"/>
  <c r="J9" i="37"/>
  <c r="J6" i="37"/>
  <c r="J7" i="37"/>
  <c r="J13" i="37"/>
  <c r="J28" i="37"/>
  <c r="J12" i="37"/>
  <c r="J20" i="37"/>
  <c r="J16" i="37"/>
  <c r="J21" i="37"/>
  <c r="J24" i="37"/>
  <c r="J29" i="37"/>
  <c r="J40" i="37"/>
  <c r="J14" i="37"/>
  <c r="J15" i="37"/>
  <c r="J35" i="37"/>
  <c r="J18" i="37"/>
  <c r="J25" i="37"/>
  <c r="J41" i="37"/>
  <c r="J42" i="37"/>
  <c r="J43" i="37"/>
  <c r="J22" i="37"/>
  <c r="J11" i="37"/>
  <c r="J36" i="37"/>
  <c r="J30" i="37"/>
  <c r="J17" i="37"/>
  <c r="J31" i="37"/>
  <c r="J26" i="37"/>
  <c r="J37" i="37"/>
  <c r="J38" i="37"/>
  <c r="J32" i="37"/>
  <c r="J27" i="37"/>
  <c r="J19" i="37"/>
  <c r="J33" i="37"/>
  <c r="J39" i="37"/>
  <c r="J23" i="37"/>
  <c r="J34" i="37"/>
  <c r="J44" i="37"/>
  <c r="J5" i="37"/>
  <c r="J101" i="37"/>
  <c r="C101" i="37"/>
  <c r="K100" i="37"/>
  <c r="G100" i="37"/>
  <c r="D100" i="37"/>
  <c r="K99" i="37"/>
  <c r="G99" i="37"/>
  <c r="D99" i="37"/>
  <c r="K98" i="37"/>
  <c r="G98" i="37"/>
  <c r="D98" i="37"/>
  <c r="K97" i="37"/>
  <c r="G97" i="37"/>
  <c r="D97" i="37"/>
  <c r="K96" i="37"/>
  <c r="G96" i="37"/>
  <c r="D96" i="37"/>
  <c r="K95" i="37"/>
  <c r="G95" i="37"/>
  <c r="D95" i="37"/>
  <c r="K94" i="37"/>
  <c r="G94" i="37"/>
  <c r="D94" i="37"/>
  <c r="K93" i="37"/>
  <c r="G93" i="37"/>
  <c r="D93" i="37"/>
  <c r="K92" i="37"/>
  <c r="G92" i="37"/>
  <c r="D92" i="37"/>
  <c r="K91" i="37"/>
  <c r="G91" i="37"/>
  <c r="D91" i="37"/>
  <c r="K90" i="37"/>
  <c r="G90" i="37"/>
  <c r="D90" i="37"/>
  <c r="K89" i="37"/>
  <c r="G89" i="37"/>
  <c r="D89" i="37"/>
  <c r="K88" i="37"/>
  <c r="G88" i="37"/>
  <c r="D88" i="37"/>
  <c r="K87" i="37"/>
  <c r="G87" i="37"/>
  <c r="D87" i="37"/>
  <c r="K86" i="37"/>
  <c r="G86" i="37"/>
  <c r="D86" i="37"/>
  <c r="K85" i="37"/>
  <c r="G85" i="37"/>
  <c r="D85" i="37"/>
  <c r="K84" i="37"/>
  <c r="G84" i="37"/>
  <c r="D84" i="37"/>
  <c r="K83" i="37"/>
  <c r="G83" i="37"/>
  <c r="D83" i="37"/>
  <c r="K82" i="37"/>
  <c r="G82" i="37"/>
  <c r="D82" i="37"/>
  <c r="K81" i="37"/>
  <c r="G81" i="37"/>
  <c r="D81" i="37"/>
  <c r="K80" i="37"/>
  <c r="G80" i="37"/>
  <c r="D80" i="37"/>
  <c r="K79" i="37"/>
  <c r="G79" i="37"/>
  <c r="D79" i="37"/>
  <c r="K78" i="37"/>
  <c r="G78" i="37"/>
  <c r="D78" i="37"/>
  <c r="K77" i="37"/>
  <c r="G77" i="37"/>
  <c r="D77" i="37"/>
  <c r="K76" i="37"/>
  <c r="G76" i="37"/>
  <c r="D76" i="37"/>
  <c r="K75" i="37"/>
  <c r="G75" i="37"/>
  <c r="D75" i="37"/>
  <c r="K74" i="37"/>
  <c r="G74" i="37"/>
  <c r="D74" i="37"/>
  <c r="K73" i="37"/>
  <c r="G73" i="37"/>
  <c r="D73" i="37"/>
  <c r="K72" i="37"/>
  <c r="G72" i="37"/>
  <c r="D72" i="37"/>
  <c r="K71" i="37"/>
  <c r="G71" i="37"/>
  <c r="D71" i="37"/>
  <c r="K70" i="37"/>
  <c r="G70" i="37"/>
  <c r="D70" i="37"/>
  <c r="K69" i="37"/>
  <c r="G69" i="37"/>
  <c r="D69" i="37"/>
  <c r="K68" i="37"/>
  <c r="G68" i="37"/>
  <c r="D68" i="37"/>
  <c r="K67" i="37"/>
  <c r="G67" i="37"/>
  <c r="D67" i="37"/>
  <c r="K66" i="37"/>
  <c r="G66" i="37"/>
  <c r="D66" i="37"/>
  <c r="K65" i="37"/>
  <c r="G65" i="37"/>
  <c r="D65" i="37"/>
  <c r="K64" i="37"/>
  <c r="G64" i="37"/>
  <c r="D64" i="37"/>
  <c r="K63" i="37"/>
  <c r="G63" i="37"/>
  <c r="D63" i="37"/>
  <c r="K62" i="37"/>
  <c r="G62" i="37"/>
  <c r="D62" i="37"/>
  <c r="K61" i="37"/>
  <c r="G61" i="37"/>
  <c r="D61" i="37"/>
  <c r="K60" i="37"/>
  <c r="G60" i="37"/>
  <c r="D60" i="37"/>
  <c r="K59" i="37"/>
  <c r="G59" i="37"/>
  <c r="D59" i="37"/>
  <c r="K58" i="37"/>
  <c r="G58" i="37"/>
  <c r="D58" i="37"/>
  <c r="K57" i="37"/>
  <c r="G57" i="37"/>
  <c r="D57" i="37"/>
  <c r="K56" i="37"/>
  <c r="G56" i="37"/>
  <c r="D56" i="37"/>
  <c r="K55" i="37"/>
  <c r="G55" i="37"/>
  <c r="D55" i="37"/>
  <c r="K54" i="37"/>
  <c r="G54" i="37"/>
  <c r="D54" i="37"/>
  <c r="K53" i="37"/>
  <c r="G53" i="37"/>
  <c r="D53" i="37"/>
  <c r="K52" i="37"/>
  <c r="G52" i="37"/>
  <c r="D52" i="37"/>
  <c r="K51" i="37"/>
  <c r="G51" i="37"/>
  <c r="D51" i="37"/>
  <c r="K50" i="37"/>
  <c r="L50" i="37" s="1"/>
  <c r="G50" i="37"/>
  <c r="D50" i="37"/>
  <c r="L49" i="37"/>
  <c r="M49" i="37" s="1"/>
  <c r="K49" i="37"/>
  <c r="K101" i="37" s="1"/>
  <c r="G49" i="37"/>
  <c r="D49" i="37"/>
  <c r="D101" i="37" s="1"/>
  <c r="J4" i="33"/>
  <c r="J13" i="33"/>
  <c r="J8" i="33"/>
  <c r="J10" i="33"/>
  <c r="J6" i="33"/>
  <c r="J7" i="33"/>
  <c r="J15" i="33"/>
  <c r="J29" i="33"/>
  <c r="J14" i="33"/>
  <c r="J30" i="33"/>
  <c r="J31" i="33"/>
  <c r="J21" i="33"/>
  <c r="J32" i="33"/>
  <c r="J33" i="33"/>
  <c r="J34" i="33"/>
  <c r="J12" i="33"/>
  <c r="J11" i="33"/>
  <c r="J25" i="33"/>
  <c r="J16" i="33"/>
  <c r="J17" i="33"/>
  <c r="J35" i="33"/>
  <c r="J36" i="33"/>
  <c r="J37" i="33"/>
  <c r="J18" i="33"/>
  <c r="J9" i="33"/>
  <c r="J38" i="33"/>
  <c r="J26" i="33"/>
  <c r="J19" i="33"/>
  <c r="J27" i="33"/>
  <c r="J22" i="33"/>
  <c r="J39" i="33"/>
  <c r="J40" i="33"/>
  <c r="J23" i="33"/>
  <c r="J24" i="33"/>
  <c r="J20" i="33"/>
  <c r="J28" i="33"/>
  <c r="J41" i="33"/>
  <c r="J42" i="33"/>
  <c r="J43" i="33"/>
  <c r="J44" i="33"/>
  <c r="J5" i="33"/>
  <c r="C4" i="33"/>
  <c r="C11" i="33"/>
  <c r="C8" i="33"/>
  <c r="C31" i="33"/>
  <c r="C6" i="33"/>
  <c r="C7" i="33"/>
  <c r="C13" i="33"/>
  <c r="C30" i="33"/>
  <c r="C10" i="33"/>
  <c r="C25" i="33"/>
  <c r="C29" i="33"/>
  <c r="C17" i="33"/>
  <c r="C34" i="33"/>
  <c r="C23" i="33"/>
  <c r="C26" i="33"/>
  <c r="C35" i="33"/>
  <c r="C41" i="33"/>
  <c r="C20" i="33"/>
  <c r="C12" i="33"/>
  <c r="C14" i="33"/>
  <c r="C38" i="33"/>
  <c r="C27" i="33"/>
  <c r="C32" i="33"/>
  <c r="C15" i="33"/>
  <c r="C9" i="33"/>
  <c r="C33" i="33"/>
  <c r="C21" i="33"/>
  <c r="C44" i="33"/>
  <c r="C43" i="33"/>
  <c r="C18" i="33"/>
  <c r="C42" i="33"/>
  <c r="C24" i="33"/>
  <c r="C16" i="33"/>
  <c r="C19" i="33"/>
  <c r="C22" i="33"/>
  <c r="C37" i="33"/>
  <c r="C36" i="33"/>
  <c r="C39" i="33"/>
  <c r="C28" i="33"/>
  <c r="C40" i="33"/>
  <c r="C5" i="33"/>
  <c r="T40" i="3"/>
  <c r="V40" i="3"/>
  <c r="Y13" i="3"/>
  <c r="X13" i="3"/>
  <c r="W13" i="3"/>
  <c r="S13" i="3"/>
  <c r="G13" i="3"/>
  <c r="Z4" i="24"/>
  <c r="Z5" i="24"/>
  <c r="Z6" i="24"/>
  <c r="Z7" i="24"/>
  <c r="Z8" i="24"/>
  <c r="Z9" i="24"/>
  <c r="Z10" i="24"/>
  <c r="Z1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S41" i="24"/>
  <c r="AB41" i="24" s="1"/>
  <c r="V41" i="24"/>
  <c r="Y41" i="24"/>
  <c r="AD41" i="24" s="1"/>
  <c r="Z41" i="24"/>
  <c r="S42" i="24"/>
  <c r="AB42" i="24" s="1"/>
  <c r="V42" i="24"/>
  <c r="Y42" i="24"/>
  <c r="Z42" i="24"/>
  <c r="S43" i="24"/>
  <c r="V43" i="24"/>
  <c r="Y43" i="24"/>
  <c r="Z43" i="24"/>
  <c r="AB43" i="24"/>
  <c r="G42" i="55" l="1"/>
  <c r="M50" i="55"/>
  <c r="L51" i="55"/>
  <c r="G47" i="51"/>
  <c r="G42" i="51"/>
  <c r="F105" i="55"/>
  <c r="E106" i="55"/>
  <c r="F50" i="55"/>
  <c r="E51" i="55"/>
  <c r="M105" i="55"/>
  <c r="L106" i="55"/>
  <c r="M48" i="52"/>
  <c r="G48" i="52" s="1"/>
  <c r="L49" i="52"/>
  <c r="G11" i="46"/>
  <c r="F103" i="52"/>
  <c r="E104" i="52"/>
  <c r="M103" i="52"/>
  <c r="L104" i="52"/>
  <c r="F49" i="51"/>
  <c r="E50" i="51"/>
  <c r="M48" i="51"/>
  <c r="L49" i="51"/>
  <c r="M105" i="51"/>
  <c r="L106" i="51"/>
  <c r="F104" i="51"/>
  <c r="E105" i="51"/>
  <c r="F6" i="45"/>
  <c r="E7" i="45"/>
  <c r="G15" i="45"/>
  <c r="F84" i="46"/>
  <c r="E85" i="46"/>
  <c r="F26" i="46"/>
  <c r="E27" i="46"/>
  <c r="F27" i="46" s="1"/>
  <c r="M86" i="46"/>
  <c r="L87" i="46"/>
  <c r="F29" i="46"/>
  <c r="E30" i="46"/>
  <c r="L27" i="46"/>
  <c r="M27" i="46" s="1"/>
  <c r="G27" i="46" s="1"/>
  <c r="M26" i="46"/>
  <c r="M29" i="46"/>
  <c r="L30" i="46"/>
  <c r="L84" i="45"/>
  <c r="M83" i="45"/>
  <c r="J45" i="39"/>
  <c r="K38" i="39" s="1"/>
  <c r="K26" i="39"/>
  <c r="K29" i="39"/>
  <c r="K6" i="39"/>
  <c r="K30" i="39"/>
  <c r="K12" i="39"/>
  <c r="K35" i="39"/>
  <c r="K15" i="39"/>
  <c r="K20" i="39"/>
  <c r="K18" i="39"/>
  <c r="K44" i="39"/>
  <c r="K4" i="39"/>
  <c r="L4" i="39" s="1"/>
  <c r="K41" i="39"/>
  <c r="K25" i="39"/>
  <c r="K14" i="39"/>
  <c r="K43" i="39"/>
  <c r="K16" i="39"/>
  <c r="K8" i="39"/>
  <c r="K22" i="39"/>
  <c r="K33" i="39"/>
  <c r="K27" i="39"/>
  <c r="K32" i="39"/>
  <c r="K5" i="39"/>
  <c r="K28" i="39"/>
  <c r="K31" i="39"/>
  <c r="K9" i="39"/>
  <c r="K7" i="39"/>
  <c r="F84" i="45"/>
  <c r="E85" i="45"/>
  <c r="M28" i="45"/>
  <c r="G24" i="45" s="1"/>
  <c r="L29" i="45"/>
  <c r="M25" i="45"/>
  <c r="G18" i="45" s="1"/>
  <c r="L26" i="45"/>
  <c r="W70" i="38"/>
  <c r="M16" i="3"/>
  <c r="M51" i="3" s="1"/>
  <c r="X70" i="38"/>
  <c r="N16" i="3"/>
  <c r="N51" i="3" s="1"/>
  <c r="L16" i="3"/>
  <c r="AL42" i="38"/>
  <c r="AL37" i="38"/>
  <c r="AL24" i="38"/>
  <c r="AL36" i="38"/>
  <c r="AL35" i="38"/>
  <c r="Y58" i="38"/>
  <c r="Y70" i="38" s="1"/>
  <c r="AL41" i="38"/>
  <c r="AL26" i="38"/>
  <c r="AL33" i="38"/>
  <c r="AL25" i="38"/>
  <c r="AL39" i="38"/>
  <c r="AL30" i="38"/>
  <c r="AL11" i="38"/>
  <c r="AL10" i="38"/>
  <c r="AL15" i="38"/>
  <c r="AL18" i="38"/>
  <c r="AL14" i="38"/>
  <c r="AL4" i="38"/>
  <c r="AL7" i="38"/>
  <c r="AL12" i="38"/>
  <c r="AL40" i="38"/>
  <c r="AL32" i="38"/>
  <c r="AL23" i="38"/>
  <c r="AL21" i="38"/>
  <c r="AL13" i="38"/>
  <c r="AL19" i="38"/>
  <c r="AL22" i="38"/>
  <c r="AL17" i="38"/>
  <c r="AI3" i="38"/>
  <c r="AL3" i="38" s="1"/>
  <c r="AL20" i="38"/>
  <c r="AL6" i="38"/>
  <c r="AL28" i="38"/>
  <c r="AL27" i="38"/>
  <c r="AL8" i="38"/>
  <c r="AS43" i="38" a="1"/>
  <c r="AS43" i="38" s="1"/>
  <c r="AL34" i="38"/>
  <c r="AL31" i="38"/>
  <c r="AL29" i="38"/>
  <c r="AL38" i="38"/>
  <c r="AL9" i="38"/>
  <c r="AL16" i="38"/>
  <c r="AL5" i="38"/>
  <c r="Z70" i="38"/>
  <c r="J70" i="38"/>
  <c r="F49" i="39"/>
  <c r="E50" i="39"/>
  <c r="L52" i="39"/>
  <c r="M51" i="39"/>
  <c r="AK70" i="38"/>
  <c r="AB58" i="38"/>
  <c r="P16" i="3" s="1"/>
  <c r="J45" i="37"/>
  <c r="K31" i="37" s="1"/>
  <c r="L52" i="37"/>
  <c r="M52" i="37" s="1"/>
  <c r="M50" i="37"/>
  <c r="L51" i="37"/>
  <c r="M51" i="37" s="1"/>
  <c r="E49" i="37"/>
  <c r="AD42" i="24"/>
  <c r="AD43" i="24"/>
  <c r="V26" i="24"/>
  <c r="V25" i="24"/>
  <c r="S16" i="24"/>
  <c r="AB16" i="24" s="1"/>
  <c r="V17" i="24"/>
  <c r="V18" i="24"/>
  <c r="G50" i="55" l="1"/>
  <c r="G45" i="55"/>
  <c r="L52" i="55"/>
  <c r="M51" i="55"/>
  <c r="G43" i="51"/>
  <c r="M106" i="55"/>
  <c r="L107" i="55"/>
  <c r="F51" i="55"/>
  <c r="E52" i="55"/>
  <c r="F106" i="55"/>
  <c r="E107" i="55"/>
  <c r="M49" i="52"/>
  <c r="G49" i="52" s="1"/>
  <c r="L50" i="52"/>
  <c r="G26" i="46"/>
  <c r="G16" i="46"/>
  <c r="F104" i="52"/>
  <c r="E105" i="52"/>
  <c r="L105" i="52"/>
  <c r="M104" i="52"/>
  <c r="F105" i="51"/>
  <c r="E106" i="51"/>
  <c r="M106" i="51"/>
  <c r="L107" i="51"/>
  <c r="M49" i="51"/>
  <c r="L50" i="51"/>
  <c r="F50" i="51"/>
  <c r="E51" i="51"/>
  <c r="F7" i="45"/>
  <c r="E8" i="45"/>
  <c r="E31" i="46"/>
  <c r="F30" i="46"/>
  <c r="M87" i="46"/>
  <c r="L88" i="46"/>
  <c r="M30" i="46"/>
  <c r="G29" i="46" s="1"/>
  <c r="L31" i="46"/>
  <c r="F85" i="46"/>
  <c r="E86" i="46"/>
  <c r="L85" i="45"/>
  <c r="M84" i="45"/>
  <c r="K40" i="39"/>
  <c r="K37" i="39"/>
  <c r="K39" i="39"/>
  <c r="K34" i="39"/>
  <c r="K24" i="39"/>
  <c r="K42" i="39"/>
  <c r="K19" i="39"/>
  <c r="K36" i="39"/>
  <c r="K11" i="39"/>
  <c r="K10" i="39"/>
  <c r="K13" i="39"/>
  <c r="K23" i="39"/>
  <c r="K17" i="39"/>
  <c r="K21" i="39"/>
  <c r="AS31" i="38" a="1"/>
  <c r="AS31" i="38" s="1"/>
  <c r="AW31" i="38" s="1"/>
  <c r="C11" i="39"/>
  <c r="AS40" i="38" a="1"/>
  <c r="AS40" i="38" s="1"/>
  <c r="C35" i="39"/>
  <c r="AS11" i="38" a="1"/>
  <c r="AS11" i="38" s="1"/>
  <c r="AT11" i="38" s="1"/>
  <c r="C23" i="39"/>
  <c r="AS35" i="38" a="1"/>
  <c r="AS35" i="38" s="1"/>
  <c r="AT35" i="38" s="1"/>
  <c r="C25" i="39"/>
  <c r="AS34" i="38" a="1"/>
  <c r="AS34" i="38" s="1"/>
  <c r="AW34" i="38" s="1"/>
  <c r="C15" i="39"/>
  <c r="AS17" i="38" a="1"/>
  <c r="AS17" i="38" s="1"/>
  <c r="AW17" i="38" s="1"/>
  <c r="C29" i="39"/>
  <c r="AS12" i="38" a="1"/>
  <c r="AS12" i="38" s="1"/>
  <c r="AW12" i="38" s="1"/>
  <c r="C17" i="39"/>
  <c r="AS30" i="38" a="1"/>
  <c r="AS30" i="38" s="1"/>
  <c r="AW30" i="38" s="1"/>
  <c r="C26" i="39"/>
  <c r="AS36" i="38" a="1"/>
  <c r="AS36" i="38" s="1"/>
  <c r="AW36" i="38" s="1"/>
  <c r="C39" i="39"/>
  <c r="AS22" i="38" a="1"/>
  <c r="AS22" i="38" s="1"/>
  <c r="AW22" i="38" s="1"/>
  <c r="C36" i="39"/>
  <c r="AS7" i="38" a="1"/>
  <c r="AS7" i="38" s="1"/>
  <c r="AT7" i="38" s="1"/>
  <c r="C13" i="39"/>
  <c r="AS39" i="38" a="1"/>
  <c r="AS39" i="38" s="1"/>
  <c r="AW39" i="38" s="1"/>
  <c r="C40" i="39"/>
  <c r="AS24" i="38" a="1"/>
  <c r="AS24" i="38" s="1"/>
  <c r="AW24" i="38" s="1"/>
  <c r="C43" i="39"/>
  <c r="AS8" i="38" a="1"/>
  <c r="AS8" i="38" s="1"/>
  <c r="AW8" i="38" s="1"/>
  <c r="C6" i="39"/>
  <c r="AS19" i="38" a="1"/>
  <c r="AS19" i="38" s="1"/>
  <c r="AW19" i="38" s="1"/>
  <c r="C10" i="39"/>
  <c r="AS4" i="38" a="1"/>
  <c r="AS4" i="38" s="1"/>
  <c r="AW4" i="38" s="1"/>
  <c r="C4" i="39"/>
  <c r="AS25" i="38" a="1"/>
  <c r="AS25" i="38" s="1"/>
  <c r="AU25" i="38" s="1"/>
  <c r="C22" i="39"/>
  <c r="AS37" i="38" a="1"/>
  <c r="AS37" i="38" s="1"/>
  <c r="AW37" i="38" s="1"/>
  <c r="C28" i="39"/>
  <c r="AS5" i="38" a="1"/>
  <c r="AS5" i="38" s="1"/>
  <c r="AW5" i="38" s="1"/>
  <c r="C7" i="39"/>
  <c r="AS16" i="38" a="1"/>
  <c r="AS16" i="38" s="1"/>
  <c r="AT16" i="38" s="1"/>
  <c r="C18" i="39"/>
  <c r="AS27" i="38" a="1"/>
  <c r="AS27" i="38" s="1"/>
  <c r="AT27" i="38" s="1"/>
  <c r="C32" i="39"/>
  <c r="AS13" i="38" a="1"/>
  <c r="AS13" i="38" s="1"/>
  <c r="AW13" i="38" s="1"/>
  <c r="C27" i="39"/>
  <c r="AS14" i="38" a="1"/>
  <c r="AS14" i="38" s="1"/>
  <c r="C24" i="39"/>
  <c r="AS33" i="38" a="1"/>
  <c r="AS33" i="38" s="1"/>
  <c r="AW33" i="38" s="1"/>
  <c r="C34" i="39"/>
  <c r="AS42" i="38" a="1"/>
  <c r="AS42" i="38" s="1"/>
  <c r="AT42" i="38" s="1"/>
  <c r="C30" i="39"/>
  <c r="AS9" i="38" a="1"/>
  <c r="AS9" i="38" s="1"/>
  <c r="AW9" i="38" s="1"/>
  <c r="C9" i="39"/>
  <c r="AS28" i="38" a="1"/>
  <c r="AS28" i="38" s="1"/>
  <c r="AW28" i="38" s="1"/>
  <c r="C37" i="39"/>
  <c r="AS21" i="38" a="1"/>
  <c r="AS21" i="38" s="1"/>
  <c r="AT21" i="38" s="1"/>
  <c r="C20" i="39"/>
  <c r="AS18" i="38" a="1"/>
  <c r="AS18" i="38" s="1"/>
  <c r="AW18" i="38" s="1"/>
  <c r="C16" i="39"/>
  <c r="AS26" i="38" a="1"/>
  <c r="AS26" i="38" s="1"/>
  <c r="AW26" i="38" s="1"/>
  <c r="C42" i="39"/>
  <c r="AS38" i="38" a="1"/>
  <c r="AS38" i="38" s="1"/>
  <c r="AW38" i="38" s="1"/>
  <c r="C38" i="39"/>
  <c r="AS6" i="38" a="1"/>
  <c r="AS6" i="38" s="1"/>
  <c r="AW6" i="38" s="1"/>
  <c r="C8" i="39"/>
  <c r="AS23" i="38" a="1"/>
  <c r="AS23" i="38" s="1"/>
  <c r="AW23" i="38" s="1"/>
  <c r="C14" i="39"/>
  <c r="AS15" i="38" a="1"/>
  <c r="AS15" i="38" s="1"/>
  <c r="AT15" i="38" s="1"/>
  <c r="C21" i="39"/>
  <c r="AS41" i="38" a="1"/>
  <c r="AS41" i="38" s="1"/>
  <c r="AW41" i="38" s="1"/>
  <c r="C19" i="39"/>
  <c r="N52" i="3"/>
  <c r="M4" i="39"/>
  <c r="L5" i="39"/>
  <c r="AS29" i="38" a="1"/>
  <c r="AS29" i="38" s="1"/>
  <c r="AW29" i="38" s="1"/>
  <c r="C33" i="39"/>
  <c r="AS20" i="38" a="1"/>
  <c r="AS20" i="38" s="1"/>
  <c r="AU20" i="38" s="1"/>
  <c r="C12" i="39"/>
  <c r="AS32" i="38" a="1"/>
  <c r="AS32" i="38" s="1"/>
  <c r="AT32" i="38" s="1"/>
  <c r="C44" i="39"/>
  <c r="AS10" i="38" a="1"/>
  <c r="AS10" i="38" s="1"/>
  <c r="AT10" i="38" s="1"/>
  <c r="C31" i="39"/>
  <c r="F85" i="45"/>
  <c r="E86" i="45"/>
  <c r="M29" i="45"/>
  <c r="L30" i="45"/>
  <c r="M26" i="45"/>
  <c r="G22" i="45" s="1"/>
  <c r="L27" i="45"/>
  <c r="M27" i="45" s="1"/>
  <c r="P51" i="3"/>
  <c r="Z51" i="3"/>
  <c r="L51" i="3"/>
  <c r="O16" i="3"/>
  <c r="AH16" i="3" s="1"/>
  <c r="AA60" i="38"/>
  <c r="AA65" i="38"/>
  <c r="AA64" i="38"/>
  <c r="AA61" i="38"/>
  <c r="AA62" i="38"/>
  <c r="AA66" i="38"/>
  <c r="AA63" i="38"/>
  <c r="AT37" i="38"/>
  <c r="AW20" i="38"/>
  <c r="AT20" i="38"/>
  <c r="AA36" i="38"/>
  <c r="AA4" i="38"/>
  <c r="AA38" i="38"/>
  <c r="AA25" i="38"/>
  <c r="AA34" i="38"/>
  <c r="AA12" i="38"/>
  <c r="AA30" i="38"/>
  <c r="AA17" i="38"/>
  <c r="AA29" i="38"/>
  <c r="AA6" i="38"/>
  <c r="AA22" i="38"/>
  <c r="AA10" i="38"/>
  <c r="AA11" i="38"/>
  <c r="AA26" i="38"/>
  <c r="AA40" i="38"/>
  <c r="AA27" i="38"/>
  <c r="AA23" i="38"/>
  <c r="AA42" i="38"/>
  <c r="AA43" i="38"/>
  <c r="AA37" i="38"/>
  <c r="AA15" i="38"/>
  <c r="AA24" i="38"/>
  <c r="AA39" i="38"/>
  <c r="AA19" i="38"/>
  <c r="AA33" i="38"/>
  <c r="AA31" i="38"/>
  <c r="AA5" i="38"/>
  <c r="AA18" i="38"/>
  <c r="AA20" i="38"/>
  <c r="AA35" i="38"/>
  <c r="AA14" i="38"/>
  <c r="AA13" i="38"/>
  <c r="AA16" i="38"/>
  <c r="AA8" i="38"/>
  <c r="AA28" i="38"/>
  <c r="AA41" i="38"/>
  <c r="AA7" i="38"/>
  <c r="AA21" i="38"/>
  <c r="AA9" i="38"/>
  <c r="AA32" i="38"/>
  <c r="AT13" i="38"/>
  <c r="AT34" i="38"/>
  <c r="AW14" i="38"/>
  <c r="AT14" i="38"/>
  <c r="AW43" i="38"/>
  <c r="AT43" i="38"/>
  <c r="AT25" i="38"/>
  <c r="AT9" i="38"/>
  <c r="AD58" i="38"/>
  <c r="AU38" i="38"/>
  <c r="AU26" i="38"/>
  <c r="AS66" i="38" a="1"/>
  <c r="AS66" i="38" s="1"/>
  <c r="AS65" i="38" a="1"/>
  <c r="AS65" i="38" s="1"/>
  <c r="AS64" i="38" a="1"/>
  <c r="AS64" i="38" s="1"/>
  <c r="AS63" i="38" a="1"/>
  <c r="AS63" i="38" s="1"/>
  <c r="AS62" i="38" a="1"/>
  <c r="AS62" i="38" s="1"/>
  <c r="AS61" i="38" a="1"/>
  <c r="AS61" i="38" s="1"/>
  <c r="AU29" i="38"/>
  <c r="AU8" i="38"/>
  <c r="AU35" i="38"/>
  <c r="AU10" i="38"/>
  <c r="AW11" i="38"/>
  <c r="AU11" i="38"/>
  <c r="AW16" i="38"/>
  <c r="AU40" i="38"/>
  <c r="AW40" i="38"/>
  <c r="AI58" i="38"/>
  <c r="S16" i="3" s="1"/>
  <c r="S51" i="3" s="1"/>
  <c r="AB70" i="38"/>
  <c r="AU43" i="38"/>
  <c r="AU14" i="38"/>
  <c r="AU19" i="38"/>
  <c r="AU28" i="38"/>
  <c r="M52" i="39"/>
  <c r="L53" i="39"/>
  <c r="F50" i="39"/>
  <c r="E51" i="39"/>
  <c r="AA3" i="38"/>
  <c r="AD70" i="38"/>
  <c r="AL58" i="38"/>
  <c r="AS3" i="38"/>
  <c r="AT3" i="38" s="1"/>
  <c r="K25" i="37"/>
  <c r="K39" i="37"/>
  <c r="K34" i="37"/>
  <c r="K43" i="37"/>
  <c r="K33" i="37"/>
  <c r="K4" i="37"/>
  <c r="L4" i="37" s="1"/>
  <c r="L5" i="37" s="1"/>
  <c r="K35" i="37"/>
  <c r="K32" i="37"/>
  <c r="K19" i="37"/>
  <c r="K11" i="37"/>
  <c r="K26" i="37"/>
  <c r="K29" i="37"/>
  <c r="K18" i="37"/>
  <c r="K10" i="37"/>
  <c r="K21" i="37"/>
  <c r="K41" i="37"/>
  <c r="K17" i="37"/>
  <c r="K9" i="37"/>
  <c r="K5" i="37"/>
  <c r="K40" i="37"/>
  <c r="K24" i="37"/>
  <c r="K16" i="37"/>
  <c r="K8" i="37"/>
  <c r="K13" i="37"/>
  <c r="K37" i="37"/>
  <c r="K23" i="37"/>
  <c r="K15" i="37"/>
  <c r="K7" i="37"/>
  <c r="K22" i="37"/>
  <c r="K14" i="37"/>
  <c r="K6" i="37"/>
  <c r="K38" i="37"/>
  <c r="K20" i="37"/>
  <c r="K44" i="37"/>
  <c r="K30" i="37"/>
  <c r="K12" i="37"/>
  <c r="K27" i="37"/>
  <c r="K36" i="37"/>
  <c r="K42" i="37"/>
  <c r="K28" i="37"/>
  <c r="E50" i="37"/>
  <c r="F49" i="37"/>
  <c r="L53" i="37"/>
  <c r="V24" i="24"/>
  <c r="S26" i="24"/>
  <c r="AB26" i="24" s="1"/>
  <c r="Y25" i="24"/>
  <c r="AD25" i="24" s="1"/>
  <c r="V16" i="24"/>
  <c r="Y17" i="24"/>
  <c r="AD17" i="24" s="1"/>
  <c r="S24" i="24"/>
  <c r="AB24" i="24" s="1"/>
  <c r="S18" i="24"/>
  <c r="AB18" i="24" s="1"/>
  <c r="Y26" i="24"/>
  <c r="AD26" i="24" s="1"/>
  <c r="Y16" i="24"/>
  <c r="AD16" i="24" s="1"/>
  <c r="S25" i="24"/>
  <c r="AB25" i="24" s="1"/>
  <c r="Y18" i="24"/>
  <c r="AD18" i="24" s="1"/>
  <c r="S17" i="24"/>
  <c r="AB17" i="24" s="1"/>
  <c r="Y24" i="24"/>
  <c r="AD24" i="24" s="1"/>
  <c r="S19" i="24"/>
  <c r="AB19" i="24" s="1"/>
  <c r="Y19" i="24"/>
  <c r="V21" i="24"/>
  <c r="V22" i="24"/>
  <c r="Y22" i="24"/>
  <c r="Y23" i="24"/>
  <c r="Y27" i="24"/>
  <c r="V32" i="24"/>
  <c r="V33" i="24"/>
  <c r="Y33" i="24"/>
  <c r="Y35" i="24"/>
  <c r="AD35" i="24" s="1"/>
  <c r="S39" i="24"/>
  <c r="AB39" i="24" s="1"/>
  <c r="G47" i="55" l="1"/>
  <c r="L53" i="55"/>
  <c r="M52" i="55"/>
  <c r="G44" i="51"/>
  <c r="F107" i="55"/>
  <c r="E108" i="55"/>
  <c r="E53" i="55"/>
  <c r="F52" i="55"/>
  <c r="M107" i="55"/>
  <c r="L108" i="55"/>
  <c r="M50" i="52"/>
  <c r="G50" i="52" s="1"/>
  <c r="L51" i="52"/>
  <c r="M105" i="52"/>
  <c r="L106" i="52"/>
  <c r="F105" i="52"/>
  <c r="E106" i="52"/>
  <c r="F51" i="51"/>
  <c r="E52" i="51"/>
  <c r="M50" i="51"/>
  <c r="L51" i="51"/>
  <c r="M107" i="51"/>
  <c r="L108" i="51"/>
  <c r="F106" i="51"/>
  <c r="E107" i="51"/>
  <c r="F8" i="45"/>
  <c r="E9" i="45"/>
  <c r="F86" i="46"/>
  <c r="E87" i="46"/>
  <c r="M31" i="46"/>
  <c r="L32" i="46"/>
  <c r="M88" i="46"/>
  <c r="L89" i="46"/>
  <c r="E32" i="46"/>
  <c r="F31" i="46"/>
  <c r="M85" i="45"/>
  <c r="L86" i="45"/>
  <c r="AU33" i="38"/>
  <c r="AW35" i="38"/>
  <c r="AT41" i="38"/>
  <c r="AU30" i="38"/>
  <c r="AT5" i="38"/>
  <c r="AT30" i="38"/>
  <c r="AU7" i="38"/>
  <c r="AT6" i="38"/>
  <c r="AU9" i="38"/>
  <c r="AW15" i="38"/>
  <c r="AU39" i="38"/>
  <c r="AU5" i="38"/>
  <c r="AT4" i="38"/>
  <c r="AT17" i="38"/>
  <c r="AT12" i="38"/>
  <c r="AU6" i="38"/>
  <c r="AU4" i="38"/>
  <c r="AU15" i="38"/>
  <c r="AU17" i="38"/>
  <c r="AT8" i="38"/>
  <c r="AT26" i="38"/>
  <c r="AW7" i="38"/>
  <c r="K45" i="39"/>
  <c r="AU21" i="38"/>
  <c r="AU22" i="38"/>
  <c r="AU13" i="38"/>
  <c r="AU16" i="38"/>
  <c r="AU12" i="38"/>
  <c r="AU37" i="38"/>
  <c r="AT19" i="38"/>
  <c r="AU32" i="38"/>
  <c r="AW32" i="38"/>
  <c r="AU41" i="38"/>
  <c r="AU27" i="38"/>
  <c r="AW42" i="38"/>
  <c r="AU31" i="38"/>
  <c r="AW25" i="38"/>
  <c r="AW27" i="38"/>
  <c r="AW10" i="38"/>
  <c r="AU36" i="38"/>
  <c r="AU42" i="38"/>
  <c r="AT24" i="38"/>
  <c r="AU24" i="38"/>
  <c r="AU23" i="38"/>
  <c r="AT18" i="38"/>
  <c r="AT23" i="38"/>
  <c r="AT31" i="38"/>
  <c r="AU34" i="38"/>
  <c r="AU18" i="38"/>
  <c r="D40" i="39"/>
  <c r="AW21" i="38"/>
  <c r="D7" i="39"/>
  <c r="D16" i="39"/>
  <c r="D39" i="39"/>
  <c r="D15" i="39"/>
  <c r="D31" i="39"/>
  <c r="L6" i="39"/>
  <c r="M5" i="39"/>
  <c r="G5" i="39" s="1"/>
  <c r="L31" i="45"/>
  <c r="M30" i="45"/>
  <c r="G25" i="45" s="1"/>
  <c r="E87" i="45"/>
  <c r="F86" i="45"/>
  <c r="AE16" i="3"/>
  <c r="AC16" i="3"/>
  <c r="AD51" i="3" s="1"/>
  <c r="O51" i="3"/>
  <c r="G4" i="39"/>
  <c r="F16" i="3"/>
  <c r="AB16" i="3"/>
  <c r="AB51" i="3" s="1"/>
  <c r="AA68" i="38"/>
  <c r="AA58" i="38"/>
  <c r="AI68" i="38"/>
  <c r="AU61" i="38"/>
  <c r="AW61" i="38"/>
  <c r="AW62" i="38"/>
  <c r="AU62" i="38"/>
  <c r="AU63" i="38"/>
  <c r="AW63" i="38"/>
  <c r="AU64" i="38"/>
  <c r="AW64" i="38"/>
  <c r="AU65" i="38"/>
  <c r="AW65" i="38"/>
  <c r="AU66" i="38"/>
  <c r="AW66" i="38"/>
  <c r="F51" i="39"/>
  <c r="E52" i="39"/>
  <c r="M53" i="39"/>
  <c r="L54" i="39"/>
  <c r="AW3" i="38"/>
  <c r="AW58" i="38" s="1"/>
  <c r="AU3" i="38"/>
  <c r="M4" i="37"/>
  <c r="G4" i="37" s="1"/>
  <c r="K45" i="37"/>
  <c r="L54" i="37"/>
  <c r="M53" i="37"/>
  <c r="F50" i="37"/>
  <c r="E51" i="37"/>
  <c r="M5" i="37"/>
  <c r="G5" i="37" s="1"/>
  <c r="L6" i="37"/>
  <c r="V38" i="24"/>
  <c r="Y32" i="24"/>
  <c r="AD32" i="24" s="1"/>
  <c r="V30" i="24"/>
  <c r="Y21" i="24"/>
  <c r="AD21" i="24" s="1"/>
  <c r="V19" i="24"/>
  <c r="Y40" i="24"/>
  <c r="AD40" i="24" s="1"/>
  <c r="AD23" i="24"/>
  <c r="V40" i="24"/>
  <c r="Y39" i="24"/>
  <c r="AD39" i="24" s="1"/>
  <c r="S35" i="24"/>
  <c r="AB35" i="24" s="1"/>
  <c r="Y31" i="24"/>
  <c r="AD31" i="24" s="1"/>
  <c r="V29" i="24"/>
  <c r="S27" i="24"/>
  <c r="AB27" i="24" s="1"/>
  <c r="Y20" i="24"/>
  <c r="AD20" i="24" s="1"/>
  <c r="S40" i="24"/>
  <c r="AB40" i="24" s="1"/>
  <c r="Y36" i="24"/>
  <c r="AD36" i="24" s="1"/>
  <c r="V34" i="24"/>
  <c r="S32" i="24"/>
  <c r="AB32" i="24" s="1"/>
  <c r="Y28" i="24"/>
  <c r="AD28" i="24" s="1"/>
  <c r="V23" i="24"/>
  <c r="S21" i="24"/>
  <c r="AB21" i="24" s="1"/>
  <c r="V39" i="24"/>
  <c r="S37" i="24"/>
  <c r="AB37" i="24" s="1"/>
  <c r="V31" i="24"/>
  <c r="S29" i="24"/>
  <c r="AB29" i="24" s="1"/>
  <c r="AD22" i="24"/>
  <c r="V20" i="24"/>
  <c r="AD33" i="24"/>
  <c r="Y38" i="24"/>
  <c r="AD38" i="24" s="1"/>
  <c r="V36" i="24"/>
  <c r="S34" i="24"/>
  <c r="AB34" i="24" s="1"/>
  <c r="Y30" i="24"/>
  <c r="AD30" i="24" s="1"/>
  <c r="V28" i="24"/>
  <c r="S23" i="24"/>
  <c r="AB23" i="24" s="1"/>
  <c r="AD19" i="24"/>
  <c r="S31" i="24"/>
  <c r="AB31" i="24" s="1"/>
  <c r="AD27" i="24"/>
  <c r="S20" i="24"/>
  <c r="AB20" i="24" s="1"/>
  <c r="S36" i="24"/>
  <c r="AB36" i="24" s="1"/>
  <c r="S28" i="24"/>
  <c r="AB28" i="24" s="1"/>
  <c r="S38" i="24"/>
  <c r="AB38" i="24" s="1"/>
  <c r="Y37" i="24"/>
  <c r="AD37" i="24" s="1"/>
  <c r="V35" i="24"/>
  <c r="Y34" i="24"/>
  <c r="AD34" i="24" s="1"/>
  <c r="S33" i="24"/>
  <c r="AB33" i="24" s="1"/>
  <c r="S30" i="24"/>
  <c r="AB30" i="24" s="1"/>
  <c r="Y29" i="24"/>
  <c r="AD29" i="24" s="1"/>
  <c r="V27" i="24"/>
  <c r="S22" i="24"/>
  <c r="AB22" i="24" s="1"/>
  <c r="V37" i="24"/>
  <c r="G52" i="55" l="1"/>
  <c r="G48" i="55"/>
  <c r="L54" i="55"/>
  <c r="M53" i="55"/>
  <c r="G45" i="51"/>
  <c r="M108" i="55"/>
  <c r="L109" i="55"/>
  <c r="F53" i="55"/>
  <c r="E54" i="55"/>
  <c r="E109" i="55"/>
  <c r="F108" i="55"/>
  <c r="M51" i="52"/>
  <c r="G51" i="52" s="1"/>
  <c r="L52" i="52"/>
  <c r="G31" i="46"/>
  <c r="G13" i="46"/>
  <c r="F106" i="52"/>
  <c r="E107" i="52"/>
  <c r="M106" i="52"/>
  <c r="L107" i="52"/>
  <c r="F107" i="51"/>
  <c r="E108" i="51"/>
  <c r="M108" i="51"/>
  <c r="L109" i="51"/>
  <c r="L52" i="51"/>
  <c r="M51" i="51"/>
  <c r="F52" i="51"/>
  <c r="E53" i="51"/>
  <c r="E10" i="45"/>
  <c r="F9" i="45"/>
  <c r="E33" i="46"/>
  <c r="F32" i="46"/>
  <c r="M89" i="46"/>
  <c r="L90" i="46"/>
  <c r="M32" i="46"/>
  <c r="G32" i="46" s="1"/>
  <c r="L33" i="46"/>
  <c r="F87" i="46"/>
  <c r="E88" i="46"/>
  <c r="L87" i="45"/>
  <c r="M86" i="45"/>
  <c r="D37" i="39"/>
  <c r="D38" i="39"/>
  <c r="AB52" i="3"/>
  <c r="D33" i="39"/>
  <c r="D35" i="39"/>
  <c r="D12" i="39"/>
  <c r="D14" i="39"/>
  <c r="D24" i="39"/>
  <c r="D27" i="39"/>
  <c r="D11" i="39"/>
  <c r="D9" i="39"/>
  <c r="D26" i="39"/>
  <c r="D21" i="39"/>
  <c r="D4" i="39"/>
  <c r="E4" i="39" s="1"/>
  <c r="D42" i="39"/>
  <c r="D5" i="39"/>
  <c r="D41" i="39"/>
  <c r="D43" i="39"/>
  <c r="D29" i="39"/>
  <c r="D23" i="39"/>
  <c r="D19" i="39"/>
  <c r="D18" i="39"/>
  <c r="D22" i="39"/>
  <c r="D36" i="39"/>
  <c r="D17" i="39"/>
  <c r="D34" i="39"/>
  <c r="D32" i="39"/>
  <c r="D6" i="39"/>
  <c r="D13" i="39"/>
  <c r="D44" i="39"/>
  <c r="D20" i="39"/>
  <c r="L7" i="39"/>
  <c r="M6" i="39"/>
  <c r="D30" i="39"/>
  <c r="D28" i="39"/>
  <c r="D10" i="39"/>
  <c r="D25" i="39"/>
  <c r="D8" i="39"/>
  <c r="F87" i="45"/>
  <c r="E88" i="45"/>
  <c r="L32" i="45"/>
  <c r="M31" i="45"/>
  <c r="AA52" i="3"/>
  <c r="T52" i="3"/>
  <c r="V52" i="3"/>
  <c r="Y52" i="3"/>
  <c r="S52" i="3"/>
  <c r="X52" i="3"/>
  <c r="W52" i="3"/>
  <c r="Q52" i="3"/>
  <c r="U52" i="3"/>
  <c r="R52" i="3"/>
  <c r="AF16" i="3"/>
  <c r="AG16" i="3"/>
  <c r="AD52" i="3"/>
  <c r="P52" i="3"/>
  <c r="Z52" i="3"/>
  <c r="AC51" i="3"/>
  <c r="AC52" i="3" s="1"/>
  <c r="AA70" i="38"/>
  <c r="AL70" i="38"/>
  <c r="AS60" i="38" a="1"/>
  <c r="AS60" i="38" s="1"/>
  <c r="M54" i="39"/>
  <c r="L55" i="39"/>
  <c r="F52" i="39"/>
  <c r="E53" i="39"/>
  <c r="M6" i="37"/>
  <c r="L7" i="37"/>
  <c r="F51" i="37"/>
  <c r="E52" i="37"/>
  <c r="M54" i="37"/>
  <c r="L55" i="37"/>
  <c r="G53" i="55" l="1"/>
  <c r="G49" i="55"/>
  <c r="M54" i="55"/>
  <c r="L55" i="55"/>
  <c r="G48" i="51"/>
  <c r="F109" i="55"/>
  <c r="E110" i="55"/>
  <c r="F54" i="55"/>
  <c r="E55" i="55"/>
  <c r="M109" i="55"/>
  <c r="L110" i="55"/>
  <c r="M52" i="52"/>
  <c r="G52" i="52" s="1"/>
  <c r="L53" i="52"/>
  <c r="F107" i="52"/>
  <c r="E108" i="52"/>
  <c r="M107" i="52"/>
  <c r="L108" i="52"/>
  <c r="E54" i="51"/>
  <c r="F53" i="51"/>
  <c r="L53" i="51"/>
  <c r="M52" i="51"/>
  <c r="M109" i="51"/>
  <c r="L110" i="51"/>
  <c r="F108" i="51"/>
  <c r="E109" i="51"/>
  <c r="E11" i="45"/>
  <c r="F10" i="45"/>
  <c r="L91" i="46"/>
  <c r="M90" i="46"/>
  <c r="F88" i="46"/>
  <c r="E89" i="46"/>
  <c r="M33" i="46"/>
  <c r="G33" i="46" s="1"/>
  <c r="L34" i="46"/>
  <c r="F33" i="46"/>
  <c r="E34" i="46"/>
  <c r="M87" i="45"/>
  <c r="L88" i="45"/>
  <c r="D45" i="39"/>
  <c r="L8" i="39"/>
  <c r="M7" i="39"/>
  <c r="F4" i="39"/>
  <c r="E5" i="39"/>
  <c r="M32" i="45"/>
  <c r="G27" i="45" s="1"/>
  <c r="L33" i="45"/>
  <c r="E89" i="45"/>
  <c r="F88" i="45"/>
  <c r="G6" i="39"/>
  <c r="AU60" i="38"/>
  <c r="AW60" i="38"/>
  <c r="AW68" i="38" s="1"/>
  <c r="AW70" i="38" s="1"/>
  <c r="F53" i="39"/>
  <c r="E54" i="39"/>
  <c r="M55" i="39"/>
  <c r="L56" i="39"/>
  <c r="M7" i="37"/>
  <c r="L8" i="37"/>
  <c r="M55" i="37"/>
  <c r="L56" i="37"/>
  <c r="F52" i="37"/>
  <c r="E53" i="37"/>
  <c r="S10" i="24"/>
  <c r="AB10" i="24" s="1"/>
  <c r="V10" i="24"/>
  <c r="Y10" i="24"/>
  <c r="S11" i="24"/>
  <c r="AB11" i="24" s="1"/>
  <c r="V11" i="24"/>
  <c r="Y11" i="24"/>
  <c r="AD11" i="24" s="1"/>
  <c r="S12" i="24"/>
  <c r="AB12" i="24" s="1"/>
  <c r="V12" i="24"/>
  <c r="Y12" i="24"/>
  <c r="AD12" i="24" s="1"/>
  <c r="V13" i="24"/>
  <c r="Y13" i="24"/>
  <c r="AD13" i="24" s="1"/>
  <c r="Y14" i="24"/>
  <c r="AD14" i="24" s="1"/>
  <c r="V15" i="24"/>
  <c r="G54" i="55" l="1"/>
  <c r="G51" i="55"/>
  <c r="M55" i="55"/>
  <c r="L56" i="55"/>
  <c r="G52" i="51"/>
  <c r="G49" i="51"/>
  <c r="M110" i="55"/>
  <c r="L111" i="55"/>
  <c r="F55" i="55"/>
  <c r="E56" i="55"/>
  <c r="F110" i="55"/>
  <c r="E111" i="55"/>
  <c r="L54" i="52"/>
  <c r="M53" i="52"/>
  <c r="G53" i="52" s="1"/>
  <c r="M108" i="52"/>
  <c r="L109" i="52"/>
  <c r="F108" i="52"/>
  <c r="E109" i="52"/>
  <c r="F109" i="51"/>
  <c r="E110" i="51"/>
  <c r="M110" i="51"/>
  <c r="L111" i="51"/>
  <c r="M53" i="51"/>
  <c r="L54" i="51"/>
  <c r="F54" i="51"/>
  <c r="E55" i="51"/>
  <c r="E12" i="45"/>
  <c r="F11" i="45"/>
  <c r="F89" i="46"/>
  <c r="E90" i="46"/>
  <c r="F34" i="46"/>
  <c r="E35" i="46"/>
  <c r="L35" i="46"/>
  <c r="M34" i="46"/>
  <c r="G34" i="46" s="1"/>
  <c r="L92" i="46"/>
  <c r="M91" i="46"/>
  <c r="L89" i="45"/>
  <c r="M88" i="45"/>
  <c r="E6" i="39"/>
  <c r="F5" i="39"/>
  <c r="M8" i="39"/>
  <c r="L9" i="39"/>
  <c r="F89" i="45"/>
  <c r="E90" i="45"/>
  <c r="M33" i="45"/>
  <c r="L34" i="45"/>
  <c r="G7" i="39"/>
  <c r="M56" i="39"/>
  <c r="L57" i="39"/>
  <c r="F54" i="39"/>
  <c r="E55" i="39"/>
  <c r="G7" i="37"/>
  <c r="M56" i="37"/>
  <c r="L57" i="37"/>
  <c r="F53" i="37"/>
  <c r="E54" i="37"/>
  <c r="M8" i="37"/>
  <c r="L9" i="37"/>
  <c r="V14" i="24"/>
  <c r="S15" i="24"/>
  <c r="AB15" i="24" s="1"/>
  <c r="Y15" i="24"/>
  <c r="AD15" i="24" s="1"/>
  <c r="S14" i="24"/>
  <c r="AB14" i="24" s="1"/>
  <c r="AD10" i="24"/>
  <c r="S13" i="24"/>
  <c r="AB13" i="24" s="1"/>
  <c r="G55" i="55" l="1"/>
  <c r="L57" i="55"/>
  <c r="M57" i="55" s="1"/>
  <c r="G57" i="55" s="1"/>
  <c r="M56" i="55"/>
  <c r="G56" i="55" s="1"/>
  <c r="G53" i="51"/>
  <c r="G50" i="51"/>
  <c r="F111" i="55"/>
  <c r="E112" i="55"/>
  <c r="M111" i="55"/>
  <c r="L112" i="55"/>
  <c r="E57" i="55"/>
  <c r="F57" i="55" s="1"/>
  <c r="F56" i="55"/>
  <c r="M54" i="52"/>
  <c r="G54" i="52" s="1"/>
  <c r="L55" i="52"/>
  <c r="G26" i="45"/>
  <c r="F109" i="52"/>
  <c r="E110" i="52"/>
  <c r="M109" i="52"/>
  <c r="L110" i="52"/>
  <c r="E56" i="51"/>
  <c r="F55" i="51"/>
  <c r="M111" i="51"/>
  <c r="L112" i="51"/>
  <c r="F110" i="51"/>
  <c r="E111" i="51"/>
  <c r="M54" i="51"/>
  <c r="L55" i="51"/>
  <c r="F12" i="45"/>
  <c r="E13" i="45"/>
  <c r="F35" i="46"/>
  <c r="E36" i="46"/>
  <c r="M92" i="46"/>
  <c r="L93" i="46"/>
  <c r="L36" i="46"/>
  <c r="M35" i="46"/>
  <c r="F90" i="46"/>
  <c r="E91" i="46"/>
  <c r="M89" i="45"/>
  <c r="L90" i="45"/>
  <c r="M9" i="39"/>
  <c r="G9" i="39" s="1"/>
  <c r="L10" i="39"/>
  <c r="F6" i="39"/>
  <c r="E7" i="39"/>
  <c r="M34" i="45"/>
  <c r="L35" i="45"/>
  <c r="F90" i="45"/>
  <c r="E91" i="45"/>
  <c r="F55" i="39"/>
  <c r="E56" i="39"/>
  <c r="M57" i="39"/>
  <c r="L58" i="39"/>
  <c r="G8" i="37"/>
  <c r="M9" i="37"/>
  <c r="G9" i="37" s="1"/>
  <c r="L10" i="37"/>
  <c r="F54" i="37"/>
  <c r="E55" i="37"/>
  <c r="M57" i="37"/>
  <c r="L58" i="37"/>
  <c r="S7" i="24"/>
  <c r="AB7" i="24" s="1"/>
  <c r="V7" i="24"/>
  <c r="Y7" i="24"/>
  <c r="V8" i="24"/>
  <c r="V9" i="24"/>
  <c r="G51" i="51" l="1"/>
  <c r="M112" i="55"/>
  <c r="L113" i="55"/>
  <c r="M113" i="55" s="1"/>
  <c r="F112" i="55"/>
  <c r="E113" i="55"/>
  <c r="F113" i="55" s="1"/>
  <c r="M55" i="52"/>
  <c r="G55" i="52" s="1"/>
  <c r="L56" i="52"/>
  <c r="G35" i="46"/>
  <c r="G28" i="46"/>
  <c r="M110" i="52"/>
  <c r="L111" i="52"/>
  <c r="F110" i="52"/>
  <c r="E111" i="52"/>
  <c r="M55" i="51"/>
  <c r="L56" i="51"/>
  <c r="M112" i="51"/>
  <c r="L113" i="51"/>
  <c r="M113" i="51" s="1"/>
  <c r="F111" i="51"/>
  <c r="E112" i="51"/>
  <c r="E57" i="51"/>
  <c r="F57" i="51" s="1"/>
  <c r="F56" i="51"/>
  <c r="F13" i="45"/>
  <c r="E14" i="45"/>
  <c r="G11" i="45"/>
  <c r="F91" i="46"/>
  <c r="E92" i="46"/>
  <c r="L37" i="46"/>
  <c r="M36" i="46"/>
  <c r="F36" i="46"/>
  <c r="E37" i="46"/>
  <c r="M93" i="46"/>
  <c r="L94" i="46"/>
  <c r="M90" i="45"/>
  <c r="L91" i="45"/>
  <c r="F7" i="39"/>
  <c r="E8" i="39"/>
  <c r="M10" i="39"/>
  <c r="L11" i="39"/>
  <c r="F91" i="45"/>
  <c r="E92" i="45"/>
  <c r="M35" i="45"/>
  <c r="G29" i="45" s="1"/>
  <c r="L36" i="45"/>
  <c r="F56" i="39"/>
  <c r="E57" i="39"/>
  <c r="M58" i="39"/>
  <c r="L59" i="39"/>
  <c r="M58" i="37"/>
  <c r="L59" i="37"/>
  <c r="F55" i="37"/>
  <c r="E56" i="37"/>
  <c r="L11" i="37"/>
  <c r="M10" i="37"/>
  <c r="Y9" i="24"/>
  <c r="AD9" i="24" s="1"/>
  <c r="Y8" i="24"/>
  <c r="AD8" i="24" s="1"/>
  <c r="S9" i="24"/>
  <c r="AB9" i="24" s="1"/>
  <c r="AD7" i="24"/>
  <c r="S8" i="24"/>
  <c r="AB8" i="24" s="1"/>
  <c r="G54" i="51" l="1"/>
  <c r="L57" i="52"/>
  <c r="M57" i="52" s="1"/>
  <c r="G57" i="52" s="1"/>
  <c r="M56" i="52"/>
  <c r="G56" i="52" s="1"/>
  <c r="G30" i="46"/>
  <c r="F111" i="52"/>
  <c r="E112" i="52"/>
  <c r="M111" i="52"/>
  <c r="L112" i="52"/>
  <c r="F112" i="51"/>
  <c r="E113" i="51"/>
  <c r="F113" i="51" s="1"/>
  <c r="M56" i="51"/>
  <c r="G56" i="51" s="1"/>
  <c r="L57" i="51"/>
  <c r="M57" i="51" s="1"/>
  <c r="G57" i="51" s="1"/>
  <c r="F14" i="45"/>
  <c r="E15" i="45"/>
  <c r="G35" i="45"/>
  <c r="G23" i="45"/>
  <c r="M94" i="46"/>
  <c r="L95" i="46"/>
  <c r="M37" i="46"/>
  <c r="G37" i="46" s="1"/>
  <c r="L38" i="46"/>
  <c r="F92" i="46"/>
  <c r="E93" i="46"/>
  <c r="F37" i="46"/>
  <c r="E38" i="46"/>
  <c r="M91" i="45"/>
  <c r="L92" i="45"/>
  <c r="L12" i="39"/>
  <c r="M11" i="39"/>
  <c r="G10" i="39" s="1"/>
  <c r="F8" i="39"/>
  <c r="E9" i="39"/>
  <c r="M36" i="45"/>
  <c r="L37" i="45"/>
  <c r="F92" i="45"/>
  <c r="E93" i="45"/>
  <c r="M59" i="39"/>
  <c r="L60" i="39"/>
  <c r="E58" i="39"/>
  <c r="F57" i="39"/>
  <c r="G10" i="37"/>
  <c r="G6" i="37"/>
  <c r="L12" i="37"/>
  <c r="M11" i="37"/>
  <c r="F56" i="37"/>
  <c r="E57" i="37"/>
  <c r="M59" i="37"/>
  <c r="L60" i="37"/>
  <c r="Y6" i="24"/>
  <c r="V6" i="24"/>
  <c r="Y5" i="24"/>
  <c r="V5" i="24"/>
  <c r="Y4" i="24"/>
  <c r="AD4" i="24" s="1"/>
  <c r="V4" i="24"/>
  <c r="S4" i="24"/>
  <c r="AB4" i="24" s="1"/>
  <c r="S5" i="24"/>
  <c r="AB5" i="24" s="1"/>
  <c r="S6" i="24"/>
  <c r="AB6" i="24" s="1"/>
  <c r="G55" i="51" l="1"/>
  <c r="G36" i="46"/>
  <c r="M112" i="52"/>
  <c r="L113" i="52"/>
  <c r="M113" i="52" s="1"/>
  <c r="F112" i="52"/>
  <c r="E113" i="52"/>
  <c r="F113" i="52" s="1"/>
  <c r="F15" i="45"/>
  <c r="E16" i="45"/>
  <c r="F93" i="46"/>
  <c r="E94" i="46"/>
  <c r="M38" i="46"/>
  <c r="L39" i="46"/>
  <c r="E39" i="46"/>
  <c r="F38" i="46"/>
  <c r="M95" i="46"/>
  <c r="L96" i="46"/>
  <c r="M92" i="45"/>
  <c r="L93" i="45"/>
  <c r="E10" i="39"/>
  <c r="F9" i="39"/>
  <c r="M12" i="39"/>
  <c r="L13" i="39"/>
  <c r="L38" i="45"/>
  <c r="M37" i="45"/>
  <c r="F93" i="45"/>
  <c r="E94" i="45"/>
  <c r="G8" i="39"/>
  <c r="M60" i="39"/>
  <c r="L61" i="39"/>
  <c r="F58" i="39"/>
  <c r="E59" i="39"/>
  <c r="M60" i="37"/>
  <c r="L61" i="37"/>
  <c r="L13" i="37"/>
  <c r="M12" i="37"/>
  <c r="E58" i="37"/>
  <c r="F57" i="37"/>
  <c r="AD6" i="24"/>
  <c r="AD5" i="24"/>
  <c r="G28" i="45" l="1"/>
  <c r="F16" i="45"/>
  <c r="E17" i="45"/>
  <c r="M96" i="46"/>
  <c r="L97" i="46"/>
  <c r="M39" i="46"/>
  <c r="L40" i="46"/>
  <c r="E95" i="46"/>
  <c r="F94" i="46"/>
  <c r="E40" i="46"/>
  <c r="F39" i="46"/>
  <c r="M93" i="45"/>
  <c r="L94" i="45"/>
  <c r="L14" i="39"/>
  <c r="M13" i="39"/>
  <c r="E11" i="39"/>
  <c r="F10" i="39"/>
  <c r="F94" i="45"/>
  <c r="E95" i="45"/>
  <c r="L39" i="45"/>
  <c r="M38" i="45"/>
  <c r="F59" i="39"/>
  <c r="E60" i="39"/>
  <c r="M61" i="39"/>
  <c r="L62" i="39"/>
  <c r="F58" i="37"/>
  <c r="E59" i="37"/>
  <c r="M13" i="37"/>
  <c r="L14" i="37"/>
  <c r="L62" i="37"/>
  <c r="M61" i="37"/>
  <c r="E18" i="45" l="1"/>
  <c r="F17" i="45"/>
  <c r="E96" i="46"/>
  <c r="F95" i="46"/>
  <c r="E41" i="46"/>
  <c r="F40" i="46"/>
  <c r="M40" i="46"/>
  <c r="L41" i="46"/>
  <c r="M97" i="46"/>
  <c r="L98" i="46"/>
  <c r="M94" i="45"/>
  <c r="L95" i="45"/>
  <c r="E12" i="39"/>
  <c r="F11" i="39"/>
  <c r="L15" i="39"/>
  <c r="M14" i="39"/>
  <c r="F95" i="45"/>
  <c r="E96" i="45"/>
  <c r="L40" i="45"/>
  <c r="M39" i="45"/>
  <c r="G32" i="45" s="1"/>
  <c r="M62" i="39"/>
  <c r="L63" i="39"/>
  <c r="F60" i="39"/>
  <c r="E61" i="39"/>
  <c r="G13" i="37"/>
  <c r="G11" i="37"/>
  <c r="M62" i="37"/>
  <c r="L63" i="37"/>
  <c r="M14" i="37"/>
  <c r="L15" i="37"/>
  <c r="F59" i="37"/>
  <c r="E60" i="37"/>
  <c r="E19" i="45" l="1"/>
  <c r="F18" i="45"/>
  <c r="G14" i="45"/>
  <c r="L99" i="46"/>
  <c r="M98" i="46"/>
  <c r="M41" i="46"/>
  <c r="L42" i="46"/>
  <c r="F41" i="46"/>
  <c r="E42" i="46"/>
  <c r="F96" i="46"/>
  <c r="E97" i="46"/>
  <c r="L96" i="45"/>
  <c r="M95" i="45"/>
  <c r="L16" i="39"/>
  <c r="M15" i="39"/>
  <c r="F12" i="39"/>
  <c r="E13" i="39"/>
  <c r="F96" i="45"/>
  <c r="E97" i="45"/>
  <c r="M40" i="45"/>
  <c r="G31" i="45" s="1"/>
  <c r="L41" i="45"/>
  <c r="M63" i="39"/>
  <c r="L64" i="39"/>
  <c r="F61" i="39"/>
  <c r="E62" i="39"/>
  <c r="F60" i="37"/>
  <c r="E61" i="37"/>
  <c r="M15" i="37"/>
  <c r="L16" i="37"/>
  <c r="M63" i="37"/>
  <c r="L64" i="37"/>
  <c r="G41" i="46" l="1"/>
  <c r="G14" i="46"/>
  <c r="E20" i="45"/>
  <c r="F19" i="45"/>
  <c r="G30" i="45"/>
  <c r="F97" i="46"/>
  <c r="E98" i="46"/>
  <c r="F42" i="46"/>
  <c r="E43" i="46"/>
  <c r="L43" i="46"/>
  <c r="M42" i="46"/>
  <c r="M99" i="46"/>
  <c r="L100" i="46"/>
  <c r="M96" i="45"/>
  <c r="L97" i="45"/>
  <c r="F13" i="39"/>
  <c r="E14" i="39"/>
  <c r="M16" i="39"/>
  <c r="L17" i="39"/>
  <c r="M41" i="45"/>
  <c r="L42" i="45"/>
  <c r="F97" i="45"/>
  <c r="E98" i="45"/>
  <c r="F62" i="39"/>
  <c r="E63" i="39"/>
  <c r="M64" i="39"/>
  <c r="L65" i="39"/>
  <c r="M64" i="37"/>
  <c r="L65" i="37"/>
  <c r="M16" i="37"/>
  <c r="L17" i="37"/>
  <c r="F61" i="37"/>
  <c r="E62" i="37"/>
  <c r="G42" i="46" l="1"/>
  <c r="G38" i="46"/>
  <c r="G33" i="45"/>
  <c r="F20" i="45"/>
  <c r="E21" i="45"/>
  <c r="M100" i="46"/>
  <c r="L101" i="46"/>
  <c r="F43" i="46"/>
  <c r="E44" i="46"/>
  <c r="L44" i="46"/>
  <c r="M43" i="46"/>
  <c r="F98" i="46"/>
  <c r="E99" i="46"/>
  <c r="M97" i="45"/>
  <c r="L98" i="45"/>
  <c r="E15" i="39"/>
  <c r="F14" i="39"/>
  <c r="M17" i="39"/>
  <c r="L18" i="39"/>
  <c r="F98" i="45"/>
  <c r="E99" i="45"/>
  <c r="M42" i="45"/>
  <c r="G36" i="45" s="1"/>
  <c r="L43" i="45"/>
  <c r="F63" i="39"/>
  <c r="E64" i="39"/>
  <c r="M65" i="39"/>
  <c r="L66" i="39"/>
  <c r="G15" i="37"/>
  <c r="F62" i="37"/>
  <c r="E63" i="37"/>
  <c r="M65" i="37"/>
  <c r="L66" i="37"/>
  <c r="M17" i="37"/>
  <c r="L18" i="37"/>
  <c r="G43" i="46" l="1"/>
  <c r="G39" i="46"/>
  <c r="F21" i="45"/>
  <c r="E22" i="45"/>
  <c r="G34" i="45"/>
  <c r="F44" i="46"/>
  <c r="E45" i="46"/>
  <c r="L45" i="46"/>
  <c r="M44" i="46"/>
  <c r="M101" i="46"/>
  <c r="L102" i="46"/>
  <c r="F99" i="46"/>
  <c r="E100" i="46"/>
  <c r="L99" i="45"/>
  <c r="M98" i="45"/>
  <c r="M18" i="39"/>
  <c r="G17" i="39" s="1"/>
  <c r="L19" i="39"/>
  <c r="E16" i="39"/>
  <c r="F15" i="39"/>
  <c r="M43" i="45"/>
  <c r="L44" i="45"/>
  <c r="F99" i="45"/>
  <c r="E100" i="45"/>
  <c r="G13" i="39"/>
  <c r="M66" i="39"/>
  <c r="L67" i="39"/>
  <c r="F64" i="39"/>
  <c r="E65" i="39"/>
  <c r="M18" i="37"/>
  <c r="L19" i="37"/>
  <c r="M66" i="37"/>
  <c r="L67" i="37"/>
  <c r="F63" i="37"/>
  <c r="E64" i="37"/>
  <c r="G44" i="46" l="1"/>
  <c r="G40" i="46"/>
  <c r="E23" i="45"/>
  <c r="F22" i="45"/>
  <c r="M44" i="45"/>
  <c r="L45" i="45"/>
  <c r="M102" i="46"/>
  <c r="L103" i="46"/>
  <c r="F100" i="46"/>
  <c r="E101" i="46"/>
  <c r="M45" i="46"/>
  <c r="G45" i="46" s="1"/>
  <c r="L46" i="46"/>
  <c r="F45" i="46"/>
  <c r="E46" i="46"/>
  <c r="L100" i="45"/>
  <c r="M99" i="45"/>
  <c r="F16" i="39"/>
  <c r="E17" i="39"/>
  <c r="M19" i="39"/>
  <c r="L20" i="39"/>
  <c r="F100" i="45"/>
  <c r="E101" i="45"/>
  <c r="M67" i="39"/>
  <c r="L68" i="39"/>
  <c r="E66" i="39"/>
  <c r="F65" i="39"/>
  <c r="F64" i="37"/>
  <c r="E65" i="37"/>
  <c r="M67" i="37"/>
  <c r="L68" i="37"/>
  <c r="L20" i="37"/>
  <c r="M19" i="37"/>
  <c r="F23" i="45" l="1"/>
  <c r="E24" i="45"/>
  <c r="M45" i="45"/>
  <c r="L46" i="45"/>
  <c r="E47" i="46"/>
  <c r="F46" i="46"/>
  <c r="F101" i="46"/>
  <c r="E102" i="46"/>
  <c r="M46" i="46"/>
  <c r="G46" i="46" s="1"/>
  <c r="L47" i="46"/>
  <c r="M103" i="46"/>
  <c r="L104" i="46"/>
  <c r="M100" i="45"/>
  <c r="L101" i="45"/>
  <c r="L21" i="39"/>
  <c r="M20" i="39"/>
  <c r="F17" i="39"/>
  <c r="E18" i="39"/>
  <c r="F101" i="45"/>
  <c r="E102" i="45"/>
  <c r="M68" i="39"/>
  <c r="L69" i="39"/>
  <c r="F66" i="39"/>
  <c r="E67" i="39"/>
  <c r="L21" i="37"/>
  <c r="M20" i="37"/>
  <c r="M68" i="37"/>
  <c r="L69" i="37"/>
  <c r="F65" i="37"/>
  <c r="E66" i="37"/>
  <c r="F24" i="25"/>
  <c r="F26" i="25"/>
  <c r="AF45" i="24"/>
  <c r="L25" i="25"/>
  <c r="AO24" i="36"/>
  <c r="AO25" i="36"/>
  <c r="Z26" i="36"/>
  <c r="AO26" i="36"/>
  <c r="G26" i="25"/>
  <c r="H26" i="25"/>
  <c r="G24" i="25"/>
  <c r="H24" i="25"/>
  <c r="G25" i="25"/>
  <c r="H25" i="25"/>
  <c r="K24" i="25"/>
  <c r="L24" i="25"/>
  <c r="O24" i="25" s="1"/>
  <c r="Q24" i="25"/>
  <c r="AR24" i="25" s="1"/>
  <c r="R24" i="25"/>
  <c r="T24" i="25"/>
  <c r="U24" i="25"/>
  <c r="V24" i="25" s="1"/>
  <c r="W24" i="25"/>
  <c r="Y24" i="25" s="1"/>
  <c r="AD24" i="25" s="1"/>
  <c r="X24" i="25"/>
  <c r="Z24" i="25"/>
  <c r="AC24" i="25"/>
  <c r="AE24" i="25"/>
  <c r="AF24" i="25"/>
  <c r="AG24" i="25"/>
  <c r="AH24" i="25"/>
  <c r="AJ24" i="25"/>
  <c r="AO24" i="25"/>
  <c r="K25" i="25"/>
  <c r="Q25" i="25"/>
  <c r="R25" i="25"/>
  <c r="T25" i="25"/>
  <c r="V25" i="25" s="1"/>
  <c r="U25" i="25"/>
  <c r="W25" i="25"/>
  <c r="X25" i="25"/>
  <c r="AC25" i="25"/>
  <c r="AE25" i="25"/>
  <c r="AF25" i="25"/>
  <c r="AG25" i="25"/>
  <c r="AH25" i="25"/>
  <c r="AJ25" i="25"/>
  <c r="AO25" i="25"/>
  <c r="AR25" i="25"/>
  <c r="K26" i="25"/>
  <c r="L26" i="25"/>
  <c r="O26" i="25"/>
  <c r="Q26" i="25"/>
  <c r="AR26" i="25" s="1"/>
  <c r="R26" i="25"/>
  <c r="T26" i="25"/>
  <c r="U26" i="25"/>
  <c r="W26" i="25"/>
  <c r="X26" i="25"/>
  <c r="Z26" i="25"/>
  <c r="AC26" i="25"/>
  <c r="AE26" i="25"/>
  <c r="AF26" i="25"/>
  <c r="AG26" i="25"/>
  <c r="AH26" i="25"/>
  <c r="AJ26" i="25"/>
  <c r="AO26" i="25"/>
  <c r="O24" i="24"/>
  <c r="P24" i="24"/>
  <c r="AK24" i="24"/>
  <c r="AN24" i="24"/>
  <c r="AT24" i="24" s="1"/>
  <c r="AO24" i="24"/>
  <c r="AP24" i="24"/>
  <c r="AQ24" i="24"/>
  <c r="AR24" i="24"/>
  <c r="O25" i="24"/>
  <c r="P25" i="24"/>
  <c r="AK25" i="24"/>
  <c r="AN25" i="24"/>
  <c r="AT25" i="24" s="1"/>
  <c r="AO25" i="24"/>
  <c r="AP25" i="24"/>
  <c r="AQ25" i="24"/>
  <c r="AR25" i="24"/>
  <c r="O26" i="24"/>
  <c r="P26" i="24"/>
  <c r="AK26" i="24"/>
  <c r="AN26" i="24"/>
  <c r="AT26" i="24" s="1"/>
  <c r="AO26" i="24"/>
  <c r="AP26" i="24"/>
  <c r="AQ26" i="24"/>
  <c r="AR26" i="24"/>
  <c r="E26" i="24"/>
  <c r="J26" i="24" s="1"/>
  <c r="G37" i="45" l="1"/>
  <c r="E28" i="45"/>
  <c r="F24" i="45"/>
  <c r="E25" i="45"/>
  <c r="L47" i="45"/>
  <c r="M46" i="45"/>
  <c r="M104" i="46"/>
  <c r="L105" i="46"/>
  <c r="M47" i="46"/>
  <c r="G47" i="46" s="1"/>
  <c r="L48" i="46"/>
  <c r="E103" i="46"/>
  <c r="F102" i="46"/>
  <c r="E48" i="46"/>
  <c r="F47" i="46"/>
  <c r="M101" i="45"/>
  <c r="L102" i="45"/>
  <c r="F18" i="39"/>
  <c r="E19" i="39"/>
  <c r="M21" i="39"/>
  <c r="G19" i="39" s="1"/>
  <c r="L22" i="39"/>
  <c r="E103" i="45"/>
  <c r="F102" i="45"/>
  <c r="F67" i="39"/>
  <c r="E68" i="39"/>
  <c r="M69" i="39"/>
  <c r="L70" i="39"/>
  <c r="G20" i="37"/>
  <c r="G14" i="37"/>
  <c r="F66" i="37"/>
  <c r="E67" i="37"/>
  <c r="L70" i="37"/>
  <c r="M69" i="37"/>
  <c r="M21" i="37"/>
  <c r="L22" i="37"/>
  <c r="S26" i="25"/>
  <c r="AB26" i="25" s="1"/>
  <c r="Y26" i="25"/>
  <c r="AD26" i="25" s="1"/>
  <c r="Y25" i="25"/>
  <c r="AD25" i="25" s="1"/>
  <c r="S25" i="25"/>
  <c r="AN25" i="25" s="1"/>
  <c r="AT25" i="25" s="1"/>
  <c r="V26" i="25"/>
  <c r="AQ25" i="25"/>
  <c r="AQ24" i="25"/>
  <c r="AQ26" i="25"/>
  <c r="E24" i="24"/>
  <c r="J24" i="24" s="1"/>
  <c r="E24" i="25"/>
  <c r="J24" i="25" s="1"/>
  <c r="O25" i="25"/>
  <c r="Z25" i="36"/>
  <c r="Z24" i="36"/>
  <c r="E26" i="25"/>
  <c r="J26" i="25" s="1"/>
  <c r="F25" i="25"/>
  <c r="E25" i="25" s="1"/>
  <c r="J25" i="25" s="1"/>
  <c r="J26" i="36"/>
  <c r="E25" i="24"/>
  <c r="S24" i="25"/>
  <c r="P26" i="25"/>
  <c r="Z25" i="25"/>
  <c r="AP26" i="25"/>
  <c r="AN26" i="25"/>
  <c r="AT26" i="25" s="1"/>
  <c r="AO3" i="36"/>
  <c r="W45" i="24"/>
  <c r="W102" i="24" s="1"/>
  <c r="M13" i="3" s="1"/>
  <c r="W100" i="24"/>
  <c r="X100" i="24"/>
  <c r="AK100" i="25"/>
  <c r="AF3" i="25"/>
  <c r="AG3" i="25"/>
  <c r="AH3" i="25"/>
  <c r="AJ3" i="25"/>
  <c r="AF4" i="25"/>
  <c r="AG4" i="25"/>
  <c r="AH4" i="25"/>
  <c r="AJ4" i="25"/>
  <c r="AF5" i="25"/>
  <c r="AG5" i="25"/>
  <c r="AH5" i="25"/>
  <c r="AJ5" i="25"/>
  <c r="AF6" i="25"/>
  <c r="AG6" i="25"/>
  <c r="AH6" i="25"/>
  <c r="AJ6" i="25"/>
  <c r="AF7" i="25"/>
  <c r="AG7" i="25"/>
  <c r="AH7" i="25"/>
  <c r="AJ7" i="25"/>
  <c r="AF8" i="25"/>
  <c r="AG8" i="25"/>
  <c r="AH8" i="25"/>
  <c r="AJ8" i="25"/>
  <c r="AF9" i="25"/>
  <c r="AG9" i="25"/>
  <c r="AH9" i="25"/>
  <c r="AJ9" i="25"/>
  <c r="AF10" i="25"/>
  <c r="AG10" i="25"/>
  <c r="AH10" i="25"/>
  <c r="AJ10" i="25"/>
  <c r="AF11" i="25"/>
  <c r="AG11" i="25"/>
  <c r="AH11" i="25"/>
  <c r="AJ11" i="25"/>
  <c r="AF12" i="25"/>
  <c r="AG12" i="25"/>
  <c r="AH12" i="25"/>
  <c r="AJ12" i="25"/>
  <c r="AF13" i="25"/>
  <c r="AG13" i="25"/>
  <c r="AH13" i="25"/>
  <c r="AJ13" i="25"/>
  <c r="AF14" i="25"/>
  <c r="AG14" i="25"/>
  <c r="AH14" i="25"/>
  <c r="AJ14" i="25"/>
  <c r="AF15" i="25"/>
  <c r="AG15" i="25"/>
  <c r="AH15" i="25"/>
  <c r="AJ15" i="25"/>
  <c r="AF16" i="25"/>
  <c r="AG16" i="25"/>
  <c r="AH16" i="25"/>
  <c r="AJ16" i="25"/>
  <c r="AF17" i="25"/>
  <c r="AG17" i="25"/>
  <c r="AH17" i="25"/>
  <c r="AJ17" i="25"/>
  <c r="AF18" i="25"/>
  <c r="AG18" i="25"/>
  <c r="AH18" i="25"/>
  <c r="AJ18" i="25"/>
  <c r="AF19" i="25"/>
  <c r="AG19" i="25"/>
  <c r="AH19" i="25"/>
  <c r="AJ19" i="25"/>
  <c r="AF20" i="25"/>
  <c r="AG20" i="25"/>
  <c r="AH20" i="25"/>
  <c r="AJ20" i="25"/>
  <c r="AF21" i="25"/>
  <c r="AG21" i="25"/>
  <c r="AH21" i="25"/>
  <c r="AJ21" i="25"/>
  <c r="AF22" i="25"/>
  <c r="AG22" i="25"/>
  <c r="AH22" i="25"/>
  <c r="AJ22" i="25"/>
  <c r="AF23" i="25"/>
  <c r="AG23" i="25"/>
  <c r="AH23" i="25"/>
  <c r="AJ23" i="25"/>
  <c r="AF27" i="25"/>
  <c r="AG27" i="25"/>
  <c r="AH27" i="25"/>
  <c r="AJ27" i="25"/>
  <c r="AF28" i="25"/>
  <c r="AG28" i="25"/>
  <c r="AH28" i="25"/>
  <c r="AJ28" i="25"/>
  <c r="AF29" i="25"/>
  <c r="AG29" i="25"/>
  <c r="AH29" i="25"/>
  <c r="AJ29" i="25"/>
  <c r="AF30" i="25"/>
  <c r="AG30" i="25"/>
  <c r="AH30" i="25"/>
  <c r="AJ30" i="25"/>
  <c r="AF31" i="25"/>
  <c r="AG31" i="25"/>
  <c r="AH31" i="25"/>
  <c r="AJ31" i="25"/>
  <c r="AF32" i="25"/>
  <c r="AG32" i="25"/>
  <c r="AH32" i="25"/>
  <c r="AJ32" i="25"/>
  <c r="AF33" i="25"/>
  <c r="AG33" i="25"/>
  <c r="AH33" i="25"/>
  <c r="AJ33" i="25"/>
  <c r="AF34" i="25"/>
  <c r="AG34" i="25"/>
  <c r="AH34" i="25"/>
  <c r="AJ34" i="25"/>
  <c r="AF35" i="25"/>
  <c r="AG35" i="25"/>
  <c r="AH35" i="25"/>
  <c r="AJ35" i="25"/>
  <c r="AF36" i="25"/>
  <c r="AG36" i="25"/>
  <c r="AH36" i="25"/>
  <c r="AJ36" i="25"/>
  <c r="AF37" i="25"/>
  <c r="AG37" i="25"/>
  <c r="AH37" i="25"/>
  <c r="AJ37" i="25"/>
  <c r="AF38" i="25"/>
  <c r="AG38" i="25"/>
  <c r="AH38" i="25"/>
  <c r="AJ38" i="25"/>
  <c r="AF39" i="25"/>
  <c r="AG39" i="25"/>
  <c r="AH39" i="25"/>
  <c r="AJ39" i="25"/>
  <c r="AF40" i="25"/>
  <c r="AG40" i="25"/>
  <c r="AH40" i="25"/>
  <c r="AJ40" i="25"/>
  <c r="AF41" i="25"/>
  <c r="AG41" i="25"/>
  <c r="AH41" i="25"/>
  <c r="AJ41" i="25"/>
  <c r="AF42" i="25"/>
  <c r="AG42" i="25"/>
  <c r="AH42" i="25"/>
  <c r="AJ42" i="25"/>
  <c r="AF43" i="25"/>
  <c r="AG43" i="25"/>
  <c r="AH43" i="25"/>
  <c r="AJ43" i="25"/>
  <c r="AF100" i="25"/>
  <c r="AG100" i="25"/>
  <c r="AH100" i="25"/>
  <c r="AI100" i="25"/>
  <c r="AJ100" i="25"/>
  <c r="AE100" i="25"/>
  <c r="AE43" i="25"/>
  <c r="AE42" i="25"/>
  <c r="AE41" i="25"/>
  <c r="AE40" i="25"/>
  <c r="AE39" i="25"/>
  <c r="AE38" i="25"/>
  <c r="AE37" i="25"/>
  <c r="AE36" i="25"/>
  <c r="AE35" i="25"/>
  <c r="AE34" i="25"/>
  <c r="AE33" i="25"/>
  <c r="AE32" i="25"/>
  <c r="AE31" i="25"/>
  <c r="AE30" i="25"/>
  <c r="AE29" i="25"/>
  <c r="AE28" i="25"/>
  <c r="AE27" i="25"/>
  <c r="AE23" i="25"/>
  <c r="AE22" i="25"/>
  <c r="AE21" i="25"/>
  <c r="AE20" i="25"/>
  <c r="AE19" i="25"/>
  <c r="AE18" i="25"/>
  <c r="AE17" i="25"/>
  <c r="AE16" i="25"/>
  <c r="AE15" i="25"/>
  <c r="AE14" i="25"/>
  <c r="AE13" i="25"/>
  <c r="AE12" i="25"/>
  <c r="AE11" i="25"/>
  <c r="AE10" i="25"/>
  <c r="AE9" i="25"/>
  <c r="AE8" i="25"/>
  <c r="AE7" i="25"/>
  <c r="AE6" i="25"/>
  <c r="AE5" i="25"/>
  <c r="AE4" i="25"/>
  <c r="AE3" i="25"/>
  <c r="T48" i="3"/>
  <c r="V48" i="3"/>
  <c r="AA48" i="3"/>
  <c r="P70" i="36"/>
  <c r="O70" i="36"/>
  <c r="N70" i="36"/>
  <c r="M70" i="36"/>
  <c r="K70" i="36"/>
  <c r="I70" i="36"/>
  <c r="L68" i="36"/>
  <c r="H68" i="36"/>
  <c r="G68" i="36"/>
  <c r="F68" i="36"/>
  <c r="AR67" i="36"/>
  <c r="AQ67" i="36"/>
  <c r="AO67" i="36"/>
  <c r="AU67" i="36" s="1"/>
  <c r="Z67" i="36"/>
  <c r="Y67" i="36"/>
  <c r="AD67" i="36" s="1"/>
  <c r="V67" i="36"/>
  <c r="S67" i="36"/>
  <c r="AN67" i="36" s="1"/>
  <c r="AT67" i="36" s="1"/>
  <c r="O67" i="36"/>
  <c r="E67" i="36"/>
  <c r="J67" i="36" s="1"/>
  <c r="AO66" i="36"/>
  <c r="Z66" i="36"/>
  <c r="O66" i="36"/>
  <c r="E66" i="36"/>
  <c r="J66" i="36" s="1"/>
  <c r="AO65" i="36"/>
  <c r="Z65" i="36"/>
  <c r="O65" i="36"/>
  <c r="E65" i="36"/>
  <c r="J65" i="36" s="1"/>
  <c r="AO64" i="36"/>
  <c r="Z64" i="36"/>
  <c r="O64" i="36"/>
  <c r="E64" i="36"/>
  <c r="J64" i="36" s="1"/>
  <c r="AO63" i="36"/>
  <c r="Z63" i="36"/>
  <c r="O63" i="36"/>
  <c r="E63" i="36"/>
  <c r="J63" i="36" s="1"/>
  <c r="AO62" i="36"/>
  <c r="Z62" i="36"/>
  <c r="O62" i="36"/>
  <c r="E62" i="36"/>
  <c r="J62" i="36" s="1"/>
  <c r="AO61" i="36"/>
  <c r="Z61" i="36"/>
  <c r="O61" i="36"/>
  <c r="E61" i="36"/>
  <c r="J61" i="36" s="1"/>
  <c r="AO60" i="36"/>
  <c r="Z60" i="36"/>
  <c r="O60" i="36"/>
  <c r="E60" i="36"/>
  <c r="J60" i="36" s="1"/>
  <c r="AO43" i="36"/>
  <c r="AO42" i="36"/>
  <c r="AO41" i="36"/>
  <c r="AO40" i="36"/>
  <c r="AO39" i="36"/>
  <c r="AO38" i="36"/>
  <c r="AO37" i="36"/>
  <c r="AO36" i="36"/>
  <c r="AO35" i="36"/>
  <c r="AO34" i="36"/>
  <c r="AO33" i="36"/>
  <c r="AO32" i="36"/>
  <c r="AO31" i="36"/>
  <c r="AO30" i="36"/>
  <c r="AO29" i="36"/>
  <c r="AO28" i="36"/>
  <c r="AO27" i="36"/>
  <c r="AO23" i="36"/>
  <c r="AO22" i="36"/>
  <c r="AO21" i="36"/>
  <c r="AO20" i="36"/>
  <c r="AO19" i="36"/>
  <c r="AO18" i="36"/>
  <c r="AO17" i="36"/>
  <c r="AO16" i="36"/>
  <c r="AO15" i="36"/>
  <c r="AO14" i="36"/>
  <c r="AO13" i="36"/>
  <c r="AO12" i="36"/>
  <c r="AO11" i="36"/>
  <c r="AO10" i="36"/>
  <c r="AO9" i="36"/>
  <c r="AO8" i="36"/>
  <c r="AO7" i="36"/>
  <c r="AO6" i="36"/>
  <c r="AO5" i="36"/>
  <c r="AO4" i="36"/>
  <c r="P70" i="35"/>
  <c r="O70" i="35"/>
  <c r="N70" i="35"/>
  <c r="M70" i="35"/>
  <c r="K70" i="35"/>
  <c r="I70" i="35"/>
  <c r="AR66" i="35"/>
  <c r="AQ66" i="35"/>
  <c r="AO66" i="35"/>
  <c r="AK66" i="35"/>
  <c r="AP66" i="35"/>
  <c r="O66" i="35"/>
  <c r="E66" i="35"/>
  <c r="J66" i="35" s="1"/>
  <c r="AR65" i="35"/>
  <c r="AQ65" i="35"/>
  <c r="AO65" i="35"/>
  <c r="AK65" i="35"/>
  <c r="AP65" i="35"/>
  <c r="O65" i="35"/>
  <c r="E65" i="35"/>
  <c r="J65" i="35" s="1"/>
  <c r="AR64" i="35"/>
  <c r="AQ64" i="35"/>
  <c r="AO64" i="35"/>
  <c r="AK64" i="35"/>
  <c r="O64" i="35"/>
  <c r="E64" i="35"/>
  <c r="J64" i="35" s="1"/>
  <c r="AR63" i="35"/>
  <c r="AQ63" i="35"/>
  <c r="AO63" i="35"/>
  <c r="AK63" i="35"/>
  <c r="AP63" i="35"/>
  <c r="O63" i="35"/>
  <c r="E63" i="35"/>
  <c r="J63" i="35" s="1"/>
  <c r="AR62" i="35"/>
  <c r="AQ62" i="35"/>
  <c r="AO62" i="35"/>
  <c r="AK62" i="35"/>
  <c r="AP62" i="35"/>
  <c r="O62" i="35"/>
  <c r="E62" i="35"/>
  <c r="J62" i="35" s="1"/>
  <c r="AR61" i="35"/>
  <c r="AQ61" i="35"/>
  <c r="AO61" i="35"/>
  <c r="AK61" i="35"/>
  <c r="AP61" i="35"/>
  <c r="O61" i="35"/>
  <c r="E61" i="35"/>
  <c r="J61" i="35" s="1"/>
  <c r="AR60" i="35"/>
  <c r="AQ60" i="35"/>
  <c r="AO60" i="35"/>
  <c r="Z68" i="35"/>
  <c r="P60" i="35"/>
  <c r="O60" i="35"/>
  <c r="E60" i="35"/>
  <c r="U14" i="3"/>
  <c r="AH58" i="35"/>
  <c r="AH70" i="35" s="1"/>
  <c r="AG58" i="35"/>
  <c r="X14" i="3" s="1"/>
  <c r="X66" i="3" s="1"/>
  <c r="AF58" i="35"/>
  <c r="W14" i="3" s="1"/>
  <c r="W66" i="3" s="1"/>
  <c r="AC58" i="35"/>
  <c r="U58" i="35"/>
  <c r="K14" i="3" s="1"/>
  <c r="T58" i="35"/>
  <c r="R58" i="35"/>
  <c r="I14" i="3" s="1"/>
  <c r="Q58" i="35"/>
  <c r="L58" i="35"/>
  <c r="H58" i="35"/>
  <c r="H70" i="35" s="1"/>
  <c r="G58" i="35"/>
  <c r="G70" i="35" s="1"/>
  <c r="F58" i="35"/>
  <c r="F70" i="35" s="1"/>
  <c r="AR43" i="35"/>
  <c r="AQ43" i="35"/>
  <c r="AO43" i="35"/>
  <c r="AK43" i="35"/>
  <c r="P43" i="35"/>
  <c r="O43" i="35"/>
  <c r="E43" i="35"/>
  <c r="J43" i="35" s="1"/>
  <c r="AR42" i="35"/>
  <c r="AQ42" i="35"/>
  <c r="AO42" i="35"/>
  <c r="AK42" i="35"/>
  <c r="AN42" i="35"/>
  <c r="AT42" i="35" s="1"/>
  <c r="O42" i="35"/>
  <c r="E42" i="35"/>
  <c r="J42" i="35" s="1"/>
  <c r="AR41" i="35"/>
  <c r="AQ41" i="35"/>
  <c r="AO41" i="35"/>
  <c r="AK41" i="35"/>
  <c r="P41" i="35"/>
  <c r="O41" i="35"/>
  <c r="E41" i="35"/>
  <c r="J41" i="35" s="1"/>
  <c r="AR40" i="35"/>
  <c r="AQ40" i="35"/>
  <c r="AO40" i="35"/>
  <c r="AK40" i="35"/>
  <c r="O40" i="35"/>
  <c r="E40" i="35"/>
  <c r="J40" i="35" s="1"/>
  <c r="AR39" i="35"/>
  <c r="AQ39" i="35"/>
  <c r="AO39" i="35"/>
  <c r="AK39" i="35"/>
  <c r="O39" i="35"/>
  <c r="E39" i="35"/>
  <c r="J39" i="35" s="1"/>
  <c r="AR38" i="35"/>
  <c r="AQ38" i="35"/>
  <c r="AO38" i="35"/>
  <c r="AK38" i="35"/>
  <c r="AN38" i="35"/>
  <c r="O38" i="35"/>
  <c r="E38" i="35"/>
  <c r="J38" i="35" s="1"/>
  <c r="AR37" i="35"/>
  <c r="AQ37" i="35"/>
  <c r="AO37" i="35"/>
  <c r="AK37" i="35"/>
  <c r="P37" i="35"/>
  <c r="O37" i="35"/>
  <c r="E37" i="35"/>
  <c r="J37" i="35" s="1"/>
  <c r="AR36" i="35"/>
  <c r="AQ36" i="35"/>
  <c r="AO36" i="35"/>
  <c r="AK36" i="35"/>
  <c r="O36" i="35"/>
  <c r="E36" i="35"/>
  <c r="J36" i="35" s="1"/>
  <c r="AR35" i="35"/>
  <c r="AQ35" i="35"/>
  <c r="AO35" i="35"/>
  <c r="AK35" i="35"/>
  <c r="AN35" i="35"/>
  <c r="P35" i="35"/>
  <c r="O35" i="35"/>
  <c r="E35" i="35"/>
  <c r="J35" i="35" s="1"/>
  <c r="AR34" i="35"/>
  <c r="AQ34" i="35"/>
  <c r="AO34" i="35"/>
  <c r="AK34" i="35"/>
  <c r="AN34" i="35"/>
  <c r="O34" i="35"/>
  <c r="E34" i="35"/>
  <c r="J34" i="35" s="1"/>
  <c r="AR33" i="35"/>
  <c r="AQ33" i="35"/>
  <c r="AO33" i="35"/>
  <c r="AK33" i="35"/>
  <c r="P33" i="35"/>
  <c r="O33" i="35"/>
  <c r="E33" i="35"/>
  <c r="J33" i="35" s="1"/>
  <c r="AR32" i="35"/>
  <c r="AQ32" i="35"/>
  <c r="AO32" i="35"/>
  <c r="AK32" i="35"/>
  <c r="O32" i="35"/>
  <c r="E32" i="35"/>
  <c r="J32" i="35" s="1"/>
  <c r="AR31" i="35"/>
  <c r="AQ31" i="35"/>
  <c r="AO31" i="35"/>
  <c r="AK31" i="35"/>
  <c r="P31" i="35"/>
  <c r="O31" i="35"/>
  <c r="E31" i="35"/>
  <c r="J31" i="35" s="1"/>
  <c r="AR30" i="35"/>
  <c r="AQ30" i="35"/>
  <c r="AO30" i="35"/>
  <c r="AK30" i="35"/>
  <c r="AN30" i="35"/>
  <c r="O30" i="35"/>
  <c r="E30" i="35"/>
  <c r="J30" i="35" s="1"/>
  <c r="AR29" i="35"/>
  <c r="AQ29" i="35"/>
  <c r="AO29" i="35"/>
  <c r="AK29" i="35"/>
  <c r="O29" i="35"/>
  <c r="E29" i="35"/>
  <c r="J29" i="35" s="1"/>
  <c r="AR28" i="35"/>
  <c r="AQ28" i="35"/>
  <c r="AO28" i="35"/>
  <c r="AK28" i="35"/>
  <c r="O28" i="35"/>
  <c r="E28" i="35"/>
  <c r="J28" i="35" s="1"/>
  <c r="AR27" i="35"/>
  <c r="AQ27" i="35"/>
  <c r="AO27" i="35"/>
  <c r="AK27" i="35"/>
  <c r="AP27" i="35"/>
  <c r="O27" i="35"/>
  <c r="E27" i="35"/>
  <c r="J27" i="35" s="1"/>
  <c r="AR23" i="35"/>
  <c r="AQ23" i="35"/>
  <c r="AO23" i="35"/>
  <c r="AK23" i="35"/>
  <c r="AP23" i="35"/>
  <c r="O23" i="35"/>
  <c r="E23" i="35"/>
  <c r="J23" i="35" s="1"/>
  <c r="AR22" i="35"/>
  <c r="AQ22" i="35"/>
  <c r="AO22" i="35"/>
  <c r="AK22" i="35"/>
  <c r="O22" i="35"/>
  <c r="E22" i="35"/>
  <c r="J22" i="35" s="1"/>
  <c r="AR21" i="35"/>
  <c r="AQ21" i="35"/>
  <c r="AO21" i="35"/>
  <c r="AK21" i="35"/>
  <c r="O21" i="35"/>
  <c r="E21" i="35"/>
  <c r="J21" i="35" s="1"/>
  <c r="AR20" i="35"/>
  <c r="AQ20" i="35"/>
  <c r="AO20" i="35"/>
  <c r="AK20" i="35"/>
  <c r="O20" i="35"/>
  <c r="E20" i="35"/>
  <c r="J20" i="35" s="1"/>
  <c r="AR19" i="35"/>
  <c r="AQ19" i="35"/>
  <c r="AO19" i="35"/>
  <c r="AK19" i="35"/>
  <c r="P19" i="35"/>
  <c r="O19" i="35"/>
  <c r="E19" i="35"/>
  <c r="J19" i="35" s="1"/>
  <c r="AR18" i="35"/>
  <c r="AQ18" i="35"/>
  <c r="AO18" i="35"/>
  <c r="AK18" i="35"/>
  <c r="O18" i="35"/>
  <c r="E18" i="35"/>
  <c r="J18" i="35" s="1"/>
  <c r="AR17" i="35"/>
  <c r="AQ17" i="35"/>
  <c r="AO17" i="35"/>
  <c r="AK17" i="35"/>
  <c r="P17" i="35"/>
  <c r="O17" i="35"/>
  <c r="E17" i="35"/>
  <c r="J17" i="35" s="1"/>
  <c r="AR16" i="35"/>
  <c r="AQ16" i="35"/>
  <c r="AO16" i="35"/>
  <c r="AK16" i="35"/>
  <c r="O16" i="35"/>
  <c r="E16" i="35"/>
  <c r="J16" i="35" s="1"/>
  <c r="AR15" i="35"/>
  <c r="AQ15" i="35"/>
  <c r="AO15" i="35"/>
  <c r="AK15" i="35"/>
  <c r="P15" i="35"/>
  <c r="O15" i="35"/>
  <c r="E15" i="35"/>
  <c r="J15" i="35" s="1"/>
  <c r="AR14" i="35"/>
  <c r="AQ14" i="35"/>
  <c r="AO14" i="35"/>
  <c r="AK14" i="35"/>
  <c r="O14" i="35"/>
  <c r="E14" i="35"/>
  <c r="J14" i="35" s="1"/>
  <c r="AR13" i="35"/>
  <c r="AQ13" i="35"/>
  <c r="AO13" i="35"/>
  <c r="AK13" i="35"/>
  <c r="AP13" i="35"/>
  <c r="O13" i="35"/>
  <c r="E13" i="35"/>
  <c r="J13" i="35" s="1"/>
  <c r="AR12" i="35"/>
  <c r="AQ12" i="35"/>
  <c r="AO12" i="35"/>
  <c r="AK12" i="35"/>
  <c r="O12" i="35"/>
  <c r="E12" i="35"/>
  <c r="J12" i="35" s="1"/>
  <c r="AR11" i="35"/>
  <c r="AQ11" i="35"/>
  <c r="AO11" i="35"/>
  <c r="AK11" i="35"/>
  <c r="P11" i="35"/>
  <c r="O11" i="35"/>
  <c r="E11" i="35"/>
  <c r="J11" i="35" s="1"/>
  <c r="AR10" i="35"/>
  <c r="AQ10" i="35"/>
  <c r="AO10" i="35"/>
  <c r="AK10" i="35"/>
  <c r="O10" i="35"/>
  <c r="E10" i="35"/>
  <c r="J10" i="35" s="1"/>
  <c r="AR9" i="35"/>
  <c r="AQ9" i="35"/>
  <c r="AO9" i="35"/>
  <c r="AK9" i="35"/>
  <c r="AP9" i="35"/>
  <c r="O9" i="35"/>
  <c r="E9" i="35"/>
  <c r="J9" i="35" s="1"/>
  <c r="AR8" i="35"/>
  <c r="AQ8" i="35"/>
  <c r="AO8" i="35"/>
  <c r="AK8" i="35"/>
  <c r="O8" i="35"/>
  <c r="E8" i="35"/>
  <c r="J8" i="35" s="1"/>
  <c r="AR7" i="35"/>
  <c r="AQ7" i="35"/>
  <c r="AO7" i="35"/>
  <c r="AK7" i="35"/>
  <c r="O7" i="35"/>
  <c r="E7" i="35"/>
  <c r="J7" i="35" s="1"/>
  <c r="AR6" i="35"/>
  <c r="AQ6" i="35"/>
  <c r="AO6" i="35"/>
  <c r="AK6" i="35"/>
  <c r="O6" i="35"/>
  <c r="E6" i="35"/>
  <c r="J6" i="35" s="1"/>
  <c r="AR5" i="35"/>
  <c r="AQ5" i="35"/>
  <c r="AO5" i="35"/>
  <c r="AK5" i="35"/>
  <c r="O5" i="35"/>
  <c r="E5" i="35"/>
  <c r="J5" i="35" s="1"/>
  <c r="AR4" i="35"/>
  <c r="AQ4" i="35"/>
  <c r="AO4" i="35"/>
  <c r="AK4" i="35"/>
  <c r="O4" i="35"/>
  <c r="E4" i="35"/>
  <c r="J4" i="35" s="1"/>
  <c r="AR3" i="35"/>
  <c r="AQ3" i="35"/>
  <c r="AO3" i="35"/>
  <c r="Z3" i="35"/>
  <c r="V3" i="35"/>
  <c r="S3" i="35"/>
  <c r="O3" i="35"/>
  <c r="E3" i="35"/>
  <c r="J3" i="35" s="1"/>
  <c r="J101" i="34"/>
  <c r="K94" i="34" s="1"/>
  <c r="C101" i="34"/>
  <c r="K100" i="34"/>
  <c r="G100" i="34"/>
  <c r="D100" i="34"/>
  <c r="G99" i="34"/>
  <c r="D99" i="34"/>
  <c r="G98" i="34"/>
  <c r="D98" i="34"/>
  <c r="G97" i="34"/>
  <c r="D97" i="34"/>
  <c r="G96" i="34"/>
  <c r="D96" i="34"/>
  <c r="K95" i="34"/>
  <c r="G95" i="34"/>
  <c r="D95" i="34"/>
  <c r="G94" i="34"/>
  <c r="D94" i="34"/>
  <c r="K93" i="34"/>
  <c r="G93" i="34"/>
  <c r="D93" i="34"/>
  <c r="K92" i="34"/>
  <c r="G92" i="34"/>
  <c r="D92" i="34"/>
  <c r="G91" i="34"/>
  <c r="D91" i="34"/>
  <c r="G90" i="34"/>
  <c r="D90" i="34"/>
  <c r="G89" i="34"/>
  <c r="D89" i="34"/>
  <c r="G88" i="34"/>
  <c r="D88" i="34"/>
  <c r="K87" i="34"/>
  <c r="G87" i="34"/>
  <c r="D87" i="34"/>
  <c r="G86" i="34"/>
  <c r="D86" i="34"/>
  <c r="K85" i="34"/>
  <c r="G85" i="34"/>
  <c r="D85" i="34"/>
  <c r="K84" i="34"/>
  <c r="G84" i="34"/>
  <c r="D84" i="34"/>
  <c r="G83" i="34"/>
  <c r="D83" i="34"/>
  <c r="G82" i="34"/>
  <c r="D82" i="34"/>
  <c r="G81" i="34"/>
  <c r="D81" i="34"/>
  <c r="G80" i="34"/>
  <c r="D80" i="34"/>
  <c r="K79" i="34"/>
  <c r="G79" i="34"/>
  <c r="D79" i="34"/>
  <c r="G78" i="34"/>
  <c r="D78" i="34"/>
  <c r="K77" i="34"/>
  <c r="G77" i="34"/>
  <c r="D77" i="34"/>
  <c r="K76" i="34"/>
  <c r="G76" i="34"/>
  <c r="D76" i="34"/>
  <c r="G75" i="34"/>
  <c r="D75" i="34"/>
  <c r="G74" i="34"/>
  <c r="D74" i="34"/>
  <c r="G73" i="34"/>
  <c r="D73" i="34"/>
  <c r="G72" i="34"/>
  <c r="D72" i="34"/>
  <c r="K71" i="34"/>
  <c r="G71" i="34"/>
  <c r="D71" i="34"/>
  <c r="G70" i="34"/>
  <c r="D70" i="34"/>
  <c r="K69" i="34"/>
  <c r="G69" i="34"/>
  <c r="D69" i="34"/>
  <c r="K68" i="34"/>
  <c r="G68" i="34"/>
  <c r="D68" i="34"/>
  <c r="G67" i="34"/>
  <c r="D67" i="34"/>
  <c r="G66" i="34"/>
  <c r="D66" i="34"/>
  <c r="G65" i="34"/>
  <c r="D65" i="34"/>
  <c r="G64" i="34"/>
  <c r="D64" i="34"/>
  <c r="K63" i="34"/>
  <c r="G63" i="34"/>
  <c r="D63" i="34"/>
  <c r="G62" i="34"/>
  <c r="D62" i="34"/>
  <c r="K61" i="34"/>
  <c r="G61" i="34"/>
  <c r="D61" i="34"/>
  <c r="K60" i="34"/>
  <c r="G60" i="34"/>
  <c r="D60" i="34"/>
  <c r="G59" i="34"/>
  <c r="D59" i="34"/>
  <c r="G58" i="34"/>
  <c r="D58" i="34"/>
  <c r="K57" i="34"/>
  <c r="G57" i="34"/>
  <c r="D57" i="34"/>
  <c r="G56" i="34"/>
  <c r="D56" i="34"/>
  <c r="K55" i="34"/>
  <c r="G55" i="34"/>
  <c r="D55" i="34"/>
  <c r="K54" i="34"/>
  <c r="G54" i="34"/>
  <c r="D54" i="34"/>
  <c r="K53" i="34"/>
  <c r="G53" i="34"/>
  <c r="D53" i="34"/>
  <c r="K52" i="34"/>
  <c r="G52" i="34"/>
  <c r="D52" i="34"/>
  <c r="K51" i="34"/>
  <c r="G51" i="34"/>
  <c r="D51" i="34"/>
  <c r="K50" i="34"/>
  <c r="G50" i="34"/>
  <c r="D50" i="34"/>
  <c r="K49" i="34"/>
  <c r="K101" i="34" s="1"/>
  <c r="G49" i="34"/>
  <c r="E49" i="34"/>
  <c r="F49" i="34" s="1"/>
  <c r="D49" i="34"/>
  <c r="D101" i="34" s="1"/>
  <c r="J101" i="33"/>
  <c r="K97" i="33" s="1"/>
  <c r="C101" i="33"/>
  <c r="G100" i="33"/>
  <c r="D100" i="33"/>
  <c r="K99" i="33"/>
  <c r="G99" i="33"/>
  <c r="D99" i="33"/>
  <c r="G98" i="33"/>
  <c r="D98" i="33"/>
  <c r="G97" i="33"/>
  <c r="D97" i="33"/>
  <c r="K96" i="33"/>
  <c r="G96" i="33"/>
  <c r="D96" i="33"/>
  <c r="K95" i="33"/>
  <c r="G95" i="33"/>
  <c r="D95" i="33"/>
  <c r="K94" i="33"/>
  <c r="G94" i="33"/>
  <c r="D94" i="33"/>
  <c r="K93" i="33"/>
  <c r="G93" i="33"/>
  <c r="D93" i="33"/>
  <c r="K92" i="33"/>
  <c r="G92" i="33"/>
  <c r="D92" i="33"/>
  <c r="K91" i="33"/>
  <c r="G91" i="33"/>
  <c r="D91" i="33"/>
  <c r="K90" i="33"/>
  <c r="G90" i="33"/>
  <c r="D90" i="33"/>
  <c r="K89" i="33"/>
  <c r="G89" i="33"/>
  <c r="D89" i="33"/>
  <c r="K88" i="33"/>
  <c r="G88" i="33"/>
  <c r="D88" i="33"/>
  <c r="K87" i="33"/>
  <c r="G87" i="33"/>
  <c r="D87" i="33"/>
  <c r="K86" i="33"/>
  <c r="G86" i="33"/>
  <c r="D86" i="33"/>
  <c r="K85" i="33"/>
  <c r="G85" i="33"/>
  <c r="D85" i="33"/>
  <c r="K84" i="33"/>
  <c r="G84" i="33"/>
  <c r="D84" i="33"/>
  <c r="K83" i="33"/>
  <c r="G83" i="33"/>
  <c r="D83" i="33"/>
  <c r="K82" i="33"/>
  <c r="G82" i="33"/>
  <c r="D82" i="33"/>
  <c r="K81" i="33"/>
  <c r="G81" i="33"/>
  <c r="D81" i="33"/>
  <c r="K80" i="33"/>
  <c r="G80" i="33"/>
  <c r="D80" i="33"/>
  <c r="K79" i="33"/>
  <c r="G79" i="33"/>
  <c r="D79" i="33"/>
  <c r="K78" i="33"/>
  <c r="G78" i="33"/>
  <c r="D78" i="33"/>
  <c r="K77" i="33"/>
  <c r="G77" i="33"/>
  <c r="D77" i="33"/>
  <c r="K76" i="33"/>
  <c r="G76" i="33"/>
  <c r="D76" i="33"/>
  <c r="K75" i="33"/>
  <c r="G75" i="33"/>
  <c r="D75" i="33"/>
  <c r="K74" i="33"/>
  <c r="G74" i="33"/>
  <c r="D74" i="33"/>
  <c r="K73" i="33"/>
  <c r="G73" i="33"/>
  <c r="D73" i="33"/>
  <c r="K72" i="33"/>
  <c r="G72" i="33"/>
  <c r="D72" i="33"/>
  <c r="K71" i="33"/>
  <c r="G71" i="33"/>
  <c r="D71" i="33"/>
  <c r="K70" i="33"/>
  <c r="G70" i="33"/>
  <c r="D70" i="33"/>
  <c r="K69" i="33"/>
  <c r="G69" i="33"/>
  <c r="D69" i="33"/>
  <c r="K68" i="33"/>
  <c r="G68" i="33"/>
  <c r="D68" i="33"/>
  <c r="K67" i="33"/>
  <c r="G67" i="33"/>
  <c r="D67" i="33"/>
  <c r="K66" i="33"/>
  <c r="G66" i="33"/>
  <c r="D66" i="33"/>
  <c r="K65" i="33"/>
  <c r="G65" i="33"/>
  <c r="D65" i="33"/>
  <c r="K64" i="33"/>
  <c r="G64" i="33"/>
  <c r="D64" i="33"/>
  <c r="K63" i="33"/>
  <c r="G63" i="33"/>
  <c r="D63" i="33"/>
  <c r="K62" i="33"/>
  <c r="G62" i="33"/>
  <c r="D62" i="33"/>
  <c r="K61" i="33"/>
  <c r="G61" i="33"/>
  <c r="D61" i="33"/>
  <c r="K60" i="33"/>
  <c r="G60" i="33"/>
  <c r="D60" i="33"/>
  <c r="K59" i="33"/>
  <c r="G59" i="33"/>
  <c r="D59" i="33"/>
  <c r="K58" i="33"/>
  <c r="G58" i="33"/>
  <c r="D58" i="33"/>
  <c r="K57" i="33"/>
  <c r="G57" i="33"/>
  <c r="D57" i="33"/>
  <c r="K56" i="33"/>
  <c r="G56" i="33"/>
  <c r="D56" i="33"/>
  <c r="K55" i="33"/>
  <c r="G55" i="33"/>
  <c r="D55" i="33"/>
  <c r="K54" i="33"/>
  <c r="G54" i="33"/>
  <c r="D54" i="33"/>
  <c r="K53" i="33"/>
  <c r="G53" i="33"/>
  <c r="D53" i="33"/>
  <c r="K52" i="33"/>
  <c r="G52" i="33"/>
  <c r="D52" i="33"/>
  <c r="K51" i="33"/>
  <c r="G51" i="33"/>
  <c r="D51" i="33"/>
  <c r="K50" i="33"/>
  <c r="G50" i="33"/>
  <c r="D50" i="33"/>
  <c r="L49" i="33"/>
  <c r="L50" i="33" s="1"/>
  <c r="K49" i="33"/>
  <c r="K101" i="33" s="1"/>
  <c r="G49" i="33"/>
  <c r="D49" i="33"/>
  <c r="D101" i="33" s="1"/>
  <c r="AF72" i="44" l="1"/>
  <c r="AG72" i="44"/>
  <c r="G38" i="45"/>
  <c r="X60" i="3"/>
  <c r="W60" i="3"/>
  <c r="F25" i="45"/>
  <c r="E26" i="45"/>
  <c r="E29" i="45"/>
  <c r="F28" i="45"/>
  <c r="M47" i="45"/>
  <c r="L48" i="45"/>
  <c r="E49" i="46"/>
  <c r="F48" i="46"/>
  <c r="F103" i="46"/>
  <c r="E104" i="46"/>
  <c r="M48" i="46"/>
  <c r="G48" i="46" s="1"/>
  <c r="L49" i="46"/>
  <c r="M105" i="46"/>
  <c r="L106" i="46"/>
  <c r="M102" i="45"/>
  <c r="L103" i="45"/>
  <c r="L23" i="39"/>
  <c r="M22" i="39"/>
  <c r="G21" i="39" s="1"/>
  <c r="E20" i="39"/>
  <c r="F19" i="39"/>
  <c r="AP3" i="35"/>
  <c r="J5" i="34"/>
  <c r="J45" i="34" s="1"/>
  <c r="K44" i="34" s="1"/>
  <c r="AI61" i="35"/>
  <c r="AI5" i="35"/>
  <c r="AI13" i="35"/>
  <c r="AI21" i="35"/>
  <c r="AI29" i="35"/>
  <c r="AI37" i="35"/>
  <c r="AI19" i="35"/>
  <c r="AI12" i="35"/>
  <c r="AI62" i="35"/>
  <c r="AI6" i="35"/>
  <c r="AI14" i="35"/>
  <c r="AI22" i="35"/>
  <c r="AI30" i="35"/>
  <c r="AL30" i="35" s="1"/>
  <c r="AI38" i="35"/>
  <c r="AL38" i="35" s="1"/>
  <c r="AI11" i="35"/>
  <c r="AI4" i="35"/>
  <c r="AI28" i="35"/>
  <c r="AI63" i="35"/>
  <c r="AI7" i="35"/>
  <c r="AI15" i="35"/>
  <c r="AI23" i="35"/>
  <c r="AL23" i="35" s="1"/>
  <c r="AI31" i="35"/>
  <c r="AL31" i="35" s="1"/>
  <c r="AI39" i="35"/>
  <c r="AI27" i="35"/>
  <c r="AI64" i="35"/>
  <c r="AI8" i="35"/>
  <c r="AI16" i="35"/>
  <c r="AI24" i="35"/>
  <c r="AL24" i="35" s="1"/>
  <c r="AI32" i="35"/>
  <c r="AL32" i="35" s="1"/>
  <c r="AI40" i="35"/>
  <c r="AL40" i="35" s="1"/>
  <c r="AI60" i="35"/>
  <c r="AI36" i="35"/>
  <c r="AI65" i="35"/>
  <c r="AI9" i="35"/>
  <c r="AI17" i="35"/>
  <c r="AI25" i="35"/>
  <c r="AL25" i="35" s="1"/>
  <c r="AI33" i="35"/>
  <c r="AI41" i="35"/>
  <c r="AI35" i="35"/>
  <c r="AI66" i="35"/>
  <c r="AI10" i="35"/>
  <c r="AI18" i="35"/>
  <c r="AI26" i="35"/>
  <c r="AL26" i="35" s="1"/>
  <c r="AI34" i="35"/>
  <c r="AI42" i="35"/>
  <c r="AI43" i="35"/>
  <c r="AL43" i="35" s="1"/>
  <c r="AI20" i="35"/>
  <c r="L70" i="35"/>
  <c r="G14" i="3"/>
  <c r="G66" i="3" s="1"/>
  <c r="E68" i="35"/>
  <c r="K7" i="34"/>
  <c r="F103" i="45"/>
  <c r="E104" i="45"/>
  <c r="P67" i="36"/>
  <c r="AP67" i="36"/>
  <c r="G16" i="39"/>
  <c r="K17" i="34"/>
  <c r="K5" i="34"/>
  <c r="K37" i="34"/>
  <c r="K6" i="34"/>
  <c r="K9" i="34"/>
  <c r="K13" i="34"/>
  <c r="K14" i="34"/>
  <c r="K15" i="34"/>
  <c r="K4" i="34"/>
  <c r="L4" i="34" s="1"/>
  <c r="K12" i="34"/>
  <c r="K23" i="34"/>
  <c r="K8" i="34"/>
  <c r="K16" i="34"/>
  <c r="K10" i="34"/>
  <c r="K18" i="34"/>
  <c r="K11" i="34"/>
  <c r="K20" i="34"/>
  <c r="AC70" i="35"/>
  <c r="R14" i="3"/>
  <c r="Q70" i="35"/>
  <c r="H14" i="3"/>
  <c r="T70" i="35"/>
  <c r="J14" i="3"/>
  <c r="P3" i="35"/>
  <c r="AN40" i="35"/>
  <c r="P64" i="35"/>
  <c r="AN5" i="35"/>
  <c r="P13" i="35"/>
  <c r="AN27" i="35"/>
  <c r="S68" i="35"/>
  <c r="AK60" i="35"/>
  <c r="AK68" i="35" s="1"/>
  <c r="V68" i="35"/>
  <c r="AP5" i="35"/>
  <c r="AP35" i="35"/>
  <c r="Y68" i="35"/>
  <c r="P62" i="35"/>
  <c r="P5" i="35"/>
  <c r="AN10" i="35"/>
  <c r="AT10" i="35" s="1"/>
  <c r="AP17" i="35"/>
  <c r="AN23" i="35"/>
  <c r="AP31" i="35"/>
  <c r="AN39" i="35"/>
  <c r="AT39" i="35" s="1"/>
  <c r="AP43" i="35"/>
  <c r="AN60" i="35"/>
  <c r="AT60" i="35" s="1"/>
  <c r="AR68" i="35"/>
  <c r="AN18" i="35"/>
  <c r="AT18" i="35" s="1"/>
  <c r="AN21" i="35"/>
  <c r="P39" i="35"/>
  <c r="AP42" i="35"/>
  <c r="AN13" i="35"/>
  <c r="P23" i="35"/>
  <c r="AN32" i="35"/>
  <c r="P34" i="35"/>
  <c r="AP39" i="35"/>
  <c r="P21" i="35"/>
  <c r="AP21" i="35"/>
  <c r="AB3" i="35"/>
  <c r="AN22" i="35"/>
  <c r="P38" i="35"/>
  <c r="AP38" i="35"/>
  <c r="P65" i="35"/>
  <c r="AN9" i="35"/>
  <c r="AN14" i="35"/>
  <c r="P63" i="35"/>
  <c r="AN66" i="35"/>
  <c r="AT66" i="35" s="1"/>
  <c r="AN6" i="35"/>
  <c r="AN17" i="35"/>
  <c r="AT17" i="35" s="1"/>
  <c r="P27" i="35"/>
  <c r="AN31" i="35"/>
  <c r="AN36" i="35"/>
  <c r="AN43" i="35"/>
  <c r="P61" i="35"/>
  <c r="AN64" i="35"/>
  <c r="AT64" i="35" s="1"/>
  <c r="P9" i="35"/>
  <c r="AN28" i="35"/>
  <c r="AN62" i="35"/>
  <c r="AT62" i="35" s="1"/>
  <c r="P66" i="35"/>
  <c r="AP60" i="35"/>
  <c r="AN63" i="35"/>
  <c r="AT63" i="35" s="1"/>
  <c r="AP64" i="35"/>
  <c r="AG70" i="35"/>
  <c r="R70" i="35"/>
  <c r="AN61" i="35"/>
  <c r="AT61" i="35" s="1"/>
  <c r="AN65" i="35"/>
  <c r="AT65" i="35" s="1"/>
  <c r="U70" i="35"/>
  <c r="AL18" i="35"/>
  <c r="AL6" i="35"/>
  <c r="AL9" i="35"/>
  <c r="AL13" i="35"/>
  <c r="AL11" i="35"/>
  <c r="AI3" i="35"/>
  <c r="AL5" i="35"/>
  <c r="AL39" i="35"/>
  <c r="AL61" i="35"/>
  <c r="AS61" i="35" s="1" a="1"/>
  <c r="AS61" i="35" s="1"/>
  <c r="AW61" i="35" s="1"/>
  <c r="AL36" i="35"/>
  <c r="AL66" i="35"/>
  <c r="AS66" i="35" s="1" a="1"/>
  <c r="AS66" i="35" s="1"/>
  <c r="AW66" i="35" s="1"/>
  <c r="AL35" i="35"/>
  <c r="AL64" i="35"/>
  <c r="AS64" i="35" s="1" a="1"/>
  <c r="AS64" i="35" s="1"/>
  <c r="AW64" i="35" s="1"/>
  <c r="AL63" i="35"/>
  <c r="AS63" i="35" s="1" a="1"/>
  <c r="AS63" i="35" s="1"/>
  <c r="AW63" i="35" s="1"/>
  <c r="M70" i="39"/>
  <c r="L71" i="39"/>
  <c r="F68" i="39"/>
  <c r="E69" i="39"/>
  <c r="G21" i="37"/>
  <c r="G16" i="37"/>
  <c r="K29" i="34"/>
  <c r="K36" i="34"/>
  <c r="K31" i="34"/>
  <c r="K38" i="34"/>
  <c r="K27" i="34"/>
  <c r="K26" i="34"/>
  <c r="K25" i="34"/>
  <c r="K28" i="34"/>
  <c r="K34" i="34"/>
  <c r="K39" i="34"/>
  <c r="M22" i="37"/>
  <c r="L23" i="37"/>
  <c r="M70" i="37"/>
  <c r="L71" i="37"/>
  <c r="F67" i="37"/>
  <c r="E68" i="37"/>
  <c r="AB25" i="25"/>
  <c r="AP25" i="25"/>
  <c r="P25" i="25"/>
  <c r="J24" i="36"/>
  <c r="J25" i="36"/>
  <c r="J25" i="24"/>
  <c r="AB24" i="25"/>
  <c r="AN24" i="25"/>
  <c r="AT24" i="25" s="1"/>
  <c r="P24" i="25"/>
  <c r="AP24" i="25"/>
  <c r="AG45" i="25"/>
  <c r="AG102" i="25" s="1"/>
  <c r="G70" i="36"/>
  <c r="AJ45" i="25"/>
  <c r="AJ102" i="25" s="1"/>
  <c r="AF45" i="25"/>
  <c r="AF102" i="25" s="1"/>
  <c r="AH45" i="25"/>
  <c r="AH102" i="25" s="1"/>
  <c r="X45" i="24"/>
  <c r="X102" i="24" s="1"/>
  <c r="N13" i="3" s="1"/>
  <c r="O13" i="3" s="1"/>
  <c r="AE45" i="25"/>
  <c r="AE102" i="25" s="1"/>
  <c r="F70" i="36"/>
  <c r="AO57" i="36"/>
  <c r="H70" i="36"/>
  <c r="J68" i="36"/>
  <c r="Z68" i="36"/>
  <c r="E68" i="36"/>
  <c r="AB67" i="36"/>
  <c r="AL67" i="36" s="1"/>
  <c r="AS67" i="36" s="1" a="1"/>
  <c r="AS67" i="36" s="1"/>
  <c r="AW67" i="36" s="1"/>
  <c r="P16" i="35"/>
  <c r="AP16" i="35"/>
  <c r="AN16" i="35"/>
  <c r="AL17" i="35"/>
  <c r="P20" i="35"/>
  <c r="AP20" i="35"/>
  <c r="AN20" i="35"/>
  <c r="AL14" i="35"/>
  <c r="P8" i="35"/>
  <c r="AP8" i="35"/>
  <c r="AN8" i="35"/>
  <c r="AL12" i="35"/>
  <c r="P12" i="35"/>
  <c r="AP12" i="35"/>
  <c r="AN12" i="35"/>
  <c r="AL16" i="35"/>
  <c r="P4" i="35"/>
  <c r="AN4" i="35"/>
  <c r="S58" i="35"/>
  <c r="AL7" i="35"/>
  <c r="AP4" i="35"/>
  <c r="AP7" i="35"/>
  <c r="AN7" i="35"/>
  <c r="V58" i="35"/>
  <c r="AK3" i="35"/>
  <c r="AK58" i="35" s="1"/>
  <c r="AL27" i="35"/>
  <c r="X58" i="35"/>
  <c r="AL10" i="35"/>
  <c r="AL22" i="35"/>
  <c r="AP29" i="35"/>
  <c r="AN29" i="35"/>
  <c r="P29" i="35"/>
  <c r="J58" i="35"/>
  <c r="Z58" i="35"/>
  <c r="Z70" i="35" s="1"/>
  <c r="P7" i="35"/>
  <c r="W58" i="35"/>
  <c r="AP41" i="35"/>
  <c r="AN41" i="35"/>
  <c r="E58" i="35"/>
  <c r="J60" i="35"/>
  <c r="J68" i="35" s="1"/>
  <c r="AP6" i="35"/>
  <c r="AP10" i="35"/>
  <c r="AN11" i="35"/>
  <c r="AP14" i="35"/>
  <c r="AN15" i="35"/>
  <c r="AP18" i="35"/>
  <c r="AN19" i="35"/>
  <c r="AP22" i="35"/>
  <c r="AP34" i="35"/>
  <c r="AF70" i="35"/>
  <c r="AR58" i="35"/>
  <c r="Y3" i="35"/>
  <c r="AN3" i="35" s="1"/>
  <c r="P6" i="35"/>
  <c r="P10" i="35"/>
  <c r="P14" i="35"/>
  <c r="P18" i="35"/>
  <c r="P22" i="35"/>
  <c r="P30" i="35"/>
  <c r="AP33" i="35"/>
  <c r="AN33" i="35"/>
  <c r="AL34" i="35"/>
  <c r="AP11" i="35"/>
  <c r="AP15" i="35"/>
  <c r="AP19" i="35"/>
  <c r="P42" i="35"/>
  <c r="AP37" i="35"/>
  <c r="AN37" i="35"/>
  <c r="AP30" i="35"/>
  <c r="AP28" i="35"/>
  <c r="AP32" i="35"/>
  <c r="AP36" i="35"/>
  <c r="AP40" i="35"/>
  <c r="P28" i="35"/>
  <c r="P32" i="35"/>
  <c r="P36" i="35"/>
  <c r="P40" i="35"/>
  <c r="AD68" i="35"/>
  <c r="E50" i="34"/>
  <c r="F50" i="34" s="1"/>
  <c r="K24" i="34"/>
  <c r="K35" i="34"/>
  <c r="K43" i="34"/>
  <c r="K59" i="34"/>
  <c r="K67" i="34"/>
  <c r="K75" i="34"/>
  <c r="K83" i="34"/>
  <c r="K91" i="34"/>
  <c r="K99" i="34"/>
  <c r="K42" i="34"/>
  <c r="K58" i="34"/>
  <c r="K66" i="34"/>
  <c r="K74" i="34"/>
  <c r="K82" i="34"/>
  <c r="K90" i="34"/>
  <c r="K98" i="34"/>
  <c r="K22" i="34"/>
  <c r="K33" i="34"/>
  <c r="K41" i="34"/>
  <c r="K65" i="34"/>
  <c r="K73" i="34"/>
  <c r="K81" i="34"/>
  <c r="K89" i="34"/>
  <c r="K97" i="34"/>
  <c r="K21" i="34"/>
  <c r="K32" i="34"/>
  <c r="K40" i="34"/>
  <c r="L49" i="34"/>
  <c r="K56" i="34"/>
  <c r="K64" i="34"/>
  <c r="K72" i="34"/>
  <c r="K80" i="34"/>
  <c r="K88" i="34"/>
  <c r="K96" i="34"/>
  <c r="K19" i="34"/>
  <c r="K30" i="34"/>
  <c r="K62" i="34"/>
  <c r="K70" i="34"/>
  <c r="K78" i="34"/>
  <c r="K86" i="34"/>
  <c r="L51" i="33"/>
  <c r="M51" i="33" s="1"/>
  <c r="M50" i="33"/>
  <c r="L52" i="33"/>
  <c r="M52" i="33" s="1"/>
  <c r="J45" i="33"/>
  <c r="E49" i="33"/>
  <c r="K100" i="33"/>
  <c r="M49" i="33"/>
  <c r="K98" i="33"/>
  <c r="C45" i="33"/>
  <c r="L72" i="44" l="1"/>
  <c r="G39" i="45"/>
  <c r="G60" i="3"/>
  <c r="F29" i="45"/>
  <c r="E30" i="45"/>
  <c r="F26" i="45"/>
  <c r="E27" i="45"/>
  <c r="F27" i="45" s="1"/>
  <c r="M48" i="45"/>
  <c r="L49" i="45"/>
  <c r="M49" i="46"/>
  <c r="G49" i="46" s="1"/>
  <c r="L50" i="46"/>
  <c r="L107" i="46"/>
  <c r="M106" i="46"/>
  <c r="F104" i="46"/>
  <c r="E105" i="46"/>
  <c r="F49" i="46"/>
  <c r="E50" i="46"/>
  <c r="M103" i="45"/>
  <c r="L104" i="45"/>
  <c r="F20" i="39"/>
  <c r="E21" i="39"/>
  <c r="L24" i="39"/>
  <c r="M23" i="39"/>
  <c r="G20" i="39" s="1"/>
  <c r="AS25" i="35" a="1"/>
  <c r="AS25" i="35" s="1"/>
  <c r="C29" i="34"/>
  <c r="AS24" i="35" a="1"/>
  <c r="AS24" i="35" s="1"/>
  <c r="C44" i="34"/>
  <c r="AS26" i="35" a="1"/>
  <c r="AS26" i="35" s="1"/>
  <c r="C40" i="34"/>
  <c r="AS14" i="35" a="1"/>
  <c r="AS14" i="35" s="1"/>
  <c r="AT14" i="35" s="1"/>
  <c r="C18" i="34"/>
  <c r="AS22" i="35" a="1"/>
  <c r="AS22" i="35" s="1"/>
  <c r="C17" i="34"/>
  <c r="AS36" i="35" a="1"/>
  <c r="AS36" i="35" s="1"/>
  <c r="AW36" i="35" s="1"/>
  <c r="C15" i="34"/>
  <c r="AS9" i="35" a="1"/>
  <c r="AS9" i="35" s="1"/>
  <c r="AW9" i="35" s="1"/>
  <c r="C10" i="34"/>
  <c r="AS16" i="35" a="1"/>
  <c r="AS16" i="35" s="1"/>
  <c r="AW16" i="35" s="1"/>
  <c r="C43" i="34"/>
  <c r="AS10" i="35" a="1"/>
  <c r="AS10" i="35" s="1"/>
  <c r="C30" i="34"/>
  <c r="AS23" i="35" a="1"/>
  <c r="AS23" i="35" s="1"/>
  <c r="C12" i="34"/>
  <c r="AS6" i="35" a="1"/>
  <c r="AS6" i="35" s="1"/>
  <c r="AW6" i="35" s="1"/>
  <c r="C6" i="34"/>
  <c r="AS34" i="35" a="1"/>
  <c r="AS34" i="35" s="1"/>
  <c r="AW34" i="35" s="1"/>
  <c r="C38" i="34"/>
  <c r="AS38" i="35" a="1"/>
  <c r="AS38" i="35" s="1"/>
  <c r="AW38" i="35" s="1"/>
  <c r="C36" i="34"/>
  <c r="AS30" i="35" a="1"/>
  <c r="AS30" i="35" s="1"/>
  <c r="AT30" i="35" s="1"/>
  <c r="C23" i="34"/>
  <c r="AS39" i="35" a="1"/>
  <c r="AS39" i="35" s="1"/>
  <c r="AW39" i="35" s="1"/>
  <c r="C37" i="34"/>
  <c r="AS31" i="35" a="1"/>
  <c r="AS31" i="35" s="1"/>
  <c r="AT31" i="35" s="1"/>
  <c r="C16" i="34"/>
  <c r="AS13" i="35" a="1"/>
  <c r="AS13" i="35" s="1"/>
  <c r="AW13" i="35" s="1"/>
  <c r="C22" i="34"/>
  <c r="AS7" i="35" a="1"/>
  <c r="AS7" i="35" s="1"/>
  <c r="C11" i="34"/>
  <c r="AS12" i="35" a="1"/>
  <c r="AS12" i="35" s="1"/>
  <c r="AU12" i="35" s="1"/>
  <c r="C14" i="34"/>
  <c r="AS17" i="35" a="1"/>
  <c r="AS17" i="35" s="1"/>
  <c r="AW17" i="35" s="1"/>
  <c r="C31" i="34"/>
  <c r="AS5" i="35" a="1"/>
  <c r="AS5" i="35" s="1"/>
  <c r="AT5" i="35" s="1"/>
  <c r="C13" i="34"/>
  <c r="AS18" i="35" a="1"/>
  <c r="AS18" i="35" s="1"/>
  <c r="C33" i="34"/>
  <c r="AT36" i="35"/>
  <c r="AS35" i="35" a="1"/>
  <c r="AS35" i="35" s="1"/>
  <c r="AW35" i="35" s="1"/>
  <c r="C21" i="34"/>
  <c r="AS11" i="35" a="1"/>
  <c r="AS11" i="35" s="1"/>
  <c r="AW11" i="35" s="1"/>
  <c r="C24" i="34"/>
  <c r="AS40" i="35" a="1"/>
  <c r="AS40" i="35" s="1"/>
  <c r="AW40" i="35" s="1"/>
  <c r="C39" i="34"/>
  <c r="AS27" i="35" a="1"/>
  <c r="AS27" i="35" s="1"/>
  <c r="AT27" i="35" s="1"/>
  <c r="C20" i="34"/>
  <c r="AS43" i="35" a="1"/>
  <c r="AS43" i="35" s="1"/>
  <c r="AW43" i="35" s="1"/>
  <c r="C41" i="34"/>
  <c r="AS32" i="35" a="1"/>
  <c r="AS32" i="35" s="1"/>
  <c r="AW32" i="35" s="1"/>
  <c r="C42" i="34"/>
  <c r="F104" i="45"/>
  <c r="E105" i="45"/>
  <c r="L14" i="3"/>
  <c r="K45" i="34"/>
  <c r="W70" i="35"/>
  <c r="M14" i="3"/>
  <c r="X70" i="35"/>
  <c r="N14" i="3"/>
  <c r="AR70" i="35"/>
  <c r="AT7" i="35"/>
  <c r="AT23" i="35"/>
  <c r="AT40" i="35"/>
  <c r="AT13" i="35"/>
  <c r="AT38" i="35"/>
  <c r="AT34" i="35"/>
  <c r="AT22" i="35"/>
  <c r="AL4" i="35"/>
  <c r="AL62" i="35"/>
  <c r="AS62" i="35" s="1" a="1"/>
  <c r="AS62" i="35" s="1"/>
  <c r="AW62" i="35" s="1"/>
  <c r="AB68" i="35"/>
  <c r="P15" i="3" s="1"/>
  <c r="AU66" i="35"/>
  <c r="AU64" i="35"/>
  <c r="AU63" i="35"/>
  <c r="AU61" i="35"/>
  <c r="AL60" i="35"/>
  <c r="AI68" i="35"/>
  <c r="S15" i="3" s="1"/>
  <c r="E70" i="35"/>
  <c r="AL8" i="35"/>
  <c r="AL42" i="35"/>
  <c r="AL28" i="35"/>
  <c r="AB58" i="35"/>
  <c r="P14" i="3" s="1"/>
  <c r="AL20" i="35"/>
  <c r="AL19" i="35"/>
  <c r="AL65" i="35"/>
  <c r="AS65" i="35" s="1" a="1"/>
  <c r="AS65" i="35" s="1"/>
  <c r="AK70" i="35"/>
  <c r="AU40" i="35"/>
  <c r="AL33" i="35"/>
  <c r="AI58" i="35"/>
  <c r="S14" i="3" s="1"/>
  <c r="AL15" i="35"/>
  <c r="AU36" i="35"/>
  <c r="AU13" i="35"/>
  <c r="F69" i="39"/>
  <c r="E70" i="39"/>
  <c r="M71" i="39"/>
  <c r="L72" i="39"/>
  <c r="F68" i="37"/>
  <c r="E69" i="37"/>
  <c r="M71" i="37"/>
  <c r="L72" i="37"/>
  <c r="M23" i="37"/>
  <c r="G23" i="37" s="1"/>
  <c r="L24" i="37"/>
  <c r="L25" i="37" s="1"/>
  <c r="D15" i="33"/>
  <c r="D25" i="33"/>
  <c r="D27" i="33"/>
  <c r="D26" i="33"/>
  <c r="K24" i="33"/>
  <c r="K25" i="33"/>
  <c r="K26" i="33"/>
  <c r="K27" i="33"/>
  <c r="K30" i="33"/>
  <c r="K22" i="33"/>
  <c r="K16" i="33"/>
  <c r="K4" i="33"/>
  <c r="L4" i="33" s="1"/>
  <c r="K29" i="33"/>
  <c r="D30" i="33"/>
  <c r="D21" i="33"/>
  <c r="AL21" i="35"/>
  <c r="AW31" i="35"/>
  <c r="AU31" i="35"/>
  <c r="AW30" i="35"/>
  <c r="AU30" i="35"/>
  <c r="AW7" i="35"/>
  <c r="AU7" i="35"/>
  <c r="AW23" i="35"/>
  <c r="AU23" i="35"/>
  <c r="AU38" i="35"/>
  <c r="V70" i="35"/>
  <c r="AL41" i="35"/>
  <c r="AL29" i="35"/>
  <c r="AU9" i="35"/>
  <c r="AW18" i="35"/>
  <c r="AU18" i="35"/>
  <c r="AW10" i="35"/>
  <c r="AU10" i="35"/>
  <c r="S70" i="35"/>
  <c r="AL37" i="35"/>
  <c r="J70" i="35"/>
  <c r="AD3" i="35"/>
  <c r="Y58" i="35"/>
  <c r="AL3" i="35"/>
  <c r="C5" i="34" s="1"/>
  <c r="AW5" i="35"/>
  <c r="AU5" i="35"/>
  <c r="AU34" i="35"/>
  <c r="AW22" i="35"/>
  <c r="AU22" i="35"/>
  <c r="E51" i="34"/>
  <c r="M49" i="34"/>
  <c r="L50" i="34"/>
  <c r="L5" i="34"/>
  <c r="M4" i="34"/>
  <c r="K42" i="33"/>
  <c r="K20" i="33"/>
  <c r="K44" i="33"/>
  <c r="K28" i="33"/>
  <c r="K15" i="33"/>
  <c r="K41" i="33"/>
  <c r="D31" i="33"/>
  <c r="D4" i="33"/>
  <c r="D44" i="33"/>
  <c r="D36" i="33"/>
  <c r="D28" i="33"/>
  <c r="D43" i="33"/>
  <c r="D35" i="33"/>
  <c r="D16" i="33"/>
  <c r="D8" i="33"/>
  <c r="D42" i="33"/>
  <c r="D34" i="33"/>
  <c r="D29" i="33"/>
  <c r="D33" i="33"/>
  <c r="D14" i="33"/>
  <c r="D6" i="33"/>
  <c r="D37" i="33"/>
  <c r="D18" i="33"/>
  <c r="D10" i="33"/>
  <c r="D17" i="33"/>
  <c r="K6" i="33"/>
  <c r="K43" i="33"/>
  <c r="D24" i="33"/>
  <c r="D19" i="33"/>
  <c r="K33" i="33"/>
  <c r="D9" i="33"/>
  <c r="D23" i="33"/>
  <c r="L53" i="33"/>
  <c r="K35" i="33"/>
  <c r="D20" i="33"/>
  <c r="D7" i="33"/>
  <c r="K10" i="33"/>
  <c r="D5" i="33"/>
  <c r="D11" i="33"/>
  <c r="D12" i="33"/>
  <c r="E4" i="33"/>
  <c r="F49" i="33"/>
  <c r="E50" i="33"/>
  <c r="K39" i="33"/>
  <c r="K31" i="33"/>
  <c r="K38" i="33"/>
  <c r="K19" i="33"/>
  <c r="K11" i="33"/>
  <c r="K40" i="33"/>
  <c r="K21" i="33"/>
  <c r="K13" i="33"/>
  <c r="K37" i="33"/>
  <c r="K5" i="33"/>
  <c r="K36" i="33"/>
  <c r="K17" i="33"/>
  <c r="K9" i="33"/>
  <c r="K32" i="33"/>
  <c r="D41" i="33"/>
  <c r="D40" i="33"/>
  <c r="K23" i="33"/>
  <c r="K14" i="33"/>
  <c r="D13" i="33"/>
  <c r="K12" i="33"/>
  <c r="K18" i="33"/>
  <c r="D22" i="33"/>
  <c r="D32" i="33"/>
  <c r="K7" i="33"/>
  <c r="K34" i="33"/>
  <c r="K8" i="33"/>
  <c r="D39" i="33"/>
  <c r="D38" i="33"/>
  <c r="J5" i="32"/>
  <c r="J92" i="32"/>
  <c r="K85" i="32" s="1"/>
  <c r="C92" i="32"/>
  <c r="D89" i="32" s="1"/>
  <c r="G91" i="32"/>
  <c r="G90" i="32"/>
  <c r="G89" i="32"/>
  <c r="G88" i="32"/>
  <c r="G87" i="32"/>
  <c r="K86" i="32"/>
  <c r="G86" i="32"/>
  <c r="G85" i="32"/>
  <c r="K84" i="32"/>
  <c r="G84" i="32"/>
  <c r="K83" i="32"/>
  <c r="G83" i="32"/>
  <c r="K82" i="32"/>
  <c r="G82" i="32"/>
  <c r="K81" i="32"/>
  <c r="G81" i="32"/>
  <c r="K80" i="32"/>
  <c r="G80" i="32"/>
  <c r="K79" i="32"/>
  <c r="G79" i="32"/>
  <c r="K78" i="32"/>
  <c r="G78" i="32"/>
  <c r="K77" i="32"/>
  <c r="G77" i="32"/>
  <c r="K76" i="32"/>
  <c r="G76" i="32"/>
  <c r="K75" i="32"/>
  <c r="G75" i="32"/>
  <c r="K74" i="32"/>
  <c r="G74" i="32"/>
  <c r="K73" i="32"/>
  <c r="G73" i="32"/>
  <c r="K72" i="32"/>
  <c r="G72" i="32"/>
  <c r="K71" i="32"/>
  <c r="G71" i="32"/>
  <c r="K70" i="32"/>
  <c r="G70" i="32"/>
  <c r="K69" i="32"/>
  <c r="G69" i="32"/>
  <c r="K68" i="32"/>
  <c r="G68" i="32"/>
  <c r="K67" i="32"/>
  <c r="G67" i="32"/>
  <c r="K66" i="32"/>
  <c r="G66" i="32"/>
  <c r="D66" i="32"/>
  <c r="K65" i="32"/>
  <c r="G65" i="32"/>
  <c r="K64" i="32"/>
  <c r="G64" i="32"/>
  <c r="K63" i="32"/>
  <c r="G63" i="32"/>
  <c r="K62" i="32"/>
  <c r="G62" i="32"/>
  <c r="K61" i="32"/>
  <c r="G61" i="32"/>
  <c r="K60" i="32"/>
  <c r="G60" i="32"/>
  <c r="K59" i="32"/>
  <c r="G59" i="32"/>
  <c r="K58" i="32"/>
  <c r="G58" i="32"/>
  <c r="D58" i="32"/>
  <c r="K57" i="32"/>
  <c r="G57" i="32"/>
  <c r="K56" i="32"/>
  <c r="G56" i="32"/>
  <c r="K55" i="32"/>
  <c r="G55" i="32"/>
  <c r="K54" i="32"/>
  <c r="G54" i="32"/>
  <c r="K53" i="32"/>
  <c r="G53" i="32"/>
  <c r="K52" i="32"/>
  <c r="G52" i="32"/>
  <c r="K51" i="32"/>
  <c r="G51" i="32"/>
  <c r="K50" i="32"/>
  <c r="G50" i="32"/>
  <c r="D50" i="32"/>
  <c r="K49" i="32"/>
  <c r="G49" i="32"/>
  <c r="K48" i="32"/>
  <c r="G48" i="32"/>
  <c r="K47" i="32"/>
  <c r="G47" i="32"/>
  <c r="K46" i="32"/>
  <c r="G46" i="32"/>
  <c r="K45" i="32"/>
  <c r="G45" i="32"/>
  <c r="K44" i="32"/>
  <c r="G44" i="32"/>
  <c r="K43" i="32"/>
  <c r="G43" i="32"/>
  <c r="K42" i="32"/>
  <c r="G42" i="32"/>
  <c r="D42" i="32"/>
  <c r="K41" i="32"/>
  <c r="G41" i="32"/>
  <c r="L40" i="32"/>
  <c r="M40" i="32" s="1"/>
  <c r="K40" i="32"/>
  <c r="K92" i="32" s="1"/>
  <c r="G40" i="32"/>
  <c r="J27" i="30"/>
  <c r="J17" i="30"/>
  <c r="J28" i="30"/>
  <c r="J5" i="30"/>
  <c r="J98" i="30"/>
  <c r="K91" i="30" s="1"/>
  <c r="C98" i="30"/>
  <c r="D95" i="30" s="1"/>
  <c r="G97" i="30"/>
  <c r="G96" i="30"/>
  <c r="G95" i="30"/>
  <c r="K94" i="30"/>
  <c r="G94" i="30"/>
  <c r="G93" i="30"/>
  <c r="D93" i="30"/>
  <c r="G92" i="30"/>
  <c r="D92" i="30"/>
  <c r="G91" i="30"/>
  <c r="K90" i="30"/>
  <c r="G90" i="30"/>
  <c r="K89" i="30"/>
  <c r="G89" i="30"/>
  <c r="G88" i="30"/>
  <c r="G87" i="30"/>
  <c r="K86" i="30"/>
  <c r="G86" i="30"/>
  <c r="D86" i="30"/>
  <c r="K85" i="30"/>
  <c r="G85" i="30"/>
  <c r="D85" i="30"/>
  <c r="K84" i="30"/>
  <c r="G84" i="30"/>
  <c r="D84" i="30"/>
  <c r="G83" i="30"/>
  <c r="K82" i="30"/>
  <c r="G82" i="30"/>
  <c r="D82" i="30"/>
  <c r="K81" i="30"/>
  <c r="G81" i="30"/>
  <c r="K80" i="30"/>
  <c r="G80" i="30"/>
  <c r="G79" i="30"/>
  <c r="G78" i="30"/>
  <c r="D78" i="30"/>
  <c r="K77" i="30"/>
  <c r="G77" i="30"/>
  <c r="D77" i="30"/>
  <c r="G76" i="30"/>
  <c r="D76" i="30"/>
  <c r="G75" i="30"/>
  <c r="K74" i="30"/>
  <c r="G74" i="30"/>
  <c r="D74" i="30"/>
  <c r="G73" i="30"/>
  <c r="G72" i="30"/>
  <c r="K71" i="30"/>
  <c r="G71" i="30"/>
  <c r="K70" i="30"/>
  <c r="G70" i="30"/>
  <c r="D70" i="30"/>
  <c r="K69" i="30"/>
  <c r="G69" i="30"/>
  <c r="D69" i="30"/>
  <c r="K68" i="30"/>
  <c r="G68" i="30"/>
  <c r="D68" i="30"/>
  <c r="G67" i="30"/>
  <c r="K66" i="30"/>
  <c r="G66" i="30"/>
  <c r="D66" i="30"/>
  <c r="K65" i="30"/>
  <c r="G65" i="30"/>
  <c r="K64" i="30"/>
  <c r="G64" i="30"/>
  <c r="G63" i="30"/>
  <c r="G62" i="30"/>
  <c r="D62" i="30"/>
  <c r="K61" i="30"/>
  <c r="G61" i="30"/>
  <c r="D61" i="30"/>
  <c r="G60" i="30"/>
  <c r="D60" i="30"/>
  <c r="G59" i="30"/>
  <c r="K58" i="30"/>
  <c r="G58" i="30"/>
  <c r="D58" i="30"/>
  <c r="G57" i="30"/>
  <c r="G56" i="30"/>
  <c r="K55" i="30"/>
  <c r="G55" i="30"/>
  <c r="K54" i="30"/>
  <c r="G54" i="30"/>
  <c r="D54" i="30"/>
  <c r="K53" i="30"/>
  <c r="G53" i="30"/>
  <c r="D53" i="30"/>
  <c r="K52" i="30"/>
  <c r="G52" i="30"/>
  <c r="D52" i="30"/>
  <c r="G51" i="30"/>
  <c r="K50" i="30"/>
  <c r="G50" i="30"/>
  <c r="D50" i="30"/>
  <c r="K49" i="30"/>
  <c r="G49" i="30"/>
  <c r="K48" i="30"/>
  <c r="G48" i="30"/>
  <c r="G47" i="30"/>
  <c r="G46" i="30"/>
  <c r="D46" i="30"/>
  <c r="D98" i="30" s="1"/>
  <c r="Y12" i="3"/>
  <c r="X12" i="3"/>
  <c r="W12" i="3"/>
  <c r="S12" i="3"/>
  <c r="G12" i="3"/>
  <c r="K16" i="25"/>
  <c r="L16" i="25"/>
  <c r="Z16" i="36" s="1"/>
  <c r="AO16" i="25"/>
  <c r="K17" i="25"/>
  <c r="L17" i="25"/>
  <c r="Z17" i="36" s="1"/>
  <c r="AO17" i="25"/>
  <c r="K18" i="25"/>
  <c r="L18" i="25"/>
  <c r="O18" i="25" s="1"/>
  <c r="AO18" i="25"/>
  <c r="K19" i="25"/>
  <c r="L19" i="25"/>
  <c r="Z19" i="36" s="1"/>
  <c r="AO19" i="25"/>
  <c r="K20" i="25"/>
  <c r="L20" i="25"/>
  <c r="Z20" i="36" s="1"/>
  <c r="AO20" i="25"/>
  <c r="K21" i="25"/>
  <c r="L21" i="25"/>
  <c r="Z21" i="36" s="1"/>
  <c r="AO21" i="25"/>
  <c r="K22" i="25"/>
  <c r="L22" i="25"/>
  <c r="AO22" i="25"/>
  <c r="K23" i="25"/>
  <c r="L23" i="25"/>
  <c r="Z23" i="36" s="1"/>
  <c r="AO23" i="25"/>
  <c r="K27" i="25"/>
  <c r="L27" i="25"/>
  <c r="Z27" i="36" s="1"/>
  <c r="AO27" i="25"/>
  <c r="K28" i="25"/>
  <c r="L28" i="25"/>
  <c r="Z28" i="36" s="1"/>
  <c r="AO28" i="25"/>
  <c r="K29" i="25"/>
  <c r="L29" i="25"/>
  <c r="Z29" i="36" s="1"/>
  <c r="AO29" i="25"/>
  <c r="F16" i="25"/>
  <c r="G16" i="25"/>
  <c r="H16" i="25"/>
  <c r="F17" i="25"/>
  <c r="G17" i="25"/>
  <c r="H17" i="25"/>
  <c r="F18" i="25"/>
  <c r="G18" i="25"/>
  <c r="H18" i="25"/>
  <c r="F19" i="25"/>
  <c r="G19" i="25"/>
  <c r="H19" i="25"/>
  <c r="F20" i="25"/>
  <c r="G20" i="25"/>
  <c r="H20" i="25"/>
  <c r="F21" i="25"/>
  <c r="G21" i="25"/>
  <c r="H21" i="25"/>
  <c r="F22" i="25"/>
  <c r="G22" i="25"/>
  <c r="H22" i="25"/>
  <c r="F23" i="25"/>
  <c r="G23" i="25"/>
  <c r="H23" i="25"/>
  <c r="F27" i="25"/>
  <c r="G27" i="25"/>
  <c r="H27" i="25"/>
  <c r="F28" i="25"/>
  <c r="G28" i="25"/>
  <c r="H28" i="25"/>
  <c r="F29" i="25"/>
  <c r="G29" i="25"/>
  <c r="H29" i="25"/>
  <c r="O16" i="24"/>
  <c r="AK16" i="24"/>
  <c r="AO16" i="24"/>
  <c r="AP16" i="24"/>
  <c r="AQ16" i="24"/>
  <c r="AR16" i="24"/>
  <c r="O17" i="24"/>
  <c r="P17" i="24"/>
  <c r="AK17" i="24"/>
  <c r="AO17" i="24"/>
  <c r="AQ17" i="24"/>
  <c r="AR17" i="24"/>
  <c r="O18" i="24"/>
  <c r="P18" i="24"/>
  <c r="AK18" i="24"/>
  <c r="AO18" i="24"/>
  <c r="AQ18" i="24"/>
  <c r="AR18" i="24"/>
  <c r="O19" i="24"/>
  <c r="AP19" i="24"/>
  <c r="AK19" i="24"/>
  <c r="AN19" i="24"/>
  <c r="AO19" i="24"/>
  <c r="AQ19" i="24"/>
  <c r="AR19" i="24"/>
  <c r="O20" i="24"/>
  <c r="AN20" i="24"/>
  <c r="AK20" i="24"/>
  <c r="AO20" i="24"/>
  <c r="AQ20" i="24"/>
  <c r="AR20" i="24"/>
  <c r="O21" i="24"/>
  <c r="AN21" i="24"/>
  <c r="AK21" i="24"/>
  <c r="AO21" i="24"/>
  <c r="AQ21" i="24"/>
  <c r="AR21" i="24"/>
  <c r="O22" i="24"/>
  <c r="AP22" i="24"/>
  <c r="AK22" i="24"/>
  <c r="AO22" i="24"/>
  <c r="AQ22" i="24"/>
  <c r="AR22" i="24"/>
  <c r="O23" i="24"/>
  <c r="AP23" i="24"/>
  <c r="AK23" i="24"/>
  <c r="AO23" i="24"/>
  <c r="AQ23" i="24"/>
  <c r="AR23" i="24"/>
  <c r="O27" i="24"/>
  <c r="P27" i="24"/>
  <c r="AK27" i="24"/>
  <c r="AO27" i="24"/>
  <c r="AP27" i="24"/>
  <c r="AQ27" i="24"/>
  <c r="AR27" i="24"/>
  <c r="O28" i="24"/>
  <c r="P28" i="24"/>
  <c r="AK28" i="24"/>
  <c r="AO28" i="24"/>
  <c r="AP28" i="24"/>
  <c r="AQ28" i="24"/>
  <c r="AR28" i="24"/>
  <c r="O29" i="24"/>
  <c r="P29" i="24"/>
  <c r="AK29" i="24"/>
  <c r="AO29" i="24"/>
  <c r="AP29" i="24"/>
  <c r="AQ29" i="24"/>
  <c r="AR29" i="24"/>
  <c r="E16" i="24"/>
  <c r="J16" i="36" s="1"/>
  <c r="E17" i="24"/>
  <c r="J17" i="36" s="1"/>
  <c r="E18" i="24"/>
  <c r="J18" i="36" s="1"/>
  <c r="E19" i="24"/>
  <c r="J19" i="36" s="1"/>
  <c r="E20" i="24"/>
  <c r="J20" i="36" s="1"/>
  <c r="E21" i="24"/>
  <c r="J21" i="36" s="1"/>
  <c r="E22" i="24"/>
  <c r="J22" i="36" s="1"/>
  <c r="E23" i="24"/>
  <c r="J23" i="36" s="1"/>
  <c r="E27" i="24"/>
  <c r="J27" i="36" s="1"/>
  <c r="E28" i="24"/>
  <c r="J28" i="36" s="1"/>
  <c r="E29" i="24"/>
  <c r="J29" i="36" s="1"/>
  <c r="Z27" i="23"/>
  <c r="AI27" i="23"/>
  <c r="AO27" i="23"/>
  <c r="Z28" i="23"/>
  <c r="O28" i="23"/>
  <c r="AI28" i="23"/>
  <c r="AO28" i="23"/>
  <c r="Z29" i="23"/>
  <c r="AI29" i="23"/>
  <c r="AO29" i="23"/>
  <c r="Z16" i="23"/>
  <c r="AI16" i="23"/>
  <c r="AO16" i="23"/>
  <c r="Z17" i="23"/>
  <c r="O17" i="23"/>
  <c r="AI17" i="23"/>
  <c r="AO17" i="23"/>
  <c r="Z18" i="23"/>
  <c r="O18" i="23"/>
  <c r="AI18" i="23"/>
  <c r="AO18" i="23"/>
  <c r="E27" i="23"/>
  <c r="J27" i="23" s="1"/>
  <c r="E28" i="23"/>
  <c r="J28" i="23" s="1"/>
  <c r="E29" i="23"/>
  <c r="J29" i="23" s="1"/>
  <c r="E16" i="23"/>
  <c r="J16" i="23" s="1"/>
  <c r="E17" i="23"/>
  <c r="J17" i="23" s="1"/>
  <c r="E18" i="23"/>
  <c r="J18" i="23" s="1"/>
  <c r="AG45" i="23"/>
  <c r="AF45" i="23"/>
  <c r="S60" i="3" l="1"/>
  <c r="S66" i="3"/>
  <c r="F15" i="3"/>
  <c r="S63" i="3"/>
  <c r="G40" i="45"/>
  <c r="F30" i="45"/>
  <c r="E31" i="45"/>
  <c r="L50" i="45"/>
  <c r="M49" i="45"/>
  <c r="F50" i="46"/>
  <c r="E51" i="46"/>
  <c r="F105" i="46"/>
  <c r="E106" i="46"/>
  <c r="M107" i="46"/>
  <c r="L108" i="46"/>
  <c r="L51" i="46"/>
  <c r="M50" i="46"/>
  <c r="G50" i="46" s="1"/>
  <c r="L105" i="45"/>
  <c r="M104" i="45"/>
  <c r="L25" i="39"/>
  <c r="L28" i="39"/>
  <c r="M24" i="39"/>
  <c r="F21" i="39"/>
  <c r="E22" i="39"/>
  <c r="AT11" i="35"/>
  <c r="AU32" i="35"/>
  <c r="AU14" i="35"/>
  <c r="AT16" i="35"/>
  <c r="AT26" i="35"/>
  <c r="AU26" i="35"/>
  <c r="AW26" i="35"/>
  <c r="AW14" i="35"/>
  <c r="AU17" i="35"/>
  <c r="AU16" i="35"/>
  <c r="AT32" i="35"/>
  <c r="AU11" i="35"/>
  <c r="AT24" i="35"/>
  <c r="AU24" i="35"/>
  <c r="AW24" i="35"/>
  <c r="AW25" i="35"/>
  <c r="AU25" i="35"/>
  <c r="AU39" i="35"/>
  <c r="AU27" i="35"/>
  <c r="AW27" i="35"/>
  <c r="AT6" i="35"/>
  <c r="AT9" i="35"/>
  <c r="AU43" i="35"/>
  <c r="AW12" i="35"/>
  <c r="AS28" i="35" a="1"/>
  <c r="AS28" i="35" s="1"/>
  <c r="AW28" i="35" s="1"/>
  <c r="C26" i="34"/>
  <c r="AU35" i="35"/>
  <c r="AS33" i="35" a="1"/>
  <c r="AS33" i="35" s="1"/>
  <c r="AT33" i="35" s="1"/>
  <c r="C32" i="34"/>
  <c r="AS42" i="35" a="1"/>
  <c r="AS42" i="35" s="1"/>
  <c r="AW42" i="35" s="1"/>
  <c r="C34" i="34"/>
  <c r="AS29" i="35" a="1"/>
  <c r="AS29" i="35" s="1"/>
  <c r="AT29" i="35" s="1"/>
  <c r="C27" i="34"/>
  <c r="AS8" i="35" a="1"/>
  <c r="AS8" i="35" s="1"/>
  <c r="AW8" i="35" s="1"/>
  <c r="C8" i="34"/>
  <c r="AS15" i="35" a="1"/>
  <c r="AS15" i="35" s="1"/>
  <c r="AW15" i="35" s="1"/>
  <c r="C19" i="34"/>
  <c r="AS37" i="35" a="1"/>
  <c r="AS37" i="35" s="1"/>
  <c r="AT37" i="35" s="1"/>
  <c r="C35" i="34"/>
  <c r="AS41" i="35" a="1"/>
  <c r="AS41" i="35" s="1"/>
  <c r="AT41" i="35" s="1"/>
  <c r="C28" i="34"/>
  <c r="AS21" i="35" a="1"/>
  <c r="AS21" i="35" s="1"/>
  <c r="AW21" i="35" s="1"/>
  <c r="C25" i="34"/>
  <c r="AU6" i="35"/>
  <c r="AS4" i="35" a="1"/>
  <c r="AS4" i="35" s="1"/>
  <c r="AT4" i="35" s="1"/>
  <c r="C4" i="34"/>
  <c r="AT12" i="35"/>
  <c r="AT43" i="35"/>
  <c r="AS19" i="35" a="1"/>
  <c r="AS19" i="35" s="1"/>
  <c r="AW19" i="35" s="1"/>
  <c r="C9" i="34"/>
  <c r="AT35" i="35"/>
  <c r="AS20" i="35" a="1"/>
  <c r="AS20" i="35" s="1"/>
  <c r="AT20" i="35" s="1"/>
  <c r="C7" i="34"/>
  <c r="F105" i="45"/>
  <c r="E106" i="45"/>
  <c r="O14" i="3"/>
  <c r="AE15" i="3"/>
  <c r="AC15" i="3"/>
  <c r="AB15" i="3"/>
  <c r="AW4" i="35"/>
  <c r="AU62" i="35"/>
  <c r="AB70" i="35"/>
  <c r="AT28" i="35"/>
  <c r="AT21" i="35"/>
  <c r="AU42" i="35"/>
  <c r="AW65" i="35"/>
  <c r="AU65" i="35"/>
  <c r="AS60" i="35" a="1"/>
  <c r="AS60" i="35" s="1"/>
  <c r="AL68" i="35"/>
  <c r="AU21" i="35"/>
  <c r="AW33" i="35"/>
  <c r="AU33" i="35"/>
  <c r="M72" i="39"/>
  <c r="L73" i="39"/>
  <c r="F70" i="39"/>
  <c r="E71" i="39"/>
  <c r="L26" i="37"/>
  <c r="M25" i="37"/>
  <c r="M24" i="37"/>
  <c r="L28" i="37"/>
  <c r="M72" i="37"/>
  <c r="L73" i="37"/>
  <c r="F69" i="37"/>
  <c r="E70" i="37"/>
  <c r="K45" i="33"/>
  <c r="D45" i="33"/>
  <c r="Z29" i="25"/>
  <c r="AN16" i="24"/>
  <c r="AT16" i="24" s="1"/>
  <c r="O28" i="25"/>
  <c r="O21" i="25"/>
  <c r="O17" i="25"/>
  <c r="AN27" i="24"/>
  <c r="J27" i="24"/>
  <c r="AN22" i="24"/>
  <c r="J22" i="24"/>
  <c r="P19" i="24"/>
  <c r="J16" i="24"/>
  <c r="E28" i="25"/>
  <c r="J28" i="25" s="1"/>
  <c r="E23" i="25"/>
  <c r="J23" i="25" s="1"/>
  <c r="E21" i="25"/>
  <c r="J21" i="25" s="1"/>
  <c r="E19" i="25"/>
  <c r="J19" i="25" s="1"/>
  <c r="E17" i="25"/>
  <c r="J17" i="25" s="1"/>
  <c r="Z27" i="25"/>
  <c r="Z22" i="25"/>
  <c r="Z22" i="36"/>
  <c r="O27" i="25"/>
  <c r="O20" i="25"/>
  <c r="O16" i="25"/>
  <c r="J21" i="24"/>
  <c r="J19" i="24"/>
  <c r="J17" i="24"/>
  <c r="Z19" i="25"/>
  <c r="J28" i="24"/>
  <c r="O23" i="25"/>
  <c r="O19" i="25"/>
  <c r="AN23" i="24"/>
  <c r="J23" i="24"/>
  <c r="E29" i="25"/>
  <c r="J29" i="25" s="1"/>
  <c r="E27" i="25"/>
  <c r="J27" i="25" s="1"/>
  <c r="E22" i="25"/>
  <c r="J22" i="25" s="1"/>
  <c r="E20" i="25"/>
  <c r="J20" i="25" s="1"/>
  <c r="E18" i="25"/>
  <c r="J18" i="25" s="1"/>
  <c r="E16" i="25"/>
  <c r="J16" i="25" s="1"/>
  <c r="Z23" i="25"/>
  <c r="Z16" i="25"/>
  <c r="J20" i="24"/>
  <c r="J18" i="24"/>
  <c r="O29" i="25"/>
  <c r="O22" i="25"/>
  <c r="AN29" i="24"/>
  <c r="AT29" i="24" s="1"/>
  <c r="J29" i="24"/>
  <c r="P16" i="24"/>
  <c r="Z20" i="25"/>
  <c r="Z18" i="25"/>
  <c r="Z18" i="36"/>
  <c r="AL58" i="35"/>
  <c r="AS3" i="35"/>
  <c r="AT3" i="35" s="1"/>
  <c r="AW37" i="35"/>
  <c r="AU37" i="35"/>
  <c r="Y70" i="35"/>
  <c r="AD58" i="35"/>
  <c r="M50" i="34"/>
  <c r="L51" i="34"/>
  <c r="M5" i="34"/>
  <c r="G5" i="34" s="1"/>
  <c r="L6" i="34"/>
  <c r="E52" i="34"/>
  <c r="F51" i="34"/>
  <c r="F50" i="33"/>
  <c r="E51" i="33"/>
  <c r="E5" i="33"/>
  <c r="F4" i="33"/>
  <c r="M53" i="33"/>
  <c r="L54" i="33"/>
  <c r="M4" i="33"/>
  <c r="L5" i="33"/>
  <c r="K87" i="32"/>
  <c r="L41" i="32"/>
  <c r="D40" i="32"/>
  <c r="D92" i="32" s="1"/>
  <c r="D45" i="32"/>
  <c r="D53" i="32"/>
  <c r="D61" i="32"/>
  <c r="D69" i="32"/>
  <c r="D77" i="32"/>
  <c r="D85" i="32"/>
  <c r="D88" i="32"/>
  <c r="D48" i="32"/>
  <c r="D56" i="32"/>
  <c r="D64" i="32"/>
  <c r="D72" i="32"/>
  <c r="D80" i="32"/>
  <c r="D82" i="32"/>
  <c r="D43" i="32"/>
  <c r="D51" i="32"/>
  <c r="D59" i="32"/>
  <c r="D67" i="32"/>
  <c r="D75" i="32"/>
  <c r="D83" i="32"/>
  <c r="D86" i="32"/>
  <c r="D46" i="32"/>
  <c r="D54" i="32"/>
  <c r="D62" i="32"/>
  <c r="D70" i="32"/>
  <c r="D78" i="32"/>
  <c r="D90" i="32"/>
  <c r="D41" i="32"/>
  <c r="D49" i="32"/>
  <c r="D57" i="32"/>
  <c r="D65" i="32"/>
  <c r="D73" i="32"/>
  <c r="D81" i="32"/>
  <c r="D44" i="32"/>
  <c r="D52" i="32"/>
  <c r="D60" i="32"/>
  <c r="D68" i="32"/>
  <c r="D76" i="32"/>
  <c r="D84" i="32"/>
  <c r="D87" i="32"/>
  <c r="D91" i="32"/>
  <c r="D74" i="32"/>
  <c r="D47" i="32"/>
  <c r="D55" i="32"/>
  <c r="D63" i="32"/>
  <c r="D71" i="32"/>
  <c r="D79" i="32"/>
  <c r="M41" i="32"/>
  <c r="L42" i="32"/>
  <c r="M42" i="32" s="1"/>
  <c r="E40" i="32"/>
  <c r="K91" i="32"/>
  <c r="K90" i="32"/>
  <c r="K89" i="32"/>
  <c r="K88" i="32"/>
  <c r="D90" i="30"/>
  <c r="D94" i="30"/>
  <c r="K59" i="30"/>
  <c r="K75" i="30"/>
  <c r="K88" i="30"/>
  <c r="K46" i="30"/>
  <c r="K98" i="30" s="1"/>
  <c r="K56" i="30"/>
  <c r="K62" i="30"/>
  <c r="K72" i="30"/>
  <c r="K78" i="30"/>
  <c r="K92" i="30"/>
  <c r="K96" i="30"/>
  <c r="K47" i="30"/>
  <c r="K57" i="30"/>
  <c r="K60" i="30"/>
  <c r="K63" i="30"/>
  <c r="K73" i="30"/>
  <c r="K76" i="30"/>
  <c r="K79" i="30"/>
  <c r="K97" i="30"/>
  <c r="K51" i="30"/>
  <c r="K67" i="30"/>
  <c r="K83" i="30"/>
  <c r="D51" i="30"/>
  <c r="D59" i="30"/>
  <c r="D67" i="30"/>
  <c r="D75" i="30"/>
  <c r="D83" i="30"/>
  <c r="K87" i="30"/>
  <c r="D91" i="30"/>
  <c r="K95" i="30"/>
  <c r="E46" i="30"/>
  <c r="F46" i="30" s="1"/>
  <c r="L46" i="30"/>
  <c r="D49" i="30"/>
  <c r="D57" i="30"/>
  <c r="D65" i="30"/>
  <c r="D73" i="30"/>
  <c r="D81" i="30"/>
  <c r="D89" i="30"/>
  <c r="K93" i="30"/>
  <c r="D97" i="30"/>
  <c r="D48" i="30"/>
  <c r="D56" i="30"/>
  <c r="D64" i="30"/>
  <c r="D72" i="30"/>
  <c r="D80" i="30"/>
  <c r="D88" i="30"/>
  <c r="D96" i="30"/>
  <c r="D47" i="30"/>
  <c r="D55" i="30"/>
  <c r="D63" i="30"/>
  <c r="D71" i="30"/>
  <c r="D79" i="30"/>
  <c r="D87" i="30"/>
  <c r="Z28" i="25"/>
  <c r="Z21" i="25"/>
  <c r="Z17" i="25"/>
  <c r="P20" i="24"/>
  <c r="AP17" i="24"/>
  <c r="P21" i="24"/>
  <c r="AP18" i="24"/>
  <c r="AN28" i="24"/>
  <c r="P22" i="24"/>
  <c r="AN17" i="24"/>
  <c r="AT17" i="24" s="1"/>
  <c r="P23" i="24"/>
  <c r="AP20" i="24"/>
  <c r="AN18" i="24"/>
  <c r="AT18" i="24" s="1"/>
  <c r="AP21" i="24"/>
  <c r="O29" i="23"/>
  <c r="O27" i="23"/>
  <c r="O16" i="23"/>
  <c r="Q22" i="25"/>
  <c r="R22" i="25"/>
  <c r="T22" i="25"/>
  <c r="U22" i="25"/>
  <c r="W22" i="25"/>
  <c r="X22" i="25"/>
  <c r="AC22" i="25"/>
  <c r="Q23" i="25"/>
  <c r="R23" i="25"/>
  <c r="T23" i="25"/>
  <c r="U23" i="25"/>
  <c r="W23" i="25"/>
  <c r="X23" i="25"/>
  <c r="AC23" i="25"/>
  <c r="V34" i="23"/>
  <c r="V35" i="23"/>
  <c r="V36" i="23"/>
  <c r="Y36" i="23"/>
  <c r="AD36" i="23" s="1"/>
  <c r="V37" i="23"/>
  <c r="Y37" i="23"/>
  <c r="Y38" i="23"/>
  <c r="AD38" i="23" s="1"/>
  <c r="Y39" i="23"/>
  <c r="V42" i="23"/>
  <c r="Y42" i="23"/>
  <c r="V43" i="23"/>
  <c r="AI72" i="44" l="1"/>
  <c r="G41" i="45"/>
  <c r="F14" i="3"/>
  <c r="F31" i="45"/>
  <c r="E32" i="45"/>
  <c r="M50" i="45"/>
  <c r="L51" i="45"/>
  <c r="L52" i="46"/>
  <c r="M51" i="46"/>
  <c r="G51" i="46" s="1"/>
  <c r="L109" i="46"/>
  <c r="M108" i="46"/>
  <c r="F106" i="46"/>
  <c r="E107" i="46"/>
  <c r="F51" i="46"/>
  <c r="E52" i="46"/>
  <c r="L106" i="45"/>
  <c r="M105" i="45"/>
  <c r="E23" i="39"/>
  <c r="F22" i="39"/>
  <c r="M28" i="39"/>
  <c r="L29" i="39"/>
  <c r="M25" i="39"/>
  <c r="G25" i="39" s="1"/>
  <c r="L26" i="39"/>
  <c r="AW20" i="35"/>
  <c r="AT15" i="35"/>
  <c r="AU20" i="35"/>
  <c r="AU19" i="35"/>
  <c r="AT19" i="35"/>
  <c r="AU29" i="35"/>
  <c r="AW29" i="35"/>
  <c r="AU28" i="35"/>
  <c r="AT8" i="35"/>
  <c r="AU8" i="35"/>
  <c r="AU15" i="35"/>
  <c r="C45" i="34"/>
  <c r="D9" i="34" s="1"/>
  <c r="AU41" i="35"/>
  <c r="AU4" i="35"/>
  <c r="AW41" i="35"/>
  <c r="F106" i="45"/>
  <c r="E107" i="45"/>
  <c r="AE14" i="3"/>
  <c r="G15" i="39"/>
  <c r="G26" i="39"/>
  <c r="G12" i="39"/>
  <c r="G4" i="34"/>
  <c r="AA60" i="35"/>
  <c r="AA66" i="35"/>
  <c r="AA63" i="35"/>
  <c r="AA65" i="35"/>
  <c r="AA61" i="35"/>
  <c r="AA62" i="35"/>
  <c r="AA64" i="35"/>
  <c r="AA26" i="35"/>
  <c r="AA18" i="35"/>
  <c r="AA34" i="35"/>
  <c r="AA17" i="35"/>
  <c r="AA11" i="35"/>
  <c r="AA36" i="35"/>
  <c r="AA10" i="35"/>
  <c r="AA23" i="35"/>
  <c r="AA24" i="35"/>
  <c r="AA20" i="35"/>
  <c r="AA33" i="35"/>
  <c r="AA4" i="35"/>
  <c r="AA28" i="35"/>
  <c r="AA40" i="35"/>
  <c r="AA30" i="35"/>
  <c r="AA42" i="35"/>
  <c r="AA14" i="35"/>
  <c r="AA22" i="35"/>
  <c r="AA6" i="35"/>
  <c r="AA32" i="35"/>
  <c r="AA12" i="35"/>
  <c r="AA25" i="35"/>
  <c r="AA31" i="35"/>
  <c r="AA5" i="35"/>
  <c r="AA38" i="35"/>
  <c r="AA19" i="35"/>
  <c r="AA21" i="35"/>
  <c r="AA15" i="35"/>
  <c r="AA16" i="35"/>
  <c r="AA9" i="35"/>
  <c r="AA41" i="35"/>
  <c r="AA7" i="35"/>
  <c r="AA8" i="35"/>
  <c r="AA37" i="35"/>
  <c r="AA43" i="35"/>
  <c r="AA29" i="35"/>
  <c r="AA35" i="35"/>
  <c r="AA13" i="35"/>
  <c r="AA27" i="35"/>
  <c r="AA39" i="35"/>
  <c r="AB14" i="3"/>
  <c r="AC14" i="3"/>
  <c r="AH14" i="3"/>
  <c r="AF15" i="3"/>
  <c r="AG15" i="3"/>
  <c r="AW60" i="35"/>
  <c r="AW68" i="35" s="1"/>
  <c r="AU60" i="35"/>
  <c r="AL70" i="35"/>
  <c r="F71" i="39"/>
  <c r="E72" i="39"/>
  <c r="M73" i="39"/>
  <c r="L74" i="39"/>
  <c r="G24" i="37"/>
  <c r="G17" i="37"/>
  <c r="L27" i="37"/>
  <c r="M27" i="37" s="1"/>
  <c r="M26" i="37"/>
  <c r="F70" i="37"/>
  <c r="E71" i="37"/>
  <c r="M73" i="37"/>
  <c r="L74" i="37"/>
  <c r="M28" i="37"/>
  <c r="L29" i="37"/>
  <c r="AD70" i="35"/>
  <c r="AA3" i="35"/>
  <c r="AW3" i="35"/>
  <c r="AW58" i="35" s="1"/>
  <c r="AU3" i="35"/>
  <c r="F52" i="34"/>
  <c r="E53" i="34"/>
  <c r="M6" i="34"/>
  <c r="L7" i="34"/>
  <c r="M51" i="34"/>
  <c r="L52" i="34"/>
  <c r="E6" i="33"/>
  <c r="F5" i="33"/>
  <c r="F51" i="33"/>
  <c r="E52" i="33"/>
  <c r="L6" i="33"/>
  <c r="M5" i="33"/>
  <c r="G5" i="33" s="1"/>
  <c r="M54" i="33"/>
  <c r="L55" i="33"/>
  <c r="F40" i="32"/>
  <c r="E41" i="32"/>
  <c r="L43" i="32"/>
  <c r="E47" i="30"/>
  <c r="F47" i="30" s="1"/>
  <c r="M46" i="30"/>
  <c r="L47" i="30"/>
  <c r="Y23" i="25"/>
  <c r="AD23" i="25" s="1"/>
  <c r="S41" i="23"/>
  <c r="S33" i="23"/>
  <c r="Y43" i="23"/>
  <c r="AD43" i="23" s="1"/>
  <c r="V41" i="23"/>
  <c r="V33" i="23"/>
  <c r="S40" i="23"/>
  <c r="Y35" i="23"/>
  <c r="AD35" i="23" s="1"/>
  <c r="AD37" i="23"/>
  <c r="Y41" i="23"/>
  <c r="AD41" i="23" s="1"/>
  <c r="V39" i="23"/>
  <c r="S37" i="23"/>
  <c r="Y33" i="23"/>
  <c r="AD33" i="23" s="1"/>
  <c r="S42" i="23"/>
  <c r="S34" i="23"/>
  <c r="S39" i="23"/>
  <c r="Y40" i="23"/>
  <c r="AD40" i="23" s="1"/>
  <c r="S36" i="23"/>
  <c r="AD42" i="23"/>
  <c r="V40" i="23"/>
  <c r="S38" i="23"/>
  <c r="Y34" i="23"/>
  <c r="AD34" i="23" s="1"/>
  <c r="S43" i="23"/>
  <c r="AD39" i="23"/>
  <c r="S35" i="23"/>
  <c r="V23" i="25"/>
  <c r="Y22" i="25"/>
  <c r="AD22" i="25" s="1"/>
  <c r="AC27" i="25"/>
  <c r="T29" i="25"/>
  <c r="X28" i="25"/>
  <c r="R18" i="25"/>
  <c r="R21" i="25"/>
  <c r="AC19" i="25"/>
  <c r="AC16" i="25"/>
  <c r="U17" i="25"/>
  <c r="U20" i="25"/>
  <c r="X19" i="25"/>
  <c r="X16" i="25"/>
  <c r="S22" i="23"/>
  <c r="R29" i="25"/>
  <c r="U28" i="25"/>
  <c r="AC18" i="25"/>
  <c r="AC21" i="25"/>
  <c r="AC29" i="25"/>
  <c r="V31" i="23"/>
  <c r="X27" i="25"/>
  <c r="S23" i="25"/>
  <c r="P23" i="25" s="1"/>
  <c r="AR23" i="25"/>
  <c r="AQ23" i="25"/>
  <c r="V22" i="25"/>
  <c r="R17" i="25"/>
  <c r="R20" i="25"/>
  <c r="V22" i="23"/>
  <c r="U16" i="25"/>
  <c r="U19" i="25"/>
  <c r="Y23" i="23"/>
  <c r="AD23" i="23" s="1"/>
  <c r="S23" i="23"/>
  <c r="X29" i="25"/>
  <c r="U27" i="25"/>
  <c r="V38" i="23"/>
  <c r="AC28" i="25"/>
  <c r="S22" i="25"/>
  <c r="P22" i="25" s="1"/>
  <c r="AR22" i="25"/>
  <c r="AQ22" i="25"/>
  <c r="U21" i="25"/>
  <c r="U18" i="25"/>
  <c r="Y22" i="23"/>
  <c r="AD22" i="23" s="1"/>
  <c r="R28" i="25"/>
  <c r="X18" i="25"/>
  <c r="X21" i="25"/>
  <c r="AC20" i="25"/>
  <c r="AC17" i="25"/>
  <c r="R27" i="25"/>
  <c r="X20" i="25"/>
  <c r="X17" i="25"/>
  <c r="R19" i="25"/>
  <c r="R16" i="25"/>
  <c r="V23" i="23"/>
  <c r="G50" i="45" l="1"/>
  <c r="G42" i="45"/>
  <c r="F32" i="45"/>
  <c r="E33" i="45"/>
  <c r="L52" i="45"/>
  <c r="M51" i="45"/>
  <c r="F52" i="46"/>
  <c r="E53" i="46"/>
  <c r="F107" i="46"/>
  <c r="E108" i="46"/>
  <c r="M109" i="46"/>
  <c r="L110" i="46"/>
  <c r="L53" i="46"/>
  <c r="M52" i="46"/>
  <c r="G52" i="46" s="1"/>
  <c r="M106" i="45"/>
  <c r="L107" i="45"/>
  <c r="M26" i="39"/>
  <c r="G24" i="39" s="1"/>
  <c r="L27" i="39"/>
  <c r="M27" i="39" s="1"/>
  <c r="G22" i="39" s="1"/>
  <c r="M29" i="39"/>
  <c r="L30" i="39"/>
  <c r="F23" i="39"/>
  <c r="E24" i="39"/>
  <c r="D37" i="34"/>
  <c r="D5" i="34"/>
  <c r="D40" i="34"/>
  <c r="D29" i="34"/>
  <c r="D44" i="34"/>
  <c r="D11" i="34"/>
  <c r="D14" i="34"/>
  <c r="D20" i="34"/>
  <c r="D17" i="34"/>
  <c r="D23" i="34"/>
  <c r="D39" i="34"/>
  <c r="D24" i="34"/>
  <c r="D12" i="34"/>
  <c r="D15" i="34"/>
  <c r="D13" i="34"/>
  <c r="D31" i="34"/>
  <c r="D41" i="34"/>
  <c r="D10" i="34"/>
  <c r="D6" i="34"/>
  <c r="D22" i="34"/>
  <c r="D16" i="34"/>
  <c r="D21" i="34"/>
  <c r="D36" i="34"/>
  <c r="D38" i="34"/>
  <c r="D30" i="34"/>
  <c r="D42" i="34"/>
  <c r="D43" i="34"/>
  <c r="D33" i="34"/>
  <c r="D18" i="34"/>
  <c r="D32" i="34"/>
  <c r="D25" i="34"/>
  <c r="D34" i="34"/>
  <c r="D26" i="34"/>
  <c r="D8" i="34"/>
  <c r="D7" i="34"/>
  <c r="D27" i="34"/>
  <c r="D28" i="34"/>
  <c r="D19" i="34"/>
  <c r="D35" i="34"/>
  <c r="D4" i="34"/>
  <c r="F107" i="45"/>
  <c r="E108" i="45"/>
  <c r="AF14" i="3"/>
  <c r="G11" i="39"/>
  <c r="AG14" i="3"/>
  <c r="AA68" i="35"/>
  <c r="AW70" i="35"/>
  <c r="AA58" i="35"/>
  <c r="M74" i="39"/>
  <c r="L75" i="39"/>
  <c r="F72" i="39"/>
  <c r="E73" i="39"/>
  <c r="G28" i="37"/>
  <c r="G12" i="37"/>
  <c r="L30" i="37"/>
  <c r="M29" i="37"/>
  <c r="M74" i="37"/>
  <c r="L75" i="37"/>
  <c r="F71" i="37"/>
  <c r="E72" i="37"/>
  <c r="G4" i="33"/>
  <c r="AB35" i="23"/>
  <c r="J33" i="30"/>
  <c r="AB39" i="23"/>
  <c r="J35" i="30"/>
  <c r="AB22" i="23"/>
  <c r="J21" i="30"/>
  <c r="AB40" i="23"/>
  <c r="J36" i="30"/>
  <c r="AB42" i="23"/>
  <c r="J23" i="30"/>
  <c r="AB43" i="23"/>
  <c r="J41" i="30"/>
  <c r="AB34" i="23"/>
  <c r="J32" i="30"/>
  <c r="AB38" i="23"/>
  <c r="J22" i="30"/>
  <c r="AB23" i="23"/>
  <c r="J39" i="30"/>
  <c r="AB37" i="23"/>
  <c r="J34" i="30"/>
  <c r="AB33" i="23"/>
  <c r="J31" i="30"/>
  <c r="AB36" i="23"/>
  <c r="J40" i="30"/>
  <c r="AB41" i="23"/>
  <c r="J12" i="30"/>
  <c r="M52" i="34"/>
  <c r="L53" i="34"/>
  <c r="L8" i="34"/>
  <c r="M7" i="34"/>
  <c r="F53" i="34"/>
  <c r="E54" i="34"/>
  <c r="L7" i="33"/>
  <c r="M6" i="33"/>
  <c r="F52" i="33"/>
  <c r="E53" i="33"/>
  <c r="M55" i="33"/>
  <c r="L56" i="33"/>
  <c r="E7" i="33"/>
  <c r="F6" i="33"/>
  <c r="M43" i="32"/>
  <c r="L44" i="32"/>
  <c r="F41" i="32"/>
  <c r="E42" i="32"/>
  <c r="M47" i="30"/>
  <c r="L48" i="30"/>
  <c r="E48" i="30"/>
  <c r="Y31" i="23"/>
  <c r="V30" i="23"/>
  <c r="AN22" i="25"/>
  <c r="AP22" i="25"/>
  <c r="AB22" i="25"/>
  <c r="Y29" i="23"/>
  <c r="W29" i="25"/>
  <c r="S31" i="23"/>
  <c r="W19" i="25"/>
  <c r="Y19" i="23"/>
  <c r="AD19" i="23" s="1"/>
  <c r="T20" i="25"/>
  <c r="V20" i="23"/>
  <c r="V29" i="23"/>
  <c r="AK29" i="23" s="1"/>
  <c r="U29" i="25"/>
  <c r="S16" i="23"/>
  <c r="J15" i="30" s="1"/>
  <c r="Q16" i="25"/>
  <c r="AQ16" i="23"/>
  <c r="AR16" i="23"/>
  <c r="W16" i="25"/>
  <c r="Y16" i="23"/>
  <c r="V17" i="23"/>
  <c r="AK17" i="23" s="1"/>
  <c r="T17" i="25"/>
  <c r="S29" i="23"/>
  <c r="Q29" i="25"/>
  <c r="AQ29" i="23"/>
  <c r="AR29" i="23"/>
  <c r="Y17" i="23"/>
  <c r="AD17" i="23" s="1"/>
  <c r="W17" i="25"/>
  <c r="V18" i="23"/>
  <c r="AK18" i="23" s="1"/>
  <c r="T18" i="25"/>
  <c r="Q19" i="25"/>
  <c r="S19" i="23"/>
  <c r="T19" i="25"/>
  <c r="V19" i="23"/>
  <c r="V28" i="23"/>
  <c r="AK28" i="23" s="1"/>
  <c r="T28" i="25"/>
  <c r="S32" i="23"/>
  <c r="W20" i="25"/>
  <c r="Y20" i="23"/>
  <c r="AD20" i="23" s="1"/>
  <c r="W18" i="25"/>
  <c r="Y18" i="23"/>
  <c r="S17" i="23"/>
  <c r="J19" i="30" s="1"/>
  <c r="AQ17" i="23"/>
  <c r="Q17" i="25"/>
  <c r="AR17" i="23"/>
  <c r="W21" i="25"/>
  <c r="Y21" i="23"/>
  <c r="AD21" i="23" s="1"/>
  <c r="S20" i="23"/>
  <c r="Q20" i="25"/>
  <c r="T21" i="25"/>
  <c r="V21" i="23"/>
  <c r="V16" i="23"/>
  <c r="AK16" i="23" s="1"/>
  <c r="T16" i="25"/>
  <c r="Q21" i="25"/>
  <c r="S21" i="23"/>
  <c r="Y28" i="23"/>
  <c r="AD28" i="23" s="1"/>
  <c r="W28" i="25"/>
  <c r="V32" i="23"/>
  <c r="W27" i="25"/>
  <c r="Y27" i="23"/>
  <c r="Y32" i="23"/>
  <c r="AD32" i="23" s="1"/>
  <c r="S18" i="23"/>
  <c r="J37" i="30" s="1"/>
  <c r="Q18" i="25"/>
  <c r="AR18" i="23"/>
  <c r="AQ18" i="23"/>
  <c r="AD31" i="23"/>
  <c r="S27" i="23"/>
  <c r="Q27" i="25"/>
  <c r="AR27" i="23"/>
  <c r="AQ27" i="23"/>
  <c r="Y30" i="23"/>
  <c r="AD30" i="23" s="1"/>
  <c r="AR28" i="23"/>
  <c r="Q28" i="25"/>
  <c r="AQ28" i="23"/>
  <c r="S28" i="23"/>
  <c r="AP23" i="25"/>
  <c r="AB23" i="25"/>
  <c r="AN23" i="25"/>
  <c r="V27" i="23"/>
  <c r="AK27" i="23" s="1"/>
  <c r="T27" i="25"/>
  <c r="S30" i="23"/>
  <c r="G51" i="45" l="1"/>
  <c r="G43" i="45"/>
  <c r="F33" i="45"/>
  <c r="E34" i="45"/>
  <c r="L53" i="45"/>
  <c r="M52" i="45"/>
  <c r="M53" i="46"/>
  <c r="G53" i="46" s="1"/>
  <c r="L54" i="46"/>
  <c r="M110" i="46"/>
  <c r="L111" i="46"/>
  <c r="F108" i="46"/>
  <c r="E109" i="46"/>
  <c r="F53" i="46"/>
  <c r="E54" i="46"/>
  <c r="L108" i="45"/>
  <c r="M107" i="45"/>
  <c r="E25" i="39"/>
  <c r="E28" i="39"/>
  <c r="F24" i="39"/>
  <c r="L31" i="39"/>
  <c r="M30" i="39"/>
  <c r="D45" i="34"/>
  <c r="E4" i="34"/>
  <c r="F108" i="45"/>
  <c r="E109" i="45"/>
  <c r="G31" i="39"/>
  <c r="G14" i="39"/>
  <c r="AA70" i="35"/>
  <c r="F73" i="39"/>
  <c r="E74" i="39"/>
  <c r="L76" i="39"/>
  <c r="M75" i="39"/>
  <c r="G29" i="37"/>
  <c r="G18" i="37"/>
  <c r="F72" i="37"/>
  <c r="E73" i="37"/>
  <c r="M75" i="37"/>
  <c r="L76" i="37"/>
  <c r="L31" i="37"/>
  <c r="M30" i="37"/>
  <c r="AB30" i="23"/>
  <c r="J29" i="30"/>
  <c r="AB32" i="23"/>
  <c r="J30" i="30"/>
  <c r="AB20" i="23"/>
  <c r="J20" i="30"/>
  <c r="AB19" i="23"/>
  <c r="J16" i="30"/>
  <c r="AB31" i="23"/>
  <c r="J18" i="30"/>
  <c r="AB21" i="23"/>
  <c r="J38" i="30"/>
  <c r="Y28" i="25"/>
  <c r="AD28" i="25" s="1"/>
  <c r="V19" i="25"/>
  <c r="Y19" i="25"/>
  <c r="V27" i="25"/>
  <c r="Y18" i="25"/>
  <c r="AD18" i="25" s="1"/>
  <c r="Y29" i="25"/>
  <c r="AD29" i="25" s="1"/>
  <c r="Y21" i="25"/>
  <c r="AD21" i="25" s="1"/>
  <c r="Y20" i="25"/>
  <c r="AD20" i="25" s="1"/>
  <c r="V18" i="25"/>
  <c r="V17" i="25"/>
  <c r="V29" i="25"/>
  <c r="V28" i="25"/>
  <c r="Y27" i="25"/>
  <c r="Y16" i="25"/>
  <c r="AD16" i="25" s="1"/>
  <c r="V20" i="25"/>
  <c r="V16" i="25"/>
  <c r="Y17" i="25"/>
  <c r="AD17" i="25" s="1"/>
  <c r="V21" i="25"/>
  <c r="F54" i="34"/>
  <c r="E55" i="34"/>
  <c r="M8" i="34"/>
  <c r="G7" i="34" s="1"/>
  <c r="L9" i="34"/>
  <c r="M53" i="34"/>
  <c r="L54" i="34"/>
  <c r="E8" i="33"/>
  <c r="F7" i="33"/>
  <c r="L8" i="33"/>
  <c r="M7" i="33"/>
  <c r="M56" i="33"/>
  <c r="L57" i="33"/>
  <c r="E54" i="33"/>
  <c r="F53" i="33"/>
  <c r="F42" i="32"/>
  <c r="E43" i="32"/>
  <c r="L45" i="32"/>
  <c r="M44" i="32"/>
  <c r="F48" i="30"/>
  <c r="E49" i="30"/>
  <c r="M48" i="30"/>
  <c r="L49" i="30"/>
  <c r="AP17" i="23"/>
  <c r="AN17" i="23"/>
  <c r="P17" i="23"/>
  <c r="AB17" i="23"/>
  <c r="AL17" i="23" s="1"/>
  <c r="S18" i="25"/>
  <c r="P18" i="25" s="1"/>
  <c r="AQ18" i="25"/>
  <c r="AR18" i="25"/>
  <c r="AR20" i="25"/>
  <c r="AQ20" i="25"/>
  <c r="S20" i="25"/>
  <c r="P20" i="25" s="1"/>
  <c r="AD18" i="23"/>
  <c r="AB18" i="23"/>
  <c r="AL18" i="23" s="1"/>
  <c r="AN18" i="23"/>
  <c r="AT18" i="23" s="1"/>
  <c r="AP18" i="23"/>
  <c r="P18" i="23"/>
  <c r="S29" i="25"/>
  <c r="P29" i="25" s="1"/>
  <c r="AQ29" i="25"/>
  <c r="AR29" i="25"/>
  <c r="S16" i="25"/>
  <c r="P16" i="25" s="1"/>
  <c r="AQ16" i="25"/>
  <c r="AR16" i="25"/>
  <c r="AD19" i="25"/>
  <c r="S21" i="25"/>
  <c r="P21" i="25" s="1"/>
  <c r="AQ21" i="25"/>
  <c r="AR21" i="25"/>
  <c r="S19" i="25"/>
  <c r="P19" i="25" s="1"/>
  <c r="AQ19" i="25"/>
  <c r="AR19" i="25"/>
  <c r="AB29" i="23"/>
  <c r="AL29" i="23" s="1"/>
  <c r="AN29" i="23"/>
  <c r="AP29" i="23"/>
  <c r="P29" i="23"/>
  <c r="AB16" i="23"/>
  <c r="AN16" i="23"/>
  <c r="AP16" i="23"/>
  <c r="P16" i="23"/>
  <c r="S27" i="25"/>
  <c r="P27" i="25" s="1"/>
  <c r="AQ27" i="25"/>
  <c r="AR27" i="25"/>
  <c r="AP28" i="23"/>
  <c r="P28" i="23"/>
  <c r="AB28" i="23"/>
  <c r="AL28" i="23" s="1"/>
  <c r="AN28" i="23"/>
  <c r="P27" i="23"/>
  <c r="AB27" i="23"/>
  <c r="AL27" i="23" s="1"/>
  <c r="AN27" i="23"/>
  <c r="AP27" i="23"/>
  <c r="AD27" i="23"/>
  <c r="AD29" i="23"/>
  <c r="S28" i="25"/>
  <c r="P28" i="25" s="1"/>
  <c r="AR28" i="25"/>
  <c r="AQ28" i="25"/>
  <c r="AD27" i="25"/>
  <c r="AQ17" i="25"/>
  <c r="AR17" i="25"/>
  <c r="S17" i="25"/>
  <c r="P17" i="25" s="1"/>
  <c r="AD16" i="23"/>
  <c r="AL16" i="23"/>
  <c r="S10" i="23"/>
  <c r="V10" i="23"/>
  <c r="Y10" i="23"/>
  <c r="V11" i="23"/>
  <c r="V12" i="23"/>
  <c r="Y12" i="23"/>
  <c r="V13" i="23"/>
  <c r="Y14" i="23"/>
  <c r="Y15" i="23"/>
  <c r="AD15" i="23" s="1"/>
  <c r="G52" i="45" l="1"/>
  <c r="G44" i="45"/>
  <c r="E35" i="45"/>
  <c r="F34" i="45"/>
  <c r="M53" i="45"/>
  <c r="L54" i="45"/>
  <c r="F54" i="46"/>
  <c r="E55" i="46"/>
  <c r="F109" i="46"/>
  <c r="E110" i="46"/>
  <c r="M111" i="46"/>
  <c r="L112" i="46"/>
  <c r="M54" i="46"/>
  <c r="G54" i="46" s="1"/>
  <c r="L55" i="46"/>
  <c r="M108" i="45"/>
  <c r="L109" i="45"/>
  <c r="L32" i="39"/>
  <c r="M31" i="39"/>
  <c r="F28" i="39"/>
  <c r="E29" i="39"/>
  <c r="F25" i="39"/>
  <c r="E26" i="39"/>
  <c r="F4" i="34"/>
  <c r="E5" i="34"/>
  <c r="F109" i="45"/>
  <c r="E110" i="45"/>
  <c r="G18" i="39"/>
  <c r="M76" i="39"/>
  <c r="L77" i="39"/>
  <c r="F74" i="39"/>
  <c r="E75" i="39"/>
  <c r="L32" i="37"/>
  <c r="M31" i="37"/>
  <c r="G31" i="37" s="1"/>
  <c r="M76" i="37"/>
  <c r="L77" i="37"/>
  <c r="E74" i="37"/>
  <c r="F73" i="37"/>
  <c r="AS18" i="23" a="1"/>
  <c r="AS18" i="23" s="1"/>
  <c r="C26" i="30"/>
  <c r="AB10" i="23"/>
  <c r="J11" i="30"/>
  <c r="AS17" i="23" a="1"/>
  <c r="AS17" i="23" s="1"/>
  <c r="AW17" i="23" s="1"/>
  <c r="C31" i="30"/>
  <c r="AS16" i="23" a="1"/>
  <c r="AS16" i="23" s="1"/>
  <c r="C34" i="30"/>
  <c r="M54" i="34"/>
  <c r="L55" i="34"/>
  <c r="M9" i="34"/>
  <c r="L10" i="34"/>
  <c r="F55" i="34"/>
  <c r="E56" i="34"/>
  <c r="L9" i="33"/>
  <c r="M8" i="33"/>
  <c r="G7" i="33" s="1"/>
  <c r="E9" i="33"/>
  <c r="F8" i="33"/>
  <c r="E55" i="33"/>
  <c r="F54" i="33"/>
  <c r="L58" i="33"/>
  <c r="M57" i="33"/>
  <c r="M45" i="32"/>
  <c r="L46" i="32"/>
  <c r="F43" i="32"/>
  <c r="E44" i="32"/>
  <c r="AS29" i="23" a="1"/>
  <c r="AS29" i="23" s="1"/>
  <c r="AU29" i="23" s="1"/>
  <c r="C29" i="30"/>
  <c r="AS28" i="23" a="1"/>
  <c r="AS28" i="23" s="1"/>
  <c r="AW28" i="23" s="1"/>
  <c r="C32" i="30"/>
  <c r="AS27" i="23" a="1"/>
  <c r="AS27" i="23" s="1"/>
  <c r="AW27" i="23" s="1"/>
  <c r="C28" i="30"/>
  <c r="F49" i="30"/>
  <c r="E50" i="30"/>
  <c r="M49" i="30"/>
  <c r="L50" i="30"/>
  <c r="AT28" i="23"/>
  <c r="S11" i="23"/>
  <c r="V14" i="23"/>
  <c r="Y13" i="23"/>
  <c r="AD13" i="23" s="1"/>
  <c r="AT17" i="23"/>
  <c r="AW16" i="23"/>
  <c r="AU16" i="23"/>
  <c r="AU18" i="23"/>
  <c r="AW18" i="23"/>
  <c r="AD12" i="23"/>
  <c r="V15" i="23"/>
  <c r="S13" i="23"/>
  <c r="AT16" i="23"/>
  <c r="AP19" i="25"/>
  <c r="AB19" i="25"/>
  <c r="AN19" i="25"/>
  <c r="AN16" i="25"/>
  <c r="AB16" i="25"/>
  <c r="AP16" i="25"/>
  <c r="AD14" i="23"/>
  <c r="S15" i="23"/>
  <c r="Y11" i="23"/>
  <c r="AD11" i="23" s="1"/>
  <c r="AB18" i="25"/>
  <c r="AN18" i="25"/>
  <c r="AT18" i="25" s="1"/>
  <c r="AP18" i="25"/>
  <c r="S12" i="23"/>
  <c r="AT27" i="23"/>
  <c r="AB27" i="25"/>
  <c r="AN27" i="25"/>
  <c r="AP27" i="25"/>
  <c r="AP21" i="25"/>
  <c r="AN21" i="25"/>
  <c r="AB21" i="25"/>
  <c r="AN29" i="25"/>
  <c r="AB29" i="25"/>
  <c r="AP29" i="25"/>
  <c r="S14" i="23"/>
  <c r="AD10" i="23"/>
  <c r="AN28" i="25"/>
  <c r="AP28" i="25"/>
  <c r="AB28" i="25"/>
  <c r="AT29" i="23"/>
  <c r="AB20" i="25"/>
  <c r="AN20" i="25"/>
  <c r="AP20" i="25"/>
  <c r="AB17" i="25"/>
  <c r="AP17" i="25"/>
  <c r="AN17" i="25"/>
  <c r="G53" i="45" l="1"/>
  <c r="G45" i="45"/>
  <c r="E36" i="45"/>
  <c r="F35" i="45"/>
  <c r="L55" i="45"/>
  <c r="M54" i="45"/>
  <c r="M55" i="46"/>
  <c r="G55" i="46" s="1"/>
  <c r="L56" i="46"/>
  <c r="M112" i="46"/>
  <c r="L113" i="46"/>
  <c r="M113" i="46" s="1"/>
  <c r="E111" i="46"/>
  <c r="F110" i="46"/>
  <c r="E56" i="46"/>
  <c r="F55" i="46"/>
  <c r="M109" i="45"/>
  <c r="L110" i="45"/>
  <c r="E27" i="39"/>
  <c r="F27" i="39" s="1"/>
  <c r="F26" i="39"/>
  <c r="F29" i="39"/>
  <c r="E30" i="39"/>
  <c r="M32" i="39"/>
  <c r="L33" i="39"/>
  <c r="E6" i="34"/>
  <c r="F5" i="34"/>
  <c r="F110" i="45"/>
  <c r="E111" i="45"/>
  <c r="G6" i="34"/>
  <c r="F75" i="39"/>
  <c r="E76" i="39"/>
  <c r="M77" i="39"/>
  <c r="L78" i="39"/>
  <c r="F74" i="37"/>
  <c r="E75" i="37"/>
  <c r="M77" i="37"/>
  <c r="L78" i="37"/>
  <c r="M32" i="37"/>
  <c r="G32" i="37" s="1"/>
  <c r="L33" i="37"/>
  <c r="AU17" i="23"/>
  <c r="AB13" i="23"/>
  <c r="J25" i="30"/>
  <c r="AB14" i="23"/>
  <c r="J14" i="30"/>
  <c r="AB12" i="23"/>
  <c r="J13" i="30"/>
  <c r="AB15" i="23"/>
  <c r="J26" i="30"/>
  <c r="AB11" i="23"/>
  <c r="J24" i="30"/>
  <c r="L11" i="34"/>
  <c r="M10" i="34"/>
  <c r="G10" i="34" s="1"/>
  <c r="F56" i="34"/>
  <c r="E57" i="34"/>
  <c r="M55" i="34"/>
  <c r="L56" i="34"/>
  <c r="L59" i="33"/>
  <c r="M58" i="33"/>
  <c r="F55" i="33"/>
  <c r="E56" i="33"/>
  <c r="E10" i="33"/>
  <c r="F9" i="33"/>
  <c r="L10" i="33"/>
  <c r="M9" i="33"/>
  <c r="F44" i="32"/>
  <c r="E45" i="32"/>
  <c r="M46" i="32"/>
  <c r="L47" i="32"/>
  <c r="AW29" i="23"/>
  <c r="AU28" i="23"/>
  <c r="AU27" i="23"/>
  <c r="F50" i="30"/>
  <c r="E51" i="30"/>
  <c r="M50" i="30"/>
  <c r="L51" i="30"/>
  <c r="AT16" i="25"/>
  <c r="AT29" i="25"/>
  <c r="AT17" i="25"/>
  <c r="V7" i="23"/>
  <c r="V8" i="23"/>
  <c r="V9" i="23"/>
  <c r="G54" i="45" l="1"/>
  <c r="G46" i="45"/>
  <c r="F36" i="45"/>
  <c r="E37" i="45"/>
  <c r="M55" i="45"/>
  <c r="L56" i="45"/>
  <c r="E57" i="46"/>
  <c r="F57" i="46" s="1"/>
  <c r="F56" i="46"/>
  <c r="F111" i="46"/>
  <c r="E112" i="46"/>
  <c r="M56" i="46"/>
  <c r="G56" i="46" s="1"/>
  <c r="L57" i="46"/>
  <c r="M57" i="46" s="1"/>
  <c r="G57" i="46" s="1"/>
  <c r="M110" i="45"/>
  <c r="L111" i="45"/>
  <c r="F30" i="39"/>
  <c r="E31" i="39"/>
  <c r="M33" i="39"/>
  <c r="L34" i="39"/>
  <c r="F6" i="34"/>
  <c r="E7" i="34"/>
  <c r="F111" i="45"/>
  <c r="E112" i="45"/>
  <c r="G27" i="39"/>
  <c r="M78" i="39"/>
  <c r="L79" i="39"/>
  <c r="F76" i="39"/>
  <c r="E77" i="39"/>
  <c r="M33" i="37"/>
  <c r="G33" i="37" s="1"/>
  <c r="L34" i="37"/>
  <c r="M78" i="37"/>
  <c r="L79" i="37"/>
  <c r="F75" i="37"/>
  <c r="E76" i="37"/>
  <c r="G9" i="33"/>
  <c r="M56" i="34"/>
  <c r="L57" i="34"/>
  <c r="F57" i="34"/>
  <c r="E58" i="34"/>
  <c r="L12" i="34"/>
  <c r="M11" i="34"/>
  <c r="G9" i="34" s="1"/>
  <c r="L11" i="33"/>
  <c r="M10" i="33"/>
  <c r="G8" i="33" s="1"/>
  <c r="E11" i="33"/>
  <c r="F10" i="33"/>
  <c r="F56" i="33"/>
  <c r="E57" i="33"/>
  <c r="M59" i="33"/>
  <c r="L60" i="33"/>
  <c r="M47" i="32"/>
  <c r="L48" i="32"/>
  <c r="F45" i="32"/>
  <c r="E46" i="32"/>
  <c r="M51" i="30"/>
  <c r="L52" i="30"/>
  <c r="F51" i="30"/>
  <c r="E52" i="30"/>
  <c r="Y7" i="23"/>
  <c r="S8" i="23"/>
  <c r="Y8" i="23"/>
  <c r="AD8" i="23" s="1"/>
  <c r="S9" i="23"/>
  <c r="AD7" i="23"/>
  <c r="Y9" i="23"/>
  <c r="AD9" i="23" s="1"/>
  <c r="S7" i="23"/>
  <c r="G55" i="45" l="1"/>
  <c r="G47" i="45"/>
  <c r="F37" i="45"/>
  <c r="E38" i="45"/>
  <c r="M56" i="45"/>
  <c r="L57" i="45"/>
  <c r="M57" i="45" s="1"/>
  <c r="F112" i="46"/>
  <c r="E113" i="46"/>
  <c r="F113" i="46" s="1"/>
  <c r="M111" i="45"/>
  <c r="L112" i="45"/>
  <c r="M34" i="39"/>
  <c r="G32" i="39" s="1"/>
  <c r="L35" i="39"/>
  <c r="F31" i="39"/>
  <c r="E32" i="39"/>
  <c r="E8" i="34"/>
  <c r="F7" i="34"/>
  <c r="F112" i="45"/>
  <c r="E113" i="45"/>
  <c r="F113" i="45" s="1"/>
  <c r="G28" i="39"/>
  <c r="F77" i="39"/>
  <c r="E78" i="39"/>
  <c r="M79" i="39"/>
  <c r="L80" i="39"/>
  <c r="F76" i="37"/>
  <c r="E77" i="37"/>
  <c r="M79" i="37"/>
  <c r="L80" i="37"/>
  <c r="M34" i="37"/>
  <c r="G34" i="37" s="1"/>
  <c r="L35" i="37"/>
  <c r="AB8" i="23"/>
  <c r="J6" i="30"/>
  <c r="AB7" i="23"/>
  <c r="J9" i="30"/>
  <c r="AB9" i="23"/>
  <c r="J8" i="30"/>
  <c r="L13" i="34"/>
  <c r="M12" i="34"/>
  <c r="F58" i="34"/>
  <c r="E59" i="34"/>
  <c r="M57" i="34"/>
  <c r="L58" i="34"/>
  <c r="F57" i="33"/>
  <c r="E58" i="33"/>
  <c r="M60" i="33"/>
  <c r="L61" i="33"/>
  <c r="E12" i="33"/>
  <c r="F11" i="33"/>
  <c r="L12" i="33"/>
  <c r="M11" i="33"/>
  <c r="G10" i="33" s="1"/>
  <c r="F46" i="32"/>
  <c r="E47" i="32"/>
  <c r="M48" i="32"/>
  <c r="L49" i="32"/>
  <c r="F52" i="30"/>
  <c r="E53" i="30"/>
  <c r="M52" i="30"/>
  <c r="L53" i="30"/>
  <c r="Y6" i="23"/>
  <c r="V6" i="23"/>
  <c r="Y5" i="23"/>
  <c r="V5" i="23"/>
  <c r="Y4" i="23"/>
  <c r="AD4" i="23" s="1"/>
  <c r="V4" i="23"/>
  <c r="S4" i="23"/>
  <c r="S5" i="23"/>
  <c r="S6" i="23"/>
  <c r="G57" i="45" l="1"/>
  <c r="G49" i="45"/>
  <c r="G56" i="45"/>
  <c r="G48" i="45"/>
  <c r="F38" i="45"/>
  <c r="E39" i="45"/>
  <c r="M112" i="45"/>
  <c r="L113" i="45"/>
  <c r="M113" i="45" s="1"/>
  <c r="F32" i="39"/>
  <c r="E33" i="39"/>
  <c r="M35" i="39"/>
  <c r="L36" i="39"/>
  <c r="F8" i="34"/>
  <c r="E9" i="34"/>
  <c r="G8" i="34"/>
  <c r="M80" i="39"/>
  <c r="L81" i="39"/>
  <c r="F78" i="39"/>
  <c r="E79" i="39"/>
  <c r="M35" i="37"/>
  <c r="L36" i="37"/>
  <c r="M80" i="37"/>
  <c r="L81" i="37"/>
  <c r="F77" i="37"/>
  <c r="E78" i="37"/>
  <c r="AB5" i="23"/>
  <c r="J10" i="30"/>
  <c r="AB4" i="23"/>
  <c r="J4" i="30"/>
  <c r="AB6" i="23"/>
  <c r="J7" i="30"/>
  <c r="E60" i="34"/>
  <c r="F59" i="34"/>
  <c r="M58" i="34"/>
  <c r="L59" i="34"/>
  <c r="M13" i="34"/>
  <c r="L14" i="34"/>
  <c r="M61" i="33"/>
  <c r="L62" i="33"/>
  <c r="L13" i="33"/>
  <c r="M12" i="33"/>
  <c r="E13" i="33"/>
  <c r="F12" i="33"/>
  <c r="F58" i="33"/>
  <c r="E59" i="33"/>
  <c r="F47" i="32"/>
  <c r="E48" i="32"/>
  <c r="M49" i="32"/>
  <c r="L50" i="32"/>
  <c r="F53" i="30"/>
  <c r="E54" i="30"/>
  <c r="M53" i="30"/>
  <c r="L54" i="30"/>
  <c r="AD5" i="23"/>
  <c r="AD6" i="23"/>
  <c r="F39" i="45" l="1"/>
  <c r="E40" i="45"/>
  <c r="E34" i="39"/>
  <c r="F33" i="39"/>
  <c r="L37" i="39"/>
  <c r="M36" i="39"/>
  <c r="E10" i="34"/>
  <c r="F9" i="34"/>
  <c r="F79" i="39"/>
  <c r="E80" i="39"/>
  <c r="M81" i="39"/>
  <c r="L82" i="39"/>
  <c r="G22" i="37"/>
  <c r="F78" i="37"/>
  <c r="E79" i="37"/>
  <c r="M81" i="37"/>
  <c r="L82" i="37"/>
  <c r="M36" i="37"/>
  <c r="L37" i="37"/>
  <c r="J42" i="30"/>
  <c r="K10" i="30" s="1"/>
  <c r="M59" i="34"/>
  <c r="L60" i="34"/>
  <c r="M14" i="34"/>
  <c r="L15" i="34"/>
  <c r="F60" i="34"/>
  <c r="E61" i="34"/>
  <c r="E14" i="33"/>
  <c r="F13" i="33"/>
  <c r="L14" i="33"/>
  <c r="M13" i="33"/>
  <c r="F59" i="33"/>
  <c r="E60" i="33"/>
  <c r="M62" i="33"/>
  <c r="L63" i="33"/>
  <c r="M50" i="32"/>
  <c r="L51" i="32"/>
  <c r="F48" i="32"/>
  <c r="E49" i="32"/>
  <c r="M54" i="30"/>
  <c r="L55" i="30"/>
  <c r="F54" i="30"/>
  <c r="E55" i="30"/>
  <c r="E41" i="45" l="1"/>
  <c r="F40" i="45"/>
  <c r="M37" i="39"/>
  <c r="G36" i="39" s="1"/>
  <c r="L38" i="39"/>
  <c r="F34" i="39"/>
  <c r="E35" i="39"/>
  <c r="F10" i="34"/>
  <c r="E11" i="34"/>
  <c r="G23" i="39"/>
  <c r="F80" i="39"/>
  <c r="E81" i="39"/>
  <c r="M82" i="39"/>
  <c r="L83" i="39"/>
  <c r="G30" i="37"/>
  <c r="M82" i="37"/>
  <c r="L83" i="37"/>
  <c r="F79" i="37"/>
  <c r="E80" i="37"/>
  <c r="L38" i="37"/>
  <c r="M37" i="37"/>
  <c r="G6" i="33"/>
  <c r="K6" i="30"/>
  <c r="K28" i="30"/>
  <c r="K5" i="30"/>
  <c r="K17" i="30"/>
  <c r="K27" i="30"/>
  <c r="K22" i="30"/>
  <c r="K36" i="30"/>
  <c r="K12" i="30"/>
  <c r="K23" i="30"/>
  <c r="K15" i="30"/>
  <c r="K33" i="30"/>
  <c r="K19" i="30"/>
  <c r="K31" i="30"/>
  <c r="K37" i="30"/>
  <c r="K35" i="30"/>
  <c r="K40" i="30"/>
  <c r="K32" i="30"/>
  <c r="K34" i="30"/>
  <c r="K39" i="30"/>
  <c r="K21" i="30"/>
  <c r="K41" i="30"/>
  <c r="K38" i="30"/>
  <c r="K29" i="30"/>
  <c r="K18" i="30"/>
  <c r="K16" i="30"/>
  <c r="K20" i="30"/>
  <c r="K30" i="30"/>
  <c r="K11" i="30"/>
  <c r="K25" i="30"/>
  <c r="K24" i="30"/>
  <c r="K14" i="30"/>
  <c r="K13" i="30"/>
  <c r="K26" i="30"/>
  <c r="K8" i="30"/>
  <c r="K9" i="30"/>
  <c r="K4" i="30"/>
  <c r="K7" i="30"/>
  <c r="F61" i="34"/>
  <c r="E62" i="34"/>
  <c r="M60" i="34"/>
  <c r="L61" i="34"/>
  <c r="M15" i="34"/>
  <c r="L16" i="34"/>
  <c r="M63" i="33"/>
  <c r="L64" i="33"/>
  <c r="F60" i="33"/>
  <c r="E61" i="33"/>
  <c r="L15" i="33"/>
  <c r="M14" i="33"/>
  <c r="G13" i="33" s="1"/>
  <c r="E15" i="33"/>
  <c r="F14" i="33"/>
  <c r="F49" i="32"/>
  <c r="E50" i="32"/>
  <c r="M51" i="32"/>
  <c r="L52" i="32"/>
  <c r="F55" i="30"/>
  <c r="E56" i="30"/>
  <c r="M55" i="30"/>
  <c r="L56" i="30"/>
  <c r="E42" i="45" l="1"/>
  <c r="F41" i="45"/>
  <c r="E36" i="39"/>
  <c r="F35" i="39"/>
  <c r="L39" i="39"/>
  <c r="M38" i="39"/>
  <c r="E12" i="34"/>
  <c r="F11" i="34"/>
  <c r="G29" i="39"/>
  <c r="G13" i="34"/>
  <c r="L84" i="39"/>
  <c r="M83" i="39"/>
  <c r="F81" i="39"/>
  <c r="E82" i="39"/>
  <c r="G37" i="37"/>
  <c r="G35" i="37"/>
  <c r="L39" i="37"/>
  <c r="M38" i="37"/>
  <c r="M83" i="37"/>
  <c r="L84" i="37"/>
  <c r="F80" i="37"/>
  <c r="E81" i="37"/>
  <c r="L4" i="30"/>
  <c r="K42" i="30"/>
  <c r="M16" i="34"/>
  <c r="L17" i="34"/>
  <c r="M61" i="34"/>
  <c r="L62" i="34"/>
  <c r="F62" i="34"/>
  <c r="E63" i="34"/>
  <c r="L16" i="33"/>
  <c r="M15" i="33"/>
  <c r="G11" i="33" s="1"/>
  <c r="E62" i="33"/>
  <c r="F61" i="33"/>
  <c r="M64" i="33"/>
  <c r="L65" i="33"/>
  <c r="E16" i="33"/>
  <c r="F15" i="33"/>
  <c r="M52" i="32"/>
  <c r="L53" i="32"/>
  <c r="F50" i="32"/>
  <c r="E51" i="32"/>
  <c r="M56" i="30"/>
  <c r="L57" i="30"/>
  <c r="F56" i="30"/>
  <c r="E57" i="30"/>
  <c r="E43" i="45" l="1"/>
  <c r="F42" i="45"/>
  <c r="M39" i="39"/>
  <c r="G33" i="39" s="1"/>
  <c r="L40" i="39"/>
  <c r="E37" i="39"/>
  <c r="F36" i="39"/>
  <c r="E13" i="34"/>
  <c r="F12" i="34"/>
  <c r="G30" i="39"/>
  <c r="F82" i="39"/>
  <c r="E83" i="39"/>
  <c r="M84" i="39"/>
  <c r="L85" i="39"/>
  <c r="G38" i="37"/>
  <c r="G36" i="37"/>
  <c r="M84" i="37"/>
  <c r="L85" i="37"/>
  <c r="E82" i="37"/>
  <c r="F81" i="37"/>
  <c r="M39" i="37"/>
  <c r="G39" i="37" s="1"/>
  <c r="L40" i="37"/>
  <c r="L5" i="30"/>
  <c r="M4" i="30"/>
  <c r="F63" i="34"/>
  <c r="E64" i="34"/>
  <c r="M17" i="34"/>
  <c r="L18" i="34"/>
  <c r="M62" i="34"/>
  <c r="L63" i="34"/>
  <c r="L66" i="33"/>
  <c r="M65" i="33"/>
  <c r="E17" i="33"/>
  <c r="F16" i="33"/>
  <c r="F62" i="33"/>
  <c r="E63" i="33"/>
  <c r="L17" i="33"/>
  <c r="M16" i="33"/>
  <c r="M53" i="32"/>
  <c r="L54" i="32"/>
  <c r="F51" i="32"/>
  <c r="E52" i="32"/>
  <c r="F57" i="30"/>
  <c r="E58" i="30"/>
  <c r="M57" i="30"/>
  <c r="L58" i="30"/>
  <c r="E44" i="45" l="1"/>
  <c r="F43" i="45"/>
  <c r="E38" i="39"/>
  <c r="F37" i="39"/>
  <c r="L41" i="39"/>
  <c r="M40" i="39"/>
  <c r="F13" i="34"/>
  <c r="E14" i="34"/>
  <c r="G41" i="39"/>
  <c r="G34" i="39"/>
  <c r="F83" i="39"/>
  <c r="E84" i="39"/>
  <c r="M85" i="39"/>
  <c r="L86" i="39"/>
  <c r="M40" i="37"/>
  <c r="L41" i="37"/>
  <c r="F82" i="37"/>
  <c r="E83" i="37"/>
  <c r="M85" i="37"/>
  <c r="L86" i="37"/>
  <c r="L6" i="30"/>
  <c r="M5" i="30"/>
  <c r="G4" i="30" s="1"/>
  <c r="M63" i="34"/>
  <c r="L64" i="34"/>
  <c r="F64" i="34"/>
  <c r="E65" i="34"/>
  <c r="M18" i="34"/>
  <c r="L19" i="34"/>
  <c r="L18" i="33"/>
  <c r="M17" i="33"/>
  <c r="F63" i="33"/>
  <c r="E64" i="33"/>
  <c r="F17" i="33"/>
  <c r="E18" i="33"/>
  <c r="L67" i="33"/>
  <c r="M66" i="33"/>
  <c r="M54" i="32"/>
  <c r="L55" i="32"/>
  <c r="F52" i="32"/>
  <c r="E53" i="32"/>
  <c r="F58" i="30"/>
  <c r="E59" i="30"/>
  <c r="M58" i="30"/>
  <c r="L59" i="30"/>
  <c r="F44" i="45" l="1"/>
  <c r="E45" i="45"/>
  <c r="M41" i="39"/>
  <c r="L42" i="39"/>
  <c r="F38" i="39"/>
  <c r="E39" i="39"/>
  <c r="E15" i="34"/>
  <c r="F14" i="34"/>
  <c r="G42" i="39"/>
  <c r="G37" i="39"/>
  <c r="M86" i="39"/>
  <c r="L87" i="39"/>
  <c r="F84" i="39"/>
  <c r="E85" i="39"/>
  <c r="G40" i="37"/>
  <c r="G19" i="37"/>
  <c r="F83" i="37"/>
  <c r="E84" i="37"/>
  <c r="M86" i="37"/>
  <c r="L87" i="37"/>
  <c r="M41" i="37"/>
  <c r="L42" i="37"/>
  <c r="M6" i="30"/>
  <c r="L7" i="30"/>
  <c r="L20" i="34"/>
  <c r="M19" i="34"/>
  <c r="M64" i="34"/>
  <c r="L65" i="34"/>
  <c r="F65" i="34"/>
  <c r="E66" i="34"/>
  <c r="M67" i="33"/>
  <c r="L68" i="33"/>
  <c r="E19" i="33"/>
  <c r="F18" i="33"/>
  <c r="F64" i="33"/>
  <c r="E65" i="33"/>
  <c r="L19" i="33"/>
  <c r="M18" i="33"/>
  <c r="F53" i="32"/>
  <c r="E54" i="32"/>
  <c r="M55" i="32"/>
  <c r="L56" i="32"/>
  <c r="M59" i="30"/>
  <c r="L60" i="30"/>
  <c r="F59" i="30"/>
  <c r="E60" i="30"/>
  <c r="E46" i="45" l="1"/>
  <c r="F45" i="45"/>
  <c r="E40" i="39"/>
  <c r="F39" i="39"/>
  <c r="M42" i="39"/>
  <c r="G38" i="39" s="1"/>
  <c r="L43" i="39"/>
  <c r="E16" i="34"/>
  <c r="F15" i="34"/>
  <c r="G44" i="39"/>
  <c r="G43" i="39"/>
  <c r="G39" i="39"/>
  <c r="F85" i="39"/>
  <c r="E86" i="39"/>
  <c r="M87" i="39"/>
  <c r="L88" i="39"/>
  <c r="G41" i="37"/>
  <c r="G25" i="37"/>
  <c r="M42" i="37"/>
  <c r="L43" i="37"/>
  <c r="M87" i="37"/>
  <c r="L88" i="37"/>
  <c r="F84" i="37"/>
  <c r="E85" i="37"/>
  <c r="L8" i="30"/>
  <c r="M7" i="30"/>
  <c r="G5" i="30"/>
  <c r="G7" i="30"/>
  <c r="F66" i="34"/>
  <c r="E67" i="34"/>
  <c r="M65" i="34"/>
  <c r="L66" i="34"/>
  <c r="L21" i="34"/>
  <c r="M20" i="34"/>
  <c r="M19" i="33"/>
  <c r="L20" i="33"/>
  <c r="E20" i="33"/>
  <c r="F19" i="33"/>
  <c r="F65" i="33"/>
  <c r="E66" i="33"/>
  <c r="M68" i="33"/>
  <c r="L69" i="33"/>
  <c r="F54" i="32"/>
  <c r="E55" i="32"/>
  <c r="M56" i="32"/>
  <c r="L57" i="32"/>
  <c r="F60" i="30"/>
  <c r="E61" i="30"/>
  <c r="L61" i="30"/>
  <c r="M60" i="30"/>
  <c r="Z14" i="23"/>
  <c r="Z31" i="23"/>
  <c r="Z39" i="23"/>
  <c r="F46" i="45" l="1"/>
  <c r="E47" i="45"/>
  <c r="L44" i="39"/>
  <c r="M44" i="39" s="1"/>
  <c r="G35" i="39" s="1"/>
  <c r="M43" i="39"/>
  <c r="G40" i="39" s="1"/>
  <c r="F40" i="39"/>
  <c r="E41" i="39"/>
  <c r="F16" i="34"/>
  <c r="E17" i="34"/>
  <c r="M88" i="39"/>
  <c r="L89" i="39"/>
  <c r="F86" i="39"/>
  <c r="E87" i="39"/>
  <c r="G42" i="37"/>
  <c r="G26" i="37"/>
  <c r="F85" i="37"/>
  <c r="E86" i="37"/>
  <c r="M88" i="37"/>
  <c r="L89" i="37"/>
  <c r="M43" i="37"/>
  <c r="L44" i="37"/>
  <c r="M44" i="37" s="1"/>
  <c r="G44" i="37" s="1"/>
  <c r="M8" i="30"/>
  <c r="L9" i="30"/>
  <c r="M66" i="34"/>
  <c r="L67" i="34"/>
  <c r="M21" i="34"/>
  <c r="L22" i="34"/>
  <c r="E68" i="34"/>
  <c r="F67" i="34"/>
  <c r="M69" i="33"/>
  <c r="L70" i="33"/>
  <c r="F66" i="33"/>
  <c r="E67" i="33"/>
  <c r="E21" i="33"/>
  <c r="F20" i="33"/>
  <c r="L21" i="33"/>
  <c r="M20" i="33"/>
  <c r="M57" i="32"/>
  <c r="L58" i="32"/>
  <c r="F55" i="32"/>
  <c r="E56" i="32"/>
  <c r="M61" i="30"/>
  <c r="L62" i="30"/>
  <c r="F61" i="30"/>
  <c r="E62" i="30"/>
  <c r="Z20" i="23"/>
  <c r="Z35" i="23"/>
  <c r="Z11" i="23"/>
  <c r="Z41" i="23"/>
  <c r="Z33" i="23"/>
  <c r="Z19" i="23"/>
  <c r="Z8" i="23"/>
  <c r="Z10" i="23"/>
  <c r="Z42" i="23"/>
  <c r="Z43" i="23"/>
  <c r="Z6" i="23"/>
  <c r="Z36" i="23"/>
  <c r="Z22" i="23"/>
  <c r="Z38" i="23"/>
  <c r="Z30" i="23"/>
  <c r="Z13" i="23"/>
  <c r="Z5" i="23"/>
  <c r="Z21" i="23"/>
  <c r="Z40" i="23"/>
  <c r="Z32" i="23"/>
  <c r="Z15" i="23"/>
  <c r="Z7" i="23"/>
  <c r="Z37" i="23"/>
  <c r="Z23" i="23"/>
  <c r="Z12" i="23"/>
  <c r="Z4" i="23"/>
  <c r="L45" i="23"/>
  <c r="Z34" i="23"/>
  <c r="Z9" i="23"/>
  <c r="Z4" i="22"/>
  <c r="Z5" i="22"/>
  <c r="Z6" i="22"/>
  <c r="Z7" i="22"/>
  <c r="Z8" i="22"/>
  <c r="Z9" i="22"/>
  <c r="Z10" i="22"/>
  <c r="Z11" i="22"/>
  <c r="Z12" i="22"/>
  <c r="Z13" i="22"/>
  <c r="Z14" i="22"/>
  <c r="Z15" i="22"/>
  <c r="Z19" i="22"/>
  <c r="Z20" i="22"/>
  <c r="Z21" i="22"/>
  <c r="Z22" i="22"/>
  <c r="Z23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42" i="22"/>
  <c r="Z43" i="22"/>
  <c r="S19" i="22"/>
  <c r="Y19" i="22"/>
  <c r="Y21" i="22"/>
  <c r="V35" i="22"/>
  <c r="S40" i="22"/>
  <c r="V40" i="22"/>
  <c r="S43" i="22"/>
  <c r="Y43" i="22"/>
  <c r="AD43" i="22" s="1"/>
  <c r="F47" i="45" l="1"/>
  <c r="E48" i="45"/>
  <c r="E42" i="39"/>
  <c r="F41" i="39"/>
  <c r="F17" i="34"/>
  <c r="E18" i="34"/>
  <c r="E88" i="39"/>
  <c r="F87" i="39"/>
  <c r="M89" i="39"/>
  <c r="L90" i="39"/>
  <c r="G43" i="37"/>
  <c r="G27" i="37"/>
  <c r="M89" i="37"/>
  <c r="L90" i="37"/>
  <c r="F86" i="37"/>
  <c r="E87" i="37"/>
  <c r="L10" i="30"/>
  <c r="M9" i="30"/>
  <c r="G8" i="30" s="1"/>
  <c r="AB43" i="22"/>
  <c r="J35" i="32"/>
  <c r="AB19" i="22"/>
  <c r="J17" i="32"/>
  <c r="AB40" i="22"/>
  <c r="J32" i="32"/>
  <c r="F68" i="34"/>
  <c r="E69" i="34"/>
  <c r="M22" i="34"/>
  <c r="L23" i="34"/>
  <c r="M67" i="34"/>
  <c r="L68" i="34"/>
  <c r="L22" i="33"/>
  <c r="M21" i="33"/>
  <c r="E22" i="33"/>
  <c r="F21" i="33"/>
  <c r="F67" i="33"/>
  <c r="E68" i="33"/>
  <c r="M70" i="33"/>
  <c r="L71" i="33"/>
  <c r="E57" i="32"/>
  <c r="F56" i="32"/>
  <c r="M58" i="32"/>
  <c r="L59" i="32"/>
  <c r="F62" i="30"/>
  <c r="E63" i="30"/>
  <c r="M62" i="30"/>
  <c r="L63" i="30"/>
  <c r="V43" i="22"/>
  <c r="S21" i="22"/>
  <c r="J19" i="32" s="1"/>
  <c r="V31" i="22"/>
  <c r="S23" i="22"/>
  <c r="J21" i="32" s="1"/>
  <c r="V34" i="22"/>
  <c r="Y31" i="22"/>
  <c r="AD31" i="22" s="1"/>
  <c r="Y40" i="22"/>
  <c r="AD40" i="22" s="1"/>
  <c r="Y37" i="22"/>
  <c r="AD37" i="22" s="1"/>
  <c r="V32" i="22"/>
  <c r="V21" i="22"/>
  <c r="V42" i="22"/>
  <c r="V37" i="22"/>
  <c r="S22" i="22"/>
  <c r="J20" i="32" s="1"/>
  <c r="V20" i="22"/>
  <c r="V38" i="22"/>
  <c r="S37" i="22"/>
  <c r="J29" i="32" s="1"/>
  <c r="Y36" i="22"/>
  <c r="AD36" i="22" s="1"/>
  <c r="S35" i="22"/>
  <c r="J27" i="32" s="1"/>
  <c r="V22" i="22"/>
  <c r="Y42" i="22"/>
  <c r="AD42" i="22" s="1"/>
  <c r="V41" i="22"/>
  <c r="Y39" i="22"/>
  <c r="AD39" i="22" s="1"/>
  <c r="S30" i="22"/>
  <c r="J22" i="32" s="1"/>
  <c r="Y23" i="22"/>
  <c r="AD23" i="22" s="1"/>
  <c r="V36" i="22"/>
  <c r="S33" i="22"/>
  <c r="J25" i="32" s="1"/>
  <c r="Y32" i="22"/>
  <c r="AD32" i="22" s="1"/>
  <c r="S38" i="22"/>
  <c r="J30" i="32" s="1"/>
  <c r="Y35" i="22"/>
  <c r="Y30" i="22"/>
  <c r="V23" i="22"/>
  <c r="S20" i="22"/>
  <c r="J18" i="32" s="1"/>
  <c r="S41" i="22"/>
  <c r="J33" i="32" s="1"/>
  <c r="V39" i="22"/>
  <c r="S36" i="22"/>
  <c r="J28" i="32" s="1"/>
  <c r="S31" i="22"/>
  <c r="J23" i="32" s="1"/>
  <c r="V19" i="22"/>
  <c r="Y38" i="22"/>
  <c r="AD38" i="22" s="1"/>
  <c r="S34" i="22"/>
  <c r="J26" i="32" s="1"/>
  <c r="Y33" i="22"/>
  <c r="AD33" i="22" s="1"/>
  <c r="Y20" i="22"/>
  <c r="AD20" i="22" s="1"/>
  <c r="S39" i="22"/>
  <c r="J31" i="32" s="1"/>
  <c r="S32" i="22"/>
  <c r="J24" i="32" s="1"/>
  <c r="V30" i="22"/>
  <c r="Y22" i="22"/>
  <c r="S42" i="22"/>
  <c r="J34" i="32" s="1"/>
  <c r="Y41" i="22"/>
  <c r="AD41" i="22" s="1"/>
  <c r="Y34" i="22"/>
  <c r="AD34" i="22" s="1"/>
  <c r="V33" i="22"/>
  <c r="AD19" i="22"/>
  <c r="AD21" i="22"/>
  <c r="AD35" i="22"/>
  <c r="AD30" i="22"/>
  <c r="AD22" i="22"/>
  <c r="I102" i="23"/>
  <c r="I102" i="24"/>
  <c r="I102" i="25"/>
  <c r="AB39" i="3"/>
  <c r="AC39" i="3"/>
  <c r="F48" i="45" l="1"/>
  <c r="E49" i="45"/>
  <c r="E43" i="39"/>
  <c r="F42" i="39"/>
  <c r="F18" i="34"/>
  <c r="E19" i="34"/>
  <c r="G16" i="34"/>
  <c r="M90" i="39"/>
  <c r="L91" i="39"/>
  <c r="F88" i="39"/>
  <c r="E89" i="39"/>
  <c r="F87" i="37"/>
  <c r="E88" i="37"/>
  <c r="M90" i="37"/>
  <c r="L91" i="37"/>
  <c r="M10" i="30"/>
  <c r="G6" i="30" s="1"/>
  <c r="L11" i="30"/>
  <c r="M68" i="34"/>
  <c r="L69" i="34"/>
  <c r="M23" i="34"/>
  <c r="L24" i="34"/>
  <c r="L25" i="34" s="1"/>
  <c r="F69" i="34"/>
  <c r="E70" i="34"/>
  <c r="M71" i="33"/>
  <c r="L72" i="33"/>
  <c r="F68" i="33"/>
  <c r="E69" i="33"/>
  <c r="E23" i="33"/>
  <c r="F22" i="33"/>
  <c r="L23" i="33"/>
  <c r="M22" i="33"/>
  <c r="G16" i="33" s="1"/>
  <c r="M59" i="32"/>
  <c r="L60" i="32"/>
  <c r="F57" i="32"/>
  <c r="E58" i="32"/>
  <c r="M63" i="30"/>
  <c r="L64" i="30"/>
  <c r="F63" i="30"/>
  <c r="E64" i="30"/>
  <c r="AB41" i="22"/>
  <c r="AB20" i="22"/>
  <c r="AB37" i="22"/>
  <c r="AB34" i="22"/>
  <c r="AB30" i="22"/>
  <c r="AB42" i="22"/>
  <c r="AB22" i="22"/>
  <c r="AB31" i="22"/>
  <c r="AB38" i="22"/>
  <c r="AB23" i="22"/>
  <c r="AB32" i="22"/>
  <c r="AB36" i="22"/>
  <c r="AB39" i="22"/>
  <c r="AB33" i="22"/>
  <c r="AB35" i="22"/>
  <c r="AB21" i="22"/>
  <c r="Y11" i="3"/>
  <c r="S11" i="3"/>
  <c r="E3" i="19"/>
  <c r="E4" i="22"/>
  <c r="E5" i="22"/>
  <c r="E6" i="22"/>
  <c r="E7" i="22"/>
  <c r="E8" i="22"/>
  <c r="E9" i="22"/>
  <c r="E10" i="22"/>
  <c r="E11" i="22"/>
  <c r="E12" i="22"/>
  <c r="E13" i="22"/>
  <c r="E14" i="22"/>
  <c r="E15" i="22"/>
  <c r="E19" i="22"/>
  <c r="E20" i="22"/>
  <c r="J20" i="22" s="1"/>
  <c r="E21" i="22"/>
  <c r="E22" i="22"/>
  <c r="J22" i="22" s="1"/>
  <c r="E23" i="22"/>
  <c r="E30" i="22"/>
  <c r="E31" i="22"/>
  <c r="E32" i="22"/>
  <c r="E33" i="22"/>
  <c r="J33" i="22" s="1"/>
  <c r="E34" i="22"/>
  <c r="J34" i="22" s="1"/>
  <c r="E35" i="22"/>
  <c r="E36" i="22"/>
  <c r="J36" i="22" s="1"/>
  <c r="E37" i="22"/>
  <c r="J37" i="22" s="1"/>
  <c r="E38" i="22"/>
  <c r="E39" i="22"/>
  <c r="E40" i="22"/>
  <c r="E41" i="22"/>
  <c r="E42" i="22"/>
  <c r="J42" i="22" s="1"/>
  <c r="E43" i="22"/>
  <c r="E3" i="22"/>
  <c r="E4" i="23"/>
  <c r="J4" i="23" s="1"/>
  <c r="E5" i="23"/>
  <c r="E6" i="23"/>
  <c r="E7" i="23"/>
  <c r="E8" i="23"/>
  <c r="E9" i="23"/>
  <c r="E10" i="23"/>
  <c r="E11" i="23"/>
  <c r="J11" i="23" s="1"/>
  <c r="E12" i="23"/>
  <c r="J12" i="23" s="1"/>
  <c r="E13" i="23"/>
  <c r="E14" i="23"/>
  <c r="J14" i="23" s="1"/>
  <c r="E15" i="23"/>
  <c r="E19" i="23"/>
  <c r="E20" i="23"/>
  <c r="E21" i="23"/>
  <c r="J21" i="23" s="1"/>
  <c r="E22" i="23"/>
  <c r="J22" i="23" s="1"/>
  <c r="E23" i="23"/>
  <c r="J23" i="23" s="1"/>
  <c r="E30" i="23"/>
  <c r="E31" i="23"/>
  <c r="J31" i="23" s="1"/>
  <c r="E32" i="23"/>
  <c r="E33" i="23"/>
  <c r="E34" i="23"/>
  <c r="J34" i="23" s="1"/>
  <c r="E35" i="23"/>
  <c r="J35" i="23" s="1"/>
  <c r="E36" i="23"/>
  <c r="J36" i="23" s="1"/>
  <c r="E37" i="23"/>
  <c r="J37" i="23" s="1"/>
  <c r="E38" i="23"/>
  <c r="E39" i="23"/>
  <c r="J39" i="23" s="1"/>
  <c r="E40" i="23"/>
  <c r="E41" i="23"/>
  <c r="E42" i="23"/>
  <c r="J42" i="23" s="1"/>
  <c r="E43" i="23"/>
  <c r="J43" i="23" s="1"/>
  <c r="E3" i="23"/>
  <c r="J3" i="23" s="1"/>
  <c r="E4" i="24"/>
  <c r="E5" i="24"/>
  <c r="J5" i="36" s="1"/>
  <c r="E6" i="24"/>
  <c r="J6" i="36" s="1"/>
  <c r="E7" i="24"/>
  <c r="J7" i="36" s="1"/>
  <c r="E8" i="24"/>
  <c r="J8" i="36" s="1"/>
  <c r="E9" i="24"/>
  <c r="E10" i="24"/>
  <c r="J10" i="36" s="1"/>
  <c r="E11" i="24"/>
  <c r="E12" i="24"/>
  <c r="J12" i="24" s="1"/>
  <c r="E13" i="24"/>
  <c r="J13" i="36" s="1"/>
  <c r="E14" i="24"/>
  <c r="J14" i="36" s="1"/>
  <c r="E15" i="24"/>
  <c r="J15" i="36" s="1"/>
  <c r="E30" i="24"/>
  <c r="J30" i="36" s="1"/>
  <c r="E31" i="24"/>
  <c r="J31" i="36" s="1"/>
  <c r="E32" i="24"/>
  <c r="J32" i="36" s="1"/>
  <c r="E33" i="24"/>
  <c r="J33" i="36" s="1"/>
  <c r="E34" i="24"/>
  <c r="J34" i="24" s="1"/>
  <c r="E35" i="24"/>
  <c r="J35" i="36" s="1"/>
  <c r="E36" i="24"/>
  <c r="E37" i="24"/>
  <c r="E38" i="24"/>
  <c r="J38" i="36" s="1"/>
  <c r="E39" i="24"/>
  <c r="J39" i="36" s="1"/>
  <c r="E40" i="24"/>
  <c r="J40" i="36" s="1"/>
  <c r="E41" i="24"/>
  <c r="J41" i="36" s="1"/>
  <c r="E42" i="24"/>
  <c r="J42" i="24" s="1"/>
  <c r="E43" i="24"/>
  <c r="J43" i="36" s="1"/>
  <c r="E3" i="24"/>
  <c r="J3" i="36" s="1"/>
  <c r="F43" i="25"/>
  <c r="G43" i="25"/>
  <c r="H43" i="25"/>
  <c r="K43" i="25"/>
  <c r="L43" i="25"/>
  <c r="Q43" i="25"/>
  <c r="R43" i="25"/>
  <c r="T43" i="25"/>
  <c r="U43" i="25"/>
  <c r="W43" i="25"/>
  <c r="X43" i="25"/>
  <c r="AC43" i="25"/>
  <c r="AO43" i="25"/>
  <c r="E41" i="25"/>
  <c r="J41" i="25" s="1"/>
  <c r="E40" i="25"/>
  <c r="E39" i="25"/>
  <c r="J39" i="25" s="1"/>
  <c r="E38" i="25"/>
  <c r="E35" i="25"/>
  <c r="J35" i="25" s="1"/>
  <c r="E32" i="25"/>
  <c r="J32" i="25" s="1"/>
  <c r="E31" i="25"/>
  <c r="J31" i="25" s="1"/>
  <c r="E30" i="25"/>
  <c r="J30" i="25" s="1"/>
  <c r="E15" i="25"/>
  <c r="E13" i="25"/>
  <c r="E10" i="25"/>
  <c r="E8" i="25"/>
  <c r="E7" i="25"/>
  <c r="E5" i="25"/>
  <c r="F30" i="25"/>
  <c r="G30" i="25"/>
  <c r="H30" i="25"/>
  <c r="K30" i="25"/>
  <c r="L30" i="25"/>
  <c r="Q30" i="25"/>
  <c r="R30" i="25"/>
  <c r="T30" i="25"/>
  <c r="U30" i="25"/>
  <c r="W30" i="25"/>
  <c r="X30" i="25"/>
  <c r="AC30" i="25"/>
  <c r="AO30" i="25"/>
  <c r="F31" i="25"/>
  <c r="G31" i="25"/>
  <c r="H31" i="25"/>
  <c r="K31" i="25"/>
  <c r="L31" i="25"/>
  <c r="Q31" i="25"/>
  <c r="R31" i="25"/>
  <c r="T31" i="25"/>
  <c r="U31" i="25"/>
  <c r="W31" i="25"/>
  <c r="X31" i="25"/>
  <c r="AC31" i="25"/>
  <c r="AO31" i="25"/>
  <c r="F32" i="25"/>
  <c r="G32" i="25"/>
  <c r="H32" i="25"/>
  <c r="K32" i="25"/>
  <c r="L32" i="25"/>
  <c r="Q32" i="25"/>
  <c r="R32" i="25"/>
  <c r="T32" i="25"/>
  <c r="U32" i="25"/>
  <c r="W32" i="25"/>
  <c r="X32" i="25"/>
  <c r="AC32" i="25"/>
  <c r="AO32" i="25"/>
  <c r="F33" i="25"/>
  <c r="G33" i="25"/>
  <c r="H33" i="25"/>
  <c r="K33" i="25"/>
  <c r="L33" i="25"/>
  <c r="Q33" i="25"/>
  <c r="R33" i="25"/>
  <c r="T33" i="25"/>
  <c r="U33" i="25"/>
  <c r="W33" i="25"/>
  <c r="X33" i="25"/>
  <c r="AC33" i="25"/>
  <c r="AO33" i="25"/>
  <c r="F34" i="25"/>
  <c r="G34" i="25"/>
  <c r="H34" i="25"/>
  <c r="K34" i="25"/>
  <c r="L34" i="25"/>
  <c r="Q34" i="25"/>
  <c r="R34" i="25"/>
  <c r="T34" i="25"/>
  <c r="U34" i="25"/>
  <c r="W34" i="25"/>
  <c r="X34" i="25"/>
  <c r="AC34" i="25"/>
  <c r="AO34" i="25"/>
  <c r="F35" i="25"/>
  <c r="G35" i="25"/>
  <c r="H35" i="25"/>
  <c r="K35" i="25"/>
  <c r="L35" i="25"/>
  <c r="Q35" i="25"/>
  <c r="R35" i="25"/>
  <c r="T35" i="25"/>
  <c r="U35" i="25"/>
  <c r="W35" i="25"/>
  <c r="X35" i="25"/>
  <c r="AC35" i="25"/>
  <c r="AO35" i="25"/>
  <c r="F36" i="25"/>
  <c r="G36" i="25"/>
  <c r="H36" i="25"/>
  <c r="K36" i="25"/>
  <c r="L36" i="25"/>
  <c r="Q36" i="25"/>
  <c r="R36" i="25"/>
  <c r="T36" i="25"/>
  <c r="U36" i="25"/>
  <c r="W36" i="25"/>
  <c r="X36" i="25"/>
  <c r="AC36" i="25"/>
  <c r="AO36" i="25"/>
  <c r="F37" i="25"/>
  <c r="G37" i="25"/>
  <c r="H37" i="25"/>
  <c r="K37" i="25"/>
  <c r="L37" i="25"/>
  <c r="Q37" i="25"/>
  <c r="R37" i="25"/>
  <c r="T37" i="25"/>
  <c r="U37" i="25"/>
  <c r="W37" i="25"/>
  <c r="X37" i="25"/>
  <c r="AC37" i="25"/>
  <c r="AO37" i="25"/>
  <c r="J38" i="25"/>
  <c r="F38" i="25"/>
  <c r="G38" i="25"/>
  <c r="H38" i="25"/>
  <c r="K38" i="25"/>
  <c r="L38" i="25"/>
  <c r="Q38" i="25"/>
  <c r="R38" i="25"/>
  <c r="T38" i="25"/>
  <c r="U38" i="25"/>
  <c r="W38" i="25"/>
  <c r="X38" i="25"/>
  <c r="AC38" i="25"/>
  <c r="AO38" i="25"/>
  <c r="F39" i="25"/>
  <c r="G39" i="25"/>
  <c r="H39" i="25"/>
  <c r="K39" i="25"/>
  <c r="L39" i="25"/>
  <c r="Q39" i="25"/>
  <c r="R39" i="25"/>
  <c r="T39" i="25"/>
  <c r="U39" i="25"/>
  <c r="W39" i="25"/>
  <c r="X39" i="25"/>
  <c r="AC39" i="25"/>
  <c r="AO39" i="25"/>
  <c r="J40" i="25"/>
  <c r="F40" i="25"/>
  <c r="G40" i="25"/>
  <c r="H40" i="25"/>
  <c r="K40" i="25"/>
  <c r="L40" i="25"/>
  <c r="Q40" i="25"/>
  <c r="R40" i="25"/>
  <c r="T40" i="25"/>
  <c r="U40" i="25"/>
  <c r="W40" i="25"/>
  <c r="X40" i="25"/>
  <c r="AC40" i="25"/>
  <c r="AO40" i="25"/>
  <c r="F41" i="25"/>
  <c r="G41" i="25"/>
  <c r="H41" i="25"/>
  <c r="K41" i="25"/>
  <c r="L41" i="25"/>
  <c r="Q41" i="25"/>
  <c r="R41" i="25"/>
  <c r="T41" i="25"/>
  <c r="U41" i="25"/>
  <c r="W41" i="25"/>
  <c r="X41" i="25"/>
  <c r="AC41" i="25"/>
  <c r="AO41" i="25"/>
  <c r="AQ41" i="25"/>
  <c r="AR41" i="25"/>
  <c r="F42" i="25"/>
  <c r="G42" i="25"/>
  <c r="H42" i="25"/>
  <c r="K42" i="25"/>
  <c r="L42" i="25"/>
  <c r="Q42" i="25"/>
  <c r="R42" i="25"/>
  <c r="T42" i="25"/>
  <c r="U42" i="25"/>
  <c r="W42" i="25"/>
  <c r="X42" i="25"/>
  <c r="AC42" i="25"/>
  <c r="AO42" i="25"/>
  <c r="AQ42" i="25"/>
  <c r="AF103" i="24"/>
  <c r="P102" i="24"/>
  <c r="O102" i="24"/>
  <c r="N102" i="24"/>
  <c r="M102" i="24"/>
  <c r="K102" i="24"/>
  <c r="AJ100" i="24"/>
  <c r="AH100" i="24"/>
  <c r="AG100" i="24"/>
  <c r="AF100" i="24"/>
  <c r="AR100" i="24" s="1"/>
  <c r="AE100" i="24"/>
  <c r="AC100" i="24"/>
  <c r="U100" i="24"/>
  <c r="T100" i="24"/>
  <c r="R100" i="24"/>
  <c r="Q100" i="24"/>
  <c r="L100" i="24"/>
  <c r="H100" i="24"/>
  <c r="G100" i="24"/>
  <c r="F100" i="24"/>
  <c r="AR98" i="24"/>
  <c r="AQ98" i="24"/>
  <c r="AO98" i="24"/>
  <c r="AU98" i="24" s="1"/>
  <c r="AB98" i="24"/>
  <c r="Z98" i="24"/>
  <c r="Y98" i="24"/>
  <c r="AD98" i="24" s="1"/>
  <c r="V98" i="24"/>
  <c r="AK98" i="24" s="1"/>
  <c r="S98" i="24"/>
  <c r="AP98" i="24" s="1"/>
  <c r="P98" i="24"/>
  <c r="O98" i="24"/>
  <c r="J98" i="24"/>
  <c r="E98" i="24"/>
  <c r="AR97" i="24"/>
  <c r="AQ97" i="24"/>
  <c r="AO97" i="24"/>
  <c r="AU97" i="24" s="1"/>
  <c r="AB97" i="24"/>
  <c r="Z97" i="24"/>
  <c r="Y97" i="24"/>
  <c r="AD97" i="24" s="1"/>
  <c r="V97" i="24"/>
  <c r="AK97" i="24" s="1"/>
  <c r="S97" i="24"/>
  <c r="AP97" i="24" s="1"/>
  <c r="P97" i="24"/>
  <c r="O97" i="24"/>
  <c r="J97" i="24"/>
  <c r="E97" i="24"/>
  <c r="AR96" i="24"/>
  <c r="AQ96" i="24"/>
  <c r="AO96" i="24"/>
  <c r="AU96" i="24" s="1"/>
  <c r="AB96" i="24"/>
  <c r="Z96" i="24"/>
  <c r="Y96" i="24"/>
  <c r="AD96" i="24" s="1"/>
  <c r="V96" i="24"/>
  <c r="AK96" i="24" s="1"/>
  <c r="S96" i="24"/>
  <c r="AP96" i="24" s="1"/>
  <c r="P96" i="24"/>
  <c r="O96" i="24"/>
  <c r="J96" i="24"/>
  <c r="E96" i="24"/>
  <c r="AR95" i="24"/>
  <c r="AQ95" i="24"/>
  <c r="AO95" i="24"/>
  <c r="AU95" i="24" s="1"/>
  <c r="AB95" i="24"/>
  <c r="Z95" i="24"/>
  <c r="Y95" i="24"/>
  <c r="AD95" i="24" s="1"/>
  <c r="V95" i="24"/>
  <c r="AK95" i="24" s="1"/>
  <c r="S95" i="24"/>
  <c r="AP95" i="24" s="1"/>
  <c r="P95" i="24"/>
  <c r="O95" i="24"/>
  <c r="J95" i="24"/>
  <c r="E95" i="24"/>
  <c r="AR94" i="24"/>
  <c r="AQ94" i="24"/>
  <c r="AP94" i="24"/>
  <c r="AO94" i="24"/>
  <c r="AU94" i="24" s="1"/>
  <c r="AD94" i="24"/>
  <c r="AB94" i="24"/>
  <c r="Z94" i="24"/>
  <c r="Y94" i="24"/>
  <c r="V94" i="24"/>
  <c r="AK94" i="24" s="1"/>
  <c r="S94" i="24"/>
  <c r="AN94" i="24" s="1"/>
  <c r="AT94" i="24" s="1"/>
  <c r="P94" i="24"/>
  <c r="O94" i="24"/>
  <c r="J94" i="24"/>
  <c r="E94" i="24"/>
  <c r="AR93" i="24"/>
  <c r="AQ93" i="24"/>
  <c r="AP93" i="24"/>
  <c r="AO93" i="24"/>
  <c r="AU93" i="24" s="1"/>
  <c r="AB93" i="24"/>
  <c r="Z93" i="24"/>
  <c r="Y93" i="24"/>
  <c r="AD93" i="24" s="1"/>
  <c r="V93" i="24"/>
  <c r="AK93" i="24" s="1"/>
  <c r="S93" i="24"/>
  <c r="AN93" i="24" s="1"/>
  <c r="AT93" i="24" s="1"/>
  <c r="P93" i="24"/>
  <c r="O93" i="24"/>
  <c r="J93" i="24"/>
  <c r="E93" i="24"/>
  <c r="AR92" i="24"/>
  <c r="AQ92" i="24"/>
  <c r="AP92" i="24"/>
  <c r="AO92" i="24"/>
  <c r="AU92" i="24" s="1"/>
  <c r="AB92" i="24"/>
  <c r="Z92" i="24"/>
  <c r="Y92" i="24"/>
  <c r="AD92" i="24" s="1"/>
  <c r="V92" i="24"/>
  <c r="AK92" i="24" s="1"/>
  <c r="S92" i="24"/>
  <c r="AN92" i="24" s="1"/>
  <c r="AT92" i="24" s="1"/>
  <c r="P92" i="24"/>
  <c r="O92" i="24"/>
  <c r="J92" i="24"/>
  <c r="E92" i="24"/>
  <c r="AR91" i="24"/>
  <c r="AQ91" i="24"/>
  <c r="AP91" i="24"/>
  <c r="AO91" i="24"/>
  <c r="AU91" i="24" s="1"/>
  <c r="AB91" i="24"/>
  <c r="Z91" i="24"/>
  <c r="Y91" i="24"/>
  <c r="AD91" i="24" s="1"/>
  <c r="V91" i="24"/>
  <c r="AK91" i="24" s="1"/>
  <c r="S91" i="24"/>
  <c r="AN91" i="24" s="1"/>
  <c r="AT91" i="24" s="1"/>
  <c r="P91" i="24"/>
  <c r="O91" i="24"/>
  <c r="J91" i="24"/>
  <c r="E91" i="24"/>
  <c r="AR90" i="24"/>
  <c r="AQ90" i="24"/>
  <c r="AP90" i="24"/>
  <c r="AO90" i="24"/>
  <c r="AU90" i="24" s="1"/>
  <c r="AD90" i="24"/>
  <c r="AB90" i="24"/>
  <c r="Z90" i="24"/>
  <c r="Y90" i="24"/>
  <c r="V90" i="24"/>
  <c r="AK90" i="24" s="1"/>
  <c r="S90" i="24"/>
  <c r="AN90" i="24" s="1"/>
  <c r="AT90" i="24" s="1"/>
  <c r="P90" i="24"/>
  <c r="O90" i="24"/>
  <c r="J90" i="24"/>
  <c r="E90" i="24"/>
  <c r="AR89" i="24"/>
  <c r="AQ89" i="24"/>
  <c r="AP89" i="24"/>
  <c r="AO89" i="24"/>
  <c r="AU89" i="24" s="1"/>
  <c r="AB89" i="24"/>
  <c r="Z89" i="24"/>
  <c r="Y89" i="24"/>
  <c r="AD89" i="24" s="1"/>
  <c r="V89" i="24"/>
  <c r="AK89" i="24" s="1"/>
  <c r="S89" i="24"/>
  <c r="AN89" i="24" s="1"/>
  <c r="AT89" i="24" s="1"/>
  <c r="P89" i="24"/>
  <c r="O89" i="24"/>
  <c r="J89" i="24"/>
  <c r="E89" i="24"/>
  <c r="AT88" i="24"/>
  <c r="AR88" i="24"/>
  <c r="AQ88" i="24"/>
  <c r="AP88" i="24"/>
  <c r="AO88" i="24"/>
  <c r="AU88" i="24" s="1"/>
  <c r="AN88" i="24"/>
  <c r="AB88" i="24"/>
  <c r="Z88" i="24"/>
  <c r="Y88" i="24"/>
  <c r="AD88" i="24" s="1"/>
  <c r="V88" i="24"/>
  <c r="AK88" i="24" s="1"/>
  <c r="S88" i="24"/>
  <c r="P88" i="24"/>
  <c r="O88" i="24"/>
  <c r="J88" i="24"/>
  <c r="E88" i="24"/>
  <c r="AR87" i="24"/>
  <c r="AQ87" i="24"/>
  <c r="AP87" i="24"/>
  <c r="AO87" i="24"/>
  <c r="AU87" i="24" s="1"/>
  <c r="AN87" i="24"/>
  <c r="AT87" i="24" s="1"/>
  <c r="AB87" i="24"/>
  <c r="Z87" i="24"/>
  <c r="Y87" i="24"/>
  <c r="AD87" i="24" s="1"/>
  <c r="V87" i="24"/>
  <c r="AK87" i="24" s="1"/>
  <c r="S87" i="24"/>
  <c r="P87" i="24"/>
  <c r="O87" i="24"/>
  <c r="J87" i="24"/>
  <c r="E87" i="24"/>
  <c r="AT86" i="24"/>
  <c r="AR86" i="24"/>
  <c r="AQ86" i="24"/>
  <c r="AP86" i="24"/>
  <c r="AO86" i="24"/>
  <c r="AU86" i="24" s="1"/>
  <c r="AN86" i="24"/>
  <c r="AB86" i="24"/>
  <c r="Z86" i="24"/>
  <c r="Y86" i="24"/>
  <c r="AD86" i="24" s="1"/>
  <c r="V86" i="24"/>
  <c r="AK86" i="24" s="1"/>
  <c r="S86" i="24"/>
  <c r="P86" i="24"/>
  <c r="O86" i="24"/>
  <c r="J86" i="24"/>
  <c r="E86" i="24"/>
  <c r="AR85" i="24"/>
  <c r="AQ85" i="24"/>
  <c r="AP85" i="24"/>
  <c r="AO85" i="24"/>
  <c r="AU85" i="24" s="1"/>
  <c r="AN85" i="24"/>
  <c r="AT85" i="24" s="1"/>
  <c r="AB85" i="24"/>
  <c r="Z85" i="24"/>
  <c r="Y85" i="24"/>
  <c r="AD85" i="24" s="1"/>
  <c r="V85" i="24"/>
  <c r="AK85" i="24" s="1"/>
  <c r="S85" i="24"/>
  <c r="P85" i="24"/>
  <c r="O85" i="24"/>
  <c r="J85" i="24"/>
  <c r="E85" i="24"/>
  <c r="AR84" i="24"/>
  <c r="AQ84" i="24"/>
  <c r="AP84" i="24"/>
  <c r="AO84" i="24"/>
  <c r="AU84" i="24" s="1"/>
  <c r="AN84" i="24"/>
  <c r="AT84" i="24" s="1"/>
  <c r="AB84" i="24"/>
  <c r="Z84" i="24"/>
  <c r="Y84" i="24"/>
  <c r="AD84" i="24" s="1"/>
  <c r="V84" i="24"/>
  <c r="AK84" i="24" s="1"/>
  <c r="S84" i="24"/>
  <c r="P84" i="24"/>
  <c r="O84" i="24"/>
  <c r="J84" i="24"/>
  <c r="E84" i="24"/>
  <c r="AR83" i="24"/>
  <c r="AQ83" i="24"/>
  <c r="AP83" i="24"/>
  <c r="AO83" i="24"/>
  <c r="AU83" i="24" s="1"/>
  <c r="AN83" i="24"/>
  <c r="AT83" i="24" s="1"/>
  <c r="AB83" i="24"/>
  <c r="Z83" i="24"/>
  <c r="Y83" i="24"/>
  <c r="AD83" i="24" s="1"/>
  <c r="V83" i="24"/>
  <c r="AK83" i="24" s="1"/>
  <c r="S83" i="24"/>
  <c r="P83" i="24"/>
  <c r="O83" i="24"/>
  <c r="J83" i="24"/>
  <c r="E83" i="24"/>
  <c r="AR82" i="24"/>
  <c r="AQ82" i="24"/>
  <c r="AP82" i="24"/>
  <c r="AO82" i="24"/>
  <c r="AU82" i="24" s="1"/>
  <c r="AN82" i="24"/>
  <c r="AT82" i="24" s="1"/>
  <c r="AB82" i="24"/>
  <c r="Z82" i="24"/>
  <c r="Y82" i="24"/>
  <c r="AD82" i="24" s="1"/>
  <c r="V82" i="24"/>
  <c r="AK82" i="24" s="1"/>
  <c r="S82" i="24"/>
  <c r="P82" i="24"/>
  <c r="O82" i="24"/>
  <c r="J82" i="24"/>
  <c r="E82" i="24"/>
  <c r="AR81" i="24"/>
  <c r="AQ81" i="24"/>
  <c r="AP81" i="24"/>
  <c r="AO81" i="24"/>
  <c r="AU81" i="24" s="1"/>
  <c r="AN81" i="24"/>
  <c r="AT81" i="24" s="1"/>
  <c r="AB81" i="24"/>
  <c r="Z81" i="24"/>
  <c r="Y81" i="24"/>
  <c r="AD81" i="24" s="1"/>
  <c r="V81" i="24"/>
  <c r="AK81" i="24" s="1"/>
  <c r="S81" i="24"/>
  <c r="P81" i="24"/>
  <c r="O81" i="24"/>
  <c r="J81" i="24"/>
  <c r="E81" i="24"/>
  <c r="AR80" i="24"/>
  <c r="AQ80" i="24"/>
  <c r="AP80" i="24"/>
  <c r="AO80" i="24"/>
  <c r="AU80" i="24" s="1"/>
  <c r="AN80" i="24"/>
  <c r="AT80" i="24" s="1"/>
  <c r="AB80" i="24"/>
  <c r="Z80" i="24"/>
  <c r="Y80" i="24"/>
  <c r="AD80" i="24" s="1"/>
  <c r="V80" i="24"/>
  <c r="AK80" i="24" s="1"/>
  <c r="S80" i="24"/>
  <c r="P80" i="24"/>
  <c r="O80" i="24"/>
  <c r="J80" i="24"/>
  <c r="E80" i="24"/>
  <c r="AR79" i="24"/>
  <c r="AQ79" i="24"/>
  <c r="AP79" i="24"/>
  <c r="AO79" i="24"/>
  <c r="AU79" i="24" s="1"/>
  <c r="AN79" i="24"/>
  <c r="AT79" i="24" s="1"/>
  <c r="AB79" i="24"/>
  <c r="Z79" i="24"/>
  <c r="Y79" i="24"/>
  <c r="AD79" i="24" s="1"/>
  <c r="V79" i="24"/>
  <c r="AK79" i="24" s="1"/>
  <c r="S79" i="24"/>
  <c r="P79" i="24"/>
  <c r="O79" i="24"/>
  <c r="J79" i="24"/>
  <c r="E79" i="24"/>
  <c r="AR78" i="24"/>
  <c r="AQ78" i="24"/>
  <c r="AP78" i="24"/>
  <c r="AO78" i="24"/>
  <c r="AU78" i="24" s="1"/>
  <c r="AN78" i="24"/>
  <c r="AT78" i="24" s="1"/>
  <c r="AB78" i="24"/>
  <c r="Z78" i="24"/>
  <c r="Y78" i="24"/>
  <c r="AD78" i="24" s="1"/>
  <c r="V78" i="24"/>
  <c r="AK78" i="24" s="1"/>
  <c r="S78" i="24"/>
  <c r="P78" i="24"/>
  <c r="O78" i="24"/>
  <c r="J78" i="24"/>
  <c r="E78" i="24"/>
  <c r="AR77" i="24"/>
  <c r="AQ77" i="24"/>
  <c r="AP77" i="24"/>
  <c r="AO77" i="24"/>
  <c r="AU77" i="24" s="1"/>
  <c r="AN77" i="24"/>
  <c r="AT77" i="24" s="1"/>
  <c r="AB77" i="24"/>
  <c r="Z77" i="24"/>
  <c r="Y77" i="24"/>
  <c r="AD77" i="24" s="1"/>
  <c r="V77" i="24"/>
  <c r="AK77" i="24" s="1"/>
  <c r="S77" i="24"/>
  <c r="P77" i="24"/>
  <c r="O77" i="24"/>
  <c r="J77" i="24"/>
  <c r="E77" i="24"/>
  <c r="AR76" i="24"/>
  <c r="AQ76" i="24"/>
  <c r="AP76" i="24"/>
  <c r="AO76" i="24"/>
  <c r="AU76" i="24" s="1"/>
  <c r="AN76" i="24"/>
  <c r="AT76" i="24" s="1"/>
  <c r="AB76" i="24"/>
  <c r="Z76" i="24"/>
  <c r="Y76" i="24"/>
  <c r="AD76" i="24" s="1"/>
  <c r="V76" i="24"/>
  <c r="AK76" i="24" s="1"/>
  <c r="S76" i="24"/>
  <c r="P76" i="24"/>
  <c r="O76" i="24"/>
  <c r="J76" i="24"/>
  <c r="E76" i="24"/>
  <c r="AR75" i="24"/>
  <c r="AQ75" i="24"/>
  <c r="AP75" i="24"/>
  <c r="AO75" i="24"/>
  <c r="AU75" i="24" s="1"/>
  <c r="AN75" i="24"/>
  <c r="AT75" i="24" s="1"/>
  <c r="AB75" i="24"/>
  <c r="Z75" i="24"/>
  <c r="Y75" i="24"/>
  <c r="AD75" i="24" s="1"/>
  <c r="V75" i="24"/>
  <c r="AK75" i="24" s="1"/>
  <c r="S75" i="24"/>
  <c r="P75" i="24"/>
  <c r="O75" i="24"/>
  <c r="J75" i="24"/>
  <c r="E75" i="24"/>
  <c r="AR74" i="24"/>
  <c r="AQ74" i="24"/>
  <c r="AP74" i="24"/>
  <c r="AO74" i="24"/>
  <c r="AU74" i="24" s="1"/>
  <c r="AN74" i="24"/>
  <c r="AT74" i="24" s="1"/>
  <c r="AB74" i="24"/>
  <c r="Z74" i="24"/>
  <c r="Y74" i="24"/>
  <c r="AD74" i="24" s="1"/>
  <c r="V74" i="24"/>
  <c r="AK74" i="24" s="1"/>
  <c r="S74" i="24"/>
  <c r="P74" i="24"/>
  <c r="O74" i="24"/>
  <c r="J74" i="24"/>
  <c r="E74" i="24"/>
  <c r="AR73" i="24"/>
  <c r="AQ73" i="24"/>
  <c r="AP73" i="24"/>
  <c r="AO73" i="24"/>
  <c r="AU73" i="24" s="1"/>
  <c r="AN73" i="24"/>
  <c r="AT73" i="24" s="1"/>
  <c r="AB73" i="24"/>
  <c r="Z73" i="24"/>
  <c r="Y73" i="24"/>
  <c r="AD73" i="24" s="1"/>
  <c r="V73" i="24"/>
  <c r="AK73" i="24" s="1"/>
  <c r="S73" i="24"/>
  <c r="P73" i="24"/>
  <c r="O73" i="24"/>
  <c r="J73" i="24"/>
  <c r="E73" i="24"/>
  <c r="AR72" i="24"/>
  <c r="AQ72" i="24"/>
  <c r="AP72" i="24"/>
  <c r="AO72" i="24"/>
  <c r="AU72" i="24" s="1"/>
  <c r="AN72" i="24"/>
  <c r="AT72" i="24" s="1"/>
  <c r="AB72" i="24"/>
  <c r="Z72" i="24"/>
  <c r="Y72" i="24"/>
  <c r="AD72" i="24" s="1"/>
  <c r="V72" i="24"/>
  <c r="AK72" i="24" s="1"/>
  <c r="S72" i="24"/>
  <c r="P72" i="24"/>
  <c r="O72" i="24"/>
  <c r="J72" i="24"/>
  <c r="E72" i="24"/>
  <c r="AR71" i="24"/>
  <c r="AQ71" i="24"/>
  <c r="AP71" i="24"/>
  <c r="AO71" i="24"/>
  <c r="AU71" i="24" s="1"/>
  <c r="AN71" i="24"/>
  <c r="AT71" i="24" s="1"/>
  <c r="AB71" i="24"/>
  <c r="Z71" i="24"/>
  <c r="Y71" i="24"/>
  <c r="AD71" i="24" s="1"/>
  <c r="V71" i="24"/>
  <c r="AK71" i="24" s="1"/>
  <c r="S71" i="24"/>
  <c r="P71" i="24"/>
  <c r="O71" i="24"/>
  <c r="J71" i="24"/>
  <c r="E71" i="24"/>
  <c r="AR70" i="24"/>
  <c r="AQ70" i="24"/>
  <c r="AP70" i="24"/>
  <c r="AO70" i="24"/>
  <c r="AU70" i="24" s="1"/>
  <c r="AN70" i="24"/>
  <c r="AT70" i="24" s="1"/>
  <c r="AB70" i="24"/>
  <c r="Z70" i="24"/>
  <c r="Y70" i="24"/>
  <c r="AD70" i="24" s="1"/>
  <c r="V70" i="24"/>
  <c r="AK70" i="24" s="1"/>
  <c r="S70" i="24"/>
  <c r="P70" i="24"/>
  <c r="O70" i="24"/>
  <c r="J70" i="24"/>
  <c r="E70" i="24"/>
  <c r="AR69" i="24"/>
  <c r="AQ69" i="24"/>
  <c r="AP69" i="24"/>
  <c r="AO69" i="24"/>
  <c r="AU69" i="24" s="1"/>
  <c r="AN69" i="24"/>
  <c r="AT69" i="24" s="1"/>
  <c r="AB69" i="24"/>
  <c r="Z69" i="24"/>
  <c r="Y69" i="24"/>
  <c r="AD69" i="24" s="1"/>
  <c r="V69" i="24"/>
  <c r="AK69" i="24" s="1"/>
  <c r="S69" i="24"/>
  <c r="P69" i="24"/>
  <c r="O69" i="24"/>
  <c r="J69" i="24"/>
  <c r="E69" i="24"/>
  <c r="AR68" i="24"/>
  <c r="AQ68" i="24"/>
  <c r="AP68" i="24"/>
  <c r="AO68" i="24"/>
  <c r="AU68" i="24" s="1"/>
  <c r="AN68" i="24"/>
  <c r="AT68" i="24" s="1"/>
  <c r="AB68" i="24"/>
  <c r="Z68" i="24"/>
  <c r="Y68" i="24"/>
  <c r="AD68" i="24" s="1"/>
  <c r="V68" i="24"/>
  <c r="AK68" i="24" s="1"/>
  <c r="S68" i="24"/>
  <c r="P68" i="24"/>
  <c r="O68" i="24"/>
  <c r="J68" i="24"/>
  <c r="E68" i="24"/>
  <c r="AR67" i="24"/>
  <c r="AQ67" i="24"/>
  <c r="AP67" i="24"/>
  <c r="AO67" i="24"/>
  <c r="AU67" i="24" s="1"/>
  <c r="AN67" i="24"/>
  <c r="AT67" i="24" s="1"/>
  <c r="AB67" i="24"/>
  <c r="Z67" i="24"/>
  <c r="Y67" i="24"/>
  <c r="AD67" i="24" s="1"/>
  <c r="V67" i="24"/>
  <c r="AK67" i="24" s="1"/>
  <c r="S67" i="24"/>
  <c r="P67" i="24"/>
  <c r="O67" i="24"/>
  <c r="J67" i="24"/>
  <c r="E67" i="24"/>
  <c r="AR66" i="24"/>
  <c r="AQ66" i="24"/>
  <c r="AP66" i="24"/>
  <c r="AO66" i="24"/>
  <c r="AU66" i="24" s="1"/>
  <c r="AN66" i="24"/>
  <c r="AT66" i="24" s="1"/>
  <c r="AB66" i="24"/>
  <c r="Z66" i="24"/>
  <c r="Y66" i="24"/>
  <c r="AD66" i="24" s="1"/>
  <c r="V66" i="24"/>
  <c r="AK66" i="24" s="1"/>
  <c r="S66" i="24"/>
  <c r="P66" i="24"/>
  <c r="O66" i="24"/>
  <c r="J66" i="24"/>
  <c r="E66" i="24"/>
  <c r="AR65" i="24"/>
  <c r="AQ65" i="24"/>
  <c r="AP65" i="24"/>
  <c r="AO65" i="24"/>
  <c r="AU65" i="24" s="1"/>
  <c r="AN65" i="24"/>
  <c r="AT65" i="24" s="1"/>
  <c r="AB65" i="24"/>
  <c r="Z65" i="24"/>
  <c r="Y65" i="24"/>
  <c r="AD65" i="24" s="1"/>
  <c r="V65" i="24"/>
  <c r="AK65" i="24" s="1"/>
  <c r="S65" i="24"/>
  <c r="P65" i="24"/>
  <c r="O65" i="24"/>
  <c r="J65" i="24"/>
  <c r="E65" i="24"/>
  <c r="AR64" i="24"/>
  <c r="AQ64" i="24"/>
  <c r="AP64" i="24"/>
  <c r="AO64" i="24"/>
  <c r="AU64" i="24" s="1"/>
  <c r="AN64" i="24"/>
  <c r="AT64" i="24" s="1"/>
  <c r="AB64" i="24"/>
  <c r="Z64" i="24"/>
  <c r="Y64" i="24"/>
  <c r="V64" i="24"/>
  <c r="AK64" i="24" s="1"/>
  <c r="S64" i="24"/>
  <c r="P64" i="24"/>
  <c r="O64" i="24"/>
  <c r="J64" i="24"/>
  <c r="E64" i="24"/>
  <c r="AR63" i="24"/>
  <c r="AQ63" i="24"/>
  <c r="AP63" i="24"/>
  <c r="AO63" i="24"/>
  <c r="AU63" i="24" s="1"/>
  <c r="AN63" i="24"/>
  <c r="AT63" i="24" s="1"/>
  <c r="AB63" i="24"/>
  <c r="Z63" i="24"/>
  <c r="Y63" i="24"/>
  <c r="AD63" i="24" s="1"/>
  <c r="V63" i="24"/>
  <c r="AK63" i="24" s="1"/>
  <c r="S63" i="24"/>
  <c r="P63" i="24"/>
  <c r="O63" i="24"/>
  <c r="E63" i="24"/>
  <c r="J63" i="24" s="1"/>
  <c r="AR62" i="24"/>
  <c r="AQ62" i="24"/>
  <c r="AP62" i="24"/>
  <c r="AO62" i="24"/>
  <c r="AU62" i="24" s="1"/>
  <c r="AN62" i="24"/>
  <c r="AT62" i="24" s="1"/>
  <c r="AB62" i="24"/>
  <c r="Z62" i="24"/>
  <c r="Y62" i="24"/>
  <c r="V62" i="24"/>
  <c r="AK62" i="24" s="1"/>
  <c r="S62" i="24"/>
  <c r="P62" i="24"/>
  <c r="O62" i="24"/>
  <c r="J62" i="24"/>
  <c r="E62" i="24"/>
  <c r="AU61" i="24"/>
  <c r="AR61" i="24"/>
  <c r="AQ61" i="24"/>
  <c r="AP61" i="24"/>
  <c r="AO61" i="24"/>
  <c r="AN61" i="24"/>
  <c r="AT61" i="24" s="1"/>
  <c r="AB61" i="24"/>
  <c r="Z61" i="24"/>
  <c r="Y61" i="24"/>
  <c r="AD61" i="24" s="1"/>
  <c r="V61" i="24"/>
  <c r="AK61" i="24" s="1"/>
  <c r="S61" i="24"/>
  <c r="P61" i="24"/>
  <c r="O61" i="24"/>
  <c r="J61" i="24"/>
  <c r="E61" i="24"/>
  <c r="AR60" i="24"/>
  <c r="AQ60" i="24"/>
  <c r="AP60" i="24"/>
  <c r="AO60" i="24"/>
  <c r="AU60" i="24" s="1"/>
  <c r="AN60" i="24"/>
  <c r="AT60" i="24" s="1"/>
  <c r="AB60" i="24"/>
  <c r="Z60" i="24"/>
  <c r="Y60" i="24"/>
  <c r="AD60" i="24" s="1"/>
  <c r="V60" i="24"/>
  <c r="AK60" i="24" s="1"/>
  <c r="S60" i="24"/>
  <c r="P60" i="24"/>
  <c r="O60" i="24"/>
  <c r="E60" i="24"/>
  <c r="J60" i="24" s="1"/>
  <c r="AU59" i="24"/>
  <c r="AR59" i="24"/>
  <c r="AQ59" i="24"/>
  <c r="AO59" i="24"/>
  <c r="AK59" i="24"/>
  <c r="Z59" i="24"/>
  <c r="Y59" i="24"/>
  <c r="V59" i="24"/>
  <c r="S59" i="24"/>
  <c r="AN59" i="24" s="1"/>
  <c r="AT59" i="24" s="1"/>
  <c r="O59" i="24"/>
  <c r="J59" i="24"/>
  <c r="E59" i="24"/>
  <c r="AR58" i="24"/>
  <c r="AQ58" i="24"/>
  <c r="AO58" i="24"/>
  <c r="AU58" i="24" s="1"/>
  <c r="AN58" i="24"/>
  <c r="AT58" i="24" s="1"/>
  <c r="AK58" i="24"/>
  <c r="Z58" i="24"/>
  <c r="Y58" i="24"/>
  <c r="V58" i="24"/>
  <c r="S58" i="24"/>
  <c r="O58" i="24"/>
  <c r="J58" i="24"/>
  <c r="E58" i="24"/>
  <c r="AU57" i="24"/>
  <c r="AR57" i="24"/>
  <c r="AQ57" i="24"/>
  <c r="AO57" i="24"/>
  <c r="AB57" i="24"/>
  <c r="Z57" i="24"/>
  <c r="Y57" i="24"/>
  <c r="V57" i="24"/>
  <c r="AK57" i="24" s="1"/>
  <c r="S57" i="24"/>
  <c r="AN57" i="24" s="1"/>
  <c r="AT57" i="24" s="1"/>
  <c r="O57" i="24"/>
  <c r="J57" i="24"/>
  <c r="E57" i="24"/>
  <c r="AR56" i="24"/>
  <c r="AQ56" i="24"/>
  <c r="AO56" i="24"/>
  <c r="AU56" i="24" s="1"/>
  <c r="AN56" i="24"/>
  <c r="AT56" i="24" s="1"/>
  <c r="AK56" i="24"/>
  <c r="Z56" i="24"/>
  <c r="Y56" i="24"/>
  <c r="V56" i="24"/>
  <c r="S56" i="24"/>
  <c r="O56" i="24"/>
  <c r="J56" i="24"/>
  <c r="E56" i="24"/>
  <c r="AR55" i="24"/>
  <c r="AQ55" i="24"/>
  <c r="AO55" i="24"/>
  <c r="AU55" i="24" s="1"/>
  <c r="Z55" i="24"/>
  <c r="Y55" i="24"/>
  <c r="V55" i="24"/>
  <c r="AK55" i="24" s="1"/>
  <c r="S55" i="24"/>
  <c r="O55" i="24"/>
  <c r="J55" i="24"/>
  <c r="E55" i="24"/>
  <c r="AR54" i="24"/>
  <c r="AQ54" i="24"/>
  <c r="AO54" i="24"/>
  <c r="AU54" i="24" s="1"/>
  <c r="AN54" i="24"/>
  <c r="AT54" i="24" s="1"/>
  <c r="AB54" i="24"/>
  <c r="Z54" i="24"/>
  <c r="Y54" i="24"/>
  <c r="V54" i="24"/>
  <c r="AK54" i="24" s="1"/>
  <c r="S54" i="24"/>
  <c r="O54" i="24"/>
  <c r="J54" i="24"/>
  <c r="E54" i="24"/>
  <c r="AR53" i="24"/>
  <c r="AQ53" i="24"/>
  <c r="AO53" i="24"/>
  <c r="AU53" i="24" s="1"/>
  <c r="AK53" i="24"/>
  <c r="Z53" i="24"/>
  <c r="Y53" i="24"/>
  <c r="V53" i="24"/>
  <c r="S53" i="24"/>
  <c r="AN53" i="24" s="1"/>
  <c r="AT53" i="24" s="1"/>
  <c r="O53" i="24"/>
  <c r="J53" i="24"/>
  <c r="E53" i="24"/>
  <c r="AR52" i="24"/>
  <c r="AQ52" i="24"/>
  <c r="AO52" i="24"/>
  <c r="AU52" i="24" s="1"/>
  <c r="AN52" i="24"/>
  <c r="AT52" i="24" s="1"/>
  <c r="AB52" i="24"/>
  <c r="Z52" i="24"/>
  <c r="Y52" i="24"/>
  <c r="V52" i="24"/>
  <c r="AK52" i="24" s="1"/>
  <c r="S52" i="24"/>
  <c r="O52" i="24"/>
  <c r="J52" i="24"/>
  <c r="E52" i="24"/>
  <c r="AU51" i="24"/>
  <c r="AR51" i="24"/>
  <c r="AQ51" i="24"/>
  <c r="AO51" i="24"/>
  <c r="AK51" i="24"/>
  <c r="AB51" i="24"/>
  <c r="Z51" i="24"/>
  <c r="Y51" i="24"/>
  <c r="V51" i="24"/>
  <c r="S51" i="24"/>
  <c r="AN51" i="24" s="1"/>
  <c r="AT51" i="24" s="1"/>
  <c r="O51" i="24"/>
  <c r="J51" i="24"/>
  <c r="E51" i="24"/>
  <c r="AU50" i="24"/>
  <c r="AR50" i="24"/>
  <c r="AQ50" i="24"/>
  <c r="AO50" i="24"/>
  <c r="AK50" i="24"/>
  <c r="Z50" i="24"/>
  <c r="Y50" i="24"/>
  <c r="V50" i="24"/>
  <c r="S50" i="24"/>
  <c r="AN50" i="24" s="1"/>
  <c r="AT50" i="24" s="1"/>
  <c r="O50" i="24"/>
  <c r="J50" i="24"/>
  <c r="E50" i="24"/>
  <c r="AR49" i="24"/>
  <c r="AQ49" i="24"/>
  <c r="AO49" i="24"/>
  <c r="AU49" i="24" s="1"/>
  <c r="AB49" i="24"/>
  <c r="Z49" i="24"/>
  <c r="Y49" i="24"/>
  <c r="V49" i="24"/>
  <c r="AK49" i="24" s="1"/>
  <c r="S49" i="24"/>
  <c r="AN49" i="24" s="1"/>
  <c r="AT49" i="24" s="1"/>
  <c r="O49" i="24"/>
  <c r="J49" i="24"/>
  <c r="E49" i="24"/>
  <c r="AU48" i="24"/>
  <c r="AR48" i="24"/>
  <c r="AQ48" i="24"/>
  <c r="AO48" i="24"/>
  <c r="AN48" i="24"/>
  <c r="AT48" i="24" s="1"/>
  <c r="AK48" i="24"/>
  <c r="Z48" i="24"/>
  <c r="Y48" i="24"/>
  <c r="V48" i="24"/>
  <c r="S48" i="24"/>
  <c r="O48" i="24"/>
  <c r="J48" i="24"/>
  <c r="E48" i="24"/>
  <c r="AR47" i="24"/>
  <c r="AQ47" i="24"/>
  <c r="AO47" i="24"/>
  <c r="AO99" i="24" s="1"/>
  <c r="Z47" i="24"/>
  <c r="Y47" i="24"/>
  <c r="V47" i="24"/>
  <c r="S47" i="24"/>
  <c r="O47" i="24"/>
  <c r="J47" i="24"/>
  <c r="E47" i="24"/>
  <c r="AJ45" i="24"/>
  <c r="AJ102" i="24" s="1"/>
  <c r="U13" i="3" s="1"/>
  <c r="AH45" i="24"/>
  <c r="AH102" i="24" s="1"/>
  <c r="AG45" i="24"/>
  <c r="AG102" i="24" s="1"/>
  <c r="AF102" i="24"/>
  <c r="AE45" i="24"/>
  <c r="AE102" i="24" s="1"/>
  <c r="Q13" i="3" s="1"/>
  <c r="AC45" i="24"/>
  <c r="AC102" i="24" s="1"/>
  <c r="R13" i="3" s="1"/>
  <c r="U45" i="24"/>
  <c r="U102" i="24" s="1"/>
  <c r="K13" i="3" s="1"/>
  <c r="T45" i="24"/>
  <c r="T102" i="24" s="1"/>
  <c r="J13" i="3" s="1"/>
  <c r="R45" i="24"/>
  <c r="Q45" i="24"/>
  <c r="L45" i="24"/>
  <c r="L102" i="24" s="1"/>
  <c r="H45" i="24"/>
  <c r="H102" i="24" s="1"/>
  <c r="AI8" i="24" s="1"/>
  <c r="G45" i="24"/>
  <c r="G102" i="24" s="1"/>
  <c r="F45" i="24"/>
  <c r="F102" i="24" s="1"/>
  <c r="AR43" i="24"/>
  <c r="AQ43" i="24"/>
  <c r="AO43" i="24"/>
  <c r="AK43" i="24"/>
  <c r="P43" i="24"/>
  <c r="O43" i="24"/>
  <c r="J43" i="24"/>
  <c r="AR42" i="24"/>
  <c r="AQ42" i="24"/>
  <c r="AO42" i="24"/>
  <c r="AK42" i="24"/>
  <c r="AP42" i="24"/>
  <c r="O42" i="24"/>
  <c r="AR41" i="24"/>
  <c r="AQ41" i="24"/>
  <c r="AO41" i="24"/>
  <c r="AK41" i="24"/>
  <c r="AN41" i="24"/>
  <c r="AT41" i="24" s="1"/>
  <c r="O41" i="24"/>
  <c r="AR40" i="24"/>
  <c r="AQ40" i="24"/>
  <c r="AO40" i="24"/>
  <c r="AK40" i="24"/>
  <c r="O40" i="24"/>
  <c r="J40" i="24"/>
  <c r="AR39" i="24"/>
  <c r="AQ39" i="24"/>
  <c r="AO39" i="24"/>
  <c r="AK39" i="24"/>
  <c r="AP39" i="24"/>
  <c r="O39" i="24"/>
  <c r="J39" i="24"/>
  <c r="AR38" i="24"/>
  <c r="AQ38" i="24"/>
  <c r="AO38" i="24"/>
  <c r="AK38" i="24"/>
  <c r="AN38" i="24"/>
  <c r="O38" i="24"/>
  <c r="J38" i="24"/>
  <c r="AR37" i="24"/>
  <c r="AQ37" i="24"/>
  <c r="AO37" i="24"/>
  <c r="AK37" i="24"/>
  <c r="AN37" i="24"/>
  <c r="O37" i="24"/>
  <c r="J37" i="24"/>
  <c r="AR36" i="24"/>
  <c r="AQ36" i="24"/>
  <c r="AO36" i="24"/>
  <c r="AK36" i="24"/>
  <c r="O36" i="24"/>
  <c r="AR35" i="24"/>
  <c r="AQ35" i="24"/>
  <c r="AO35" i="24"/>
  <c r="AK35" i="24"/>
  <c r="P35" i="24"/>
  <c r="O35" i="24"/>
  <c r="J35" i="24"/>
  <c r="AR34" i="24"/>
  <c r="AQ34" i="24"/>
  <c r="AO34" i="24"/>
  <c r="AK34" i="24"/>
  <c r="AP34" i="24"/>
  <c r="O34" i="24"/>
  <c r="AR33" i="24"/>
  <c r="AQ33" i="24"/>
  <c r="AO33" i="24"/>
  <c r="AK33" i="24"/>
  <c r="AN33" i="24"/>
  <c r="O33" i="24"/>
  <c r="AR32" i="24"/>
  <c r="AQ32" i="24"/>
  <c r="AO32" i="24"/>
  <c r="AK32" i="24"/>
  <c r="AN32" i="24"/>
  <c r="O32" i="24"/>
  <c r="J32" i="24"/>
  <c r="AR31" i="24"/>
  <c r="AQ31" i="24"/>
  <c r="AO31" i="24"/>
  <c r="AK31" i="24"/>
  <c r="AP31" i="24"/>
  <c r="O31" i="24"/>
  <c r="J31" i="24"/>
  <c r="AR30" i="24"/>
  <c r="AQ30" i="24"/>
  <c r="AO30" i="24"/>
  <c r="AK30" i="24"/>
  <c r="AN30" i="24"/>
  <c r="O30" i="24"/>
  <c r="J30" i="24"/>
  <c r="AR15" i="24"/>
  <c r="AQ15" i="24"/>
  <c r="AO15" i="24"/>
  <c r="AK15" i="24"/>
  <c r="O15" i="24"/>
  <c r="J15" i="24"/>
  <c r="AR14" i="24"/>
  <c r="AQ14" i="24"/>
  <c r="AO14" i="24"/>
  <c r="AK14" i="24"/>
  <c r="AP14" i="24"/>
  <c r="O14" i="24"/>
  <c r="AR13" i="24"/>
  <c r="AQ13" i="24"/>
  <c r="AO13" i="24"/>
  <c r="AK13" i="24"/>
  <c r="AN13" i="24"/>
  <c r="AT13" i="24" s="1"/>
  <c r="O13" i="24"/>
  <c r="J13" i="24"/>
  <c r="AR12" i="24"/>
  <c r="AQ12" i="24"/>
  <c r="AO12" i="24"/>
  <c r="AK12" i="24"/>
  <c r="AN12" i="24"/>
  <c r="O12" i="24"/>
  <c r="AR11" i="24"/>
  <c r="AQ11" i="24"/>
  <c r="AO11" i="24"/>
  <c r="AK11" i="24"/>
  <c r="AN11" i="24"/>
  <c r="AT11" i="24" s="1"/>
  <c r="O11" i="24"/>
  <c r="AR10" i="24"/>
  <c r="AQ10" i="24"/>
  <c r="AO10" i="24"/>
  <c r="AK10" i="24"/>
  <c r="AN10" i="24"/>
  <c r="O10" i="24"/>
  <c r="J10" i="24"/>
  <c r="AR9" i="24"/>
  <c r="AQ9" i="24"/>
  <c r="AO9" i="24"/>
  <c r="AK9" i="24"/>
  <c r="O9" i="24"/>
  <c r="J9" i="24"/>
  <c r="AR8" i="24"/>
  <c r="AQ8" i="24"/>
  <c r="AO8" i="24"/>
  <c r="AK8" i="24"/>
  <c r="AP8" i="24"/>
  <c r="O8" i="24"/>
  <c r="J8" i="24"/>
  <c r="AR7" i="24"/>
  <c r="AQ7" i="24"/>
  <c r="AO7" i="24"/>
  <c r="AK7" i="24"/>
  <c r="O7" i="24"/>
  <c r="J7" i="24"/>
  <c r="AR6" i="24"/>
  <c r="AQ6" i="24"/>
  <c r="AO6" i="24"/>
  <c r="AK6" i="24"/>
  <c r="AP6" i="24"/>
  <c r="O6" i="24"/>
  <c r="AR5" i="24"/>
  <c r="AQ5" i="24"/>
  <c r="AO5" i="24"/>
  <c r="AK5" i="24"/>
  <c r="AN5" i="24"/>
  <c r="O5" i="24"/>
  <c r="J5" i="24"/>
  <c r="AR4" i="24"/>
  <c r="AQ4" i="24"/>
  <c r="AO4" i="24"/>
  <c r="AK4" i="24"/>
  <c r="AP4" i="24"/>
  <c r="O4" i="24"/>
  <c r="J4" i="24"/>
  <c r="AR3" i="24"/>
  <c r="AQ3" i="24"/>
  <c r="AO3" i="24"/>
  <c r="Z3" i="24"/>
  <c r="Y3" i="24"/>
  <c r="V3" i="24"/>
  <c r="S3" i="24"/>
  <c r="AP3" i="24" s="1"/>
  <c r="O3" i="24"/>
  <c r="AF103" i="23"/>
  <c r="P102" i="23"/>
  <c r="O102" i="23"/>
  <c r="N102" i="23"/>
  <c r="M102" i="23"/>
  <c r="K102" i="23"/>
  <c r="AJ100" i="23"/>
  <c r="AH100" i="23"/>
  <c r="AG100" i="23"/>
  <c r="AF100" i="23"/>
  <c r="AE100" i="23"/>
  <c r="AC100" i="23"/>
  <c r="X100" i="23"/>
  <c r="W100" i="23"/>
  <c r="U100" i="23"/>
  <c r="T100" i="23"/>
  <c r="R100" i="23"/>
  <c r="Q100" i="23"/>
  <c r="L100" i="23"/>
  <c r="H100" i="23"/>
  <c r="G100" i="23"/>
  <c r="F100" i="23"/>
  <c r="AR98" i="23"/>
  <c r="AQ98" i="23"/>
  <c r="AO98" i="23"/>
  <c r="AU98" i="23" s="1"/>
  <c r="Z98" i="23"/>
  <c r="Y98" i="23"/>
  <c r="AD98" i="23" s="1"/>
  <c r="V98" i="23"/>
  <c r="AK98" i="23" s="1"/>
  <c r="S98" i="23"/>
  <c r="AP98" i="23" s="1"/>
  <c r="O98" i="23"/>
  <c r="E98" i="23"/>
  <c r="J98" i="23" s="1"/>
  <c r="AR97" i="23"/>
  <c r="AQ97" i="23"/>
  <c r="AO97" i="23"/>
  <c r="AU97" i="23" s="1"/>
  <c r="Z97" i="23"/>
  <c r="Y97" i="23"/>
  <c r="AD97" i="23" s="1"/>
  <c r="V97" i="23"/>
  <c r="AK97" i="23" s="1"/>
  <c r="S97" i="23"/>
  <c r="AB97" i="23" s="1"/>
  <c r="O97" i="23"/>
  <c r="E97" i="23"/>
  <c r="J97" i="23" s="1"/>
  <c r="AR96" i="23"/>
  <c r="AQ96" i="23"/>
  <c r="AO96" i="23"/>
  <c r="AU96" i="23" s="1"/>
  <c r="Z96" i="23"/>
  <c r="Y96" i="23"/>
  <c r="AD96" i="23" s="1"/>
  <c r="V96" i="23"/>
  <c r="AK96" i="23" s="1"/>
  <c r="S96" i="23"/>
  <c r="AB96" i="23" s="1"/>
  <c r="O96" i="23"/>
  <c r="E96" i="23"/>
  <c r="J96" i="23" s="1"/>
  <c r="AR95" i="23"/>
  <c r="AQ95" i="23"/>
  <c r="AO95" i="23"/>
  <c r="AU95" i="23" s="1"/>
  <c r="Z95" i="23"/>
  <c r="Y95" i="23"/>
  <c r="AD95" i="23" s="1"/>
  <c r="V95" i="23"/>
  <c r="AK95" i="23" s="1"/>
  <c r="S95" i="23"/>
  <c r="AB95" i="23" s="1"/>
  <c r="O95" i="23"/>
  <c r="E95" i="23"/>
  <c r="J95" i="23" s="1"/>
  <c r="AR94" i="23"/>
  <c r="AQ94" i="23"/>
  <c r="AO94" i="23"/>
  <c r="AU94" i="23" s="1"/>
  <c r="Z94" i="23"/>
  <c r="Y94" i="23"/>
  <c r="AD94" i="23" s="1"/>
  <c r="V94" i="23"/>
  <c r="AK94" i="23" s="1"/>
  <c r="S94" i="23"/>
  <c r="AB94" i="23" s="1"/>
  <c r="O94" i="23"/>
  <c r="E94" i="23"/>
  <c r="J94" i="23" s="1"/>
  <c r="AR93" i="23"/>
  <c r="AQ93" i="23"/>
  <c r="AO93" i="23"/>
  <c r="AU93" i="23" s="1"/>
  <c r="Z93" i="23"/>
  <c r="Y93" i="23"/>
  <c r="AD93" i="23" s="1"/>
  <c r="V93" i="23"/>
  <c r="AK93" i="23" s="1"/>
  <c r="S93" i="23"/>
  <c r="AB93" i="23" s="1"/>
  <c r="O93" i="23"/>
  <c r="E93" i="23"/>
  <c r="J93" i="23" s="1"/>
  <c r="AR92" i="23"/>
  <c r="AQ92" i="23"/>
  <c r="AO92" i="23"/>
  <c r="AU92" i="23" s="1"/>
  <c r="Z92" i="23"/>
  <c r="Y92" i="23"/>
  <c r="AD92" i="23" s="1"/>
  <c r="V92" i="23"/>
  <c r="AK92" i="23" s="1"/>
  <c r="S92" i="23"/>
  <c r="AB92" i="23" s="1"/>
  <c r="O92" i="23"/>
  <c r="E92" i="23"/>
  <c r="J92" i="23" s="1"/>
  <c r="AR91" i="23"/>
  <c r="AQ91" i="23"/>
  <c r="AO91" i="23"/>
  <c r="AU91" i="23" s="1"/>
  <c r="Z91" i="23"/>
  <c r="Y91" i="23"/>
  <c r="AD91" i="23" s="1"/>
  <c r="V91" i="23"/>
  <c r="AK91" i="23" s="1"/>
  <c r="S91" i="23"/>
  <c r="AB91" i="23" s="1"/>
  <c r="O91" i="23"/>
  <c r="E91" i="23"/>
  <c r="J91" i="23" s="1"/>
  <c r="AR90" i="23"/>
  <c r="AQ90" i="23"/>
  <c r="AO90" i="23"/>
  <c r="AU90" i="23" s="1"/>
  <c r="Z90" i="23"/>
  <c r="Y90" i="23"/>
  <c r="AD90" i="23" s="1"/>
  <c r="V90" i="23"/>
  <c r="AK90" i="23" s="1"/>
  <c r="S90" i="23"/>
  <c r="AP90" i="23" s="1"/>
  <c r="O90" i="23"/>
  <c r="E90" i="23"/>
  <c r="J90" i="23" s="1"/>
  <c r="AR89" i="23"/>
  <c r="AQ89" i="23"/>
  <c r="AO89" i="23"/>
  <c r="AU89" i="23" s="1"/>
  <c r="Z89" i="23"/>
  <c r="Y89" i="23"/>
  <c r="AD89" i="23" s="1"/>
  <c r="V89" i="23"/>
  <c r="AK89" i="23" s="1"/>
  <c r="S89" i="23"/>
  <c r="AP89" i="23" s="1"/>
  <c r="O89" i="23"/>
  <c r="E89" i="23"/>
  <c r="J89" i="23" s="1"/>
  <c r="AR88" i="23"/>
  <c r="AQ88" i="23"/>
  <c r="AO88" i="23"/>
  <c r="AU88" i="23" s="1"/>
  <c r="Z88" i="23"/>
  <c r="Y88" i="23"/>
  <c r="AD88" i="23" s="1"/>
  <c r="V88" i="23"/>
  <c r="AK88" i="23" s="1"/>
  <c r="S88" i="23"/>
  <c r="AP88" i="23" s="1"/>
  <c r="O88" i="23"/>
  <c r="E88" i="23"/>
  <c r="J88" i="23" s="1"/>
  <c r="AR87" i="23"/>
  <c r="AQ87" i="23"/>
  <c r="AO87" i="23"/>
  <c r="AU87" i="23" s="1"/>
  <c r="Z87" i="23"/>
  <c r="Y87" i="23"/>
  <c r="AD87" i="23" s="1"/>
  <c r="V87" i="23"/>
  <c r="AK87" i="23" s="1"/>
  <c r="S87" i="23"/>
  <c r="AP87" i="23" s="1"/>
  <c r="O87" i="23"/>
  <c r="E87" i="23"/>
  <c r="J87" i="23" s="1"/>
  <c r="AR86" i="23"/>
  <c r="AQ86" i="23"/>
  <c r="AO86" i="23"/>
  <c r="AU86" i="23" s="1"/>
  <c r="Z86" i="23"/>
  <c r="Y86" i="23"/>
  <c r="AD86" i="23" s="1"/>
  <c r="V86" i="23"/>
  <c r="AK86" i="23" s="1"/>
  <c r="S86" i="23"/>
  <c r="AP86" i="23" s="1"/>
  <c r="O86" i="23"/>
  <c r="E86" i="23"/>
  <c r="J86" i="23" s="1"/>
  <c r="AR85" i="23"/>
  <c r="AQ85" i="23"/>
  <c r="AO85" i="23"/>
  <c r="AU85" i="23" s="1"/>
  <c r="Z85" i="23"/>
  <c r="Y85" i="23"/>
  <c r="AD85" i="23" s="1"/>
  <c r="V85" i="23"/>
  <c r="AK85" i="23" s="1"/>
  <c r="S85" i="23"/>
  <c r="AP85" i="23" s="1"/>
  <c r="O85" i="23"/>
  <c r="E85" i="23"/>
  <c r="J85" i="23" s="1"/>
  <c r="AR84" i="23"/>
  <c r="AQ84" i="23"/>
  <c r="AO84" i="23"/>
  <c r="AU84" i="23" s="1"/>
  <c r="Z84" i="23"/>
  <c r="Y84" i="23"/>
  <c r="AD84" i="23" s="1"/>
  <c r="V84" i="23"/>
  <c r="AK84" i="23" s="1"/>
  <c r="S84" i="23"/>
  <c r="AP84" i="23" s="1"/>
  <c r="O84" i="23"/>
  <c r="E84" i="23"/>
  <c r="J84" i="23" s="1"/>
  <c r="AR83" i="23"/>
  <c r="AQ83" i="23"/>
  <c r="AO83" i="23"/>
  <c r="AU83" i="23" s="1"/>
  <c r="Z83" i="23"/>
  <c r="Y83" i="23"/>
  <c r="AD83" i="23" s="1"/>
  <c r="V83" i="23"/>
  <c r="AK83" i="23" s="1"/>
  <c r="S83" i="23"/>
  <c r="AP83" i="23" s="1"/>
  <c r="O83" i="23"/>
  <c r="E83" i="23"/>
  <c r="J83" i="23" s="1"/>
  <c r="AR82" i="23"/>
  <c r="AQ82" i="23"/>
  <c r="AO82" i="23"/>
  <c r="AU82" i="23" s="1"/>
  <c r="Z82" i="23"/>
  <c r="Y82" i="23"/>
  <c r="AD82" i="23" s="1"/>
  <c r="V82" i="23"/>
  <c r="AK82" i="23" s="1"/>
  <c r="S82" i="23"/>
  <c r="AP82" i="23" s="1"/>
  <c r="O82" i="23"/>
  <c r="E82" i="23"/>
  <c r="J82" i="23" s="1"/>
  <c r="AR81" i="23"/>
  <c r="AQ81" i="23"/>
  <c r="AO81" i="23"/>
  <c r="AU81" i="23" s="1"/>
  <c r="Z81" i="23"/>
  <c r="Y81" i="23"/>
  <c r="AD81" i="23" s="1"/>
  <c r="V81" i="23"/>
  <c r="AK81" i="23" s="1"/>
  <c r="S81" i="23"/>
  <c r="AP81" i="23" s="1"/>
  <c r="O81" i="23"/>
  <c r="E81" i="23"/>
  <c r="J81" i="23" s="1"/>
  <c r="AR80" i="23"/>
  <c r="AQ80" i="23"/>
  <c r="AO80" i="23"/>
  <c r="AU80" i="23" s="1"/>
  <c r="AN80" i="23"/>
  <c r="AT80" i="23" s="1"/>
  <c r="Z80" i="23"/>
  <c r="Y80" i="23"/>
  <c r="AD80" i="23" s="1"/>
  <c r="V80" i="23"/>
  <c r="AK80" i="23" s="1"/>
  <c r="S80" i="23"/>
  <c r="AP80" i="23" s="1"/>
  <c r="P80" i="23"/>
  <c r="O80" i="23"/>
  <c r="E80" i="23"/>
  <c r="J80" i="23" s="1"/>
  <c r="AR79" i="23"/>
  <c r="AQ79" i="23"/>
  <c r="AO79" i="23"/>
  <c r="AU79" i="23" s="1"/>
  <c r="Z79" i="23"/>
  <c r="Y79" i="23"/>
  <c r="AD79" i="23" s="1"/>
  <c r="V79" i="23"/>
  <c r="AK79" i="23" s="1"/>
  <c r="S79" i="23"/>
  <c r="AP79" i="23" s="1"/>
  <c r="O79" i="23"/>
  <c r="E79" i="23"/>
  <c r="J79" i="23" s="1"/>
  <c r="AR78" i="23"/>
  <c r="AQ78" i="23"/>
  <c r="AO78" i="23"/>
  <c r="AU78" i="23" s="1"/>
  <c r="AN78" i="23"/>
  <c r="AT78" i="23" s="1"/>
  <c r="Z78" i="23"/>
  <c r="Y78" i="23"/>
  <c r="AD78" i="23" s="1"/>
  <c r="V78" i="23"/>
  <c r="AK78" i="23" s="1"/>
  <c r="S78" i="23"/>
  <c r="AP78" i="23" s="1"/>
  <c r="O78" i="23"/>
  <c r="E78" i="23"/>
  <c r="J78" i="23" s="1"/>
  <c r="AR77" i="23"/>
  <c r="AQ77" i="23"/>
  <c r="AO77" i="23"/>
  <c r="AU77" i="23" s="1"/>
  <c r="Z77" i="23"/>
  <c r="Y77" i="23"/>
  <c r="AD77" i="23" s="1"/>
  <c r="V77" i="23"/>
  <c r="AK77" i="23" s="1"/>
  <c r="S77" i="23"/>
  <c r="AP77" i="23" s="1"/>
  <c r="O77" i="23"/>
  <c r="E77" i="23"/>
  <c r="J77" i="23" s="1"/>
  <c r="AR76" i="23"/>
  <c r="AQ76" i="23"/>
  <c r="AO76" i="23"/>
  <c r="AU76" i="23" s="1"/>
  <c r="AB76" i="23"/>
  <c r="Z76" i="23"/>
  <c r="Y76" i="23"/>
  <c r="AD76" i="23" s="1"/>
  <c r="V76" i="23"/>
  <c r="AK76" i="23" s="1"/>
  <c r="S76" i="23"/>
  <c r="AP76" i="23" s="1"/>
  <c r="O76" i="23"/>
  <c r="E76" i="23"/>
  <c r="J76" i="23" s="1"/>
  <c r="AR75" i="23"/>
  <c r="AQ75" i="23"/>
  <c r="AO75" i="23"/>
  <c r="AU75" i="23" s="1"/>
  <c r="Z75" i="23"/>
  <c r="Y75" i="23"/>
  <c r="AD75" i="23" s="1"/>
  <c r="V75" i="23"/>
  <c r="AK75" i="23" s="1"/>
  <c r="S75" i="23"/>
  <c r="AP75" i="23" s="1"/>
  <c r="O75" i="23"/>
  <c r="E75" i="23"/>
  <c r="J75" i="23" s="1"/>
  <c r="AR74" i="23"/>
  <c r="AQ74" i="23"/>
  <c r="AO74" i="23"/>
  <c r="AU74" i="23" s="1"/>
  <c r="Z74" i="23"/>
  <c r="Y74" i="23"/>
  <c r="AD74" i="23" s="1"/>
  <c r="V74" i="23"/>
  <c r="AK74" i="23" s="1"/>
  <c r="S74" i="23"/>
  <c r="AP74" i="23" s="1"/>
  <c r="O74" i="23"/>
  <c r="E74" i="23"/>
  <c r="J74" i="23" s="1"/>
  <c r="AR73" i="23"/>
  <c r="AQ73" i="23"/>
  <c r="AO73" i="23"/>
  <c r="AU73" i="23" s="1"/>
  <c r="Z73" i="23"/>
  <c r="Y73" i="23"/>
  <c r="AD73" i="23" s="1"/>
  <c r="V73" i="23"/>
  <c r="AK73" i="23" s="1"/>
  <c r="S73" i="23"/>
  <c r="AP73" i="23" s="1"/>
  <c r="O73" i="23"/>
  <c r="E73" i="23"/>
  <c r="J73" i="23" s="1"/>
  <c r="AR72" i="23"/>
  <c r="AQ72" i="23"/>
  <c r="AO72" i="23"/>
  <c r="AU72" i="23" s="1"/>
  <c r="Z72" i="23"/>
  <c r="Y72" i="23"/>
  <c r="AD72" i="23" s="1"/>
  <c r="V72" i="23"/>
  <c r="AK72" i="23" s="1"/>
  <c r="S72" i="23"/>
  <c r="AP72" i="23" s="1"/>
  <c r="O72" i="23"/>
  <c r="E72" i="23"/>
  <c r="J72" i="23" s="1"/>
  <c r="AR71" i="23"/>
  <c r="AQ71" i="23"/>
  <c r="AO71" i="23"/>
  <c r="AU71" i="23" s="1"/>
  <c r="Z71" i="23"/>
  <c r="Y71" i="23"/>
  <c r="AD71" i="23" s="1"/>
  <c r="V71" i="23"/>
  <c r="AK71" i="23" s="1"/>
  <c r="S71" i="23"/>
  <c r="AP71" i="23" s="1"/>
  <c r="O71" i="23"/>
  <c r="E71" i="23"/>
  <c r="J71" i="23" s="1"/>
  <c r="AR70" i="23"/>
  <c r="AQ70" i="23"/>
  <c r="AO70" i="23"/>
  <c r="AU70" i="23" s="1"/>
  <c r="Z70" i="23"/>
  <c r="Y70" i="23"/>
  <c r="AD70" i="23" s="1"/>
  <c r="V70" i="23"/>
  <c r="AK70" i="23" s="1"/>
  <c r="S70" i="23"/>
  <c r="AP70" i="23" s="1"/>
  <c r="O70" i="23"/>
  <c r="E70" i="23"/>
  <c r="J70" i="23" s="1"/>
  <c r="AR69" i="23"/>
  <c r="AQ69" i="23"/>
  <c r="AO69" i="23"/>
  <c r="AU69" i="23" s="1"/>
  <c r="Z69" i="23"/>
  <c r="Y69" i="23"/>
  <c r="AD69" i="23" s="1"/>
  <c r="V69" i="23"/>
  <c r="AK69" i="23" s="1"/>
  <c r="S69" i="23"/>
  <c r="AP69" i="23" s="1"/>
  <c r="O69" i="23"/>
  <c r="E69" i="23"/>
  <c r="J69" i="23" s="1"/>
  <c r="AR68" i="23"/>
  <c r="AQ68" i="23"/>
  <c r="AO68" i="23"/>
  <c r="AU68" i="23" s="1"/>
  <c r="Z68" i="23"/>
  <c r="Y68" i="23"/>
  <c r="AD68" i="23" s="1"/>
  <c r="V68" i="23"/>
  <c r="AK68" i="23" s="1"/>
  <c r="S68" i="23"/>
  <c r="AP68" i="23" s="1"/>
  <c r="O68" i="23"/>
  <c r="E68" i="23"/>
  <c r="J68" i="23" s="1"/>
  <c r="AR67" i="23"/>
  <c r="AQ67" i="23"/>
  <c r="AO67" i="23"/>
  <c r="AU67" i="23" s="1"/>
  <c r="Z67" i="23"/>
  <c r="Y67" i="23"/>
  <c r="V67" i="23"/>
  <c r="AK67" i="23" s="1"/>
  <c r="S67" i="23"/>
  <c r="AP67" i="23" s="1"/>
  <c r="O67" i="23"/>
  <c r="E67" i="23"/>
  <c r="J67" i="23" s="1"/>
  <c r="AR66" i="23"/>
  <c r="AQ66" i="23"/>
  <c r="AO66" i="23"/>
  <c r="AU66" i="23" s="1"/>
  <c r="Z66" i="23"/>
  <c r="Y66" i="23"/>
  <c r="V66" i="23"/>
  <c r="AK66" i="23" s="1"/>
  <c r="S66" i="23"/>
  <c r="AP66" i="23" s="1"/>
  <c r="O66" i="23"/>
  <c r="E66" i="23"/>
  <c r="J66" i="23" s="1"/>
  <c r="AR65" i="23"/>
  <c r="AQ65" i="23"/>
  <c r="AO65" i="23"/>
  <c r="AU65" i="23" s="1"/>
  <c r="Z65" i="23"/>
  <c r="Y65" i="23"/>
  <c r="V65" i="23"/>
  <c r="AK65" i="23" s="1"/>
  <c r="S65" i="23"/>
  <c r="AP65" i="23" s="1"/>
  <c r="O65" i="23"/>
  <c r="E65" i="23"/>
  <c r="J65" i="23" s="1"/>
  <c r="AR64" i="23"/>
  <c r="AQ64" i="23"/>
  <c r="AO64" i="23"/>
  <c r="AU64" i="23" s="1"/>
  <c r="Z64" i="23"/>
  <c r="Y64" i="23"/>
  <c r="AD64" i="23" s="1"/>
  <c r="V64" i="23"/>
  <c r="AK64" i="23" s="1"/>
  <c r="S64" i="23"/>
  <c r="AP64" i="23" s="1"/>
  <c r="O64" i="23"/>
  <c r="E64" i="23"/>
  <c r="J64" i="23" s="1"/>
  <c r="AR63" i="23"/>
  <c r="AQ63" i="23"/>
  <c r="AO63" i="23"/>
  <c r="AU63" i="23" s="1"/>
  <c r="Z63" i="23"/>
  <c r="Y63" i="23"/>
  <c r="V63" i="23"/>
  <c r="AK63" i="23" s="1"/>
  <c r="S63" i="23"/>
  <c r="AP63" i="23" s="1"/>
  <c r="O63" i="23"/>
  <c r="E63" i="23"/>
  <c r="J63" i="23" s="1"/>
  <c r="AR62" i="23"/>
  <c r="AQ62" i="23"/>
  <c r="AO62" i="23"/>
  <c r="AU62" i="23" s="1"/>
  <c r="Z62" i="23"/>
  <c r="Y62" i="23"/>
  <c r="V62" i="23"/>
  <c r="AK62" i="23" s="1"/>
  <c r="S62" i="23"/>
  <c r="AP62" i="23" s="1"/>
  <c r="O62" i="23"/>
  <c r="E62" i="23"/>
  <c r="J62" i="23" s="1"/>
  <c r="AR61" i="23"/>
  <c r="AQ61" i="23"/>
  <c r="AO61" i="23"/>
  <c r="AU61" i="23" s="1"/>
  <c r="Z61" i="23"/>
  <c r="Y61" i="23"/>
  <c r="AD61" i="23" s="1"/>
  <c r="V61" i="23"/>
  <c r="AK61" i="23" s="1"/>
  <c r="S61" i="23"/>
  <c r="AP61" i="23" s="1"/>
  <c r="O61" i="23"/>
  <c r="E61" i="23"/>
  <c r="J61" i="23" s="1"/>
  <c r="AR60" i="23"/>
  <c r="AQ60" i="23"/>
  <c r="AO60" i="23"/>
  <c r="AU60" i="23" s="1"/>
  <c r="Z60" i="23"/>
  <c r="Y60" i="23"/>
  <c r="V60" i="23"/>
  <c r="AK60" i="23" s="1"/>
  <c r="S60" i="23"/>
  <c r="AN60" i="23" s="1"/>
  <c r="AT60" i="23" s="1"/>
  <c r="O60" i="23"/>
  <c r="E60" i="23"/>
  <c r="J60" i="23" s="1"/>
  <c r="AR59" i="23"/>
  <c r="AQ59" i="23"/>
  <c r="AO59" i="23"/>
  <c r="AU59" i="23" s="1"/>
  <c r="Z59" i="23"/>
  <c r="Y59" i="23"/>
  <c r="AD59" i="23" s="1"/>
  <c r="V59" i="23"/>
  <c r="AK59" i="23" s="1"/>
  <c r="S59" i="23"/>
  <c r="O59" i="23"/>
  <c r="E59" i="23"/>
  <c r="J59" i="23" s="1"/>
  <c r="AR58" i="23"/>
  <c r="AQ58" i="23"/>
  <c r="AO58" i="23"/>
  <c r="AU58" i="23" s="1"/>
  <c r="Z58" i="23"/>
  <c r="Y58" i="23"/>
  <c r="AD58" i="23" s="1"/>
  <c r="V58" i="23"/>
  <c r="AK58" i="23" s="1"/>
  <c r="S58" i="23"/>
  <c r="P58" i="23" s="1"/>
  <c r="O58" i="23"/>
  <c r="E58" i="23"/>
  <c r="J58" i="23" s="1"/>
  <c r="AR57" i="23"/>
  <c r="AQ57" i="23"/>
  <c r="AO57" i="23"/>
  <c r="AU57" i="23" s="1"/>
  <c r="Z57" i="23"/>
  <c r="Y57" i="23"/>
  <c r="AD57" i="23" s="1"/>
  <c r="V57" i="23"/>
  <c r="AK57" i="23" s="1"/>
  <c r="S57" i="23"/>
  <c r="O57" i="23"/>
  <c r="E57" i="23"/>
  <c r="J57" i="23" s="1"/>
  <c r="AR56" i="23"/>
  <c r="AQ56" i="23"/>
  <c r="AO56" i="23"/>
  <c r="AU56" i="23" s="1"/>
  <c r="Z56" i="23"/>
  <c r="Y56" i="23"/>
  <c r="AD56" i="23" s="1"/>
  <c r="V56" i="23"/>
  <c r="AK56" i="23" s="1"/>
  <c r="S56" i="23"/>
  <c r="P56" i="23" s="1"/>
  <c r="O56" i="23"/>
  <c r="E56" i="23"/>
  <c r="J56" i="23" s="1"/>
  <c r="AR55" i="23"/>
  <c r="AQ55" i="23"/>
  <c r="AO55" i="23"/>
  <c r="AU55" i="23" s="1"/>
  <c r="Z55" i="23"/>
  <c r="Y55" i="23"/>
  <c r="AD55" i="23" s="1"/>
  <c r="V55" i="23"/>
  <c r="AK55" i="23" s="1"/>
  <c r="S55" i="23"/>
  <c r="P55" i="23" s="1"/>
  <c r="O55" i="23"/>
  <c r="E55" i="23"/>
  <c r="J55" i="23" s="1"/>
  <c r="AR54" i="23"/>
  <c r="AQ54" i="23"/>
  <c r="AO54" i="23"/>
  <c r="AU54" i="23" s="1"/>
  <c r="Z54" i="23"/>
  <c r="Y54" i="23"/>
  <c r="V54" i="23"/>
  <c r="AK54" i="23" s="1"/>
  <c r="S54" i="23"/>
  <c r="P54" i="23" s="1"/>
  <c r="O54" i="23"/>
  <c r="E54" i="23"/>
  <c r="J54" i="23" s="1"/>
  <c r="AR53" i="23"/>
  <c r="AQ53" i="23"/>
  <c r="AO53" i="23"/>
  <c r="AU53" i="23" s="1"/>
  <c r="Z53" i="23"/>
  <c r="Y53" i="23"/>
  <c r="V53" i="23"/>
  <c r="AK53" i="23" s="1"/>
  <c r="S53" i="23"/>
  <c r="P53" i="23" s="1"/>
  <c r="O53" i="23"/>
  <c r="E53" i="23"/>
  <c r="J53" i="23" s="1"/>
  <c r="AR52" i="23"/>
  <c r="AQ52" i="23"/>
  <c r="AO52" i="23"/>
  <c r="AU52" i="23" s="1"/>
  <c r="Z52" i="23"/>
  <c r="Y52" i="23"/>
  <c r="V52" i="23"/>
  <c r="AK52" i="23" s="1"/>
  <c r="S52" i="23"/>
  <c r="P52" i="23" s="1"/>
  <c r="O52" i="23"/>
  <c r="E52" i="23"/>
  <c r="J52" i="23" s="1"/>
  <c r="AR51" i="23"/>
  <c r="AQ51" i="23"/>
  <c r="AO51" i="23"/>
  <c r="AU51" i="23" s="1"/>
  <c r="Z51" i="23"/>
  <c r="Y51" i="23"/>
  <c r="V51" i="23"/>
  <c r="AK51" i="23" s="1"/>
  <c r="S51" i="23"/>
  <c r="P51" i="23" s="1"/>
  <c r="O51" i="23"/>
  <c r="E51" i="23"/>
  <c r="J51" i="23" s="1"/>
  <c r="AR50" i="23"/>
  <c r="AQ50" i="23"/>
  <c r="AO50" i="23"/>
  <c r="AU50" i="23" s="1"/>
  <c r="Z50" i="23"/>
  <c r="Y50" i="23"/>
  <c r="V50" i="23"/>
  <c r="AK50" i="23" s="1"/>
  <c r="S50" i="23"/>
  <c r="P50" i="23" s="1"/>
  <c r="O50" i="23"/>
  <c r="E50" i="23"/>
  <c r="J50" i="23" s="1"/>
  <c r="AR49" i="23"/>
  <c r="AQ49" i="23"/>
  <c r="AO49" i="23"/>
  <c r="AU49" i="23" s="1"/>
  <c r="Z49" i="23"/>
  <c r="Y49" i="23"/>
  <c r="V49" i="23"/>
  <c r="AK49" i="23" s="1"/>
  <c r="S49" i="23"/>
  <c r="P49" i="23" s="1"/>
  <c r="O49" i="23"/>
  <c r="E49" i="23"/>
  <c r="J49" i="23" s="1"/>
  <c r="AR48" i="23"/>
  <c r="AQ48" i="23"/>
  <c r="AO48" i="23"/>
  <c r="AU48" i="23" s="1"/>
  <c r="Z48" i="23"/>
  <c r="Y48" i="23"/>
  <c r="V48" i="23"/>
  <c r="AK48" i="23" s="1"/>
  <c r="S48" i="23"/>
  <c r="P48" i="23" s="1"/>
  <c r="O48" i="23"/>
  <c r="E48" i="23"/>
  <c r="J48" i="23" s="1"/>
  <c r="AR47" i="23"/>
  <c r="AQ47" i="23"/>
  <c r="AO47" i="23"/>
  <c r="AU47" i="23" s="1"/>
  <c r="Z47" i="23"/>
  <c r="Y47" i="23"/>
  <c r="V47" i="23"/>
  <c r="S47" i="23"/>
  <c r="P47" i="23" s="1"/>
  <c r="O47" i="23"/>
  <c r="E47" i="23"/>
  <c r="AJ45" i="23"/>
  <c r="AJ102" i="23" s="1"/>
  <c r="U12" i="3" s="1"/>
  <c r="AH45" i="23"/>
  <c r="AF102" i="23"/>
  <c r="AE45" i="23"/>
  <c r="AE102" i="23" s="1"/>
  <c r="Q12" i="3" s="1"/>
  <c r="AC45" i="23"/>
  <c r="X45" i="23"/>
  <c r="X102" i="23" s="1"/>
  <c r="N12" i="3" s="1"/>
  <c r="W45" i="23"/>
  <c r="U45" i="23"/>
  <c r="U102" i="23" s="1"/>
  <c r="K12" i="3" s="1"/>
  <c r="T45" i="23"/>
  <c r="R45" i="23"/>
  <c r="I12" i="3" s="1"/>
  <c r="Q45" i="23"/>
  <c r="L102" i="23"/>
  <c r="H45" i="23"/>
  <c r="H102" i="23" s="1"/>
  <c r="G45" i="23"/>
  <c r="G102" i="23" s="1"/>
  <c r="F45" i="23"/>
  <c r="F102" i="23" s="1"/>
  <c r="AR43" i="23"/>
  <c r="AQ43" i="23"/>
  <c r="AO43" i="23"/>
  <c r="AK43" i="23"/>
  <c r="O43" i="23"/>
  <c r="AR42" i="23"/>
  <c r="AQ42" i="23"/>
  <c r="AP42" i="23"/>
  <c r="AO42" i="23"/>
  <c r="AK42" i="23"/>
  <c r="AN42" i="23"/>
  <c r="P42" i="23"/>
  <c r="O42" i="23"/>
  <c r="AR41" i="23"/>
  <c r="AQ41" i="23"/>
  <c r="AP41" i="23"/>
  <c r="AO41" i="23"/>
  <c r="AK41" i="23"/>
  <c r="AN41" i="23"/>
  <c r="P41" i="23"/>
  <c r="O41" i="23"/>
  <c r="J41" i="23"/>
  <c r="AR40" i="23"/>
  <c r="AQ40" i="23"/>
  <c r="AP40" i="23"/>
  <c r="AO40" i="23"/>
  <c r="AN40" i="23"/>
  <c r="AK40" i="23"/>
  <c r="P40" i="23"/>
  <c r="O40" i="23"/>
  <c r="J40" i="23"/>
  <c r="AR39" i="23"/>
  <c r="AQ39" i="23"/>
  <c r="AP39" i="23"/>
  <c r="AO39" i="23"/>
  <c r="AN39" i="23"/>
  <c r="AK39" i="23"/>
  <c r="P39" i="23"/>
  <c r="O39" i="23"/>
  <c r="AR38" i="23"/>
  <c r="AQ38" i="23"/>
  <c r="AO38" i="23"/>
  <c r="AK38" i="23"/>
  <c r="O38" i="23"/>
  <c r="J38" i="23"/>
  <c r="AR37" i="23"/>
  <c r="AQ37" i="23"/>
  <c r="AO37" i="23"/>
  <c r="AK37" i="23"/>
  <c r="AN37" i="23"/>
  <c r="P37" i="23"/>
  <c r="O37" i="23"/>
  <c r="AR36" i="23"/>
  <c r="AQ36" i="23"/>
  <c r="AP36" i="23"/>
  <c r="AO36" i="23"/>
  <c r="AN36" i="23"/>
  <c r="AT36" i="23" s="1"/>
  <c r="AK36" i="23"/>
  <c r="P36" i="23"/>
  <c r="O36" i="23"/>
  <c r="AR35" i="23"/>
  <c r="AQ35" i="23"/>
  <c r="AO35" i="23"/>
  <c r="AK35" i="23"/>
  <c r="O35" i="23"/>
  <c r="AR34" i="23"/>
  <c r="AQ34" i="23"/>
  <c r="AP34" i="23"/>
  <c r="AO34" i="23"/>
  <c r="AK34" i="23"/>
  <c r="AN34" i="23"/>
  <c r="P34" i="23"/>
  <c r="O34" i="23"/>
  <c r="AR33" i="23"/>
  <c r="AQ33" i="23"/>
  <c r="AP33" i="23"/>
  <c r="AO33" i="23"/>
  <c r="AN33" i="23"/>
  <c r="AK33" i="23"/>
  <c r="P33" i="23"/>
  <c r="O33" i="23"/>
  <c r="J33" i="23"/>
  <c r="AR32" i="23"/>
  <c r="AQ32" i="23"/>
  <c r="AO32" i="23"/>
  <c r="AN32" i="23"/>
  <c r="AK32" i="23"/>
  <c r="O32" i="23"/>
  <c r="J32" i="23"/>
  <c r="AR31" i="23"/>
  <c r="AQ31" i="23"/>
  <c r="AP31" i="23"/>
  <c r="AO31" i="23"/>
  <c r="AN31" i="23"/>
  <c r="AK31" i="23"/>
  <c r="P31" i="23"/>
  <c r="O31" i="23"/>
  <c r="AR30" i="23"/>
  <c r="AQ30" i="23"/>
  <c r="AO30" i="23"/>
  <c r="AK30" i="23"/>
  <c r="O30" i="23"/>
  <c r="J30" i="23"/>
  <c r="AR23" i="23"/>
  <c r="AQ23" i="23"/>
  <c r="AO23" i="23"/>
  <c r="AK23" i="23"/>
  <c r="P23" i="23"/>
  <c r="O23" i="23"/>
  <c r="AR22" i="23"/>
  <c r="AQ22" i="23"/>
  <c r="AP22" i="23"/>
  <c r="AO22" i="23"/>
  <c r="AN22" i="23"/>
  <c r="AK22" i="23"/>
  <c r="P22" i="23"/>
  <c r="O22" i="23"/>
  <c r="AR21" i="23"/>
  <c r="AQ21" i="23"/>
  <c r="AO21" i="23"/>
  <c r="AK21" i="23"/>
  <c r="O21" i="23"/>
  <c r="AR20" i="23"/>
  <c r="AQ20" i="23"/>
  <c r="AP20" i="23"/>
  <c r="AO20" i="23"/>
  <c r="AK20" i="23"/>
  <c r="AN20" i="23"/>
  <c r="P20" i="23"/>
  <c r="O20" i="23"/>
  <c r="J20" i="23"/>
  <c r="AR19" i="23"/>
  <c r="AQ19" i="23"/>
  <c r="AP19" i="23"/>
  <c r="AO19" i="23"/>
  <c r="AN19" i="23"/>
  <c r="AK19" i="23"/>
  <c r="P19" i="23"/>
  <c r="O19" i="23"/>
  <c r="J19" i="23"/>
  <c r="AR15" i="23"/>
  <c r="AQ15" i="23"/>
  <c r="AO15" i="23"/>
  <c r="AN15" i="23"/>
  <c r="AK15" i="23"/>
  <c r="O15" i="23"/>
  <c r="J15" i="23"/>
  <c r="AR14" i="23"/>
  <c r="AQ14" i="23"/>
  <c r="AP14" i="23"/>
  <c r="AO14" i="23"/>
  <c r="AN14" i="23"/>
  <c r="AK14" i="23"/>
  <c r="O14" i="23"/>
  <c r="AR13" i="23"/>
  <c r="AQ13" i="23"/>
  <c r="AO13" i="23"/>
  <c r="AK13" i="23"/>
  <c r="O13" i="23"/>
  <c r="J13" i="23"/>
  <c r="AR12" i="23"/>
  <c r="AQ12" i="23"/>
  <c r="AO12" i="23"/>
  <c r="AK12" i="23"/>
  <c r="O12" i="23"/>
  <c r="AR11" i="23"/>
  <c r="AQ11" i="23"/>
  <c r="AP11" i="23"/>
  <c r="AO11" i="23"/>
  <c r="AN11" i="23"/>
  <c r="AK11" i="23"/>
  <c r="P11" i="23"/>
  <c r="O11" i="23"/>
  <c r="AR10" i="23"/>
  <c r="AQ10" i="23"/>
  <c r="AO10" i="23"/>
  <c r="AK10" i="23"/>
  <c r="P10" i="23"/>
  <c r="O10" i="23"/>
  <c r="J10" i="23"/>
  <c r="AR9" i="23"/>
  <c r="AQ9" i="23"/>
  <c r="AP9" i="23"/>
  <c r="AO9" i="23"/>
  <c r="AK9" i="23"/>
  <c r="AN9" i="23"/>
  <c r="O9" i="23"/>
  <c r="J9" i="23"/>
  <c r="AR8" i="23"/>
  <c r="AQ8" i="23"/>
  <c r="AP8" i="23"/>
  <c r="AO8" i="23"/>
  <c r="AN8" i="23"/>
  <c r="AK8" i="23"/>
  <c r="P8" i="23"/>
  <c r="O8" i="23"/>
  <c r="J8" i="23"/>
  <c r="AR7" i="23"/>
  <c r="AQ7" i="23"/>
  <c r="AP7" i="23"/>
  <c r="AO7" i="23"/>
  <c r="AN7" i="23"/>
  <c r="AK7" i="23"/>
  <c r="P7" i="23"/>
  <c r="O7" i="23"/>
  <c r="J7" i="23"/>
  <c r="AR6" i="23"/>
  <c r="AQ6" i="23"/>
  <c r="AO6" i="23"/>
  <c r="AK6" i="23"/>
  <c r="O6" i="23"/>
  <c r="AR5" i="23"/>
  <c r="AQ5" i="23"/>
  <c r="AP5" i="23"/>
  <c r="AO5" i="23"/>
  <c r="AN5" i="23"/>
  <c r="AK5" i="23"/>
  <c r="P5" i="23"/>
  <c r="O5" i="23"/>
  <c r="J5" i="23"/>
  <c r="AR4" i="23"/>
  <c r="AQ4" i="23"/>
  <c r="AO4" i="23"/>
  <c r="AK4" i="23"/>
  <c r="O4" i="23"/>
  <c r="AR3" i="23"/>
  <c r="AQ3" i="23"/>
  <c r="AO3" i="23"/>
  <c r="Z3" i="23"/>
  <c r="Y3" i="23"/>
  <c r="AD3" i="23" s="1"/>
  <c r="V3" i="23"/>
  <c r="AK3" i="23" s="1"/>
  <c r="S3" i="23"/>
  <c r="AB3" i="23" s="1"/>
  <c r="O3" i="23"/>
  <c r="J19" i="22"/>
  <c r="O19" i="22"/>
  <c r="P19" i="22"/>
  <c r="AK19" i="22"/>
  <c r="AN19" i="22"/>
  <c r="AT19" i="22" s="1"/>
  <c r="AO19" i="22"/>
  <c r="AP19" i="22"/>
  <c r="AQ19" i="22"/>
  <c r="AR19" i="22"/>
  <c r="O20" i="22"/>
  <c r="P20" i="22"/>
  <c r="AK20" i="22"/>
  <c r="AN20" i="22"/>
  <c r="AT20" i="22" s="1"/>
  <c r="AO20" i="22"/>
  <c r="AP20" i="22"/>
  <c r="AQ20" i="22"/>
  <c r="AR20" i="22"/>
  <c r="J21" i="22"/>
  <c r="O21" i="22"/>
  <c r="P21" i="22"/>
  <c r="AK21" i="22"/>
  <c r="AO21" i="22"/>
  <c r="AP21" i="22"/>
  <c r="AQ21" i="22"/>
  <c r="AR21" i="22"/>
  <c r="O22" i="22"/>
  <c r="P22" i="22"/>
  <c r="AK22" i="22"/>
  <c r="AN22" i="22"/>
  <c r="AT22" i="22" s="1"/>
  <c r="AO22" i="22"/>
  <c r="AP22" i="22"/>
  <c r="AQ22" i="22"/>
  <c r="AR22" i="22"/>
  <c r="J23" i="22"/>
  <c r="O23" i="22"/>
  <c r="AN23" i="22"/>
  <c r="AT23" i="22" s="1"/>
  <c r="AK23" i="22"/>
  <c r="AO23" i="22"/>
  <c r="AQ23" i="22"/>
  <c r="AR23" i="22"/>
  <c r="J30" i="22"/>
  <c r="O30" i="22"/>
  <c r="P30" i="22"/>
  <c r="AN30" i="22"/>
  <c r="AT30" i="22" s="1"/>
  <c r="AK30" i="22"/>
  <c r="AO30" i="22"/>
  <c r="AQ30" i="22"/>
  <c r="AR30" i="22"/>
  <c r="J31" i="22"/>
  <c r="O31" i="22"/>
  <c r="AP31" i="22"/>
  <c r="AK31" i="22"/>
  <c r="AO31" i="22"/>
  <c r="AQ31" i="22"/>
  <c r="AR31" i="22"/>
  <c r="J32" i="22"/>
  <c r="O32" i="22"/>
  <c r="AP32" i="22"/>
  <c r="AK32" i="22"/>
  <c r="AO32" i="22"/>
  <c r="AQ32" i="22"/>
  <c r="AR32" i="22"/>
  <c r="O33" i="22"/>
  <c r="P33" i="22"/>
  <c r="AK33" i="22"/>
  <c r="AN33" i="22"/>
  <c r="AT33" i="22" s="1"/>
  <c r="AO33" i="22"/>
  <c r="AP33" i="22"/>
  <c r="AQ33" i="22"/>
  <c r="AR33" i="22"/>
  <c r="O34" i="22"/>
  <c r="P34" i="22"/>
  <c r="AK34" i="22"/>
  <c r="AN34" i="22"/>
  <c r="AT34" i="22" s="1"/>
  <c r="AO34" i="22"/>
  <c r="AQ34" i="22"/>
  <c r="AR34" i="22"/>
  <c r="J35" i="22"/>
  <c r="O35" i="22"/>
  <c r="P35" i="22"/>
  <c r="AK35" i="22"/>
  <c r="AO35" i="22"/>
  <c r="AP35" i="22"/>
  <c r="AQ35" i="22"/>
  <c r="AR35" i="22"/>
  <c r="O36" i="22"/>
  <c r="P36" i="22"/>
  <c r="AK36" i="22"/>
  <c r="AN36" i="22"/>
  <c r="AT36" i="22" s="1"/>
  <c r="AO36" i="22"/>
  <c r="AP36" i="22"/>
  <c r="AQ36" i="22"/>
  <c r="AR36" i="22"/>
  <c r="O37" i="22"/>
  <c r="AN37" i="22"/>
  <c r="AT37" i="22" s="1"/>
  <c r="AK37" i="22"/>
  <c r="AO37" i="22"/>
  <c r="AQ37" i="22"/>
  <c r="AR37" i="22"/>
  <c r="J38" i="22"/>
  <c r="O38" i="22"/>
  <c r="P38" i="22"/>
  <c r="AN38" i="22"/>
  <c r="AT38" i="22" s="1"/>
  <c r="AK38" i="22"/>
  <c r="AO38" i="22"/>
  <c r="AP38" i="22"/>
  <c r="AQ38" i="22"/>
  <c r="AR38" i="22"/>
  <c r="J39" i="22"/>
  <c r="O39" i="22"/>
  <c r="AP39" i="22"/>
  <c r="AK39" i="22"/>
  <c r="AO39" i="22"/>
  <c r="AQ39" i="22"/>
  <c r="AR39" i="22"/>
  <c r="J40" i="22"/>
  <c r="O40" i="22"/>
  <c r="AP40" i="22"/>
  <c r="AK40" i="22"/>
  <c r="AO40" i="22"/>
  <c r="AQ40" i="22"/>
  <c r="AR40" i="22"/>
  <c r="J41" i="22"/>
  <c r="O41" i="22"/>
  <c r="P41" i="22"/>
  <c r="AK41" i="22"/>
  <c r="AN41" i="22"/>
  <c r="AT41" i="22" s="1"/>
  <c r="AO41" i="22"/>
  <c r="AP41" i="22"/>
  <c r="AQ41" i="22"/>
  <c r="AR41" i="22"/>
  <c r="O42" i="22"/>
  <c r="P42" i="22"/>
  <c r="AK42" i="22"/>
  <c r="AN42" i="22"/>
  <c r="AT42" i="22" s="1"/>
  <c r="AO42" i="22"/>
  <c r="AQ42" i="22"/>
  <c r="AR42" i="22"/>
  <c r="J43" i="22"/>
  <c r="O43" i="22"/>
  <c r="P43" i="22"/>
  <c r="AK43" i="22"/>
  <c r="AO43" i="22"/>
  <c r="AP43" i="22"/>
  <c r="AQ43" i="22"/>
  <c r="AR43" i="22"/>
  <c r="L45" i="19"/>
  <c r="AH45" i="22"/>
  <c r="AG45" i="22"/>
  <c r="AF45" i="22"/>
  <c r="L45" i="22"/>
  <c r="G11" i="3" s="1"/>
  <c r="H45" i="22"/>
  <c r="G45" i="22"/>
  <c r="F45" i="22"/>
  <c r="L13" i="3" l="1"/>
  <c r="E50" i="45"/>
  <c r="F49" i="45"/>
  <c r="E44" i="39"/>
  <c r="F44" i="39" s="1"/>
  <c r="F43" i="39"/>
  <c r="G17" i="34"/>
  <c r="F19" i="34"/>
  <c r="E20" i="34"/>
  <c r="F13" i="3"/>
  <c r="F89" i="39"/>
  <c r="E90" i="39"/>
  <c r="L92" i="39"/>
  <c r="M91" i="39"/>
  <c r="L26" i="34"/>
  <c r="M25" i="34"/>
  <c r="M91" i="37"/>
  <c r="L92" i="37"/>
  <c r="F88" i="37"/>
  <c r="E89" i="37"/>
  <c r="Q102" i="24"/>
  <c r="H13" i="3"/>
  <c r="R102" i="24"/>
  <c r="I13" i="3"/>
  <c r="AB3" i="24"/>
  <c r="P3" i="24"/>
  <c r="E14" i="25"/>
  <c r="E6" i="25"/>
  <c r="J6" i="24"/>
  <c r="J33" i="24"/>
  <c r="J14" i="24"/>
  <c r="E33" i="25"/>
  <c r="J33" i="25" s="1"/>
  <c r="J41" i="24"/>
  <c r="AI42" i="24"/>
  <c r="AI42" i="25" s="1"/>
  <c r="AI24" i="24"/>
  <c r="AI26" i="24"/>
  <c r="AI25" i="24"/>
  <c r="AI16" i="24"/>
  <c r="AI19" i="24"/>
  <c r="AI27" i="24"/>
  <c r="AI18" i="24"/>
  <c r="AI20" i="24"/>
  <c r="AI28" i="24"/>
  <c r="AI23" i="24"/>
  <c r="AI21" i="24"/>
  <c r="AI17" i="24"/>
  <c r="AI22" i="24"/>
  <c r="AI29" i="24"/>
  <c r="E45" i="24"/>
  <c r="E3" i="25"/>
  <c r="J3" i="24"/>
  <c r="L12" i="30"/>
  <c r="M11" i="30"/>
  <c r="G11" i="30" s="1"/>
  <c r="Z39" i="36"/>
  <c r="O39" i="25"/>
  <c r="Z36" i="36"/>
  <c r="O36" i="25"/>
  <c r="J11" i="24"/>
  <c r="J11" i="36"/>
  <c r="AR40" i="25"/>
  <c r="AQ34" i="25"/>
  <c r="AR31" i="25"/>
  <c r="Z40" i="36"/>
  <c r="O40" i="25"/>
  <c r="AQ37" i="25"/>
  <c r="Z34" i="25"/>
  <c r="Z34" i="36"/>
  <c r="O34" i="25"/>
  <c r="Z31" i="36"/>
  <c r="O31" i="25"/>
  <c r="E9" i="25"/>
  <c r="J9" i="36"/>
  <c r="Z37" i="36"/>
  <c r="O37" i="25"/>
  <c r="E43" i="25"/>
  <c r="J43" i="25" s="1"/>
  <c r="E37" i="25"/>
  <c r="J37" i="25" s="1"/>
  <c r="J37" i="36"/>
  <c r="AR42" i="25"/>
  <c r="Z41" i="36"/>
  <c r="O41" i="25"/>
  <c r="Z38" i="25"/>
  <c r="Z38" i="36"/>
  <c r="O38" i="25"/>
  <c r="Z35" i="36"/>
  <c r="O35" i="25"/>
  <c r="Z32" i="36"/>
  <c r="O32" i="25"/>
  <c r="E36" i="25"/>
  <c r="J36" i="25" s="1"/>
  <c r="J36" i="36"/>
  <c r="Z42" i="36"/>
  <c r="O42" i="25"/>
  <c r="Z43" i="25"/>
  <c r="Z43" i="36"/>
  <c r="O43" i="25"/>
  <c r="Z33" i="36"/>
  <c r="O33" i="25"/>
  <c r="Z30" i="25"/>
  <c r="Z30" i="36"/>
  <c r="O30" i="25"/>
  <c r="E42" i="25"/>
  <c r="J42" i="25" s="1"/>
  <c r="J42" i="36"/>
  <c r="E34" i="25"/>
  <c r="J34" i="25" s="1"/>
  <c r="J34" i="36"/>
  <c r="E12" i="25"/>
  <c r="J12" i="36"/>
  <c r="E4" i="25"/>
  <c r="F70" i="34"/>
  <c r="E71" i="34"/>
  <c r="M24" i="34"/>
  <c r="L28" i="34"/>
  <c r="M69" i="34"/>
  <c r="L70" i="34"/>
  <c r="L24" i="33"/>
  <c r="L25" i="33" s="1"/>
  <c r="M23" i="33"/>
  <c r="E24" i="33"/>
  <c r="E25" i="33" s="1"/>
  <c r="F23" i="33"/>
  <c r="E70" i="33"/>
  <c r="F69" i="33"/>
  <c r="M72" i="33"/>
  <c r="L73" i="33"/>
  <c r="F58" i="32"/>
  <c r="E59" i="32"/>
  <c r="L61" i="32"/>
  <c r="M60" i="32"/>
  <c r="F64" i="30"/>
  <c r="E65" i="30"/>
  <c r="M64" i="30"/>
  <c r="L65" i="30"/>
  <c r="W102" i="23"/>
  <c r="M12" i="3" s="1"/>
  <c r="O12" i="3" s="1"/>
  <c r="S39" i="25"/>
  <c r="Q102" i="23"/>
  <c r="H12" i="3"/>
  <c r="S30" i="25"/>
  <c r="V41" i="25"/>
  <c r="AR45" i="24"/>
  <c r="AR102" i="24"/>
  <c r="P31" i="24"/>
  <c r="V45" i="24"/>
  <c r="Z45" i="24"/>
  <c r="AP5" i="24"/>
  <c r="AQ44" i="24"/>
  <c r="AN15" i="24"/>
  <c r="AR44" i="24"/>
  <c r="AN31" i="24"/>
  <c r="P6" i="24"/>
  <c r="AN8" i="24"/>
  <c r="P12" i="24"/>
  <c r="AP36" i="24"/>
  <c r="P38" i="24"/>
  <c r="AP38" i="24"/>
  <c r="P41" i="24"/>
  <c r="AP41" i="24"/>
  <c r="P8" i="24"/>
  <c r="AP10" i="24"/>
  <c r="AP12" i="24"/>
  <c r="AN7" i="24"/>
  <c r="P10" i="24"/>
  <c r="P14" i="24"/>
  <c r="P32" i="24"/>
  <c r="P36" i="24"/>
  <c r="AP32" i="24"/>
  <c r="P34" i="24"/>
  <c r="AP40" i="24"/>
  <c r="AP44" i="24"/>
  <c r="AP7" i="24"/>
  <c r="AN39" i="24"/>
  <c r="AN4" i="24"/>
  <c r="AP13" i="24"/>
  <c r="P39" i="24"/>
  <c r="P42" i="24"/>
  <c r="P4" i="24"/>
  <c r="AP15" i="24"/>
  <c r="AP30" i="24"/>
  <c r="P62" i="23"/>
  <c r="AP60" i="23"/>
  <c r="AN72" i="23"/>
  <c r="AT72" i="23" s="1"/>
  <c r="AN94" i="23"/>
  <c r="AT94" i="23" s="1"/>
  <c r="AN50" i="23"/>
  <c r="AT50" i="23" s="1"/>
  <c r="AB89" i="23"/>
  <c r="AN89" i="23"/>
  <c r="AT89" i="23" s="1"/>
  <c r="AN85" i="23"/>
  <c r="AT85" i="23" s="1"/>
  <c r="AH102" i="23"/>
  <c r="P72" i="23"/>
  <c r="T102" i="23"/>
  <c r="J12" i="3" s="1"/>
  <c r="L12" i="3" s="1"/>
  <c r="AN54" i="23"/>
  <c r="AT54" i="23" s="1"/>
  <c r="AB62" i="23"/>
  <c r="AB74" i="23"/>
  <c r="AB83" i="23"/>
  <c r="AN62" i="23"/>
  <c r="AT62" i="23" s="1"/>
  <c r="AN66" i="23"/>
  <c r="AT66" i="23" s="1"/>
  <c r="AN71" i="23"/>
  <c r="AT71" i="23" s="1"/>
  <c r="P81" i="23"/>
  <c r="AN96" i="23"/>
  <c r="AT96" i="23" s="1"/>
  <c r="P86" i="23"/>
  <c r="V33" i="25"/>
  <c r="P96" i="23"/>
  <c r="S34" i="25"/>
  <c r="P34" i="25" s="1"/>
  <c r="V43" i="25"/>
  <c r="V36" i="25"/>
  <c r="S32" i="25"/>
  <c r="P32" i="25" s="1"/>
  <c r="V30" i="25"/>
  <c r="S33" i="25"/>
  <c r="P33" i="25" s="1"/>
  <c r="Y31" i="25"/>
  <c r="AD31" i="25" s="1"/>
  <c r="V35" i="25"/>
  <c r="AQ30" i="25"/>
  <c r="Y42" i="25"/>
  <c r="AD42" i="25" s="1"/>
  <c r="AR44" i="23"/>
  <c r="Z33" i="25"/>
  <c r="Y36" i="25"/>
  <c r="AD36" i="25" s="1"/>
  <c r="AI55" i="23"/>
  <c r="AI21" i="23"/>
  <c r="AL21" i="23" s="1"/>
  <c r="AI32" i="23"/>
  <c r="AL32" i="23" s="1"/>
  <c r="AI34" i="23"/>
  <c r="AI36" i="23"/>
  <c r="AI42" i="23"/>
  <c r="AI41" i="23"/>
  <c r="AL41" i="23" s="1"/>
  <c r="AI39" i="23"/>
  <c r="AL39" i="23" s="1"/>
  <c r="AI43" i="23"/>
  <c r="AI30" i="23"/>
  <c r="AI22" i="23"/>
  <c r="AL22" i="23" s="1"/>
  <c r="AI35" i="23"/>
  <c r="AI38" i="23"/>
  <c r="AI37" i="23"/>
  <c r="AI40" i="23"/>
  <c r="AL40" i="23" s="1"/>
  <c r="AI20" i="23"/>
  <c r="AL20" i="23" s="1"/>
  <c r="AI31" i="23"/>
  <c r="AI10" i="23"/>
  <c r="AI33" i="23"/>
  <c r="AL33" i="23" s="1"/>
  <c r="AI14" i="23"/>
  <c r="AL14" i="23" s="1"/>
  <c r="AI15" i="23"/>
  <c r="AI7" i="23"/>
  <c r="AI23" i="23"/>
  <c r="AL23" i="23" s="1"/>
  <c r="AI4" i="23"/>
  <c r="AL4" i="23" s="1"/>
  <c r="AI8" i="23"/>
  <c r="AI19" i="23"/>
  <c r="AL19" i="23" s="1"/>
  <c r="AI12" i="23"/>
  <c r="AI13" i="23"/>
  <c r="AI6" i="23"/>
  <c r="AI11" i="23"/>
  <c r="AI9" i="23"/>
  <c r="AL9" i="23" s="1"/>
  <c r="AI5" i="23"/>
  <c r="AL5" i="23" s="1"/>
  <c r="V31" i="25"/>
  <c r="AQ39" i="25"/>
  <c r="V37" i="25"/>
  <c r="Y43" i="25"/>
  <c r="AD43" i="25" s="1"/>
  <c r="AR33" i="25"/>
  <c r="AQ40" i="25"/>
  <c r="Y40" i="25"/>
  <c r="AD40" i="25" s="1"/>
  <c r="Y39" i="25"/>
  <c r="AD39" i="25" s="1"/>
  <c r="AR34" i="25"/>
  <c r="AQ33" i="25"/>
  <c r="Y41" i="25"/>
  <c r="AD41" i="25" s="1"/>
  <c r="V40" i="25"/>
  <c r="V39" i="25"/>
  <c r="S38" i="25"/>
  <c r="S35" i="25"/>
  <c r="P35" i="25" s="1"/>
  <c r="Y32" i="25"/>
  <c r="AD32" i="25" s="1"/>
  <c r="AR30" i="25"/>
  <c r="S43" i="25"/>
  <c r="P43" i="25" s="1"/>
  <c r="AR39" i="25"/>
  <c r="Y37" i="25"/>
  <c r="AD37" i="25" s="1"/>
  <c r="P3" i="23"/>
  <c r="AP3" i="23"/>
  <c r="AR45" i="23"/>
  <c r="Z35" i="25"/>
  <c r="Z32" i="25"/>
  <c r="Z42" i="25"/>
  <c r="Z41" i="25"/>
  <c r="Z39" i="25"/>
  <c r="Z31" i="25"/>
  <c r="P71" i="23"/>
  <c r="AN76" i="23"/>
  <c r="AT76" i="23" s="1"/>
  <c r="AB85" i="23"/>
  <c r="AN87" i="23"/>
  <c r="AT87" i="23" s="1"/>
  <c r="P93" i="23"/>
  <c r="P95" i="23"/>
  <c r="AB70" i="23"/>
  <c r="P76" i="23"/>
  <c r="P78" i="23"/>
  <c r="AB81" i="23"/>
  <c r="P89" i="23"/>
  <c r="P98" i="23"/>
  <c r="P60" i="23"/>
  <c r="AB61" i="23"/>
  <c r="AB65" i="23"/>
  <c r="AB77" i="23"/>
  <c r="P85" i="23"/>
  <c r="P87" i="23"/>
  <c r="AB90" i="23"/>
  <c r="AN51" i="23"/>
  <c r="AT51" i="23" s="1"/>
  <c r="AN65" i="23"/>
  <c r="AT65" i="23" s="1"/>
  <c r="AN68" i="23"/>
  <c r="AT68" i="23" s="1"/>
  <c r="P74" i="23"/>
  <c r="P83" i="23"/>
  <c r="AB86" i="23"/>
  <c r="P94" i="23"/>
  <c r="AN97" i="23"/>
  <c r="AT97" i="23" s="1"/>
  <c r="AN61" i="23"/>
  <c r="AT61" i="23" s="1"/>
  <c r="AN63" i="23"/>
  <c r="AT63" i="23" s="1"/>
  <c r="P70" i="23"/>
  <c r="AB71" i="23"/>
  <c r="AN93" i="23"/>
  <c r="AT93" i="23" s="1"/>
  <c r="AN95" i="23"/>
  <c r="AT95" i="23" s="1"/>
  <c r="P61" i="23"/>
  <c r="P65" i="23"/>
  <c r="P68" i="23"/>
  <c r="P77" i="23"/>
  <c r="AB80" i="23"/>
  <c r="P90" i="23"/>
  <c r="AN53" i="23"/>
  <c r="AT53" i="23" s="1"/>
  <c r="AB68" i="23"/>
  <c r="AN69" i="23"/>
  <c r="AT69" i="23" s="1"/>
  <c r="AB72" i="23"/>
  <c r="AN73" i="23"/>
  <c r="AT73" i="23" s="1"/>
  <c r="AN82" i="23"/>
  <c r="AT82" i="23" s="1"/>
  <c r="AN91" i="23"/>
  <c r="AT91" i="23" s="1"/>
  <c r="AN92" i="23"/>
  <c r="AT92" i="23" s="1"/>
  <c r="P97" i="23"/>
  <c r="AN48" i="23"/>
  <c r="AT48" i="23" s="1"/>
  <c r="P63" i="23"/>
  <c r="P66" i="23"/>
  <c r="P69" i="23"/>
  <c r="P73" i="23"/>
  <c r="AN77" i="23"/>
  <c r="AT77" i="23" s="1"/>
  <c r="AN81" i="23"/>
  <c r="AT81" i="23" s="1"/>
  <c r="P82" i="23"/>
  <c r="AN86" i="23"/>
  <c r="AT86" i="23" s="1"/>
  <c r="AN90" i="23"/>
  <c r="AT90" i="23" s="1"/>
  <c r="P91" i="23"/>
  <c r="P92" i="23"/>
  <c r="AP93" i="23"/>
  <c r="AP94" i="23"/>
  <c r="AP95" i="23"/>
  <c r="AP96" i="23"/>
  <c r="AP97" i="23"/>
  <c r="V100" i="23"/>
  <c r="AP91" i="23"/>
  <c r="AP92" i="23"/>
  <c r="R102" i="23"/>
  <c r="AG102" i="23"/>
  <c r="AR102" i="23" s="1"/>
  <c r="AB64" i="23"/>
  <c r="AB67" i="23"/>
  <c r="AB75" i="23"/>
  <c r="AB79" i="23"/>
  <c r="AB84" i="23"/>
  <c r="AB88" i="23"/>
  <c r="AN49" i="23"/>
  <c r="AT49" i="23" s="1"/>
  <c r="AB60" i="23"/>
  <c r="AN67" i="23"/>
  <c r="AT67" i="23" s="1"/>
  <c r="AB98" i="23"/>
  <c r="AK47" i="23"/>
  <c r="AN52" i="23"/>
  <c r="AT52" i="23" s="1"/>
  <c r="AN64" i="23"/>
  <c r="AT64" i="23" s="1"/>
  <c r="AN75" i="23"/>
  <c r="AT75" i="23" s="1"/>
  <c r="AB78" i="23"/>
  <c r="AN79" i="23"/>
  <c r="AT79" i="23" s="1"/>
  <c r="AN84" i="23"/>
  <c r="AT84" i="23" s="1"/>
  <c r="AB87" i="23"/>
  <c r="AN88" i="23"/>
  <c r="AT88" i="23" s="1"/>
  <c r="AN47" i="23"/>
  <c r="AT47" i="23" s="1"/>
  <c r="AB63" i="23"/>
  <c r="P64" i="23"/>
  <c r="AB66" i="23"/>
  <c r="P67" i="23"/>
  <c r="AB69" i="23"/>
  <c r="AN70" i="23"/>
  <c r="AT70" i="23" s="1"/>
  <c r="AB73" i="23"/>
  <c r="AN74" i="23"/>
  <c r="AT74" i="23" s="1"/>
  <c r="P75" i="23"/>
  <c r="P79" i="23"/>
  <c r="AB82" i="23"/>
  <c r="AN83" i="23"/>
  <c r="AT83" i="23" s="1"/>
  <c r="P84" i="23"/>
  <c r="P88" i="23"/>
  <c r="AN98" i="23"/>
  <c r="AT98" i="23" s="1"/>
  <c r="AR100" i="23"/>
  <c r="AL36" i="23"/>
  <c r="AL7" i="23"/>
  <c r="AL15" i="23"/>
  <c r="AL8" i="23"/>
  <c r="AI3" i="23"/>
  <c r="AL3" i="23" s="1"/>
  <c r="C5" i="30" s="1"/>
  <c r="AL31" i="23"/>
  <c r="AI69" i="23"/>
  <c r="AI68" i="23"/>
  <c r="AL43" i="23"/>
  <c r="AI48" i="23"/>
  <c r="AI50" i="23"/>
  <c r="AI52" i="23"/>
  <c r="AI54" i="23"/>
  <c r="AI58" i="23"/>
  <c r="AI56" i="23"/>
  <c r="AL56" i="23" s="1"/>
  <c r="AS56" i="23" s="1" a="1"/>
  <c r="AS56" i="23" s="1"/>
  <c r="AW56" i="23" s="1"/>
  <c r="AL35" i="23"/>
  <c r="AL42" i="23"/>
  <c r="AI59" i="23"/>
  <c r="AI63" i="23"/>
  <c r="AL34" i="23"/>
  <c r="AI47" i="23"/>
  <c r="AI49" i="23"/>
  <c r="AI51" i="23"/>
  <c r="AI53" i="23"/>
  <c r="AI57" i="23"/>
  <c r="E45" i="23"/>
  <c r="S36" i="25"/>
  <c r="P36" i="25" s="1"/>
  <c r="V38" i="25"/>
  <c r="V34" i="25"/>
  <c r="AQ32" i="25"/>
  <c r="AQ31" i="25"/>
  <c r="S31" i="25"/>
  <c r="V42" i="25"/>
  <c r="Y38" i="25"/>
  <c r="AD38" i="25" s="1"/>
  <c r="Y35" i="25"/>
  <c r="AD35" i="25" s="1"/>
  <c r="Y34" i="25"/>
  <c r="AD34" i="25" s="1"/>
  <c r="Y33" i="25"/>
  <c r="AD33" i="25" s="1"/>
  <c r="S40" i="25"/>
  <c r="S42" i="25"/>
  <c r="S41" i="25"/>
  <c r="AR38" i="25"/>
  <c r="AQ38" i="25"/>
  <c r="Y30" i="25"/>
  <c r="AD30" i="25" s="1"/>
  <c r="AR43" i="25"/>
  <c r="AQ36" i="25"/>
  <c r="AR32" i="25"/>
  <c r="V32" i="25"/>
  <c r="AQ43" i="25"/>
  <c r="Z40" i="25"/>
  <c r="E45" i="22"/>
  <c r="AU99" i="23"/>
  <c r="AO44" i="23"/>
  <c r="AL11" i="23"/>
  <c r="AU47" i="24"/>
  <c r="J6" i="23"/>
  <c r="J45" i="23" s="1"/>
  <c r="J45" i="24"/>
  <c r="J36" i="24"/>
  <c r="E11" i="25"/>
  <c r="AB35" i="25"/>
  <c r="AP32" i="25"/>
  <c r="AB32" i="25"/>
  <c r="S37" i="25"/>
  <c r="P37" i="25" s="1"/>
  <c r="Z37" i="25"/>
  <c r="AR36" i="25"/>
  <c r="Z36" i="25"/>
  <c r="AR35" i="25"/>
  <c r="AB30" i="25"/>
  <c r="AQ35" i="25"/>
  <c r="AR37" i="25"/>
  <c r="AL8" i="24"/>
  <c r="AS8" i="24" s="1" a="1"/>
  <c r="AS8" i="24" s="1"/>
  <c r="AW8" i="24" s="1"/>
  <c r="Y45" i="24"/>
  <c r="AN3" i="24"/>
  <c r="P7" i="24"/>
  <c r="AI7" i="24"/>
  <c r="AL7" i="24" s="1"/>
  <c r="AS7" i="24" s="1" a="1"/>
  <c r="AS7" i="24" s="1"/>
  <c r="P15" i="24"/>
  <c r="AI15" i="24"/>
  <c r="AI31" i="24"/>
  <c r="AI31" i="25" s="1"/>
  <c r="AN36" i="24"/>
  <c r="AP43" i="24"/>
  <c r="AN43" i="24"/>
  <c r="AT43" i="24" s="1"/>
  <c r="V100" i="24"/>
  <c r="AQ99" i="24"/>
  <c r="P48" i="24"/>
  <c r="AP48" i="24"/>
  <c r="AD54" i="24"/>
  <c r="P56" i="24"/>
  <c r="AP56" i="24"/>
  <c r="AO44" i="24"/>
  <c r="AI6" i="24"/>
  <c r="AN9" i="24"/>
  <c r="AP11" i="24"/>
  <c r="AI14" i="24"/>
  <c r="Y100" i="24"/>
  <c r="AD47" i="24"/>
  <c r="P49" i="24"/>
  <c r="AP49" i="24"/>
  <c r="AB53" i="24"/>
  <c r="AD55" i="24"/>
  <c r="P57" i="24"/>
  <c r="AP57" i="24"/>
  <c r="S100" i="24"/>
  <c r="P47" i="24"/>
  <c r="AP47" i="24"/>
  <c r="AD53" i="24"/>
  <c r="P5" i="24"/>
  <c r="AI5" i="24"/>
  <c r="P13" i="24"/>
  <c r="AI13" i="24"/>
  <c r="P30" i="24"/>
  <c r="AI30" i="24"/>
  <c r="AI30" i="25" s="1"/>
  <c r="AP33" i="24"/>
  <c r="AI34" i="24"/>
  <c r="AI34" i="25" s="1"/>
  <c r="AN40" i="24"/>
  <c r="AT40" i="24" s="1"/>
  <c r="P40" i="24"/>
  <c r="AI41" i="24"/>
  <c r="AD48" i="24"/>
  <c r="P50" i="24"/>
  <c r="AP50" i="24"/>
  <c r="AD56" i="24"/>
  <c r="P58" i="24"/>
  <c r="AP58" i="24"/>
  <c r="P59" i="24"/>
  <c r="AP59" i="24"/>
  <c r="P55" i="24"/>
  <c r="AP55" i="24"/>
  <c r="AI4" i="24"/>
  <c r="AP9" i="24"/>
  <c r="AI12" i="24"/>
  <c r="AI32" i="24"/>
  <c r="AI35" i="24"/>
  <c r="AI35" i="25" s="1"/>
  <c r="P37" i="24"/>
  <c r="AP37" i="24"/>
  <c r="AB47" i="24"/>
  <c r="AD49" i="24"/>
  <c r="P51" i="24"/>
  <c r="AP51" i="24"/>
  <c r="AB55" i="24"/>
  <c r="AD57" i="24"/>
  <c r="AD3" i="24"/>
  <c r="AN6" i="24"/>
  <c r="P11" i="24"/>
  <c r="AI11" i="24"/>
  <c r="AN14" i="24"/>
  <c r="AT14" i="24" s="1"/>
  <c r="AN34" i="24"/>
  <c r="AT34" i="24" s="1"/>
  <c r="AK47" i="24"/>
  <c r="AK100" i="24" s="1"/>
  <c r="AU99" i="24"/>
  <c r="AB48" i="24"/>
  <c r="AD50" i="24"/>
  <c r="P52" i="24"/>
  <c r="AP52" i="24"/>
  <c r="AB56" i="24"/>
  <c r="AD58" i="24"/>
  <c r="AD59" i="24"/>
  <c r="AI98" i="24"/>
  <c r="AL98" i="24" s="1"/>
  <c r="AS98" i="24" s="1" a="1"/>
  <c r="AS98" i="24" s="1"/>
  <c r="AW98" i="24" s="1"/>
  <c r="AI97" i="24"/>
  <c r="AL97" i="24" s="1"/>
  <c r="AS97" i="24" s="1" a="1"/>
  <c r="AS97" i="24" s="1"/>
  <c r="AW97" i="24" s="1"/>
  <c r="AI96" i="24"/>
  <c r="AL96" i="24" s="1"/>
  <c r="AS96" i="24" s="1" a="1"/>
  <c r="AS96" i="24" s="1"/>
  <c r="AW96" i="24" s="1"/>
  <c r="AI95" i="24"/>
  <c r="AL95" i="24" s="1"/>
  <c r="AS95" i="24" s="1" a="1"/>
  <c r="AS95" i="24" s="1"/>
  <c r="AW95" i="24" s="1"/>
  <c r="AI94" i="24"/>
  <c r="AL94" i="24" s="1"/>
  <c r="AS94" i="24" s="1" a="1"/>
  <c r="AS94" i="24" s="1"/>
  <c r="AW94" i="24" s="1"/>
  <c r="AI93" i="24"/>
  <c r="AL93" i="24" s="1"/>
  <c r="AS93" i="24" s="1" a="1"/>
  <c r="AS93" i="24" s="1"/>
  <c r="AW93" i="24" s="1"/>
  <c r="AI92" i="24"/>
  <c r="AL92" i="24" s="1"/>
  <c r="AS92" i="24" s="1" a="1"/>
  <c r="AS92" i="24" s="1"/>
  <c r="AW92" i="24" s="1"/>
  <c r="AI91" i="24"/>
  <c r="AL91" i="24" s="1"/>
  <c r="AS91" i="24" s="1" a="1"/>
  <c r="AS91" i="24" s="1"/>
  <c r="AW91" i="24" s="1"/>
  <c r="AI90" i="24"/>
  <c r="AL90" i="24" s="1"/>
  <c r="AS90" i="24" s="1" a="1"/>
  <c r="AS90" i="24" s="1"/>
  <c r="AW90" i="24" s="1"/>
  <c r="AI89" i="24"/>
  <c r="AL89" i="24" s="1"/>
  <c r="AS89" i="24" s="1" a="1"/>
  <c r="AS89" i="24" s="1"/>
  <c r="AW89" i="24" s="1"/>
  <c r="AI88" i="24"/>
  <c r="AL88" i="24" s="1"/>
  <c r="AS88" i="24" s="1" a="1"/>
  <c r="AS88" i="24" s="1"/>
  <c r="AW88" i="24" s="1"/>
  <c r="AI87" i="24"/>
  <c r="AL87" i="24" s="1"/>
  <c r="AS87" i="24" s="1" a="1"/>
  <c r="AS87" i="24" s="1"/>
  <c r="AW87" i="24" s="1"/>
  <c r="AI86" i="24"/>
  <c r="AL86" i="24" s="1"/>
  <c r="AS86" i="24" s="1" a="1"/>
  <c r="AS86" i="24" s="1"/>
  <c r="AW86" i="24" s="1"/>
  <c r="AI85" i="24"/>
  <c r="AL85" i="24" s="1"/>
  <c r="AS85" i="24" s="1" a="1"/>
  <c r="AS85" i="24" s="1"/>
  <c r="AW85" i="24" s="1"/>
  <c r="AI84" i="24"/>
  <c r="AL84" i="24" s="1"/>
  <c r="AS84" i="24" s="1" a="1"/>
  <c r="AS84" i="24" s="1"/>
  <c r="AW84" i="24" s="1"/>
  <c r="AI83" i="24"/>
  <c r="AL83" i="24" s="1"/>
  <c r="AS83" i="24" s="1" a="1"/>
  <c r="AS83" i="24" s="1"/>
  <c r="AW83" i="24" s="1"/>
  <c r="AI82" i="24"/>
  <c r="AL82" i="24" s="1"/>
  <c r="AS82" i="24" s="1" a="1"/>
  <c r="AS82" i="24" s="1"/>
  <c r="AW82" i="24" s="1"/>
  <c r="AI81" i="24"/>
  <c r="AL81" i="24" s="1"/>
  <c r="AS81" i="24" s="1" a="1"/>
  <c r="AS81" i="24" s="1"/>
  <c r="AW81" i="24" s="1"/>
  <c r="AI80" i="24"/>
  <c r="AL80" i="24" s="1"/>
  <c r="AS80" i="24" s="1" a="1"/>
  <c r="AS80" i="24" s="1"/>
  <c r="AW80" i="24" s="1"/>
  <c r="AI79" i="24"/>
  <c r="AL79" i="24" s="1"/>
  <c r="AS79" i="24" s="1" a="1"/>
  <c r="AS79" i="24" s="1"/>
  <c r="AW79" i="24" s="1"/>
  <c r="AI78" i="24"/>
  <c r="AL78" i="24" s="1"/>
  <c r="AS78" i="24" s="1" a="1"/>
  <c r="AS78" i="24" s="1"/>
  <c r="AW78" i="24" s="1"/>
  <c r="AI77" i="24"/>
  <c r="AL77" i="24" s="1"/>
  <c r="AS77" i="24" s="1" a="1"/>
  <c r="AS77" i="24" s="1"/>
  <c r="AW77" i="24" s="1"/>
  <c r="AI76" i="24"/>
  <c r="AI75" i="24"/>
  <c r="AL75" i="24" s="1"/>
  <c r="AS75" i="24" s="1" a="1"/>
  <c r="AS75" i="24" s="1"/>
  <c r="AW75" i="24" s="1"/>
  <c r="AI74" i="24"/>
  <c r="AL74" i="24" s="1"/>
  <c r="AS74" i="24" s="1" a="1"/>
  <c r="AS74" i="24" s="1"/>
  <c r="AW74" i="24" s="1"/>
  <c r="AI73" i="24"/>
  <c r="AL73" i="24" s="1"/>
  <c r="AS73" i="24" s="1" a="1"/>
  <c r="AS73" i="24" s="1"/>
  <c r="AW73" i="24" s="1"/>
  <c r="AI72" i="24"/>
  <c r="AL72" i="24" s="1"/>
  <c r="AS72" i="24" s="1" a="1"/>
  <c r="AS72" i="24" s="1"/>
  <c r="AW72" i="24" s="1"/>
  <c r="AI71" i="24"/>
  <c r="AL71" i="24" s="1"/>
  <c r="AS71" i="24" s="1" a="1"/>
  <c r="AS71" i="24" s="1"/>
  <c r="AW71" i="24" s="1"/>
  <c r="AI70" i="24"/>
  <c r="AL70" i="24" s="1"/>
  <c r="AS70" i="24" s="1" a="1"/>
  <c r="AS70" i="24" s="1"/>
  <c r="AW70" i="24" s="1"/>
  <c r="AI69" i="24"/>
  <c r="AL69" i="24" s="1"/>
  <c r="AS69" i="24" s="1" a="1"/>
  <c r="AS69" i="24" s="1"/>
  <c r="AW69" i="24" s="1"/>
  <c r="AI65" i="24"/>
  <c r="AI62" i="24"/>
  <c r="AL62" i="24" s="1"/>
  <c r="AS62" i="24" s="1" a="1"/>
  <c r="AS62" i="24" s="1"/>
  <c r="AW62" i="24" s="1"/>
  <c r="AI63" i="24"/>
  <c r="AL63" i="24" s="1"/>
  <c r="AS63" i="24" s="1" a="1"/>
  <c r="AS63" i="24" s="1"/>
  <c r="AW63" i="24" s="1"/>
  <c r="AI68" i="24"/>
  <c r="AL68" i="24" s="1"/>
  <c r="AS68" i="24" s="1" a="1"/>
  <c r="AS68" i="24" s="1"/>
  <c r="AW68" i="24" s="1"/>
  <c r="AI66" i="24"/>
  <c r="AL66" i="24" s="1"/>
  <c r="AS66" i="24" s="1" a="1"/>
  <c r="AS66" i="24" s="1"/>
  <c r="AW66" i="24" s="1"/>
  <c r="AI59" i="24"/>
  <c r="AI58" i="24"/>
  <c r="AI57" i="24"/>
  <c r="AL57" i="24" s="1"/>
  <c r="AS57" i="24" s="1" a="1"/>
  <c r="AS57" i="24" s="1"/>
  <c r="AW57" i="24" s="1"/>
  <c r="AI56" i="24"/>
  <c r="AI55" i="24"/>
  <c r="AI54" i="24"/>
  <c r="AL54" i="24" s="1"/>
  <c r="AS54" i="24" s="1" a="1"/>
  <c r="AS54" i="24" s="1"/>
  <c r="AW54" i="24" s="1"/>
  <c r="AI53" i="24"/>
  <c r="AL53" i="24" s="1"/>
  <c r="AS53" i="24" s="1" a="1"/>
  <c r="AS53" i="24" s="1"/>
  <c r="AW53" i="24" s="1"/>
  <c r="AI52" i="24"/>
  <c r="AL52" i="24" s="1"/>
  <c r="AS52" i="24" s="1" a="1"/>
  <c r="AS52" i="24" s="1"/>
  <c r="AW52" i="24" s="1"/>
  <c r="AI51" i="24"/>
  <c r="AL51" i="24" s="1"/>
  <c r="AS51" i="24" s="1" a="1"/>
  <c r="AS51" i="24" s="1"/>
  <c r="AW51" i="24" s="1"/>
  <c r="AI50" i="24"/>
  <c r="AI49" i="24"/>
  <c r="AL49" i="24" s="1"/>
  <c r="AS49" i="24" s="1" a="1"/>
  <c r="AS49" i="24" s="1"/>
  <c r="AW49" i="24" s="1"/>
  <c r="AI48" i="24"/>
  <c r="AI47" i="24"/>
  <c r="AI37" i="24"/>
  <c r="AI60" i="24"/>
  <c r="AL60" i="24" s="1"/>
  <c r="AS60" i="24" s="1" a="1"/>
  <c r="AS60" i="24" s="1"/>
  <c r="AW60" i="24" s="1"/>
  <c r="AI38" i="24"/>
  <c r="AI61" i="24"/>
  <c r="AL61" i="24" s="1"/>
  <c r="AS61" i="24" s="1" a="1"/>
  <c r="AS61" i="24" s="1"/>
  <c r="AW61" i="24" s="1"/>
  <c r="AI40" i="24"/>
  <c r="AI67" i="24"/>
  <c r="AL67" i="24" s="1"/>
  <c r="AS67" i="24" s="1" a="1"/>
  <c r="AS67" i="24" s="1"/>
  <c r="AW67" i="24" s="1"/>
  <c r="AI3" i="24"/>
  <c r="AI10" i="24"/>
  <c r="AI36" i="24"/>
  <c r="AI43" i="24"/>
  <c r="AI43" i="25" s="1"/>
  <c r="J100" i="24"/>
  <c r="AD51" i="24"/>
  <c r="P53" i="24"/>
  <c r="AP53" i="24"/>
  <c r="AD62" i="24"/>
  <c r="AL65" i="24"/>
  <c r="AS65" i="24" s="1" a="1"/>
  <c r="AS65" i="24" s="1"/>
  <c r="AW65" i="24" s="1"/>
  <c r="S45" i="24"/>
  <c r="S102" i="24" s="1"/>
  <c r="AK3" i="24"/>
  <c r="P9" i="24"/>
  <c r="AI9" i="24"/>
  <c r="P33" i="24"/>
  <c r="AI33" i="24"/>
  <c r="AI33" i="25" s="1"/>
  <c r="AP35" i="24"/>
  <c r="AN35" i="24"/>
  <c r="AT35" i="24" s="1"/>
  <c r="AI39" i="24"/>
  <c r="AN42" i="24"/>
  <c r="AT42" i="24" s="1"/>
  <c r="AN47" i="24"/>
  <c r="AL48" i="24"/>
  <c r="AS48" i="24" s="1" a="1"/>
  <c r="AS48" i="24" s="1"/>
  <c r="AW48" i="24" s="1"/>
  <c r="AB50" i="24"/>
  <c r="AD52" i="24"/>
  <c r="P54" i="24"/>
  <c r="AP54" i="24"/>
  <c r="AN55" i="24"/>
  <c r="AT55" i="24" s="1"/>
  <c r="AB58" i="24"/>
  <c r="AB59" i="24"/>
  <c r="AI64" i="24"/>
  <c r="AL64" i="24" s="1"/>
  <c r="AS64" i="24" s="1" a="1"/>
  <c r="AS64" i="24" s="1"/>
  <c r="AW64" i="24" s="1"/>
  <c r="AL76" i="24"/>
  <c r="AS76" i="24" s="1" a="1"/>
  <c r="AS76" i="24" s="1"/>
  <c r="AW76" i="24" s="1"/>
  <c r="Z100" i="24"/>
  <c r="E100" i="24"/>
  <c r="E102" i="24" s="1"/>
  <c r="AD64" i="24"/>
  <c r="AR99" i="24"/>
  <c r="AD100" i="24"/>
  <c r="AN95" i="24"/>
  <c r="AT95" i="24" s="1"/>
  <c r="AN96" i="24"/>
  <c r="AT96" i="24" s="1"/>
  <c r="AN97" i="24"/>
  <c r="AT97" i="24" s="1"/>
  <c r="AN98" i="24"/>
  <c r="AT98" i="24" s="1"/>
  <c r="AK45" i="23"/>
  <c r="AP12" i="23"/>
  <c r="AB59" i="23"/>
  <c r="AP59" i="23"/>
  <c r="AN59" i="23"/>
  <c r="AT59" i="23" s="1"/>
  <c r="AD60" i="23"/>
  <c r="AQ44" i="23"/>
  <c r="P4" i="23"/>
  <c r="AP23" i="23"/>
  <c r="AP35" i="23"/>
  <c r="AN35" i="23"/>
  <c r="P35" i="23"/>
  <c r="AC102" i="23"/>
  <c r="R12" i="3" s="1"/>
  <c r="AK100" i="23"/>
  <c r="P57" i="23"/>
  <c r="AB58" i="23"/>
  <c r="AP58" i="23"/>
  <c r="AN58" i="23"/>
  <c r="AT58" i="23" s="1"/>
  <c r="AD65" i="23"/>
  <c r="AP37" i="23"/>
  <c r="AB56" i="23"/>
  <c r="AP56" i="23"/>
  <c r="AN56" i="23"/>
  <c r="AT56" i="23" s="1"/>
  <c r="P30" i="23"/>
  <c r="AP30" i="23"/>
  <c r="AN30" i="23"/>
  <c r="AN6" i="23"/>
  <c r="P38" i="23"/>
  <c r="AP38" i="23"/>
  <c r="AN38" i="23"/>
  <c r="S45" i="23"/>
  <c r="AN4" i="23"/>
  <c r="AP6" i="23"/>
  <c r="P9" i="23"/>
  <c r="S100" i="23"/>
  <c r="AB47" i="23"/>
  <c r="AP47" i="23"/>
  <c r="AB48" i="23"/>
  <c r="AP48" i="23"/>
  <c r="AB49" i="23"/>
  <c r="AP49" i="23"/>
  <c r="AB50" i="23"/>
  <c r="AP50" i="23"/>
  <c r="AB51" i="23"/>
  <c r="AP51" i="23"/>
  <c r="AB52" i="23"/>
  <c r="AP52" i="23"/>
  <c r="AB53" i="23"/>
  <c r="AP53" i="23"/>
  <c r="AB54" i="23"/>
  <c r="AP54" i="23"/>
  <c r="AB55" i="23"/>
  <c r="AL55" i="23" s="1"/>
  <c r="AS55" i="23" s="1" a="1"/>
  <c r="AS55" i="23" s="1"/>
  <c r="AW55" i="23" s="1"/>
  <c r="AP55" i="23"/>
  <c r="AN55" i="23"/>
  <c r="AT55" i="23" s="1"/>
  <c r="AP43" i="23"/>
  <c r="AN43" i="23"/>
  <c r="AT43" i="23" s="1"/>
  <c r="P43" i="23"/>
  <c r="AN10" i="23"/>
  <c r="AB57" i="23"/>
  <c r="AP57" i="23"/>
  <c r="AN57" i="23"/>
  <c r="AT57" i="23" s="1"/>
  <c r="V45" i="23"/>
  <c r="Y45" i="23"/>
  <c r="AN3" i="23"/>
  <c r="AP4" i="23"/>
  <c r="AN12" i="23"/>
  <c r="Y100" i="23"/>
  <c r="AD100" i="23" s="1"/>
  <c r="AD47" i="23"/>
  <c r="AD48" i="23"/>
  <c r="AD49" i="23"/>
  <c r="AD50" i="23"/>
  <c r="AD51" i="23"/>
  <c r="AD52" i="23"/>
  <c r="AD53" i="23"/>
  <c r="AD54" i="23"/>
  <c r="AD62" i="23"/>
  <c r="AP10" i="23"/>
  <c r="Z45" i="23"/>
  <c r="P6" i="23"/>
  <c r="P12" i="23"/>
  <c r="P13" i="23"/>
  <c r="AP13" i="23"/>
  <c r="AN13" i="23"/>
  <c r="AP21" i="23"/>
  <c r="AN21" i="23"/>
  <c r="AT21" i="23" s="1"/>
  <c r="P21" i="23"/>
  <c r="AN23" i="23"/>
  <c r="AT23" i="23" s="1"/>
  <c r="P59" i="23"/>
  <c r="AP15" i="23"/>
  <c r="AP32" i="23"/>
  <c r="AI98" i="23"/>
  <c r="AL98" i="23" s="1"/>
  <c r="AS98" i="23" s="1" a="1"/>
  <c r="AS98" i="23" s="1"/>
  <c r="AW98" i="23" s="1"/>
  <c r="AI97" i="23"/>
  <c r="AL97" i="23" s="1"/>
  <c r="AS97" i="23" s="1" a="1"/>
  <c r="AS97" i="23" s="1"/>
  <c r="AW97" i="23" s="1"/>
  <c r="AI96" i="23"/>
  <c r="AL96" i="23" s="1"/>
  <c r="AS96" i="23" s="1" a="1"/>
  <c r="AS96" i="23" s="1"/>
  <c r="AW96" i="23" s="1"/>
  <c r="AI95" i="23"/>
  <c r="AL95" i="23" s="1"/>
  <c r="AS95" i="23" s="1" a="1"/>
  <c r="AS95" i="23" s="1"/>
  <c r="AW95" i="23" s="1"/>
  <c r="AI94" i="23"/>
  <c r="AL94" i="23" s="1"/>
  <c r="AS94" i="23" s="1" a="1"/>
  <c r="AS94" i="23" s="1"/>
  <c r="AW94" i="23" s="1"/>
  <c r="AI93" i="23"/>
  <c r="AL93" i="23" s="1"/>
  <c r="AS93" i="23" s="1" a="1"/>
  <c r="AS93" i="23" s="1"/>
  <c r="AW93" i="23" s="1"/>
  <c r="AI92" i="23"/>
  <c r="AL92" i="23" s="1"/>
  <c r="AS92" i="23" s="1" a="1"/>
  <c r="AS92" i="23" s="1"/>
  <c r="AW92" i="23" s="1"/>
  <c r="AI91" i="23"/>
  <c r="AL91" i="23" s="1"/>
  <c r="AS91" i="23" s="1" a="1"/>
  <c r="AS91" i="23" s="1"/>
  <c r="AW91" i="23" s="1"/>
  <c r="AI90" i="23"/>
  <c r="AL90" i="23" s="1"/>
  <c r="AS90" i="23" s="1" a="1"/>
  <c r="AS90" i="23" s="1"/>
  <c r="AW90" i="23" s="1"/>
  <c r="AI89" i="23"/>
  <c r="AL89" i="23" s="1"/>
  <c r="AS89" i="23" s="1" a="1"/>
  <c r="AS89" i="23" s="1"/>
  <c r="AW89" i="23" s="1"/>
  <c r="AI88" i="23"/>
  <c r="AL88" i="23" s="1"/>
  <c r="AS88" i="23" s="1" a="1"/>
  <c r="AS88" i="23" s="1"/>
  <c r="AW88" i="23" s="1"/>
  <c r="AI87" i="23"/>
  <c r="AL87" i="23" s="1"/>
  <c r="AS87" i="23" s="1" a="1"/>
  <c r="AS87" i="23" s="1"/>
  <c r="AW87" i="23" s="1"/>
  <c r="AI86" i="23"/>
  <c r="AL86" i="23" s="1"/>
  <c r="AS86" i="23" s="1" a="1"/>
  <c r="AS86" i="23" s="1"/>
  <c r="AW86" i="23" s="1"/>
  <c r="AI85" i="23"/>
  <c r="AL85" i="23" s="1"/>
  <c r="AS85" i="23" s="1" a="1"/>
  <c r="AS85" i="23" s="1"/>
  <c r="AW85" i="23" s="1"/>
  <c r="AI84" i="23"/>
  <c r="AL84" i="23" s="1"/>
  <c r="AS84" i="23" s="1" a="1"/>
  <c r="AS84" i="23" s="1"/>
  <c r="AW84" i="23" s="1"/>
  <c r="AI83" i="23"/>
  <c r="AL83" i="23" s="1"/>
  <c r="AS83" i="23" s="1" a="1"/>
  <c r="AS83" i="23" s="1"/>
  <c r="AW83" i="23" s="1"/>
  <c r="AI82" i="23"/>
  <c r="AL82" i="23" s="1"/>
  <c r="AS82" i="23" s="1" a="1"/>
  <c r="AS82" i="23" s="1"/>
  <c r="AW82" i="23" s="1"/>
  <c r="AI81" i="23"/>
  <c r="AI80" i="23"/>
  <c r="AI79" i="23"/>
  <c r="AI78" i="23"/>
  <c r="AL78" i="23" s="1"/>
  <c r="AS78" i="23" s="1" a="1"/>
  <c r="AS78" i="23" s="1"/>
  <c r="AW78" i="23" s="1"/>
  <c r="AI77" i="23"/>
  <c r="AL77" i="23" s="1"/>
  <c r="AS77" i="23" s="1" a="1"/>
  <c r="AS77" i="23" s="1"/>
  <c r="AW77" i="23" s="1"/>
  <c r="AI76" i="23"/>
  <c r="AL76" i="23" s="1"/>
  <c r="AS76" i="23" s="1" a="1"/>
  <c r="AS76" i="23" s="1"/>
  <c r="AW76" i="23" s="1"/>
  <c r="AI75" i="23"/>
  <c r="AL75" i="23" s="1"/>
  <c r="AS75" i="23" s="1" a="1"/>
  <c r="AS75" i="23" s="1"/>
  <c r="AW75" i="23" s="1"/>
  <c r="AI74" i="23"/>
  <c r="AL74" i="23" s="1"/>
  <c r="AS74" i="23" s="1" a="1"/>
  <c r="AS74" i="23" s="1"/>
  <c r="AW74" i="23" s="1"/>
  <c r="AI73" i="23"/>
  <c r="AL73" i="23" s="1"/>
  <c r="AS73" i="23" s="1" a="1"/>
  <c r="AS73" i="23" s="1"/>
  <c r="AW73" i="23" s="1"/>
  <c r="AI72" i="23"/>
  <c r="AL72" i="23" s="1"/>
  <c r="AS72" i="23" s="1" a="1"/>
  <c r="AS72" i="23" s="1"/>
  <c r="AW72" i="23" s="1"/>
  <c r="AI71" i="23"/>
  <c r="AL71" i="23" s="1"/>
  <c r="AS71" i="23" s="1" a="1"/>
  <c r="AS71" i="23" s="1"/>
  <c r="AW71" i="23" s="1"/>
  <c r="AI61" i="23"/>
  <c r="AI64" i="23"/>
  <c r="AI70" i="23"/>
  <c r="AL70" i="23" s="1"/>
  <c r="AS70" i="23" s="1" a="1"/>
  <c r="AS70" i="23" s="1"/>
  <c r="AW70" i="23" s="1"/>
  <c r="Z100" i="23"/>
  <c r="AO99" i="23"/>
  <c r="AI65" i="23"/>
  <c r="AL65" i="23" s="1"/>
  <c r="AS65" i="23" s="1" a="1"/>
  <c r="AS65" i="23" s="1"/>
  <c r="AW65" i="23" s="1"/>
  <c r="P15" i="23"/>
  <c r="P32" i="23"/>
  <c r="E100" i="23"/>
  <c r="AD66" i="23"/>
  <c r="P14" i="23"/>
  <c r="J47" i="23"/>
  <c r="J100" i="23" s="1"/>
  <c r="AQ99" i="23"/>
  <c r="AI60" i="23"/>
  <c r="AI62" i="23"/>
  <c r="AL62" i="23" s="1"/>
  <c r="AS62" i="23" s="1" a="1"/>
  <c r="AS62" i="23" s="1"/>
  <c r="AW62" i="23" s="1"/>
  <c r="AI66" i="23"/>
  <c r="AL66" i="23" s="1"/>
  <c r="AS66" i="23" s="1" a="1"/>
  <c r="AS66" i="23" s="1"/>
  <c r="AW66" i="23" s="1"/>
  <c r="AD67" i="23"/>
  <c r="AR99" i="23"/>
  <c r="AD63" i="23"/>
  <c r="AI67" i="23"/>
  <c r="AL67" i="23" s="1"/>
  <c r="AS67" i="23" s="1" a="1"/>
  <c r="AS67" i="23" s="1"/>
  <c r="AW67" i="23" s="1"/>
  <c r="AN31" i="22"/>
  <c r="AT31" i="22" s="1"/>
  <c r="AN39" i="22"/>
  <c r="AT39" i="22" s="1"/>
  <c r="AP42" i="22"/>
  <c r="AN40" i="22"/>
  <c r="AT40" i="22" s="1"/>
  <c r="P37" i="22"/>
  <c r="AP34" i="22"/>
  <c r="AN32" i="22"/>
  <c r="AT32" i="22" s="1"/>
  <c r="P23" i="22"/>
  <c r="P31" i="22"/>
  <c r="P39" i="22"/>
  <c r="AN43" i="22"/>
  <c r="AT43" i="22" s="1"/>
  <c r="P40" i="22"/>
  <c r="AP37" i="22"/>
  <c r="AN35" i="22"/>
  <c r="AT35" i="22" s="1"/>
  <c r="P32" i="22"/>
  <c r="AP23" i="22"/>
  <c r="AN21" i="22"/>
  <c r="AT21" i="22" s="1"/>
  <c r="AP30" i="22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51" i="45" l="1"/>
  <c r="F50" i="45"/>
  <c r="E21" i="34"/>
  <c r="F20" i="34"/>
  <c r="G20" i="34"/>
  <c r="M92" i="39"/>
  <c r="L93" i="39"/>
  <c r="F90" i="39"/>
  <c r="E91" i="39"/>
  <c r="L27" i="34"/>
  <c r="M27" i="34" s="1"/>
  <c r="G24" i="34" s="1"/>
  <c r="M26" i="34"/>
  <c r="G15" i="34" s="1"/>
  <c r="F89" i="37"/>
  <c r="E90" i="37"/>
  <c r="M92" i="37"/>
  <c r="L93" i="37"/>
  <c r="E26" i="33"/>
  <c r="F25" i="33"/>
  <c r="L26" i="33"/>
  <c r="M25" i="33"/>
  <c r="AT7" i="24"/>
  <c r="AT8" i="24"/>
  <c r="V102" i="24"/>
  <c r="AK45" i="24"/>
  <c r="AK102" i="24" s="1"/>
  <c r="E45" i="25"/>
  <c r="Z102" i="24"/>
  <c r="AL42" i="24"/>
  <c r="AS42" i="24" s="1" a="1"/>
  <c r="AS42" i="24" s="1"/>
  <c r="AW42" i="24" s="1"/>
  <c r="AL56" i="24"/>
  <c r="AS56" i="24" s="1" a="1"/>
  <c r="AS56" i="24" s="1"/>
  <c r="AW56" i="24" s="1"/>
  <c r="AL59" i="24"/>
  <c r="AS59" i="24" s="1" a="1"/>
  <c r="AS59" i="24" s="1"/>
  <c r="AW59" i="24" s="1"/>
  <c r="AL50" i="24"/>
  <c r="AS50" i="24" s="1" a="1"/>
  <c r="AS50" i="24" s="1"/>
  <c r="AW50" i="24" s="1"/>
  <c r="AL34" i="24"/>
  <c r="AS34" i="24" s="1" a="1"/>
  <c r="AS34" i="24" s="1"/>
  <c r="AU34" i="24" s="1"/>
  <c r="AI18" i="25"/>
  <c r="AL18" i="25" s="1"/>
  <c r="AL18" i="24"/>
  <c r="AS18" i="24" s="1" a="1"/>
  <c r="AS18" i="24" s="1"/>
  <c r="AL35" i="24"/>
  <c r="AS35" i="24" s="1" a="1"/>
  <c r="AS35" i="24" s="1"/>
  <c r="AW35" i="24" s="1"/>
  <c r="AI29" i="25"/>
  <c r="AL29" i="25" s="1"/>
  <c r="AL29" i="24"/>
  <c r="AS29" i="24" s="1" a="1"/>
  <c r="AS29" i="24" s="1"/>
  <c r="AI27" i="25"/>
  <c r="AL27" i="25" s="1"/>
  <c r="AL27" i="24"/>
  <c r="AS27" i="24" s="1" a="1"/>
  <c r="AS27" i="24" s="1"/>
  <c r="AT27" i="24" s="1"/>
  <c r="AI19" i="25"/>
  <c r="AL19" i="25" s="1"/>
  <c r="AL19" i="24"/>
  <c r="AS19" i="24" s="1" a="1"/>
  <c r="AS19" i="24" s="1"/>
  <c r="AT19" i="24" s="1"/>
  <c r="AL32" i="24"/>
  <c r="AS32" i="24" s="1" a="1"/>
  <c r="AS32" i="24" s="1"/>
  <c r="AI32" i="25"/>
  <c r="AL32" i="25" s="1"/>
  <c r="AL41" i="24"/>
  <c r="AS41" i="24" s="1" a="1"/>
  <c r="AS41" i="24" s="1"/>
  <c r="AW41" i="24" s="1"/>
  <c r="AI41" i="25"/>
  <c r="AI17" i="25"/>
  <c r="AL17" i="25" s="1"/>
  <c r="AL17" i="24"/>
  <c r="AS17" i="24" s="1" a="1"/>
  <c r="AS17" i="24" s="1"/>
  <c r="AI16" i="25"/>
  <c r="AL16" i="25" s="1"/>
  <c r="AL16" i="24"/>
  <c r="AS16" i="24" s="1" a="1"/>
  <c r="AS16" i="24" s="1"/>
  <c r="AI22" i="25"/>
  <c r="AL22" i="24"/>
  <c r="AS22" i="24" s="1" a="1"/>
  <c r="AS22" i="24" s="1"/>
  <c r="AT22" i="24" s="1"/>
  <c r="AL38" i="24"/>
  <c r="AS38" i="24" s="1" a="1"/>
  <c r="AS38" i="24" s="1"/>
  <c r="AI38" i="25"/>
  <c r="AL31" i="24"/>
  <c r="AS31" i="24" s="1" a="1"/>
  <c r="AS31" i="24" s="1"/>
  <c r="AW31" i="24" s="1"/>
  <c r="AI21" i="25"/>
  <c r="AL21" i="25" s="1"/>
  <c r="AL21" i="24"/>
  <c r="AS21" i="24" s="1" a="1"/>
  <c r="AS21" i="24" s="1"/>
  <c r="AT21" i="24" s="1"/>
  <c r="AI25" i="25"/>
  <c r="AL25" i="25" s="1"/>
  <c r="AL25" i="24"/>
  <c r="AS25" i="24" s="1" a="1"/>
  <c r="AS25" i="24" s="1"/>
  <c r="AL40" i="24"/>
  <c r="AS40" i="24" s="1" a="1"/>
  <c r="AS40" i="24" s="1"/>
  <c r="AW40" i="24" s="1"/>
  <c r="AI40" i="25"/>
  <c r="AL58" i="24"/>
  <c r="AS58" i="24" s="1" a="1"/>
  <c r="AS58" i="24" s="1"/>
  <c r="AW58" i="24" s="1"/>
  <c r="AI23" i="25"/>
  <c r="AL23" i="25" s="1"/>
  <c r="AL23" i="24"/>
  <c r="AS23" i="24" s="1" a="1"/>
  <c r="AS23" i="24" s="1"/>
  <c r="AT23" i="24" s="1"/>
  <c r="AI26" i="25"/>
  <c r="AL26" i="25" s="1"/>
  <c r="AL26" i="24"/>
  <c r="AS26" i="24" s="1" a="1"/>
  <c r="AS26" i="24" s="1"/>
  <c r="AL39" i="24"/>
  <c r="AS39" i="24" s="1" a="1"/>
  <c r="AS39" i="24" s="1"/>
  <c r="AW39" i="24" s="1"/>
  <c r="AI39" i="25"/>
  <c r="AI28" i="25"/>
  <c r="AL28" i="25" s="1"/>
  <c r="AL28" i="24"/>
  <c r="AS28" i="24" s="1" a="1"/>
  <c r="AS28" i="24" s="1"/>
  <c r="AT28" i="24" s="1"/>
  <c r="AI24" i="25"/>
  <c r="AL24" i="25" s="1"/>
  <c r="AL24" i="24"/>
  <c r="AS24" i="24" s="1" a="1"/>
  <c r="AS24" i="24" s="1"/>
  <c r="AL36" i="24"/>
  <c r="AS36" i="24" s="1" a="1"/>
  <c r="AS36" i="24" s="1"/>
  <c r="AW36" i="24" s="1"/>
  <c r="AI36" i="25"/>
  <c r="AL37" i="24"/>
  <c r="AS37" i="24" s="1" a="1"/>
  <c r="AS37" i="24" s="1"/>
  <c r="AI37" i="25"/>
  <c r="AI100" i="24"/>
  <c r="AI20" i="25"/>
  <c r="AL20" i="25" s="1"/>
  <c r="AL20" i="24"/>
  <c r="AS20" i="24" s="1" a="1"/>
  <c r="AS20" i="24" s="1"/>
  <c r="AT20" i="24" s="1"/>
  <c r="AS14" i="23" a="1"/>
  <c r="AS14" i="23" s="1"/>
  <c r="AT14" i="23" s="1"/>
  <c r="C25" i="30"/>
  <c r="AS8" i="23" a="1"/>
  <c r="AS8" i="23" s="1"/>
  <c r="AW8" i="23" s="1"/>
  <c r="C7" i="30"/>
  <c r="AS33" i="23" a="1"/>
  <c r="AS33" i="23" s="1"/>
  <c r="AW33" i="23" s="1"/>
  <c r="C23" i="30"/>
  <c r="AS22" i="23" a="1"/>
  <c r="AS22" i="23" s="1"/>
  <c r="AU22" i="23" s="1"/>
  <c r="C14" i="30"/>
  <c r="AS32" i="23" a="1"/>
  <c r="AS32" i="23" s="1"/>
  <c r="AW32" i="23" s="1"/>
  <c r="C12" i="30"/>
  <c r="AS19" i="23" a="1"/>
  <c r="AS19" i="23" s="1"/>
  <c r="AW19" i="23" s="1"/>
  <c r="C41" i="30"/>
  <c r="AS42" i="23" a="1"/>
  <c r="AS42" i="23" s="1"/>
  <c r="AW42" i="23" s="1"/>
  <c r="C15" i="30"/>
  <c r="AS43" i="23" a="1"/>
  <c r="AS43" i="23" s="1"/>
  <c r="AW43" i="23" s="1"/>
  <c r="C36" i="30"/>
  <c r="AS7" i="23" a="1"/>
  <c r="AS7" i="23" s="1"/>
  <c r="AW7" i="23" s="1"/>
  <c r="C8" i="30"/>
  <c r="AS35" i="23" a="1"/>
  <c r="AS35" i="23" s="1"/>
  <c r="AW35" i="23" s="1"/>
  <c r="C19" i="30"/>
  <c r="AS36" i="23" a="1"/>
  <c r="AS36" i="23" s="1"/>
  <c r="AU36" i="23" s="1"/>
  <c r="C37" i="30"/>
  <c r="AS5" i="23" a="1"/>
  <c r="AS5" i="23" s="1"/>
  <c r="C11" i="30"/>
  <c r="AS4" i="23" a="1"/>
  <c r="AS4" i="23" s="1"/>
  <c r="AW4" i="23" s="1"/>
  <c r="C4" i="30"/>
  <c r="AS20" i="23" a="1"/>
  <c r="AS20" i="23" s="1"/>
  <c r="AW20" i="23" s="1"/>
  <c r="C40" i="30"/>
  <c r="AS39" i="23" a="1"/>
  <c r="AS39" i="23" s="1"/>
  <c r="C35" i="30"/>
  <c r="AL22" i="25"/>
  <c r="L13" i="30"/>
  <c r="M12" i="30"/>
  <c r="AS9" i="23" a="1"/>
  <c r="AS9" i="23" s="1"/>
  <c r="AT9" i="23" s="1"/>
  <c r="C9" i="30"/>
  <c r="AS23" i="23" a="1"/>
  <c r="AS23" i="23" s="1"/>
  <c r="AW23" i="23" s="1"/>
  <c r="C30" i="30"/>
  <c r="AS40" i="23" a="1"/>
  <c r="AS40" i="23" s="1"/>
  <c r="AT40" i="23" s="1"/>
  <c r="C21" i="30"/>
  <c r="AS41" i="23" a="1"/>
  <c r="AS41" i="23" s="1"/>
  <c r="AW41" i="23" s="1"/>
  <c r="C33" i="30"/>
  <c r="AS21" i="23" a="1"/>
  <c r="AS21" i="23" s="1"/>
  <c r="AW21" i="23" s="1"/>
  <c r="C27" i="30"/>
  <c r="AS31" i="23" a="1"/>
  <c r="AS31" i="23" s="1"/>
  <c r="AW31" i="23" s="1"/>
  <c r="C38" i="30"/>
  <c r="AS34" i="23" a="1"/>
  <c r="AS34" i="23" s="1"/>
  <c r="AT34" i="23" s="1"/>
  <c r="C39" i="30"/>
  <c r="AS15" i="23" a="1"/>
  <c r="AS15" i="23" s="1"/>
  <c r="AT15" i="23" s="1"/>
  <c r="C20" i="30"/>
  <c r="AS11" i="23" a="1"/>
  <c r="AS11" i="23" s="1"/>
  <c r="AU11" i="23" s="1"/>
  <c r="C17" i="30"/>
  <c r="AP35" i="25"/>
  <c r="AP39" i="25"/>
  <c r="P39" i="25"/>
  <c r="J4" i="36"/>
  <c r="J70" i="36" s="1"/>
  <c r="E70" i="36"/>
  <c r="AL15" i="24"/>
  <c r="AS15" i="24" s="1" a="1"/>
  <c r="AS15" i="24" s="1"/>
  <c r="AW15" i="24" s="1"/>
  <c r="AL6" i="24"/>
  <c r="AS6" i="24" s="1" a="1"/>
  <c r="AS6" i="24" s="1"/>
  <c r="AW6" i="24" s="1"/>
  <c r="AL12" i="24"/>
  <c r="AS12" i="24" s="1" a="1"/>
  <c r="AS12" i="24" s="1"/>
  <c r="AB41" i="25"/>
  <c r="P41" i="25"/>
  <c r="AP31" i="25"/>
  <c r="P31" i="25"/>
  <c r="AL10" i="24"/>
  <c r="AS10" i="24" s="1" a="1"/>
  <c r="AS10" i="24" s="1"/>
  <c r="AP42" i="25"/>
  <c r="P42" i="25"/>
  <c r="AP30" i="25"/>
  <c r="P30" i="25"/>
  <c r="AL4" i="24"/>
  <c r="AS4" i="24" s="1" a="1"/>
  <c r="AS4" i="24" s="1"/>
  <c r="AW4" i="24" s="1"/>
  <c r="AL14" i="24"/>
  <c r="AS14" i="24" s="1" a="1"/>
  <c r="AS14" i="24" s="1"/>
  <c r="AW14" i="24" s="1"/>
  <c r="AB40" i="25"/>
  <c r="P40" i="25"/>
  <c r="AB38" i="25"/>
  <c r="P38" i="25"/>
  <c r="M28" i="34"/>
  <c r="L29" i="34"/>
  <c r="F71" i="34"/>
  <c r="E72" i="34"/>
  <c r="M70" i="34"/>
  <c r="L71" i="34"/>
  <c r="M73" i="33"/>
  <c r="L74" i="33"/>
  <c r="E71" i="33"/>
  <c r="F70" i="33"/>
  <c r="E28" i="33"/>
  <c r="F24" i="33"/>
  <c r="L28" i="33"/>
  <c r="M24" i="33"/>
  <c r="M61" i="32"/>
  <c r="L62" i="32"/>
  <c r="F59" i="32"/>
  <c r="E60" i="32"/>
  <c r="M65" i="30"/>
  <c r="L66" i="30"/>
  <c r="F65" i="30"/>
  <c r="E66" i="30"/>
  <c r="AB39" i="25"/>
  <c r="AP44" i="23"/>
  <c r="F12" i="3"/>
  <c r="AT35" i="23"/>
  <c r="AN39" i="25"/>
  <c r="AN32" i="25"/>
  <c r="AL30" i="24"/>
  <c r="AS30" i="24" s="1" a="1"/>
  <c r="AS30" i="24" s="1"/>
  <c r="AL13" i="24"/>
  <c r="AS13" i="24" s="1" a="1"/>
  <c r="AS13" i="24" s="1"/>
  <c r="AU13" i="24" s="1"/>
  <c r="AL11" i="24"/>
  <c r="AS11" i="24" s="1" a="1"/>
  <c r="AS11" i="24" s="1"/>
  <c r="AU11" i="24" s="1"/>
  <c r="AL5" i="24"/>
  <c r="AS5" i="24" s="1" a="1"/>
  <c r="AS5" i="24" s="1"/>
  <c r="AP38" i="25"/>
  <c r="AN33" i="25"/>
  <c r="AB34" i="25"/>
  <c r="AL34" i="25" s="1"/>
  <c r="AL63" i="23"/>
  <c r="AS63" i="23" s="1" a="1"/>
  <c r="AS63" i="23" s="1"/>
  <c r="AW63" i="23" s="1"/>
  <c r="AP34" i="25"/>
  <c r="AL61" i="23"/>
  <c r="AS61" i="23" s="1" a="1"/>
  <c r="AS61" i="23" s="1"/>
  <c r="AW61" i="23" s="1"/>
  <c r="Y102" i="23"/>
  <c r="AA84" i="23" s="1"/>
  <c r="AL68" i="23"/>
  <c r="AS68" i="23" s="1" a="1"/>
  <c r="AS68" i="23" s="1"/>
  <c r="AW68" i="23" s="1"/>
  <c r="AB42" i="25"/>
  <c r="AL42" i="25" s="1"/>
  <c r="AN42" i="25"/>
  <c r="AN35" i="25"/>
  <c r="AB43" i="25"/>
  <c r="AL43" i="25" s="1"/>
  <c r="AB33" i="25"/>
  <c r="AL33" i="25" s="1"/>
  <c r="AP43" i="25"/>
  <c r="AP33" i="25"/>
  <c r="AL35" i="25"/>
  <c r="AN43" i="25"/>
  <c r="AT43" i="25" s="1"/>
  <c r="AN41" i="25"/>
  <c r="AN31" i="25"/>
  <c r="AB31" i="25"/>
  <c r="AL31" i="25" s="1"/>
  <c r="AB36" i="25"/>
  <c r="AL36" i="25" s="1"/>
  <c r="AP36" i="25"/>
  <c r="AN36" i="25"/>
  <c r="AT4" i="23"/>
  <c r="AP41" i="25"/>
  <c r="AN38" i="25"/>
  <c r="AN34" i="25"/>
  <c r="AT41" i="23"/>
  <c r="AT8" i="23"/>
  <c r="AT20" i="23"/>
  <c r="AT19" i="23"/>
  <c r="AT11" i="23"/>
  <c r="AN30" i="25"/>
  <c r="AW39" i="23"/>
  <c r="AT39" i="23"/>
  <c r="AT31" i="23"/>
  <c r="AN40" i="25"/>
  <c r="AT33" i="23"/>
  <c r="AT22" i="23"/>
  <c r="AW5" i="23"/>
  <c r="AT5" i="23"/>
  <c r="AT32" i="23"/>
  <c r="AT42" i="23"/>
  <c r="AT7" i="23"/>
  <c r="AL50" i="23"/>
  <c r="AS50" i="23" s="1" a="1"/>
  <c r="AS50" i="23" s="1"/>
  <c r="AW50" i="23" s="1"/>
  <c r="AL60" i="23"/>
  <c r="AS60" i="23" s="1" a="1"/>
  <c r="AS60" i="23" s="1"/>
  <c r="AW60" i="23" s="1"/>
  <c r="AL80" i="23"/>
  <c r="AS80" i="23" s="1" a="1"/>
  <c r="AS80" i="23" s="1"/>
  <c r="AW80" i="23" s="1"/>
  <c r="AL81" i="23"/>
  <c r="AS81" i="23" s="1" a="1"/>
  <c r="AS81" i="23" s="1"/>
  <c r="AW81" i="23" s="1"/>
  <c r="V102" i="23"/>
  <c r="AL47" i="23"/>
  <c r="AS47" i="23" s="1" a="1"/>
  <c r="AS47" i="23" s="1"/>
  <c r="AW47" i="23" s="1"/>
  <c r="AL79" i="23"/>
  <c r="AS79" i="23" s="1" a="1"/>
  <c r="AS79" i="23" s="1"/>
  <c r="AW79" i="23" s="1"/>
  <c r="AL49" i="23"/>
  <c r="AS49" i="23" s="1" a="1"/>
  <c r="AS49" i="23" s="1"/>
  <c r="AW49" i="23" s="1"/>
  <c r="E102" i="23"/>
  <c r="AL69" i="23"/>
  <c r="AS69" i="23" s="1" a="1"/>
  <c r="AS69" i="23" s="1"/>
  <c r="AW69" i="23" s="1"/>
  <c r="AL64" i="23"/>
  <c r="AS64" i="23" s="1" a="1"/>
  <c r="AS64" i="23" s="1"/>
  <c r="AW64" i="23" s="1"/>
  <c r="AL59" i="23"/>
  <c r="AS59" i="23" s="1" a="1"/>
  <c r="AS59" i="23" s="1"/>
  <c r="AW59" i="23" s="1"/>
  <c r="AL52" i="23"/>
  <c r="AS52" i="23" s="1" a="1"/>
  <c r="AS52" i="23" s="1"/>
  <c r="AW52" i="23" s="1"/>
  <c r="AL53" i="23"/>
  <c r="AS53" i="23" s="1" a="1"/>
  <c r="AS53" i="23" s="1"/>
  <c r="AW53" i="23" s="1"/>
  <c r="AL48" i="23"/>
  <c r="AS48" i="23" s="1" a="1"/>
  <c r="AS48" i="23" s="1"/>
  <c r="AW48" i="23" s="1"/>
  <c r="AU5" i="23"/>
  <c r="AL10" i="23"/>
  <c r="AW36" i="23"/>
  <c r="AL13" i="23"/>
  <c r="AL6" i="23"/>
  <c r="AL38" i="23"/>
  <c r="AW11" i="23"/>
  <c r="AW22" i="23"/>
  <c r="AL30" i="23"/>
  <c r="AU7" i="23"/>
  <c r="AL12" i="23"/>
  <c r="AL51" i="23"/>
  <c r="AS51" i="23" s="1" a="1"/>
  <c r="AS51" i="23" s="1"/>
  <c r="AW51" i="23" s="1"/>
  <c r="AI45" i="23"/>
  <c r="AL37" i="23"/>
  <c r="AU8" i="23"/>
  <c r="AL58" i="23"/>
  <c r="AS58" i="23" s="1" a="1"/>
  <c r="AS58" i="23" s="1"/>
  <c r="AW58" i="23" s="1"/>
  <c r="AL57" i="23"/>
  <c r="AS57" i="23" s="1" a="1"/>
  <c r="AS57" i="23" s="1"/>
  <c r="AW57" i="23" s="1"/>
  <c r="AL54" i="23"/>
  <c r="AS54" i="23" s="1" a="1"/>
  <c r="AS54" i="23" s="1"/>
  <c r="AW54" i="23" s="1"/>
  <c r="AI100" i="23"/>
  <c r="AU21" i="23"/>
  <c r="AP40" i="25"/>
  <c r="AL30" i="25"/>
  <c r="AW40" i="23"/>
  <c r="AU35" i="23"/>
  <c r="AU20" i="23"/>
  <c r="AU31" i="23"/>
  <c r="AU43" i="23"/>
  <c r="AU23" i="23"/>
  <c r="AU33" i="23"/>
  <c r="AU19" i="23"/>
  <c r="AU42" i="23"/>
  <c r="AU32" i="23"/>
  <c r="AU41" i="23"/>
  <c r="AU39" i="23"/>
  <c r="AB45" i="24"/>
  <c r="AU8" i="24"/>
  <c r="AU42" i="24"/>
  <c r="J102" i="23"/>
  <c r="J102" i="24"/>
  <c r="AB37" i="25"/>
  <c r="AN37" i="25"/>
  <c r="AP37" i="25"/>
  <c r="AI45" i="24"/>
  <c r="AL3" i="24"/>
  <c r="AP99" i="24"/>
  <c r="AL9" i="24"/>
  <c r="AS9" i="24" s="1" a="1"/>
  <c r="AS9" i="24" s="1"/>
  <c r="AT9" i="24" s="1"/>
  <c r="AW7" i="24"/>
  <c r="AU7" i="24"/>
  <c r="AL33" i="24"/>
  <c r="AS33" i="24" s="1" a="1"/>
  <c r="AS33" i="24" s="1"/>
  <c r="AT33" i="24" s="1"/>
  <c r="AB100" i="24"/>
  <c r="AL47" i="24"/>
  <c r="AL55" i="24"/>
  <c r="AS55" i="24" s="1" a="1"/>
  <c r="AS55" i="24" s="1"/>
  <c r="AW55" i="24" s="1"/>
  <c r="AN99" i="24"/>
  <c r="AT47" i="24"/>
  <c r="AT99" i="24" s="1"/>
  <c r="AN44" i="24"/>
  <c r="AL43" i="24"/>
  <c r="AS43" i="24" s="1" a="1"/>
  <c r="AS43" i="24" s="1"/>
  <c r="Y102" i="24"/>
  <c r="AD45" i="24"/>
  <c r="AW9" i="23"/>
  <c r="AU9" i="23"/>
  <c r="AU15" i="23"/>
  <c r="AW15" i="23"/>
  <c r="S102" i="23"/>
  <c r="AW14" i="23"/>
  <c r="AU14" i="23"/>
  <c r="AT99" i="23"/>
  <c r="AD45" i="23"/>
  <c r="AN99" i="23"/>
  <c r="AB45" i="23"/>
  <c r="AA50" i="23"/>
  <c r="AP99" i="23"/>
  <c r="AS3" i="23"/>
  <c r="AT3" i="23" s="1"/>
  <c r="AA95" i="23"/>
  <c r="Z102" i="23"/>
  <c r="AN44" i="23"/>
  <c r="AB100" i="23"/>
  <c r="AK102" i="23"/>
  <c r="AU4" i="23"/>
  <c r="AG7" i="10"/>
  <c r="E52" i="45" l="1"/>
  <c r="F51" i="45"/>
  <c r="F21" i="34"/>
  <c r="E22" i="34"/>
  <c r="AS42" i="25" a="1"/>
  <c r="AS42" i="25" s="1"/>
  <c r="AU42" i="25" s="1"/>
  <c r="C20" i="37"/>
  <c r="AS35" i="25" a="1"/>
  <c r="AS35" i="25" s="1"/>
  <c r="AW35" i="25" s="1"/>
  <c r="C25" i="37"/>
  <c r="AS26" i="25" a="1"/>
  <c r="AS26" i="25" s="1"/>
  <c r="AU26" i="25" s="1"/>
  <c r="C29" i="37"/>
  <c r="AS16" i="25" a="1"/>
  <c r="AS16" i="25" s="1"/>
  <c r="AU16" i="25" s="1"/>
  <c r="C35" i="37"/>
  <c r="AS19" i="25" a="1"/>
  <c r="AS19" i="25" s="1"/>
  <c r="AT19" i="25" s="1"/>
  <c r="C41" i="37"/>
  <c r="AS18" i="25" a="1"/>
  <c r="AS18" i="25" s="1"/>
  <c r="AW18" i="25" s="1"/>
  <c r="C26" i="37"/>
  <c r="AS21" i="25" a="1"/>
  <c r="AS21" i="25" s="1"/>
  <c r="AW21" i="25" s="1"/>
  <c r="C23" i="37"/>
  <c r="AS25" i="25" a="1"/>
  <c r="AS25" i="25" s="1"/>
  <c r="AU25" i="25" s="1"/>
  <c r="C27" i="37"/>
  <c r="AS24" i="25" a="1"/>
  <c r="AS24" i="25" s="1"/>
  <c r="AU24" i="25" s="1"/>
  <c r="C33" i="37"/>
  <c r="AS23" i="25" a="1"/>
  <c r="AS23" i="25" s="1"/>
  <c r="AT23" i="25" s="1"/>
  <c r="C17" i="37"/>
  <c r="AS17" i="25" a="1"/>
  <c r="AS17" i="25" s="1"/>
  <c r="AU17" i="25" s="1"/>
  <c r="C30" i="37"/>
  <c r="AS27" i="25" a="1"/>
  <c r="AS27" i="25" s="1"/>
  <c r="AT27" i="25" s="1"/>
  <c r="C19" i="37"/>
  <c r="AS36" i="25" a="1"/>
  <c r="AS36" i="25" s="1"/>
  <c r="AW36" i="25" s="1"/>
  <c r="C34" i="37"/>
  <c r="AS33" i="25" a="1"/>
  <c r="AS33" i="25" s="1"/>
  <c r="AW33" i="25" s="1"/>
  <c r="C36" i="37"/>
  <c r="AS22" i="25" a="1"/>
  <c r="AS22" i="25" s="1"/>
  <c r="AU22" i="25" s="1"/>
  <c r="C13" i="37"/>
  <c r="AS20" i="25" a="1"/>
  <c r="AS20" i="25" s="1"/>
  <c r="AW20" i="25" s="1"/>
  <c r="C42" i="37"/>
  <c r="AS30" i="25" a="1"/>
  <c r="AS30" i="25" s="1"/>
  <c r="AW30" i="25" s="1"/>
  <c r="C21" i="37"/>
  <c r="AS31" i="25" a="1"/>
  <c r="AS31" i="25" s="1"/>
  <c r="AT31" i="25" s="1"/>
  <c r="C44" i="37"/>
  <c r="AS43" i="25" a="1"/>
  <c r="AS43" i="25" s="1"/>
  <c r="AW43" i="25" s="1"/>
  <c r="C40" i="37"/>
  <c r="AS28" i="25" a="1"/>
  <c r="AS28" i="25" s="1"/>
  <c r="AT28" i="25" s="1"/>
  <c r="C10" i="37"/>
  <c r="AS29" i="25" a="1"/>
  <c r="AS29" i="25" s="1"/>
  <c r="AU29" i="25" s="1"/>
  <c r="C32" i="37"/>
  <c r="AS34" i="25" a="1"/>
  <c r="AS34" i="25" s="1"/>
  <c r="AW34" i="25" s="1"/>
  <c r="C43" i="37"/>
  <c r="AS32" i="25" a="1"/>
  <c r="AS32" i="25" s="1"/>
  <c r="AU32" i="25" s="1"/>
  <c r="C37" i="37"/>
  <c r="G12" i="34"/>
  <c r="G28" i="34"/>
  <c r="G14" i="34"/>
  <c r="F91" i="39"/>
  <c r="E92" i="39"/>
  <c r="M93" i="39"/>
  <c r="L94" i="39"/>
  <c r="L94" i="37"/>
  <c r="M93" i="37"/>
  <c r="F90" i="37"/>
  <c r="E91" i="37"/>
  <c r="L27" i="33"/>
  <c r="M27" i="33" s="1"/>
  <c r="M26" i="33"/>
  <c r="F26" i="33"/>
  <c r="E27" i="33"/>
  <c r="F27" i="33" s="1"/>
  <c r="AT15" i="24"/>
  <c r="AL38" i="25"/>
  <c r="AT39" i="24"/>
  <c r="AW5" i="24"/>
  <c r="AT5" i="24"/>
  <c r="AW38" i="24"/>
  <c r="AT38" i="24"/>
  <c r="AT36" i="24"/>
  <c r="AW12" i="24"/>
  <c r="AT12" i="24"/>
  <c r="AT4" i="24"/>
  <c r="AW10" i="24"/>
  <c r="AT10" i="24"/>
  <c r="AW37" i="24"/>
  <c r="AT37" i="24"/>
  <c r="AW32" i="24"/>
  <c r="AT32" i="24"/>
  <c r="AT31" i="24"/>
  <c r="AW30" i="24"/>
  <c r="AT30" i="24"/>
  <c r="AT6" i="24"/>
  <c r="AA30" i="24"/>
  <c r="AA7" i="24"/>
  <c r="AA16" i="24"/>
  <c r="AA38" i="24"/>
  <c r="AA28" i="24"/>
  <c r="AA8" i="24"/>
  <c r="AA17" i="24"/>
  <c r="AA24" i="24"/>
  <c r="AA42" i="24"/>
  <c r="AA10" i="24"/>
  <c r="AA5" i="24"/>
  <c r="AA32" i="24"/>
  <c r="AA15" i="24"/>
  <c r="AA4" i="24"/>
  <c r="AA22" i="24"/>
  <c r="AA20" i="24"/>
  <c r="AA41" i="24"/>
  <c r="AA35" i="24"/>
  <c r="AA40" i="24"/>
  <c r="AA19" i="24"/>
  <c r="AA39" i="24"/>
  <c r="AA43" i="24"/>
  <c r="AA34" i="24"/>
  <c r="AA33" i="24"/>
  <c r="AA31" i="24"/>
  <c r="AA29" i="24"/>
  <c r="AA6" i="24"/>
  <c r="AA11" i="24"/>
  <c r="AA36" i="24"/>
  <c r="AA13" i="24"/>
  <c r="AA18" i="24"/>
  <c r="AA25" i="24"/>
  <c r="AA27" i="24"/>
  <c r="AA14" i="24"/>
  <c r="AA37" i="24"/>
  <c r="AA26" i="24"/>
  <c r="AA12" i="24"/>
  <c r="AA9" i="24"/>
  <c r="AA21" i="24"/>
  <c r="AA23" i="24"/>
  <c r="AU32" i="24"/>
  <c r="AW34" i="24"/>
  <c r="AU35" i="24"/>
  <c r="AU39" i="24"/>
  <c r="AU37" i="24"/>
  <c r="AU14" i="24"/>
  <c r="AL39" i="25"/>
  <c r="AU40" i="24"/>
  <c r="AU4" i="24"/>
  <c r="AL37" i="25"/>
  <c r="AW13" i="24"/>
  <c r="AL40" i="25"/>
  <c r="AL41" i="25"/>
  <c r="AU15" i="24"/>
  <c r="AU41" i="24"/>
  <c r="AU31" i="24"/>
  <c r="AU38" i="24"/>
  <c r="AW23" i="24"/>
  <c r="AU23" i="24"/>
  <c r="AU36" i="24"/>
  <c r="AW20" i="24"/>
  <c r="AU20" i="24"/>
  <c r="AU12" i="24"/>
  <c r="AU28" i="24"/>
  <c r="AW28" i="24"/>
  <c r="AW29" i="24"/>
  <c r="AU29" i="24"/>
  <c r="AW21" i="24"/>
  <c r="AU21" i="24"/>
  <c r="AW17" i="24"/>
  <c r="AU17" i="24"/>
  <c r="AU22" i="24"/>
  <c r="AW22" i="24"/>
  <c r="AW27" i="24"/>
  <c r="AU27" i="24"/>
  <c r="AU10" i="24"/>
  <c r="AW25" i="24"/>
  <c r="AU25" i="24"/>
  <c r="AU18" i="24"/>
  <c r="AW18" i="24"/>
  <c r="AW24" i="24"/>
  <c r="AU24" i="24"/>
  <c r="AW26" i="24"/>
  <c r="AU26" i="24"/>
  <c r="AW16" i="24"/>
  <c r="AU16" i="24"/>
  <c r="AU19" i="24"/>
  <c r="AW19" i="24"/>
  <c r="AB102" i="24"/>
  <c r="P13" i="3" s="1"/>
  <c r="L14" i="30"/>
  <c r="M13" i="30"/>
  <c r="AS10" i="23" a="1"/>
  <c r="AS10" i="23" s="1"/>
  <c r="AW10" i="23" s="1"/>
  <c r="C10" i="30"/>
  <c r="AU40" i="23"/>
  <c r="AS30" i="23" a="1"/>
  <c r="AS30" i="23" s="1"/>
  <c r="AW30" i="23" s="1"/>
  <c r="C22" i="30"/>
  <c r="AS37" i="23" a="1"/>
  <c r="AS37" i="23" s="1"/>
  <c r="C24" i="30"/>
  <c r="AS38" i="23" a="1"/>
  <c r="AS38" i="23" s="1"/>
  <c r="AU38" i="23" s="1"/>
  <c r="C16" i="30"/>
  <c r="AU6" i="24"/>
  <c r="AS6" i="23" a="1"/>
  <c r="AS6" i="23" s="1"/>
  <c r="AU6" i="23" s="1"/>
  <c r="C6" i="30"/>
  <c r="AU34" i="23"/>
  <c r="AS13" i="23" a="1"/>
  <c r="AS13" i="23" s="1"/>
  <c r="AW13" i="23" s="1"/>
  <c r="C18" i="30"/>
  <c r="AW34" i="23"/>
  <c r="AS12" i="23" a="1"/>
  <c r="AS12" i="23" s="1"/>
  <c r="AW12" i="23" s="1"/>
  <c r="C13" i="30"/>
  <c r="AU30" i="24"/>
  <c r="M71" i="34"/>
  <c r="L72" i="34"/>
  <c r="F72" i="34"/>
  <c r="E73" i="34"/>
  <c r="M29" i="34"/>
  <c r="G25" i="34" s="1"/>
  <c r="L30" i="34"/>
  <c r="L29" i="33"/>
  <c r="M28" i="33"/>
  <c r="F28" i="33"/>
  <c r="E29" i="33"/>
  <c r="F71" i="33"/>
  <c r="E72" i="33"/>
  <c r="L75" i="33"/>
  <c r="M74" i="33"/>
  <c r="F60" i="32"/>
  <c r="E61" i="32"/>
  <c r="M62" i="32"/>
  <c r="L63" i="32"/>
  <c r="AA88" i="23"/>
  <c r="AA98" i="23"/>
  <c r="F66" i="30"/>
  <c r="E67" i="30"/>
  <c r="M66" i="30"/>
  <c r="L67" i="30"/>
  <c r="AA37" i="23"/>
  <c r="AA42" i="23"/>
  <c r="AA62" i="23"/>
  <c r="AA71" i="23"/>
  <c r="AA77" i="23"/>
  <c r="AA60" i="23"/>
  <c r="AA70" i="23"/>
  <c r="AA68" i="23"/>
  <c r="AA96" i="23"/>
  <c r="AA47" i="23"/>
  <c r="AA82" i="23"/>
  <c r="AA79" i="23"/>
  <c r="AA97" i="23"/>
  <c r="AA52" i="23"/>
  <c r="AD102" i="23"/>
  <c r="AA76" i="23"/>
  <c r="AA53" i="23"/>
  <c r="AA34" i="23"/>
  <c r="AA66" i="23"/>
  <c r="AA83" i="23"/>
  <c r="AA81" i="23"/>
  <c r="AA92" i="23"/>
  <c r="AA12" i="23"/>
  <c r="AA56" i="23"/>
  <c r="AA89" i="23"/>
  <c r="AA90" i="23"/>
  <c r="AA28" i="23"/>
  <c r="AA27" i="23"/>
  <c r="AA29" i="23"/>
  <c r="AA32" i="23"/>
  <c r="AA17" i="23"/>
  <c r="AA18" i="23"/>
  <c r="AA16" i="23"/>
  <c r="AU5" i="24"/>
  <c r="AW11" i="24"/>
  <c r="AA73" i="23"/>
  <c r="AA48" i="23"/>
  <c r="AA61" i="23"/>
  <c r="AA65" i="23"/>
  <c r="AA93" i="23"/>
  <c r="AA63" i="23"/>
  <c r="AA49" i="23"/>
  <c r="AA11" i="23"/>
  <c r="AA4" i="23"/>
  <c r="AA43" i="23"/>
  <c r="AA35" i="23"/>
  <c r="AA91" i="23"/>
  <c r="AA51" i="23"/>
  <c r="AA36" i="23"/>
  <c r="AA38" i="23"/>
  <c r="AA19" i="23"/>
  <c r="AA9" i="23"/>
  <c r="AA74" i="23"/>
  <c r="AA22" i="23"/>
  <c r="AA14" i="23"/>
  <c r="AA30" i="23"/>
  <c r="AA39" i="23"/>
  <c r="AA80" i="23"/>
  <c r="AA54" i="23"/>
  <c r="AA58" i="23"/>
  <c r="AA75" i="23"/>
  <c r="AA86" i="23"/>
  <c r="AA78" i="23"/>
  <c r="AA67" i="23"/>
  <c r="AA72" i="23"/>
  <c r="AA5" i="23"/>
  <c r="AA13" i="23"/>
  <c r="AA23" i="23"/>
  <c r="AA20" i="23"/>
  <c r="AA94" i="23"/>
  <c r="AA15" i="23"/>
  <c r="AA21" i="23"/>
  <c r="AA40" i="23"/>
  <c r="AA55" i="23"/>
  <c r="AA33" i="23"/>
  <c r="AA41" i="23"/>
  <c r="AA8" i="23"/>
  <c r="AA6" i="23"/>
  <c r="AA69" i="23"/>
  <c r="AA57" i="23"/>
  <c r="AA3" i="23"/>
  <c r="AA59" i="23"/>
  <c r="AA85" i="23"/>
  <c r="AA87" i="23"/>
  <c r="AA64" i="23"/>
  <c r="AA31" i="23"/>
  <c r="AA7" i="23"/>
  <c r="AA10" i="23"/>
  <c r="AT6" i="23"/>
  <c r="AT44" i="23" s="1"/>
  <c r="AT13" i="23"/>
  <c r="AT30" i="23"/>
  <c r="AT10" i="23"/>
  <c r="AT12" i="23"/>
  <c r="AU37" i="23"/>
  <c r="AT37" i="23"/>
  <c r="AT38" i="23"/>
  <c r="AU10" i="23"/>
  <c r="AW6" i="23"/>
  <c r="AU13" i="23"/>
  <c r="AW38" i="23"/>
  <c r="AU12" i="23"/>
  <c r="AU30" i="23"/>
  <c r="AW100" i="23"/>
  <c r="AL45" i="23"/>
  <c r="AW37" i="23"/>
  <c r="AS99" i="23"/>
  <c r="AL100" i="23"/>
  <c r="AW33" i="24"/>
  <c r="AU33" i="24"/>
  <c r="AW43" i="24"/>
  <c r="AU43" i="24"/>
  <c r="AA97" i="24"/>
  <c r="AA96" i="24"/>
  <c r="AA95" i="24"/>
  <c r="AA94" i="24"/>
  <c r="AA93" i="24"/>
  <c r="AA92" i="24"/>
  <c r="AA91" i="24"/>
  <c r="AA90" i="24"/>
  <c r="AA89" i="24"/>
  <c r="AA88" i="24"/>
  <c r="AA87" i="24"/>
  <c r="AA86" i="24"/>
  <c r="AA85" i="24"/>
  <c r="AA84" i="24"/>
  <c r="AA83" i="24"/>
  <c r="AA82" i="24"/>
  <c r="AA61" i="24"/>
  <c r="AA63" i="24"/>
  <c r="AA3" i="24"/>
  <c r="AA47" i="24"/>
  <c r="AA75" i="24"/>
  <c r="AA62" i="24"/>
  <c r="AA73" i="24"/>
  <c r="AA64" i="24"/>
  <c r="AA81" i="24"/>
  <c r="AA71" i="24"/>
  <c r="AA53" i="24"/>
  <c r="AA54" i="24"/>
  <c r="AA56" i="24"/>
  <c r="AD102" i="24"/>
  <c r="AA51" i="24"/>
  <c r="AA69" i="24"/>
  <c r="AA72" i="24"/>
  <c r="AA74" i="24"/>
  <c r="AA77" i="24"/>
  <c r="AA58" i="24"/>
  <c r="AA80" i="24"/>
  <c r="AA52" i="24"/>
  <c r="AA66" i="24"/>
  <c r="AA78" i="24"/>
  <c r="AA67" i="24"/>
  <c r="AA48" i="24"/>
  <c r="AA57" i="24"/>
  <c r="AA50" i="24"/>
  <c r="AA60" i="24"/>
  <c r="AA70" i="24"/>
  <c r="AA55" i="24"/>
  <c r="AA49" i="24"/>
  <c r="AA59" i="24"/>
  <c r="AA68" i="24"/>
  <c r="AA65" i="24"/>
  <c r="AA98" i="24"/>
  <c r="AA76" i="24"/>
  <c r="AA79" i="24"/>
  <c r="AW9" i="24"/>
  <c r="AU9" i="24"/>
  <c r="AL100" i="24"/>
  <c r="AS47" i="24" a="1"/>
  <c r="AS47" i="24" s="1"/>
  <c r="AS3" i="24"/>
  <c r="AT3" i="24" s="1"/>
  <c r="AT44" i="24" s="1"/>
  <c r="AL45" i="24"/>
  <c r="AS44" i="23"/>
  <c r="AU3" i="23"/>
  <c r="AU44" i="23" s="1"/>
  <c r="AW3" i="23"/>
  <c r="AB102" i="23"/>
  <c r="P12" i="3" s="1"/>
  <c r="E5" i="19"/>
  <c r="E11" i="19"/>
  <c r="E13" i="19"/>
  <c r="E6" i="19"/>
  <c r="E7" i="19"/>
  <c r="E8" i="19"/>
  <c r="E14" i="19"/>
  <c r="E15" i="19"/>
  <c r="E53" i="45" l="1"/>
  <c r="F52" i="45"/>
  <c r="AT42" i="25"/>
  <c r="AW42" i="25"/>
  <c r="AW16" i="25"/>
  <c r="AW25" i="25"/>
  <c r="AW27" i="25"/>
  <c r="AU27" i="25"/>
  <c r="AW28" i="25"/>
  <c r="F22" i="34"/>
  <c r="E23" i="34"/>
  <c r="AT34" i="25"/>
  <c r="AU18" i="25"/>
  <c r="AU33" i="25"/>
  <c r="AT21" i="25"/>
  <c r="AU21" i="25"/>
  <c r="AW26" i="25"/>
  <c r="AW31" i="25"/>
  <c r="AU43" i="25"/>
  <c r="AW17" i="25"/>
  <c r="AT22" i="25"/>
  <c r="AT32" i="25"/>
  <c r="AT33" i="25"/>
  <c r="AW32" i="25"/>
  <c r="AU34" i="25"/>
  <c r="AT35" i="25"/>
  <c r="AW23" i="25"/>
  <c r="AU23" i="25"/>
  <c r="AU31" i="25"/>
  <c r="AU35" i="25"/>
  <c r="AW22" i="25"/>
  <c r="AW19" i="25"/>
  <c r="AS37" i="25" a="1"/>
  <c r="AS37" i="25" s="1"/>
  <c r="AU37" i="25" s="1"/>
  <c r="C18" i="37"/>
  <c r="AT36" i="25"/>
  <c r="AT30" i="25"/>
  <c r="AU19" i="25"/>
  <c r="AS39" i="25" a="1"/>
  <c r="AS39" i="25" s="1"/>
  <c r="AU39" i="25" s="1"/>
  <c r="C39" i="37"/>
  <c r="AS38" i="25" a="1"/>
  <c r="AS38" i="25" s="1"/>
  <c r="C28" i="37"/>
  <c r="AS41" i="25" a="1"/>
  <c r="AS41" i="25" s="1"/>
  <c r="AU41" i="25" s="1"/>
  <c r="C38" i="37"/>
  <c r="AW29" i="25"/>
  <c r="AW24" i="25"/>
  <c r="AS40" i="25" a="1"/>
  <c r="AS40" i="25" s="1"/>
  <c r="C31" i="37"/>
  <c r="AU30" i="25"/>
  <c r="AU36" i="25"/>
  <c r="AU28" i="25"/>
  <c r="AU20" i="25"/>
  <c r="AT20" i="25"/>
  <c r="G22" i="34"/>
  <c r="M94" i="39"/>
  <c r="L95" i="39"/>
  <c r="F92" i="39"/>
  <c r="E93" i="39"/>
  <c r="F91" i="37"/>
  <c r="E92" i="37"/>
  <c r="M94" i="37"/>
  <c r="L95" i="37"/>
  <c r="AC13" i="3"/>
  <c r="AF13" i="3" s="1"/>
  <c r="AB13" i="3"/>
  <c r="C42" i="30"/>
  <c r="D6" i="30" s="1"/>
  <c r="D16" i="30"/>
  <c r="D13" i="30"/>
  <c r="D18" i="30"/>
  <c r="D24" i="30"/>
  <c r="D22" i="30"/>
  <c r="G9" i="30"/>
  <c r="G13" i="30"/>
  <c r="M14" i="30"/>
  <c r="G10" i="30" s="1"/>
  <c r="L15" i="30"/>
  <c r="L31" i="34"/>
  <c r="M30" i="34"/>
  <c r="G23" i="34" s="1"/>
  <c r="F73" i="34"/>
  <c r="E74" i="34"/>
  <c r="M72" i="34"/>
  <c r="L73" i="34"/>
  <c r="G28" i="33"/>
  <c r="M75" i="33"/>
  <c r="L76" i="33"/>
  <c r="F72" i="33"/>
  <c r="E73" i="33"/>
  <c r="E30" i="33"/>
  <c r="F29" i="33"/>
  <c r="L30" i="33"/>
  <c r="M29" i="33"/>
  <c r="G20" i="33" s="1"/>
  <c r="AA100" i="24"/>
  <c r="AA45" i="24"/>
  <c r="M63" i="32"/>
  <c r="L64" i="32"/>
  <c r="F61" i="32"/>
  <c r="E62" i="32"/>
  <c r="M67" i="30"/>
  <c r="L68" i="30"/>
  <c r="F67" i="30"/>
  <c r="E68" i="30"/>
  <c r="AC12" i="3"/>
  <c r="AF12" i="3" s="1"/>
  <c r="AB12" i="3"/>
  <c r="AA100" i="23"/>
  <c r="AA45" i="23"/>
  <c r="AW45" i="23"/>
  <c r="AW102" i="23" s="1"/>
  <c r="AL102" i="23"/>
  <c r="AL102" i="24"/>
  <c r="AS99" i="24"/>
  <c r="AW47" i="24"/>
  <c r="AW100" i="24" s="1"/>
  <c r="AU3" i="24"/>
  <c r="AU44" i="24" s="1"/>
  <c r="AS44" i="24"/>
  <c r="AW3" i="24"/>
  <c r="AW45" i="24" s="1"/>
  <c r="E12" i="19"/>
  <c r="E4" i="19"/>
  <c r="E10" i="19"/>
  <c r="E9" i="19"/>
  <c r="V45" i="3"/>
  <c r="T45" i="3"/>
  <c r="AA45" i="3"/>
  <c r="L4" i="25"/>
  <c r="L5" i="25"/>
  <c r="L6" i="25"/>
  <c r="L7" i="25"/>
  <c r="L8" i="25"/>
  <c r="L9" i="25"/>
  <c r="L10" i="25"/>
  <c r="L11" i="25"/>
  <c r="L12" i="25"/>
  <c r="L13" i="25"/>
  <c r="L14" i="25"/>
  <c r="L15" i="25"/>
  <c r="L3" i="25"/>
  <c r="K4" i="25"/>
  <c r="K5" i="25"/>
  <c r="K6" i="25"/>
  <c r="K7" i="25"/>
  <c r="K8" i="25"/>
  <c r="K9" i="25"/>
  <c r="K10" i="25"/>
  <c r="K11" i="25"/>
  <c r="K12" i="25"/>
  <c r="K13" i="25"/>
  <c r="K14" i="25"/>
  <c r="K15" i="25"/>
  <c r="K3" i="25"/>
  <c r="H15" i="25"/>
  <c r="G15" i="25"/>
  <c r="F15" i="25"/>
  <c r="H14" i="25"/>
  <c r="G14" i="25"/>
  <c r="F14" i="25"/>
  <c r="H13" i="25"/>
  <c r="G13" i="25"/>
  <c r="F13" i="25"/>
  <c r="H12" i="25"/>
  <c r="G12" i="25"/>
  <c r="F12" i="25"/>
  <c r="H11" i="25"/>
  <c r="G11" i="25"/>
  <c r="F11" i="25"/>
  <c r="H10" i="25"/>
  <c r="G10" i="25"/>
  <c r="F10" i="25"/>
  <c r="H9" i="25"/>
  <c r="G9" i="25"/>
  <c r="F9" i="25"/>
  <c r="H8" i="25"/>
  <c r="G8" i="25"/>
  <c r="F8" i="25"/>
  <c r="H7" i="25"/>
  <c r="G7" i="25"/>
  <c r="F7" i="25"/>
  <c r="H6" i="25"/>
  <c r="G6" i="25"/>
  <c r="F6" i="25"/>
  <c r="H5" i="25"/>
  <c r="G5" i="25"/>
  <c r="F5" i="25"/>
  <c r="H4" i="25"/>
  <c r="G4" i="25"/>
  <c r="F4" i="25"/>
  <c r="H3" i="25"/>
  <c r="G3" i="25"/>
  <c r="F3" i="25"/>
  <c r="P102" i="25"/>
  <c r="O102" i="25"/>
  <c r="N102" i="25"/>
  <c r="M102" i="25"/>
  <c r="K102" i="25"/>
  <c r="AR100" i="25"/>
  <c r="AC100" i="25"/>
  <c r="X100" i="25"/>
  <c r="W100" i="25"/>
  <c r="U100" i="25"/>
  <c r="T100" i="25"/>
  <c r="R100" i="25"/>
  <c r="Q100" i="25"/>
  <c r="L100" i="25"/>
  <c r="H100" i="25"/>
  <c r="G100" i="25"/>
  <c r="F100" i="25"/>
  <c r="AR98" i="25"/>
  <c r="AQ98" i="25"/>
  <c r="AO98" i="25"/>
  <c r="AU98" i="25" s="1"/>
  <c r="AD98" i="25"/>
  <c r="Z98" i="25"/>
  <c r="Y98" i="25"/>
  <c r="V98" i="25"/>
  <c r="S98" i="25"/>
  <c r="O98" i="25"/>
  <c r="J98" i="25"/>
  <c r="E98" i="25"/>
  <c r="AR97" i="25"/>
  <c r="AQ97" i="25"/>
  <c r="AP97" i="25"/>
  <c r="AO97" i="25"/>
  <c r="AU97" i="25" s="1"/>
  <c r="AD97" i="25"/>
  <c r="AB97" i="25"/>
  <c r="Z97" i="25"/>
  <c r="Y97" i="25"/>
  <c r="V97" i="25"/>
  <c r="S97" i="25"/>
  <c r="AN97" i="25" s="1"/>
  <c r="AT97" i="25" s="1"/>
  <c r="P97" i="25"/>
  <c r="O97" i="25"/>
  <c r="J97" i="25"/>
  <c r="E97" i="25"/>
  <c r="AR96" i="25"/>
  <c r="AQ96" i="25"/>
  <c r="AP96" i="25"/>
  <c r="AO96" i="25"/>
  <c r="AU96" i="25" s="1"/>
  <c r="AN96" i="25"/>
  <c r="AT96" i="25" s="1"/>
  <c r="AD96" i="25"/>
  <c r="AB96" i="25"/>
  <c r="Z96" i="25"/>
  <c r="Y96" i="25"/>
  <c r="V96" i="25"/>
  <c r="S96" i="25"/>
  <c r="P96" i="25"/>
  <c r="O96" i="25"/>
  <c r="E96" i="25"/>
  <c r="J96" i="25" s="1"/>
  <c r="AR95" i="25"/>
  <c r="AQ95" i="25"/>
  <c r="AP95" i="25"/>
  <c r="AO95" i="25"/>
  <c r="AU95" i="25" s="1"/>
  <c r="AN95" i="25"/>
  <c r="AT95" i="25" s="1"/>
  <c r="AB95" i="25"/>
  <c r="Z95" i="25"/>
  <c r="Y95" i="25"/>
  <c r="V95" i="25"/>
  <c r="S95" i="25"/>
  <c r="P95" i="25" s="1"/>
  <c r="O95" i="25"/>
  <c r="J95" i="25"/>
  <c r="E95" i="25"/>
  <c r="AR94" i="25"/>
  <c r="AQ94" i="25"/>
  <c r="AO94" i="25"/>
  <c r="AU94" i="25" s="1"/>
  <c r="AN94" i="25"/>
  <c r="AT94" i="25" s="1"/>
  <c r="Z94" i="25"/>
  <c r="Y94" i="25"/>
  <c r="V94" i="25"/>
  <c r="S94" i="25"/>
  <c r="P94" i="25" s="1"/>
  <c r="O94" i="25"/>
  <c r="E94" i="25"/>
  <c r="J94" i="25" s="1"/>
  <c r="AR93" i="25"/>
  <c r="AQ93" i="25"/>
  <c r="AP93" i="25"/>
  <c r="AO93" i="25"/>
  <c r="AU93" i="25" s="1"/>
  <c r="AN93" i="25"/>
  <c r="AT93" i="25" s="1"/>
  <c r="Z93" i="25"/>
  <c r="Y93" i="25"/>
  <c r="AD93" i="25" s="1"/>
  <c r="V93" i="25"/>
  <c r="S93" i="25"/>
  <c r="P93" i="25" s="1"/>
  <c r="O93" i="25"/>
  <c r="E93" i="25"/>
  <c r="J93" i="25" s="1"/>
  <c r="AR92" i="25"/>
  <c r="AQ92" i="25"/>
  <c r="AO92" i="25"/>
  <c r="AU92" i="25" s="1"/>
  <c r="Z92" i="25"/>
  <c r="Y92" i="25"/>
  <c r="V92" i="25"/>
  <c r="S92" i="25"/>
  <c r="O92" i="25"/>
  <c r="E92" i="25"/>
  <c r="J92" i="25" s="1"/>
  <c r="AU91" i="25"/>
  <c r="AR91" i="25"/>
  <c r="AQ91" i="25"/>
  <c r="AO91" i="25"/>
  <c r="AN91" i="25"/>
  <c r="AT91" i="25" s="1"/>
  <c r="AD91" i="25"/>
  <c r="AB91" i="25"/>
  <c r="AL91" i="25" s="1"/>
  <c r="AS91" i="25" s="1" a="1"/>
  <c r="AS91" i="25" s="1"/>
  <c r="AW91" i="25" s="1"/>
  <c r="Z91" i="25"/>
  <c r="Y91" i="25"/>
  <c r="V91" i="25"/>
  <c r="S91" i="25"/>
  <c r="AP91" i="25" s="1"/>
  <c r="P91" i="25"/>
  <c r="O91" i="25"/>
  <c r="J91" i="25"/>
  <c r="E91" i="25"/>
  <c r="AU90" i="25"/>
  <c r="AR90" i="25"/>
  <c r="AQ90" i="25"/>
  <c r="AO90" i="25"/>
  <c r="AD90" i="25"/>
  <c r="Z90" i="25"/>
  <c r="Y90" i="25"/>
  <c r="V90" i="25"/>
  <c r="S90" i="25"/>
  <c r="O90" i="25"/>
  <c r="J90" i="25"/>
  <c r="E90" i="25"/>
  <c r="AR89" i="25"/>
  <c r="AQ89" i="25"/>
  <c r="AP89" i="25"/>
  <c r="AO89" i="25"/>
  <c r="AU89" i="25" s="1"/>
  <c r="AD89" i="25"/>
  <c r="AB89" i="25"/>
  <c r="AL89" i="25" s="1"/>
  <c r="AS89" i="25" s="1" a="1"/>
  <c r="AS89" i="25" s="1"/>
  <c r="AW89" i="25" s="1"/>
  <c r="Z89" i="25"/>
  <c r="Y89" i="25"/>
  <c r="V89" i="25"/>
  <c r="S89" i="25"/>
  <c r="AN89" i="25" s="1"/>
  <c r="AT89" i="25" s="1"/>
  <c r="P89" i="25"/>
  <c r="O89" i="25"/>
  <c r="J89" i="25"/>
  <c r="E89" i="25"/>
  <c r="AR88" i="25"/>
  <c r="AQ88" i="25"/>
  <c r="AP88" i="25"/>
  <c r="AO88" i="25"/>
  <c r="AU88" i="25" s="1"/>
  <c r="AD88" i="25"/>
  <c r="AB88" i="25"/>
  <c r="Z88" i="25"/>
  <c r="Y88" i="25"/>
  <c r="V88" i="25"/>
  <c r="S88" i="25"/>
  <c r="AN88" i="25" s="1"/>
  <c r="AT88" i="25" s="1"/>
  <c r="P88" i="25"/>
  <c r="O88" i="25"/>
  <c r="E88" i="25"/>
  <c r="J88" i="25" s="1"/>
  <c r="AR87" i="25"/>
  <c r="AQ87" i="25"/>
  <c r="AP87" i="25"/>
  <c r="AO87" i="25"/>
  <c r="AU87" i="25" s="1"/>
  <c r="AN87" i="25"/>
  <c r="AT87" i="25" s="1"/>
  <c r="AB87" i="25"/>
  <c r="Z87" i="25"/>
  <c r="Y87" i="25"/>
  <c r="V87" i="25"/>
  <c r="S87" i="25"/>
  <c r="P87" i="25" s="1"/>
  <c r="O87" i="25"/>
  <c r="J87" i="25"/>
  <c r="E87" i="25"/>
  <c r="AR86" i="25"/>
  <c r="AQ86" i="25"/>
  <c r="AO86" i="25"/>
  <c r="AU86" i="25" s="1"/>
  <c r="AN86" i="25"/>
  <c r="AT86" i="25" s="1"/>
  <c r="Z86" i="25"/>
  <c r="Y86" i="25"/>
  <c r="V86" i="25"/>
  <c r="S86" i="25"/>
  <c r="P86" i="25" s="1"/>
  <c r="O86" i="25"/>
  <c r="E86" i="25"/>
  <c r="J86" i="25" s="1"/>
  <c r="AR85" i="25"/>
  <c r="AQ85" i="25"/>
  <c r="AP85" i="25"/>
  <c r="AO85" i="25"/>
  <c r="AU85" i="25" s="1"/>
  <c r="AN85" i="25"/>
  <c r="AT85" i="25" s="1"/>
  <c r="Z85" i="25"/>
  <c r="Y85" i="25"/>
  <c r="AD85" i="25" s="1"/>
  <c r="V85" i="25"/>
  <c r="S85" i="25"/>
  <c r="P85" i="25" s="1"/>
  <c r="O85" i="25"/>
  <c r="E85" i="25"/>
  <c r="J85" i="25" s="1"/>
  <c r="AR84" i="25"/>
  <c r="AQ84" i="25"/>
  <c r="AO84" i="25"/>
  <c r="AU84" i="25" s="1"/>
  <c r="Z84" i="25"/>
  <c r="Y84" i="25"/>
  <c r="V84" i="25"/>
  <c r="S84" i="25"/>
  <c r="O84" i="25"/>
  <c r="E84" i="25"/>
  <c r="J84" i="25" s="1"/>
  <c r="AR83" i="25"/>
  <c r="AQ83" i="25"/>
  <c r="AO83" i="25"/>
  <c r="AU83" i="25" s="1"/>
  <c r="AN83" i="25"/>
  <c r="AT83" i="25" s="1"/>
  <c r="AD83" i="25"/>
  <c r="AB83" i="25"/>
  <c r="Z83" i="25"/>
  <c r="Y83" i="25"/>
  <c r="V83" i="25"/>
  <c r="S83" i="25"/>
  <c r="AP83" i="25" s="1"/>
  <c r="P83" i="25"/>
  <c r="O83" i="25"/>
  <c r="J83" i="25"/>
  <c r="E83" i="25"/>
  <c r="AR82" i="25"/>
  <c r="AQ82" i="25"/>
  <c r="AO82" i="25"/>
  <c r="AU82" i="25" s="1"/>
  <c r="AD82" i="25"/>
  <c r="Z82" i="25"/>
  <c r="Y82" i="25"/>
  <c r="V82" i="25"/>
  <c r="S82" i="25"/>
  <c r="O82" i="25"/>
  <c r="J82" i="25"/>
  <c r="E82" i="25"/>
  <c r="AR81" i="25"/>
  <c r="AQ81" i="25"/>
  <c r="AP81" i="25"/>
  <c r="AO81" i="25"/>
  <c r="AU81" i="25" s="1"/>
  <c r="AD81" i="25"/>
  <c r="AB81" i="25"/>
  <c r="Z81" i="25"/>
  <c r="Y81" i="25"/>
  <c r="V81" i="25"/>
  <c r="S81" i="25"/>
  <c r="AN81" i="25" s="1"/>
  <c r="AT81" i="25" s="1"/>
  <c r="P81" i="25"/>
  <c r="O81" i="25"/>
  <c r="J81" i="25"/>
  <c r="E81" i="25"/>
  <c r="AR80" i="25"/>
  <c r="AQ80" i="25"/>
  <c r="AP80" i="25"/>
  <c r="AO80" i="25"/>
  <c r="AU80" i="25" s="1"/>
  <c r="AD80" i="25"/>
  <c r="AB80" i="25"/>
  <c r="Z80" i="25"/>
  <c r="Y80" i="25"/>
  <c r="AL80" i="25" s="1"/>
  <c r="AS80" i="25" s="1" a="1"/>
  <c r="AS80" i="25" s="1"/>
  <c r="AW80" i="25" s="1"/>
  <c r="V80" i="25"/>
  <c r="S80" i="25"/>
  <c r="AN80" i="25" s="1"/>
  <c r="AT80" i="25" s="1"/>
  <c r="O80" i="25"/>
  <c r="E80" i="25"/>
  <c r="J80" i="25" s="1"/>
  <c r="AR79" i="25"/>
  <c r="AQ79" i="25"/>
  <c r="AP79" i="25"/>
  <c r="AO79" i="25"/>
  <c r="AU79" i="25" s="1"/>
  <c r="AN79" i="25"/>
  <c r="AT79" i="25" s="1"/>
  <c r="AB79" i="25"/>
  <c r="Z79" i="25"/>
  <c r="Y79" i="25"/>
  <c r="V79" i="25"/>
  <c r="S79" i="25"/>
  <c r="P79" i="25" s="1"/>
  <c r="O79" i="25"/>
  <c r="J79" i="25"/>
  <c r="E79" i="25"/>
  <c r="AU78" i="25"/>
  <c r="AR78" i="25"/>
  <c r="AQ78" i="25"/>
  <c r="AO78" i="25"/>
  <c r="AN78" i="25"/>
  <c r="AT78" i="25" s="1"/>
  <c r="Z78" i="25"/>
  <c r="Y78" i="25"/>
  <c r="V78" i="25"/>
  <c r="S78" i="25"/>
  <c r="O78" i="25"/>
  <c r="E78" i="25"/>
  <c r="J78" i="25" s="1"/>
  <c r="AR77" i="25"/>
  <c r="AQ77" i="25"/>
  <c r="AO77" i="25"/>
  <c r="AU77" i="25" s="1"/>
  <c r="AN77" i="25"/>
  <c r="AT77" i="25" s="1"/>
  <c r="Z77" i="25"/>
  <c r="Y77" i="25"/>
  <c r="AD77" i="25" s="1"/>
  <c r="V77" i="25"/>
  <c r="S77" i="25"/>
  <c r="P77" i="25"/>
  <c r="O77" i="25"/>
  <c r="E77" i="25"/>
  <c r="J77" i="25" s="1"/>
  <c r="AR76" i="25"/>
  <c r="AQ76" i="25"/>
  <c r="AO76" i="25"/>
  <c r="AU76" i="25" s="1"/>
  <c r="AD76" i="25"/>
  <c r="Z76" i="25"/>
  <c r="Y76" i="25"/>
  <c r="V76" i="25"/>
  <c r="S76" i="25"/>
  <c r="P76" i="25"/>
  <c r="O76" i="25"/>
  <c r="E76" i="25"/>
  <c r="J76" i="25" s="1"/>
  <c r="AR75" i="25"/>
  <c r="AQ75" i="25"/>
  <c r="AP75" i="25"/>
  <c r="AO75" i="25"/>
  <c r="AU75" i="25" s="1"/>
  <c r="AN75" i="25"/>
  <c r="AT75" i="25" s="1"/>
  <c r="AD75" i="25"/>
  <c r="AB75" i="25"/>
  <c r="Z75" i="25"/>
  <c r="Y75" i="25"/>
  <c r="V75" i="25"/>
  <c r="S75" i="25"/>
  <c r="P75" i="25"/>
  <c r="O75" i="25"/>
  <c r="J75" i="25"/>
  <c r="E75" i="25"/>
  <c r="AR74" i="25"/>
  <c r="AQ74" i="25"/>
  <c r="AO74" i="25"/>
  <c r="AU74" i="25" s="1"/>
  <c r="AL74" i="25"/>
  <c r="AS74" i="25" s="1" a="1"/>
  <c r="AS74" i="25" s="1"/>
  <c r="AW74" i="25" s="1"/>
  <c r="AD74" i="25"/>
  <c r="AB74" i="25"/>
  <c r="Z74" i="25"/>
  <c r="Y74" i="25"/>
  <c r="V74" i="25"/>
  <c r="S74" i="25"/>
  <c r="O74" i="25"/>
  <c r="J74" i="25"/>
  <c r="E74" i="25"/>
  <c r="AU73" i="25"/>
  <c r="AR73" i="25"/>
  <c r="AQ73" i="25"/>
  <c r="AP73" i="25"/>
  <c r="AO73" i="25"/>
  <c r="AB73" i="25"/>
  <c r="Z73" i="25"/>
  <c r="Y73" i="25"/>
  <c r="AD73" i="25" s="1"/>
  <c r="V73" i="25"/>
  <c r="S73" i="25"/>
  <c r="AN73" i="25" s="1"/>
  <c r="AT73" i="25" s="1"/>
  <c r="P73" i="25"/>
  <c r="O73" i="25"/>
  <c r="J73" i="25"/>
  <c r="E73" i="25"/>
  <c r="AR72" i="25"/>
  <c r="AQ72" i="25"/>
  <c r="AP72" i="25"/>
  <c r="AO72" i="25"/>
  <c r="AU72" i="25" s="1"/>
  <c r="Z72" i="25"/>
  <c r="Y72" i="25"/>
  <c r="V72" i="25"/>
  <c r="S72" i="25"/>
  <c r="AN72" i="25" s="1"/>
  <c r="AT72" i="25" s="1"/>
  <c r="P72" i="25"/>
  <c r="O72" i="25"/>
  <c r="E72" i="25"/>
  <c r="J72" i="25" s="1"/>
  <c r="AR71" i="25"/>
  <c r="AQ71" i="25"/>
  <c r="AP71" i="25"/>
  <c r="AO71" i="25"/>
  <c r="AU71" i="25" s="1"/>
  <c r="AN71" i="25"/>
  <c r="AT71" i="25" s="1"/>
  <c r="AB71" i="25"/>
  <c r="Z71" i="25"/>
  <c r="Y71" i="25"/>
  <c r="V71" i="25"/>
  <c r="S71" i="25"/>
  <c r="P71" i="25"/>
  <c r="O71" i="25"/>
  <c r="J71" i="25"/>
  <c r="E71" i="25"/>
  <c r="AR70" i="25"/>
  <c r="AQ70" i="25"/>
  <c r="AO70" i="25"/>
  <c r="AU70" i="25" s="1"/>
  <c r="Z70" i="25"/>
  <c r="Y70" i="25"/>
  <c r="AD70" i="25" s="1"/>
  <c r="V70" i="25"/>
  <c r="S70" i="25"/>
  <c r="O70" i="25"/>
  <c r="E70" i="25"/>
  <c r="J70" i="25" s="1"/>
  <c r="AR69" i="25"/>
  <c r="AQ69" i="25"/>
  <c r="AO69" i="25"/>
  <c r="AU69" i="25" s="1"/>
  <c r="AD69" i="25"/>
  <c r="Z69" i="25"/>
  <c r="Y69" i="25"/>
  <c r="V69" i="25"/>
  <c r="S69" i="25"/>
  <c r="O69" i="25"/>
  <c r="E69" i="25"/>
  <c r="J69" i="25" s="1"/>
  <c r="AR68" i="25"/>
  <c r="AQ68" i="25"/>
  <c r="AO68" i="25"/>
  <c r="AU68" i="25" s="1"/>
  <c r="Z68" i="25"/>
  <c r="Y68" i="25"/>
  <c r="V68" i="25"/>
  <c r="S68" i="25"/>
  <c r="P68" i="25" s="1"/>
  <c r="O68" i="25"/>
  <c r="E68" i="25"/>
  <c r="J68" i="25" s="1"/>
  <c r="AU67" i="25"/>
  <c r="AR67" i="25"/>
  <c r="AQ67" i="25"/>
  <c r="AP67" i="25"/>
  <c r="AO67" i="25"/>
  <c r="AN67" i="25"/>
  <c r="AT67" i="25" s="1"/>
  <c r="AD67" i="25"/>
  <c r="AB67" i="25"/>
  <c r="Z67" i="25"/>
  <c r="Y67" i="25"/>
  <c r="V67" i="25"/>
  <c r="S67" i="25"/>
  <c r="P67" i="25"/>
  <c r="O67" i="25"/>
  <c r="J67" i="25"/>
  <c r="E67" i="25"/>
  <c r="AR66" i="25"/>
  <c r="AQ66" i="25"/>
  <c r="AO66" i="25"/>
  <c r="AU66" i="25" s="1"/>
  <c r="AD66" i="25"/>
  <c r="AB66" i="25"/>
  <c r="AL66" i="25" s="1"/>
  <c r="Z66" i="25"/>
  <c r="Y66" i="25"/>
  <c r="V66" i="25"/>
  <c r="S66" i="25"/>
  <c r="O66" i="25"/>
  <c r="E66" i="25"/>
  <c r="J66" i="25" s="1"/>
  <c r="AR65" i="25"/>
  <c r="AQ65" i="25"/>
  <c r="AP65" i="25"/>
  <c r="AO65" i="25"/>
  <c r="AU65" i="25" s="1"/>
  <c r="AB65" i="25"/>
  <c r="AL65" i="25" s="1"/>
  <c r="Z65" i="25"/>
  <c r="Y65" i="25"/>
  <c r="AD65" i="25" s="1"/>
  <c r="V65" i="25"/>
  <c r="S65" i="25"/>
  <c r="AN65" i="25" s="1"/>
  <c r="AT65" i="25" s="1"/>
  <c r="P65" i="25"/>
  <c r="O65" i="25"/>
  <c r="E65" i="25"/>
  <c r="J65" i="25" s="1"/>
  <c r="AR64" i="25"/>
  <c r="AQ64" i="25"/>
  <c r="AP64" i="25"/>
  <c r="AO64" i="25"/>
  <c r="AU64" i="25" s="1"/>
  <c r="AD64" i="25"/>
  <c r="Z64" i="25"/>
  <c r="Y64" i="25"/>
  <c r="V64" i="25"/>
  <c r="S64" i="25"/>
  <c r="AN64" i="25" s="1"/>
  <c r="AT64" i="25" s="1"/>
  <c r="O64" i="25"/>
  <c r="E64" i="25"/>
  <c r="J64" i="25" s="1"/>
  <c r="AU63" i="25"/>
  <c r="AR63" i="25"/>
  <c r="AQ63" i="25"/>
  <c r="AP63" i="25"/>
  <c r="AO63" i="25"/>
  <c r="AN63" i="25"/>
  <c r="AT63" i="25" s="1"/>
  <c r="AB63" i="25"/>
  <c r="Z63" i="25"/>
  <c r="Y63" i="25"/>
  <c r="V63" i="25"/>
  <c r="S63" i="25"/>
  <c r="P63" i="25"/>
  <c r="O63" i="25"/>
  <c r="J63" i="25"/>
  <c r="E63" i="25"/>
  <c r="AR62" i="25"/>
  <c r="AQ62" i="25"/>
  <c r="AO62" i="25"/>
  <c r="AU62" i="25" s="1"/>
  <c r="Z62" i="25"/>
  <c r="Y62" i="25"/>
  <c r="AD62" i="25" s="1"/>
  <c r="V62" i="25"/>
  <c r="S62" i="25"/>
  <c r="AN62" i="25" s="1"/>
  <c r="AT62" i="25" s="1"/>
  <c r="O62" i="25"/>
  <c r="E62" i="25"/>
  <c r="J62" i="25" s="1"/>
  <c r="AU61" i="25"/>
  <c r="AR61" i="25"/>
  <c r="AQ61" i="25"/>
  <c r="AO61" i="25"/>
  <c r="Z61" i="25"/>
  <c r="Y61" i="25"/>
  <c r="AD61" i="25" s="1"/>
  <c r="V61" i="25"/>
  <c r="S61" i="25"/>
  <c r="P61" i="25" s="1"/>
  <c r="O61" i="25"/>
  <c r="E61" i="25"/>
  <c r="J61" i="25" s="1"/>
  <c r="AR60" i="25"/>
  <c r="AQ60" i="25"/>
  <c r="AO60" i="25"/>
  <c r="AU60" i="25" s="1"/>
  <c r="AD60" i="25"/>
  <c r="Z60" i="25"/>
  <c r="Y60" i="25"/>
  <c r="V60" i="25"/>
  <c r="S60" i="25"/>
  <c r="P60" i="25"/>
  <c r="O60" i="25"/>
  <c r="E60" i="25"/>
  <c r="J60" i="25" s="1"/>
  <c r="AU59" i="25"/>
  <c r="AR59" i="25"/>
  <c r="AQ59" i="25"/>
  <c r="AP59" i="25"/>
  <c r="AO59" i="25"/>
  <c r="AN59" i="25"/>
  <c r="AT59" i="25" s="1"/>
  <c r="AD59" i="25"/>
  <c r="AB59" i="25"/>
  <c r="Z59" i="25"/>
  <c r="Y59" i="25"/>
  <c r="V59" i="25"/>
  <c r="S59" i="25"/>
  <c r="P59" i="25"/>
  <c r="O59" i="25"/>
  <c r="J59" i="25"/>
  <c r="E59" i="25"/>
  <c r="AU58" i="25"/>
  <c r="AR58" i="25"/>
  <c r="AQ58" i="25"/>
  <c r="AO58" i="25"/>
  <c r="AD58" i="25"/>
  <c r="AB58" i="25"/>
  <c r="Z58" i="25"/>
  <c r="Y58" i="25"/>
  <c r="V58" i="25"/>
  <c r="S58" i="25"/>
  <c r="O58" i="25"/>
  <c r="E58" i="25"/>
  <c r="J58" i="25" s="1"/>
  <c r="AR57" i="25"/>
  <c r="AQ57" i="25"/>
  <c r="AP57" i="25"/>
  <c r="AO57" i="25"/>
  <c r="AU57" i="25" s="1"/>
  <c r="AB57" i="25"/>
  <c r="AL57" i="25" s="1"/>
  <c r="Z57" i="25"/>
  <c r="Y57" i="25"/>
  <c r="AD57" i="25" s="1"/>
  <c r="V57" i="25"/>
  <c r="S57" i="25"/>
  <c r="AN57" i="25" s="1"/>
  <c r="AT57" i="25" s="1"/>
  <c r="P57" i="25"/>
  <c r="O57" i="25"/>
  <c r="J57" i="25"/>
  <c r="E57" i="25"/>
  <c r="AR56" i="25"/>
  <c r="AQ56" i="25"/>
  <c r="AP56" i="25"/>
  <c r="AO56" i="25"/>
  <c r="AU56" i="25" s="1"/>
  <c r="Z56" i="25"/>
  <c r="Y56" i="25"/>
  <c r="V56" i="25"/>
  <c r="S56" i="25"/>
  <c r="AN56" i="25" s="1"/>
  <c r="AT56" i="25" s="1"/>
  <c r="P56" i="25"/>
  <c r="O56" i="25"/>
  <c r="E56" i="25"/>
  <c r="J56" i="25" s="1"/>
  <c r="AR55" i="25"/>
  <c r="AQ55" i="25"/>
  <c r="AP55" i="25"/>
  <c r="AO55" i="25"/>
  <c r="AU55" i="25" s="1"/>
  <c r="AN55" i="25"/>
  <c r="AT55" i="25" s="1"/>
  <c r="AB55" i="25"/>
  <c r="Z55" i="25"/>
  <c r="Y55" i="25"/>
  <c r="V55" i="25"/>
  <c r="S55" i="25"/>
  <c r="P55" i="25"/>
  <c r="O55" i="25"/>
  <c r="J55" i="25"/>
  <c r="E55" i="25"/>
  <c r="AR54" i="25"/>
  <c r="AQ54" i="25"/>
  <c r="AO54" i="25"/>
  <c r="AU54" i="25" s="1"/>
  <c r="AD54" i="25"/>
  <c r="AB54" i="25"/>
  <c r="Z54" i="25"/>
  <c r="Y54" i="25"/>
  <c r="V54" i="25"/>
  <c r="S54" i="25"/>
  <c r="O54" i="25"/>
  <c r="E54" i="25"/>
  <c r="J54" i="25" s="1"/>
  <c r="AR53" i="25"/>
  <c r="AQ53" i="25"/>
  <c r="AP53" i="25"/>
  <c r="AO53" i="25"/>
  <c r="AU53" i="25" s="1"/>
  <c r="Z53" i="25"/>
  <c r="Y53" i="25"/>
  <c r="V53" i="25"/>
  <c r="S53" i="25"/>
  <c r="AN53" i="25" s="1"/>
  <c r="AT53" i="25" s="1"/>
  <c r="P53" i="25"/>
  <c r="O53" i="25"/>
  <c r="E53" i="25"/>
  <c r="J53" i="25" s="1"/>
  <c r="AR52" i="25"/>
  <c r="AQ52" i="25"/>
  <c r="AP52" i="25"/>
  <c r="AO52" i="25"/>
  <c r="AU52" i="25" s="1"/>
  <c r="AN52" i="25"/>
  <c r="AT52" i="25" s="1"/>
  <c r="AB52" i="25"/>
  <c r="Z52" i="25"/>
  <c r="Y52" i="25"/>
  <c r="V52" i="25"/>
  <c r="S52" i="25"/>
  <c r="P52" i="25"/>
  <c r="O52" i="25"/>
  <c r="E52" i="25"/>
  <c r="J52" i="25" s="1"/>
  <c r="AR51" i="25"/>
  <c r="AQ51" i="25"/>
  <c r="AO51" i="25"/>
  <c r="AU51" i="25" s="1"/>
  <c r="AN51" i="25"/>
  <c r="AT51" i="25" s="1"/>
  <c r="AB51" i="25"/>
  <c r="Z51" i="25"/>
  <c r="Y51" i="25"/>
  <c r="V51" i="25"/>
  <c r="S51" i="25"/>
  <c r="P51" i="25" s="1"/>
  <c r="O51" i="25"/>
  <c r="J51" i="25"/>
  <c r="E51" i="25"/>
  <c r="AU50" i="25"/>
  <c r="AR50" i="25"/>
  <c r="AQ50" i="25"/>
  <c r="AO50" i="25"/>
  <c r="Z50" i="25"/>
  <c r="Y50" i="25"/>
  <c r="AD50" i="25" s="1"/>
  <c r="V50" i="25"/>
  <c r="S50" i="25"/>
  <c r="O50" i="25"/>
  <c r="E50" i="25"/>
  <c r="J50" i="25" s="1"/>
  <c r="AR49" i="25"/>
  <c r="AQ49" i="25"/>
  <c r="AO49" i="25"/>
  <c r="AU49" i="25" s="1"/>
  <c r="AD49" i="25"/>
  <c r="Z49" i="25"/>
  <c r="Y49" i="25"/>
  <c r="V49" i="25"/>
  <c r="S49" i="25"/>
  <c r="P49" i="25"/>
  <c r="O49" i="25"/>
  <c r="E49" i="25"/>
  <c r="J49" i="25" s="1"/>
  <c r="AR48" i="25"/>
  <c r="AQ48" i="25"/>
  <c r="AP48" i="25"/>
  <c r="AO48" i="25"/>
  <c r="AU48" i="25" s="1"/>
  <c r="AN48" i="25"/>
  <c r="AT48" i="25" s="1"/>
  <c r="AD48" i="25"/>
  <c r="AB48" i="25"/>
  <c r="Z48" i="25"/>
  <c r="Y48" i="25"/>
  <c r="V48" i="25"/>
  <c r="S48" i="25"/>
  <c r="P48" i="25"/>
  <c r="O48" i="25"/>
  <c r="J48" i="25"/>
  <c r="E48" i="25"/>
  <c r="AR47" i="25"/>
  <c r="AQ47" i="25"/>
  <c r="AO47" i="25"/>
  <c r="AU47" i="25" s="1"/>
  <c r="AN47" i="25"/>
  <c r="AT47" i="25" s="1"/>
  <c r="AD47" i="25"/>
  <c r="AB47" i="25"/>
  <c r="Z47" i="25"/>
  <c r="Y47" i="25"/>
  <c r="V47" i="25"/>
  <c r="S47" i="25"/>
  <c r="P47" i="25" s="1"/>
  <c r="O47" i="25"/>
  <c r="J47" i="25"/>
  <c r="E47" i="25"/>
  <c r="AO15" i="25"/>
  <c r="J15" i="25"/>
  <c r="AO14" i="25"/>
  <c r="J14" i="25"/>
  <c r="AO13" i="25"/>
  <c r="J13" i="25"/>
  <c r="AO12" i="25"/>
  <c r="J12" i="25"/>
  <c r="AO11" i="25"/>
  <c r="J11" i="25"/>
  <c r="AO10" i="25"/>
  <c r="J10" i="25"/>
  <c r="AO9" i="25"/>
  <c r="J9" i="25"/>
  <c r="AO8" i="25"/>
  <c r="J8" i="25"/>
  <c r="AO7" i="25"/>
  <c r="J7" i="25"/>
  <c r="AO6" i="25"/>
  <c r="J6" i="25"/>
  <c r="AO5" i="25"/>
  <c r="J5" i="25"/>
  <c r="AO4" i="25"/>
  <c r="J4" i="25"/>
  <c r="AO3" i="25"/>
  <c r="J3" i="25"/>
  <c r="AF103" i="22"/>
  <c r="P102" i="22"/>
  <c r="O102" i="22"/>
  <c r="N102" i="22"/>
  <c r="M102" i="22"/>
  <c r="K102" i="22"/>
  <c r="I102" i="22"/>
  <c r="AJ100" i="22"/>
  <c r="AH100" i="22"/>
  <c r="AG100" i="22"/>
  <c r="AF100" i="22"/>
  <c r="AR100" i="22" s="1"/>
  <c r="AE100" i="22"/>
  <c r="AC100" i="22"/>
  <c r="X100" i="22"/>
  <c r="W100" i="22"/>
  <c r="U100" i="22"/>
  <c r="T100" i="22"/>
  <c r="R100" i="22"/>
  <c r="Q100" i="22"/>
  <c r="L100" i="22"/>
  <c r="H100" i="22"/>
  <c r="G100" i="22"/>
  <c r="F100" i="22"/>
  <c r="AR98" i="22"/>
  <c r="AQ98" i="22"/>
  <c r="AO98" i="22"/>
  <c r="AU98" i="22" s="1"/>
  <c r="Z98" i="22"/>
  <c r="Y98" i="22"/>
  <c r="AD98" i="22" s="1"/>
  <c r="V98" i="22"/>
  <c r="AK98" i="22" s="1"/>
  <c r="S98" i="22"/>
  <c r="P98" i="22" s="1"/>
  <c r="O98" i="22"/>
  <c r="E98" i="22"/>
  <c r="J98" i="22" s="1"/>
  <c r="AR97" i="22"/>
  <c r="AQ97" i="22"/>
  <c r="AO97" i="22"/>
  <c r="AU97" i="22" s="1"/>
  <c r="Z97" i="22"/>
  <c r="Y97" i="22"/>
  <c r="AD97" i="22" s="1"/>
  <c r="V97" i="22"/>
  <c r="AK97" i="22" s="1"/>
  <c r="S97" i="22"/>
  <c r="P97" i="22" s="1"/>
  <c r="O97" i="22"/>
  <c r="E97" i="22"/>
  <c r="J97" i="22" s="1"/>
  <c r="AR96" i="22"/>
  <c r="AQ96" i="22"/>
  <c r="AO96" i="22"/>
  <c r="AU96" i="22" s="1"/>
  <c r="Z96" i="22"/>
  <c r="Y96" i="22"/>
  <c r="AD96" i="22" s="1"/>
  <c r="V96" i="22"/>
  <c r="AK96" i="22" s="1"/>
  <c r="S96" i="22"/>
  <c r="P96" i="22" s="1"/>
  <c r="O96" i="22"/>
  <c r="J96" i="22"/>
  <c r="E96" i="22"/>
  <c r="AR95" i="22"/>
  <c r="AQ95" i="22"/>
  <c r="AO95" i="22"/>
  <c r="AU95" i="22" s="1"/>
  <c r="Z95" i="22"/>
  <c r="Y95" i="22"/>
  <c r="AD95" i="22" s="1"/>
  <c r="V95" i="22"/>
  <c r="AK95" i="22" s="1"/>
  <c r="S95" i="22"/>
  <c r="P95" i="22" s="1"/>
  <c r="O95" i="22"/>
  <c r="E95" i="22"/>
  <c r="J95" i="22" s="1"/>
  <c r="AR94" i="22"/>
  <c r="AQ94" i="22"/>
  <c r="AO94" i="22"/>
  <c r="AU94" i="22" s="1"/>
  <c r="AK94" i="22"/>
  <c r="Z94" i="22"/>
  <c r="Y94" i="22"/>
  <c r="AD94" i="22" s="1"/>
  <c r="V94" i="22"/>
  <c r="S94" i="22"/>
  <c r="P94" i="22" s="1"/>
  <c r="O94" i="22"/>
  <c r="E94" i="22"/>
  <c r="J94" i="22" s="1"/>
  <c r="AR93" i="22"/>
  <c r="AQ93" i="22"/>
  <c r="AO93" i="22"/>
  <c r="AU93" i="22" s="1"/>
  <c r="Z93" i="22"/>
  <c r="Y93" i="22"/>
  <c r="AD93" i="22" s="1"/>
  <c r="V93" i="22"/>
  <c r="AK93" i="22" s="1"/>
  <c r="S93" i="22"/>
  <c r="P93" i="22" s="1"/>
  <c r="O93" i="22"/>
  <c r="J93" i="22"/>
  <c r="E93" i="22"/>
  <c r="AR92" i="22"/>
  <c r="AQ92" i="22"/>
  <c r="AO92" i="22"/>
  <c r="AU92" i="22" s="1"/>
  <c r="Z92" i="22"/>
  <c r="Y92" i="22"/>
  <c r="AD92" i="22" s="1"/>
  <c r="V92" i="22"/>
  <c r="AK92" i="22" s="1"/>
  <c r="S92" i="22"/>
  <c r="P92" i="22" s="1"/>
  <c r="O92" i="22"/>
  <c r="E92" i="22"/>
  <c r="J92" i="22" s="1"/>
  <c r="AR91" i="22"/>
  <c r="AQ91" i="22"/>
  <c r="AO91" i="22"/>
  <c r="AU91" i="22" s="1"/>
  <c r="AD91" i="22"/>
  <c r="Z91" i="22"/>
  <c r="Y91" i="22"/>
  <c r="V91" i="22"/>
  <c r="AK91" i="22" s="1"/>
  <c r="S91" i="22"/>
  <c r="P91" i="22"/>
  <c r="O91" i="22"/>
  <c r="E91" i="22"/>
  <c r="J91" i="22" s="1"/>
  <c r="AR90" i="22"/>
  <c r="AQ90" i="22"/>
  <c r="AO90" i="22"/>
  <c r="AU90" i="22" s="1"/>
  <c r="Z90" i="22"/>
  <c r="Y90" i="22"/>
  <c r="AD90" i="22" s="1"/>
  <c r="V90" i="22"/>
  <c r="AK90" i="22" s="1"/>
  <c r="S90" i="22"/>
  <c r="P90" i="22" s="1"/>
  <c r="O90" i="22"/>
  <c r="E90" i="22"/>
  <c r="J90" i="22" s="1"/>
  <c r="AR89" i="22"/>
  <c r="AQ89" i="22"/>
  <c r="AO89" i="22"/>
  <c r="AU89" i="22" s="1"/>
  <c r="Z89" i="22"/>
  <c r="Y89" i="22"/>
  <c r="AD89" i="22" s="1"/>
  <c r="V89" i="22"/>
  <c r="AK89" i="22" s="1"/>
  <c r="S89" i="22"/>
  <c r="P89" i="22" s="1"/>
  <c r="O89" i="22"/>
  <c r="E89" i="22"/>
  <c r="J89" i="22" s="1"/>
  <c r="AR88" i="22"/>
  <c r="AQ88" i="22"/>
  <c r="AO88" i="22"/>
  <c r="AU88" i="22" s="1"/>
  <c r="AK88" i="22"/>
  <c r="Z88" i="22"/>
  <c r="Y88" i="22"/>
  <c r="AD88" i="22" s="1"/>
  <c r="V88" i="22"/>
  <c r="S88" i="22"/>
  <c r="P88" i="22" s="1"/>
  <c r="O88" i="22"/>
  <c r="E88" i="22"/>
  <c r="J88" i="22" s="1"/>
  <c r="AR87" i="22"/>
  <c r="AQ87" i="22"/>
  <c r="AO87" i="22"/>
  <c r="AU87" i="22" s="1"/>
  <c r="Z87" i="22"/>
  <c r="Y87" i="22"/>
  <c r="AD87" i="22" s="1"/>
  <c r="V87" i="22"/>
  <c r="AK87" i="22" s="1"/>
  <c r="S87" i="22"/>
  <c r="P87" i="22"/>
  <c r="O87" i="22"/>
  <c r="E87" i="22"/>
  <c r="J87" i="22" s="1"/>
  <c r="AR86" i="22"/>
  <c r="AQ86" i="22"/>
  <c r="AO86" i="22"/>
  <c r="AU86" i="22" s="1"/>
  <c r="Z86" i="22"/>
  <c r="Y86" i="22"/>
  <c r="AD86" i="22" s="1"/>
  <c r="V86" i="22"/>
  <c r="AK86" i="22" s="1"/>
  <c r="S86" i="22"/>
  <c r="P86" i="22"/>
  <c r="O86" i="22"/>
  <c r="E86" i="22"/>
  <c r="J86" i="22" s="1"/>
  <c r="AR85" i="22"/>
  <c r="AQ85" i="22"/>
  <c r="AO85" i="22"/>
  <c r="AU85" i="22" s="1"/>
  <c r="Z85" i="22"/>
  <c r="Y85" i="22"/>
  <c r="AD85" i="22" s="1"/>
  <c r="V85" i="22"/>
  <c r="AK85" i="22" s="1"/>
  <c r="S85" i="22"/>
  <c r="P85" i="22" s="1"/>
  <c r="O85" i="22"/>
  <c r="E85" i="22"/>
  <c r="J85" i="22" s="1"/>
  <c r="AR84" i="22"/>
  <c r="AQ84" i="22"/>
  <c r="AO84" i="22"/>
  <c r="AU84" i="22" s="1"/>
  <c r="AK84" i="22"/>
  <c r="Z84" i="22"/>
  <c r="Y84" i="22"/>
  <c r="AD84" i="22" s="1"/>
  <c r="V84" i="22"/>
  <c r="S84" i="22"/>
  <c r="P84" i="22" s="1"/>
  <c r="O84" i="22"/>
  <c r="E84" i="22"/>
  <c r="J84" i="22" s="1"/>
  <c r="AR83" i="22"/>
  <c r="AQ83" i="22"/>
  <c r="AO83" i="22"/>
  <c r="AU83" i="22" s="1"/>
  <c r="Z83" i="22"/>
  <c r="Y83" i="22"/>
  <c r="AD83" i="22" s="1"/>
  <c r="V83" i="22"/>
  <c r="AK83" i="22" s="1"/>
  <c r="S83" i="22"/>
  <c r="P83" i="22" s="1"/>
  <c r="O83" i="22"/>
  <c r="E83" i="22"/>
  <c r="J83" i="22" s="1"/>
  <c r="AR82" i="22"/>
  <c r="AQ82" i="22"/>
  <c r="AO82" i="22"/>
  <c r="AU82" i="22" s="1"/>
  <c r="Z82" i="22"/>
  <c r="Y82" i="22"/>
  <c r="AD82" i="22" s="1"/>
  <c r="V82" i="22"/>
  <c r="AK82" i="22" s="1"/>
  <c r="S82" i="22"/>
  <c r="P82" i="22" s="1"/>
  <c r="O82" i="22"/>
  <c r="E82" i="22"/>
  <c r="J82" i="22" s="1"/>
  <c r="AR81" i="22"/>
  <c r="AQ81" i="22"/>
  <c r="AO81" i="22"/>
  <c r="AU81" i="22" s="1"/>
  <c r="Z81" i="22"/>
  <c r="Y81" i="22"/>
  <c r="AD81" i="22" s="1"/>
  <c r="V81" i="22"/>
  <c r="AK81" i="22" s="1"/>
  <c r="S81" i="22"/>
  <c r="P81" i="22" s="1"/>
  <c r="O81" i="22"/>
  <c r="E81" i="22"/>
  <c r="J81" i="22" s="1"/>
  <c r="AR80" i="22"/>
  <c r="AQ80" i="22"/>
  <c r="AO80" i="22"/>
  <c r="AU80" i="22" s="1"/>
  <c r="Z80" i="22"/>
  <c r="Y80" i="22"/>
  <c r="AD80" i="22" s="1"/>
  <c r="V80" i="22"/>
  <c r="AK80" i="22" s="1"/>
  <c r="S80" i="22"/>
  <c r="P80" i="22" s="1"/>
  <c r="O80" i="22"/>
  <c r="E80" i="22"/>
  <c r="J80" i="22" s="1"/>
  <c r="AR79" i="22"/>
  <c r="AQ79" i="22"/>
  <c r="AO79" i="22"/>
  <c r="AU79" i="22" s="1"/>
  <c r="AD79" i="22"/>
  <c r="Z79" i="22"/>
  <c r="Y79" i="22"/>
  <c r="V79" i="22"/>
  <c r="AK79" i="22" s="1"/>
  <c r="S79" i="22"/>
  <c r="P79" i="22" s="1"/>
  <c r="O79" i="22"/>
  <c r="J79" i="22"/>
  <c r="E79" i="22"/>
  <c r="AR78" i="22"/>
  <c r="AQ78" i="22"/>
  <c r="AO78" i="22"/>
  <c r="AU78" i="22" s="1"/>
  <c r="Z78" i="22"/>
  <c r="Y78" i="22"/>
  <c r="AD78" i="22" s="1"/>
  <c r="V78" i="22"/>
  <c r="AK78" i="22" s="1"/>
  <c r="S78" i="22"/>
  <c r="P78" i="22" s="1"/>
  <c r="O78" i="22"/>
  <c r="E78" i="22"/>
  <c r="J78" i="22" s="1"/>
  <c r="AR77" i="22"/>
  <c r="AQ77" i="22"/>
  <c r="AO77" i="22"/>
  <c r="AU77" i="22" s="1"/>
  <c r="AK77" i="22"/>
  <c r="Z77" i="22"/>
  <c r="Y77" i="22"/>
  <c r="AD77" i="22" s="1"/>
  <c r="V77" i="22"/>
  <c r="S77" i="22"/>
  <c r="P77" i="22" s="1"/>
  <c r="O77" i="22"/>
  <c r="E77" i="22"/>
  <c r="J77" i="22" s="1"/>
  <c r="AR76" i="22"/>
  <c r="AQ76" i="22"/>
  <c r="AO76" i="22"/>
  <c r="AU76" i="22" s="1"/>
  <c r="Z76" i="22"/>
  <c r="Y76" i="22"/>
  <c r="AD76" i="22" s="1"/>
  <c r="V76" i="22"/>
  <c r="AK76" i="22" s="1"/>
  <c r="S76" i="22"/>
  <c r="P76" i="22" s="1"/>
  <c r="O76" i="22"/>
  <c r="E76" i="22"/>
  <c r="J76" i="22" s="1"/>
  <c r="AR75" i="22"/>
  <c r="AQ75" i="22"/>
  <c r="AO75" i="22"/>
  <c r="AU75" i="22" s="1"/>
  <c r="Z75" i="22"/>
  <c r="Y75" i="22"/>
  <c r="AD75" i="22" s="1"/>
  <c r="V75" i="22"/>
  <c r="AK75" i="22" s="1"/>
  <c r="S75" i="22"/>
  <c r="P75" i="22" s="1"/>
  <c r="O75" i="22"/>
  <c r="E75" i="22"/>
  <c r="J75" i="22" s="1"/>
  <c r="AR74" i="22"/>
  <c r="AQ74" i="22"/>
  <c r="AO74" i="22"/>
  <c r="AU74" i="22" s="1"/>
  <c r="Z74" i="22"/>
  <c r="Y74" i="22"/>
  <c r="AD74" i="22" s="1"/>
  <c r="V74" i="22"/>
  <c r="AK74" i="22" s="1"/>
  <c r="S74" i="22"/>
  <c r="P74" i="22" s="1"/>
  <c r="O74" i="22"/>
  <c r="E74" i="22"/>
  <c r="J74" i="22" s="1"/>
  <c r="AR73" i="22"/>
  <c r="AQ73" i="22"/>
  <c r="AO73" i="22"/>
  <c r="AU73" i="22" s="1"/>
  <c r="Z73" i="22"/>
  <c r="Y73" i="22"/>
  <c r="AD73" i="22" s="1"/>
  <c r="V73" i="22"/>
  <c r="AK73" i="22" s="1"/>
  <c r="S73" i="22"/>
  <c r="P73" i="22" s="1"/>
  <c r="O73" i="22"/>
  <c r="E73" i="22"/>
  <c r="J73" i="22" s="1"/>
  <c r="AR72" i="22"/>
  <c r="AQ72" i="22"/>
  <c r="AO72" i="22"/>
  <c r="AU72" i="22" s="1"/>
  <c r="Z72" i="22"/>
  <c r="Y72" i="22"/>
  <c r="AD72" i="22" s="1"/>
  <c r="V72" i="22"/>
  <c r="AK72" i="22" s="1"/>
  <c r="S72" i="22"/>
  <c r="P72" i="22" s="1"/>
  <c r="O72" i="22"/>
  <c r="E72" i="22"/>
  <c r="J72" i="22" s="1"/>
  <c r="AR71" i="22"/>
  <c r="AQ71" i="22"/>
  <c r="AO71" i="22"/>
  <c r="AU71" i="22" s="1"/>
  <c r="Z71" i="22"/>
  <c r="Y71" i="22"/>
  <c r="AD71" i="22" s="1"/>
  <c r="V71" i="22"/>
  <c r="AK71" i="22" s="1"/>
  <c r="S71" i="22"/>
  <c r="P71" i="22"/>
  <c r="O71" i="22"/>
  <c r="E71" i="22"/>
  <c r="J71" i="22" s="1"/>
  <c r="AR70" i="22"/>
  <c r="AQ70" i="22"/>
  <c r="AO70" i="22"/>
  <c r="AU70" i="22" s="1"/>
  <c r="Z70" i="22"/>
  <c r="Y70" i="22"/>
  <c r="AD70" i="22" s="1"/>
  <c r="V70" i="22"/>
  <c r="AK70" i="22" s="1"/>
  <c r="S70" i="22"/>
  <c r="P70" i="22" s="1"/>
  <c r="O70" i="22"/>
  <c r="E70" i="22"/>
  <c r="J70" i="22" s="1"/>
  <c r="AR69" i="22"/>
  <c r="AQ69" i="22"/>
  <c r="AO69" i="22"/>
  <c r="AU69" i="22" s="1"/>
  <c r="AK69" i="22"/>
  <c r="Z69" i="22"/>
  <c r="Y69" i="22"/>
  <c r="AD69" i="22" s="1"/>
  <c r="V69" i="22"/>
  <c r="S69" i="22"/>
  <c r="P69" i="22" s="1"/>
  <c r="O69" i="22"/>
  <c r="E69" i="22"/>
  <c r="J69" i="22" s="1"/>
  <c r="AR68" i="22"/>
  <c r="AQ68" i="22"/>
  <c r="AO68" i="22"/>
  <c r="AU68" i="22" s="1"/>
  <c r="Z68" i="22"/>
  <c r="Y68" i="22"/>
  <c r="AD68" i="22" s="1"/>
  <c r="V68" i="22"/>
  <c r="AK68" i="22" s="1"/>
  <c r="S68" i="22"/>
  <c r="P68" i="22" s="1"/>
  <c r="O68" i="22"/>
  <c r="E68" i="22"/>
  <c r="J68" i="22" s="1"/>
  <c r="AR67" i="22"/>
  <c r="AQ67" i="22"/>
  <c r="AO67" i="22"/>
  <c r="AU67" i="22" s="1"/>
  <c r="Z67" i="22"/>
  <c r="Y67" i="22"/>
  <c r="AD67" i="22" s="1"/>
  <c r="V67" i="22"/>
  <c r="AK67" i="22" s="1"/>
  <c r="S67" i="22"/>
  <c r="O67" i="22"/>
  <c r="E67" i="22"/>
  <c r="J67" i="22" s="1"/>
  <c r="AR66" i="22"/>
  <c r="AQ66" i="22"/>
  <c r="AO66" i="22"/>
  <c r="AU66" i="22" s="1"/>
  <c r="AK66" i="22"/>
  <c r="Z66" i="22"/>
  <c r="Y66" i="22"/>
  <c r="AD66" i="22" s="1"/>
  <c r="V66" i="22"/>
  <c r="S66" i="22"/>
  <c r="P66" i="22" s="1"/>
  <c r="O66" i="22"/>
  <c r="J66" i="22"/>
  <c r="E66" i="22"/>
  <c r="AR65" i="22"/>
  <c r="AQ65" i="22"/>
  <c r="AO65" i="22"/>
  <c r="AU65" i="22" s="1"/>
  <c r="Z65" i="22"/>
  <c r="Y65" i="22"/>
  <c r="AD65" i="22" s="1"/>
  <c r="V65" i="22"/>
  <c r="AK65" i="22" s="1"/>
  <c r="S65" i="22"/>
  <c r="P65" i="22" s="1"/>
  <c r="O65" i="22"/>
  <c r="E65" i="22"/>
  <c r="J65" i="22" s="1"/>
  <c r="AR64" i="22"/>
  <c r="AQ64" i="22"/>
  <c r="AO64" i="22"/>
  <c r="AU64" i="22" s="1"/>
  <c r="Z64" i="22"/>
  <c r="Y64" i="22"/>
  <c r="AD64" i="22" s="1"/>
  <c r="V64" i="22"/>
  <c r="AK64" i="22" s="1"/>
  <c r="S64" i="22"/>
  <c r="P64" i="22" s="1"/>
  <c r="O64" i="22"/>
  <c r="E64" i="22"/>
  <c r="J64" i="22" s="1"/>
  <c r="AU63" i="22"/>
  <c r="AR63" i="22"/>
  <c r="AQ63" i="22"/>
  <c r="AO63" i="22"/>
  <c r="Z63" i="22"/>
  <c r="Y63" i="22"/>
  <c r="V63" i="22"/>
  <c r="AK63" i="22" s="1"/>
  <c r="S63" i="22"/>
  <c r="P63" i="22" s="1"/>
  <c r="O63" i="22"/>
  <c r="E63" i="22"/>
  <c r="J63" i="22" s="1"/>
  <c r="AU62" i="22"/>
  <c r="AR62" i="22"/>
  <c r="AQ62" i="22"/>
  <c r="AO62" i="22"/>
  <c r="Z62" i="22"/>
  <c r="Y62" i="22"/>
  <c r="AD62" i="22" s="1"/>
  <c r="V62" i="22"/>
  <c r="AK62" i="22" s="1"/>
  <c r="S62" i="22"/>
  <c r="AN62" i="22" s="1"/>
  <c r="AT62" i="22" s="1"/>
  <c r="O62" i="22"/>
  <c r="E62" i="22"/>
  <c r="J62" i="22" s="1"/>
  <c r="AR61" i="22"/>
  <c r="AQ61" i="22"/>
  <c r="AO61" i="22"/>
  <c r="AU61" i="22" s="1"/>
  <c r="AN61" i="22"/>
  <c r="AT61" i="22" s="1"/>
  <c r="Z61" i="22"/>
  <c r="Y61" i="22"/>
  <c r="V61" i="22"/>
  <c r="AK61" i="22" s="1"/>
  <c r="S61" i="22"/>
  <c r="AB61" i="22" s="1"/>
  <c r="O61" i="22"/>
  <c r="E61" i="22"/>
  <c r="J61" i="22" s="1"/>
  <c r="AR60" i="22"/>
  <c r="AQ60" i="22"/>
  <c r="AO60" i="22"/>
  <c r="AU60" i="22" s="1"/>
  <c r="AK60" i="22"/>
  <c r="Z60" i="22"/>
  <c r="Y60" i="22"/>
  <c r="V60" i="22"/>
  <c r="S60" i="22"/>
  <c r="P60" i="22" s="1"/>
  <c r="O60" i="22"/>
  <c r="E60" i="22"/>
  <c r="J60" i="22" s="1"/>
  <c r="AU59" i="22"/>
  <c r="AR59" i="22"/>
  <c r="AQ59" i="22"/>
  <c r="AO59" i="22"/>
  <c r="Z59" i="22"/>
  <c r="Y59" i="22"/>
  <c r="AD59" i="22" s="1"/>
  <c r="V59" i="22"/>
  <c r="AK59" i="22" s="1"/>
  <c r="S59" i="22"/>
  <c r="AB59" i="22" s="1"/>
  <c r="O59" i="22"/>
  <c r="E59" i="22"/>
  <c r="J59" i="22" s="1"/>
  <c r="AR58" i="22"/>
  <c r="AQ58" i="22"/>
  <c r="AO58" i="22"/>
  <c r="AU58" i="22" s="1"/>
  <c r="AK58" i="22"/>
  <c r="Z58" i="22"/>
  <c r="Y58" i="22"/>
  <c r="AD58" i="22" s="1"/>
  <c r="V58" i="22"/>
  <c r="S58" i="22"/>
  <c r="AB58" i="22" s="1"/>
  <c r="O58" i="22"/>
  <c r="E58" i="22"/>
  <c r="J58" i="22" s="1"/>
  <c r="AR57" i="22"/>
  <c r="AQ57" i="22"/>
  <c r="AO57" i="22"/>
  <c r="AU57" i="22" s="1"/>
  <c r="AK57" i="22"/>
  <c r="AD57" i="22"/>
  <c r="Z57" i="22"/>
  <c r="Y57" i="22"/>
  <c r="V57" i="22"/>
  <c r="S57" i="22"/>
  <c r="AB57" i="22" s="1"/>
  <c r="P57" i="22"/>
  <c r="O57" i="22"/>
  <c r="E57" i="22"/>
  <c r="J57" i="22" s="1"/>
  <c r="AR56" i="22"/>
  <c r="AQ56" i="22"/>
  <c r="AO56" i="22"/>
  <c r="AU56" i="22" s="1"/>
  <c r="Z56" i="22"/>
  <c r="Y56" i="22"/>
  <c r="AD56" i="22" s="1"/>
  <c r="V56" i="22"/>
  <c r="AK56" i="22" s="1"/>
  <c r="S56" i="22"/>
  <c r="AB56" i="22" s="1"/>
  <c r="O56" i="22"/>
  <c r="E56" i="22"/>
  <c r="J56" i="22" s="1"/>
  <c r="AR55" i="22"/>
  <c r="AQ55" i="22"/>
  <c r="AO55" i="22"/>
  <c r="AU55" i="22" s="1"/>
  <c r="Z55" i="22"/>
  <c r="Y55" i="22"/>
  <c r="AD55" i="22" s="1"/>
  <c r="V55" i="22"/>
  <c r="AK55" i="22" s="1"/>
  <c r="S55" i="22"/>
  <c r="AB55" i="22" s="1"/>
  <c r="O55" i="22"/>
  <c r="E55" i="22"/>
  <c r="J55" i="22" s="1"/>
  <c r="AR54" i="22"/>
  <c r="AQ54" i="22"/>
  <c r="AO54" i="22"/>
  <c r="AU54" i="22" s="1"/>
  <c r="Z54" i="22"/>
  <c r="Y54" i="22"/>
  <c r="AD54" i="22" s="1"/>
  <c r="V54" i="22"/>
  <c r="AK54" i="22" s="1"/>
  <c r="S54" i="22"/>
  <c r="AB54" i="22" s="1"/>
  <c r="P54" i="22"/>
  <c r="O54" i="22"/>
  <c r="E54" i="22"/>
  <c r="J54" i="22" s="1"/>
  <c r="AR53" i="22"/>
  <c r="AQ53" i="22"/>
  <c r="AO53" i="22"/>
  <c r="AU53" i="22" s="1"/>
  <c r="Z53" i="22"/>
  <c r="Y53" i="22"/>
  <c r="AD53" i="22" s="1"/>
  <c r="V53" i="22"/>
  <c r="AK53" i="22" s="1"/>
  <c r="S53" i="22"/>
  <c r="AB53" i="22" s="1"/>
  <c r="P53" i="22"/>
  <c r="O53" i="22"/>
  <c r="E53" i="22"/>
  <c r="J53" i="22" s="1"/>
  <c r="AR52" i="22"/>
  <c r="AQ52" i="22"/>
  <c r="AO52" i="22"/>
  <c r="AU52" i="22" s="1"/>
  <c r="Z52" i="22"/>
  <c r="Y52" i="22"/>
  <c r="AD52" i="22" s="1"/>
  <c r="V52" i="22"/>
  <c r="AK52" i="22" s="1"/>
  <c r="S52" i="22"/>
  <c r="AB52" i="22" s="1"/>
  <c r="O52" i="22"/>
  <c r="E52" i="22"/>
  <c r="J52" i="22" s="1"/>
  <c r="AR51" i="22"/>
  <c r="AQ51" i="22"/>
  <c r="AO51" i="22"/>
  <c r="AU51" i="22" s="1"/>
  <c r="Z51" i="22"/>
  <c r="Y51" i="22"/>
  <c r="AD51" i="22" s="1"/>
  <c r="V51" i="22"/>
  <c r="AK51" i="22" s="1"/>
  <c r="S51" i="22"/>
  <c r="AB51" i="22" s="1"/>
  <c r="O51" i="22"/>
  <c r="E51" i="22"/>
  <c r="J51" i="22" s="1"/>
  <c r="AR50" i="22"/>
  <c r="AQ50" i="22"/>
  <c r="AO50" i="22"/>
  <c r="AU50" i="22" s="1"/>
  <c r="AK50" i="22"/>
  <c r="Z50" i="22"/>
  <c r="Y50" i="22"/>
  <c r="AD50" i="22" s="1"/>
  <c r="V50" i="22"/>
  <c r="S50" i="22"/>
  <c r="AB50" i="22" s="1"/>
  <c r="P50" i="22"/>
  <c r="O50" i="22"/>
  <c r="E50" i="22"/>
  <c r="J50" i="22" s="1"/>
  <c r="AR49" i="22"/>
  <c r="AQ49" i="22"/>
  <c r="AO49" i="22"/>
  <c r="AU49" i="22" s="1"/>
  <c r="Z49" i="22"/>
  <c r="Y49" i="22"/>
  <c r="AD49" i="22" s="1"/>
  <c r="V49" i="22"/>
  <c r="AK49" i="22" s="1"/>
  <c r="S49" i="22"/>
  <c r="AB49" i="22" s="1"/>
  <c r="O49" i="22"/>
  <c r="E49" i="22"/>
  <c r="J49" i="22" s="1"/>
  <c r="AR48" i="22"/>
  <c r="AQ48" i="22"/>
  <c r="AO48" i="22"/>
  <c r="AU48" i="22" s="1"/>
  <c r="Z48" i="22"/>
  <c r="Y48" i="22"/>
  <c r="AD48" i="22" s="1"/>
  <c r="V48" i="22"/>
  <c r="AK48" i="22" s="1"/>
  <c r="S48" i="22"/>
  <c r="AB48" i="22" s="1"/>
  <c r="O48" i="22"/>
  <c r="E48" i="22"/>
  <c r="J48" i="22" s="1"/>
  <c r="AR47" i="22"/>
  <c r="AQ47" i="22"/>
  <c r="AO47" i="22"/>
  <c r="AU47" i="22" s="1"/>
  <c r="AK47" i="22"/>
  <c r="Z47" i="22"/>
  <c r="Y47" i="22"/>
  <c r="AD47" i="22" s="1"/>
  <c r="V47" i="22"/>
  <c r="S47" i="22"/>
  <c r="P47" i="22"/>
  <c r="O47" i="22"/>
  <c r="J47" i="22"/>
  <c r="E47" i="22"/>
  <c r="AH102" i="22"/>
  <c r="AG102" i="22"/>
  <c r="X11" i="3" s="1"/>
  <c r="L102" i="22"/>
  <c r="H102" i="22"/>
  <c r="G102" i="22"/>
  <c r="AO15" i="22"/>
  <c r="O15" i="22"/>
  <c r="J15" i="22"/>
  <c r="AO14" i="22"/>
  <c r="O14" i="22"/>
  <c r="J14" i="22"/>
  <c r="AO13" i="22"/>
  <c r="O13" i="22"/>
  <c r="J13" i="22"/>
  <c r="AO12" i="22"/>
  <c r="O12" i="22"/>
  <c r="J12" i="22"/>
  <c r="AO11" i="22"/>
  <c r="O11" i="22"/>
  <c r="J11" i="22"/>
  <c r="AO10" i="22"/>
  <c r="O10" i="22"/>
  <c r="J10" i="22"/>
  <c r="AO9" i="22"/>
  <c r="O9" i="22"/>
  <c r="J9" i="22"/>
  <c r="AO8" i="22"/>
  <c r="O8" i="22"/>
  <c r="J8" i="22"/>
  <c r="AO7" i="22"/>
  <c r="O7" i="22"/>
  <c r="J7" i="22"/>
  <c r="AO6" i="22"/>
  <c r="O6" i="22"/>
  <c r="J6" i="22"/>
  <c r="AO5" i="22"/>
  <c r="O5" i="22"/>
  <c r="J5" i="22"/>
  <c r="AO4" i="22"/>
  <c r="O4" i="22"/>
  <c r="J4" i="22"/>
  <c r="AO3" i="22"/>
  <c r="Z3" i="22"/>
  <c r="O3" i="22"/>
  <c r="J3" i="22"/>
  <c r="Y10" i="3"/>
  <c r="Y48" i="3" s="1"/>
  <c r="S10" i="3"/>
  <c r="S48" i="3" s="1"/>
  <c r="AE12" i="3"/>
  <c r="AH12" i="3"/>
  <c r="AE13" i="3"/>
  <c r="AH13" i="3"/>
  <c r="AE39" i="3"/>
  <c r="AF39" i="3"/>
  <c r="AG39" i="3"/>
  <c r="AH39" i="3"/>
  <c r="AA40" i="3"/>
  <c r="E54" i="45" l="1"/>
  <c r="F53" i="45"/>
  <c r="E24" i="34"/>
  <c r="F23" i="34"/>
  <c r="AW41" i="25"/>
  <c r="AT37" i="25"/>
  <c r="AW37" i="25"/>
  <c r="AT39" i="25"/>
  <c r="AU40" i="25"/>
  <c r="AT40" i="25"/>
  <c r="AW39" i="25"/>
  <c r="AW40" i="25"/>
  <c r="AT41" i="25"/>
  <c r="AU38" i="25"/>
  <c r="AT38" i="25"/>
  <c r="AW38" i="25"/>
  <c r="AG12" i="3"/>
  <c r="F93" i="39"/>
  <c r="E94" i="39"/>
  <c r="M95" i="39"/>
  <c r="L96" i="39"/>
  <c r="M95" i="37"/>
  <c r="L96" i="37"/>
  <c r="F92" i="37"/>
  <c r="E93" i="37"/>
  <c r="AG13" i="3"/>
  <c r="L16" i="30"/>
  <c r="M15" i="30"/>
  <c r="D28" i="30"/>
  <c r="D29" i="30"/>
  <c r="D26" i="30"/>
  <c r="D32" i="30"/>
  <c r="D31" i="30"/>
  <c r="D34" i="30"/>
  <c r="D5" i="30"/>
  <c r="D23" i="30"/>
  <c r="D37" i="30"/>
  <c r="D11" i="30"/>
  <c r="D39" i="30"/>
  <c r="D36" i="30"/>
  <c r="D21" i="30"/>
  <c r="D20" i="30"/>
  <c r="D7" i="30"/>
  <c r="D14" i="30"/>
  <c r="D15" i="30"/>
  <c r="D40" i="30"/>
  <c r="D17" i="30"/>
  <c r="D4" i="30"/>
  <c r="D33" i="30"/>
  <c r="D25" i="30"/>
  <c r="D38" i="30"/>
  <c r="D19" i="30"/>
  <c r="D27" i="30"/>
  <c r="D8" i="30"/>
  <c r="D35" i="30"/>
  <c r="D30" i="30"/>
  <c r="D41" i="30"/>
  <c r="D9" i="30"/>
  <c r="D12" i="30"/>
  <c r="D10" i="30"/>
  <c r="AI104" i="25"/>
  <c r="O15" i="25"/>
  <c r="O7" i="25"/>
  <c r="O14" i="25"/>
  <c r="O6" i="25"/>
  <c r="O13" i="25"/>
  <c r="O5" i="25"/>
  <c r="Z12" i="25"/>
  <c r="O12" i="25"/>
  <c r="O4" i="25"/>
  <c r="O11" i="25"/>
  <c r="Z10" i="25"/>
  <c r="O10" i="25"/>
  <c r="Z9" i="25"/>
  <c r="O9" i="25"/>
  <c r="O3" i="25"/>
  <c r="O8" i="25"/>
  <c r="AA102" i="24"/>
  <c r="M73" i="34"/>
  <c r="L74" i="34"/>
  <c r="F74" i="34"/>
  <c r="E75" i="34"/>
  <c r="L32" i="34"/>
  <c r="M31" i="34"/>
  <c r="M30" i="33"/>
  <c r="G14" i="33" s="1"/>
  <c r="L31" i="33"/>
  <c r="E31" i="33"/>
  <c r="F30" i="33"/>
  <c r="F73" i="33"/>
  <c r="E74" i="33"/>
  <c r="M76" i="33"/>
  <c r="L77" i="33"/>
  <c r="F62" i="32"/>
  <c r="E63" i="32"/>
  <c r="M64" i="32"/>
  <c r="L65" i="32"/>
  <c r="F68" i="30"/>
  <c r="E69" i="30"/>
  <c r="M68" i="30"/>
  <c r="L69" i="30"/>
  <c r="AA102" i="23"/>
  <c r="F45" i="25"/>
  <c r="F102" i="25" s="1"/>
  <c r="G45" i="25"/>
  <c r="G102" i="25" s="1"/>
  <c r="H45" i="25"/>
  <c r="H102" i="25" s="1"/>
  <c r="AI47" i="22"/>
  <c r="AI31" i="22"/>
  <c r="AI32" i="22"/>
  <c r="AI4" i="22"/>
  <c r="AI8" i="22"/>
  <c r="AI12" i="22"/>
  <c r="AI19" i="22"/>
  <c r="AL19" i="22" s="1"/>
  <c r="C15" i="32" s="1"/>
  <c r="AI23" i="22"/>
  <c r="AI33" i="22"/>
  <c r="AI37" i="22"/>
  <c r="AI41" i="22"/>
  <c r="AI21" i="22"/>
  <c r="AI43" i="22"/>
  <c r="AI22" i="22"/>
  <c r="AI6" i="22"/>
  <c r="AI39" i="22"/>
  <c r="AL39" i="22" s="1"/>
  <c r="C33" i="32" s="1"/>
  <c r="AI36" i="22"/>
  <c r="AI5" i="22"/>
  <c r="AI9" i="22"/>
  <c r="AI13" i="22"/>
  <c r="AI20" i="22"/>
  <c r="AI30" i="22"/>
  <c r="AI34" i="22"/>
  <c r="AL34" i="22" s="1"/>
  <c r="C22" i="32" s="1"/>
  <c r="AI38" i="22"/>
  <c r="AI42" i="22"/>
  <c r="AI14" i="22"/>
  <c r="AI35" i="22"/>
  <c r="AI11" i="22"/>
  <c r="AI40" i="22"/>
  <c r="AI10" i="22"/>
  <c r="AI7" i="22"/>
  <c r="AI15" i="22"/>
  <c r="AF102" i="22"/>
  <c r="W11" i="3" s="1"/>
  <c r="AB62" i="22"/>
  <c r="P49" i="22"/>
  <c r="P52" i="22"/>
  <c r="P55" i="22"/>
  <c r="Z45" i="22"/>
  <c r="L45" i="25"/>
  <c r="L102" i="25" s="1"/>
  <c r="AI3" i="22"/>
  <c r="J45" i="25"/>
  <c r="AL54" i="25"/>
  <c r="AL95" i="25"/>
  <c r="AL88" i="25"/>
  <c r="AS88" i="25" s="1" a="1"/>
  <c r="AS88" i="25" s="1"/>
  <c r="AW88" i="25" s="1"/>
  <c r="J45" i="22"/>
  <c r="AW102" i="24"/>
  <c r="AI87" i="22"/>
  <c r="AL87" i="22" s="1"/>
  <c r="AS87" i="22" s="1" a="1"/>
  <c r="AS87" i="22" s="1"/>
  <c r="AW87" i="22" s="1"/>
  <c r="AL21" i="22"/>
  <c r="C17" i="32" s="1"/>
  <c r="AL35" i="22"/>
  <c r="C23" i="32" s="1"/>
  <c r="AL43" i="22"/>
  <c r="C27" i="32" s="1"/>
  <c r="AL20" i="22"/>
  <c r="C16" i="32" s="1"/>
  <c r="AL42" i="22"/>
  <c r="C26" i="32" s="1"/>
  <c r="AL38" i="22"/>
  <c r="C32" i="32" s="1"/>
  <c r="AL33" i="22"/>
  <c r="C34" i="32" s="1"/>
  <c r="AL41" i="22"/>
  <c r="C31" i="32" s="1"/>
  <c r="AL32" i="22"/>
  <c r="C21" i="32" s="1"/>
  <c r="AL40" i="22"/>
  <c r="C25" i="32" s="1"/>
  <c r="AL31" i="22"/>
  <c r="C28" i="32" s="1"/>
  <c r="AL30" i="22"/>
  <c r="C20" i="32" s="1"/>
  <c r="AL23" i="22"/>
  <c r="C19" i="32" s="1"/>
  <c r="AL37" i="22"/>
  <c r="C24" i="32" s="1"/>
  <c r="AL22" i="22"/>
  <c r="C18" i="32" s="1"/>
  <c r="AL36" i="22"/>
  <c r="C30" i="32" s="1"/>
  <c r="AI55" i="22"/>
  <c r="AK100" i="22"/>
  <c r="AI52" i="22"/>
  <c r="AL52" i="22" s="1"/>
  <c r="AS52" i="22" s="1" a="1"/>
  <c r="AS52" i="22" s="1"/>
  <c r="AW52" i="22" s="1"/>
  <c r="P58" i="22"/>
  <c r="AI60" i="22"/>
  <c r="P61" i="22"/>
  <c r="AI86" i="22"/>
  <c r="AI49" i="22"/>
  <c r="AL49" i="22" s="1"/>
  <c r="AS49" i="22" s="1" a="1"/>
  <c r="AS49" i="22" s="1"/>
  <c r="AW49" i="22" s="1"/>
  <c r="AI57" i="22"/>
  <c r="AL57" i="22" s="1"/>
  <c r="AS57" i="22" s="1" a="1"/>
  <c r="AS57" i="22" s="1"/>
  <c r="AW57" i="22" s="1"/>
  <c r="AP61" i="22"/>
  <c r="AI54" i="22"/>
  <c r="AL54" i="22" s="1"/>
  <c r="AS54" i="22" s="1" a="1"/>
  <c r="AS54" i="22" s="1"/>
  <c r="AW54" i="22" s="1"/>
  <c r="AL55" i="22"/>
  <c r="AS55" i="22" s="1" a="1"/>
  <c r="AS55" i="22" s="1"/>
  <c r="AW55" i="22" s="1"/>
  <c r="AI63" i="22"/>
  <c r="AI64" i="22"/>
  <c r="V100" i="22"/>
  <c r="AI51" i="22"/>
  <c r="AL51" i="22" s="1"/>
  <c r="AS51" i="22" s="1" a="1"/>
  <c r="AS51" i="22" s="1"/>
  <c r="AW51" i="22" s="1"/>
  <c r="AI59" i="22"/>
  <c r="AL59" i="22" s="1"/>
  <c r="AS59" i="22" s="1" a="1"/>
  <c r="AS59" i="22" s="1"/>
  <c r="AW59" i="22" s="1"/>
  <c r="AI85" i="22"/>
  <c r="AI48" i="22"/>
  <c r="AL48" i="22" s="1"/>
  <c r="AS48" i="22" s="1" a="1"/>
  <c r="AS48" i="22" s="1"/>
  <c r="AW48" i="22" s="1"/>
  <c r="AI56" i="22"/>
  <c r="AL56" i="22" s="1"/>
  <c r="AS56" i="22" s="1" a="1"/>
  <c r="AS56" i="22" s="1"/>
  <c r="AW56" i="22" s="1"/>
  <c r="AN63" i="22"/>
  <c r="AT63" i="22" s="1"/>
  <c r="AI72" i="22"/>
  <c r="P51" i="22"/>
  <c r="AI53" i="22"/>
  <c r="AL53" i="22" s="1"/>
  <c r="AS53" i="22" s="1" a="1"/>
  <c r="AS53" i="22" s="1"/>
  <c r="AW53" i="22" s="1"/>
  <c r="P59" i="22"/>
  <c r="AI71" i="22"/>
  <c r="F102" i="22"/>
  <c r="P48" i="22"/>
  <c r="AI50" i="22"/>
  <c r="AL50" i="22" s="1"/>
  <c r="AS50" i="22" s="1" a="1"/>
  <c r="AS50" i="22" s="1"/>
  <c r="AW50" i="22" s="1"/>
  <c r="P56" i="22"/>
  <c r="AI58" i="22"/>
  <c r="AL58" i="22" s="1"/>
  <c r="AS58" i="22" s="1" a="1"/>
  <c r="AS58" i="22" s="1"/>
  <c r="AW58" i="22" s="1"/>
  <c r="AP62" i="22"/>
  <c r="AI70" i="22"/>
  <c r="AI84" i="22"/>
  <c r="Z4" i="25"/>
  <c r="Z13" i="25"/>
  <c r="Z14" i="25"/>
  <c r="AL52" i="25"/>
  <c r="AS52" i="25" s="1" a="1"/>
  <c r="AS52" i="25" s="1"/>
  <c r="AW52" i="25" s="1"/>
  <c r="AD52" i="25"/>
  <c r="Z8" i="25"/>
  <c r="AL58" i="25"/>
  <c r="AS58" i="25" s="1" a="1"/>
  <c r="AS58" i="25" s="1"/>
  <c r="AW58" i="25" s="1"/>
  <c r="AD78" i="25"/>
  <c r="Z6" i="25"/>
  <c r="Z11" i="25"/>
  <c r="AL51" i="25"/>
  <c r="AS51" i="25" s="1" a="1"/>
  <c r="AS51" i="25" s="1"/>
  <c r="AW51" i="25" s="1"/>
  <c r="AB69" i="25"/>
  <c r="AL69" i="25" s="1"/>
  <c r="AS69" i="25" s="1" a="1"/>
  <c r="AS69" i="25" s="1"/>
  <c r="AW69" i="25" s="1"/>
  <c r="AN69" i="25"/>
  <c r="AT69" i="25" s="1"/>
  <c r="P69" i="25"/>
  <c r="AP69" i="25"/>
  <c r="Z3" i="25"/>
  <c r="Z5" i="25"/>
  <c r="J100" i="25"/>
  <c r="P50" i="25"/>
  <c r="AN50" i="25"/>
  <c r="AT50" i="25" s="1"/>
  <c r="AB50" i="25"/>
  <c r="AL50" i="25" s="1"/>
  <c r="AS50" i="25" s="1" a="1"/>
  <c r="AS50" i="25" s="1"/>
  <c r="AW50" i="25" s="1"/>
  <c r="AP50" i="25"/>
  <c r="AD56" i="25"/>
  <c r="AQ99" i="25"/>
  <c r="V100" i="25"/>
  <c r="AR99" i="25"/>
  <c r="AB49" i="25"/>
  <c r="AL49" i="25" s="1"/>
  <c r="AS49" i="25" s="1" a="1"/>
  <c r="AS49" i="25" s="1"/>
  <c r="AW49" i="25" s="1"/>
  <c r="AP49" i="25"/>
  <c r="AN49" i="25"/>
  <c r="AT49" i="25" s="1"/>
  <c r="AL55" i="25"/>
  <c r="AS55" i="25" s="1" a="1"/>
  <c r="AS55" i="25" s="1"/>
  <c r="AW55" i="25" s="1"/>
  <c r="AD55" i="25"/>
  <c r="P70" i="25"/>
  <c r="AB70" i="25"/>
  <c r="AP70" i="25"/>
  <c r="P84" i="25"/>
  <c r="AB84" i="25"/>
  <c r="AL84" i="25" s="1"/>
  <c r="AS84" i="25" s="1" a="1"/>
  <c r="AS84" i="25" s="1"/>
  <c r="AW84" i="25" s="1"/>
  <c r="AP84" i="25"/>
  <c r="AN84" i="25"/>
  <c r="AT84" i="25" s="1"/>
  <c r="AL96" i="25"/>
  <c r="AS96" i="25" s="1" a="1"/>
  <c r="AS96" i="25" s="1"/>
  <c r="AW96" i="25" s="1"/>
  <c r="Z7" i="25"/>
  <c r="Z15" i="25"/>
  <c r="AO44" i="25"/>
  <c r="AL48" i="25"/>
  <c r="AS48" i="25" s="1" a="1"/>
  <c r="AS48" i="25" s="1"/>
  <c r="AW48" i="25" s="1"/>
  <c r="AP51" i="25"/>
  <c r="AB53" i="25"/>
  <c r="AL53" i="25" s="1"/>
  <c r="AS53" i="25" s="1" a="1"/>
  <c r="AS53" i="25" s="1"/>
  <c r="AW53" i="25" s="1"/>
  <c r="AN61" i="25"/>
  <c r="AT61" i="25" s="1"/>
  <c r="AP74" i="25"/>
  <c r="AN74" i="25"/>
  <c r="AT74" i="25" s="1"/>
  <c r="P74" i="25"/>
  <c r="AB82" i="25"/>
  <c r="AL82" i="25" s="1"/>
  <c r="AS82" i="25" s="1" a="1"/>
  <c r="AS82" i="25" s="1"/>
  <c r="AW82" i="25" s="1"/>
  <c r="AP82" i="25"/>
  <c r="AN82" i="25"/>
  <c r="AT82" i="25" s="1"/>
  <c r="P82" i="25"/>
  <c r="AL97" i="25"/>
  <c r="AS97" i="25" s="1" a="1"/>
  <c r="AS97" i="25" s="1"/>
  <c r="AW97" i="25" s="1"/>
  <c r="S100" i="25"/>
  <c r="AD53" i="25"/>
  <c r="P54" i="25"/>
  <c r="AS54" i="25" a="1"/>
  <c r="AS54" i="25" s="1"/>
  <c r="AW54" i="25" s="1"/>
  <c r="AP54" i="25"/>
  <c r="AN54" i="25"/>
  <c r="AT54" i="25" s="1"/>
  <c r="AB60" i="25"/>
  <c r="AL60" i="25" s="1"/>
  <c r="AS60" i="25" s="1" a="1"/>
  <c r="AS60" i="25" s="1"/>
  <c r="AW60" i="25" s="1"/>
  <c r="AP60" i="25"/>
  <c r="AN60" i="25"/>
  <c r="AT60" i="25" s="1"/>
  <c r="AD68" i="25"/>
  <c r="AD84" i="25"/>
  <c r="AU99" i="25"/>
  <c r="AB61" i="25"/>
  <c r="AL61" i="25" s="1"/>
  <c r="AS61" i="25" s="1" a="1"/>
  <c r="AS61" i="25" s="1"/>
  <c r="AW61" i="25" s="1"/>
  <c r="AP61" i="25"/>
  <c r="P62" i="25"/>
  <c r="AB62" i="25"/>
  <c r="AL62" i="25" s="1"/>
  <c r="AS62" i="25" s="1" a="1"/>
  <c r="AS62" i="25" s="1"/>
  <c r="AW62" i="25" s="1"/>
  <c r="AP62" i="25"/>
  <c r="AP66" i="25"/>
  <c r="AN66" i="25"/>
  <c r="AT66" i="25" s="1"/>
  <c r="P66" i="25"/>
  <c r="AL71" i="25"/>
  <c r="AS71" i="25" s="1" a="1"/>
  <c r="AS71" i="25" s="1"/>
  <c r="AW71" i="25" s="1"/>
  <c r="AD71" i="25"/>
  <c r="AL81" i="25"/>
  <c r="AS81" i="25" s="1" a="1"/>
  <c r="AS81" i="25" s="1"/>
  <c r="AW81" i="25" s="1"/>
  <c r="AD86" i="25"/>
  <c r="AB90" i="25"/>
  <c r="AL90" i="25" s="1"/>
  <c r="AS90" i="25" s="1" a="1"/>
  <c r="AS90" i="25" s="1"/>
  <c r="AW90" i="25" s="1"/>
  <c r="AP90" i="25"/>
  <c r="AN90" i="25"/>
  <c r="AT90" i="25" s="1"/>
  <c r="P90" i="25"/>
  <c r="P92" i="25"/>
  <c r="AB92" i="25"/>
  <c r="AL92" i="25" s="1"/>
  <c r="AS92" i="25" s="1" a="1"/>
  <c r="AS92" i="25" s="1"/>
  <c r="AW92" i="25" s="1"/>
  <c r="AP92" i="25"/>
  <c r="AN92" i="25"/>
  <c r="AT92" i="25" s="1"/>
  <c r="Y100" i="25"/>
  <c r="AD100" i="25" s="1"/>
  <c r="AO99" i="25"/>
  <c r="AD51" i="25"/>
  <c r="AB76" i="25"/>
  <c r="AL76" i="25" s="1"/>
  <c r="AS76" i="25" s="1" a="1"/>
  <c r="AS76" i="25" s="1"/>
  <c r="AW76" i="25" s="1"/>
  <c r="AP76" i="25"/>
  <c r="AN76" i="25"/>
  <c r="AT76" i="25" s="1"/>
  <c r="AL87" i="25"/>
  <c r="AS87" i="25" s="1" a="1"/>
  <c r="AS87" i="25" s="1"/>
  <c r="AW87" i="25" s="1"/>
  <c r="Z100" i="25"/>
  <c r="AP47" i="25"/>
  <c r="AL70" i="25"/>
  <c r="AS70" i="25" s="1" a="1"/>
  <c r="AS70" i="25" s="1"/>
  <c r="AW70" i="25" s="1"/>
  <c r="AD72" i="25"/>
  <c r="AB77" i="25"/>
  <c r="AL77" i="25" s="1"/>
  <c r="AS77" i="25" s="1" a="1"/>
  <c r="AS77" i="25" s="1"/>
  <c r="AW77" i="25" s="1"/>
  <c r="AP77" i="25"/>
  <c r="P78" i="25"/>
  <c r="AB78" i="25"/>
  <c r="AL78" i="25" s="1"/>
  <c r="AS78" i="25" s="1" a="1"/>
  <c r="AS78" i="25" s="1"/>
  <c r="AW78" i="25" s="1"/>
  <c r="AP78" i="25"/>
  <c r="AL83" i="25"/>
  <c r="AS83" i="25" s="1" a="1"/>
  <c r="AS83" i="25" s="1"/>
  <c r="AW83" i="25" s="1"/>
  <c r="AD92" i="25"/>
  <c r="E100" i="25"/>
  <c r="AP58" i="25"/>
  <c r="AN58" i="25"/>
  <c r="AT58" i="25" s="1"/>
  <c r="P58" i="25"/>
  <c r="AL63" i="25"/>
  <c r="AS63" i="25" s="1" a="1"/>
  <c r="AS63" i="25" s="1"/>
  <c r="AW63" i="25" s="1"/>
  <c r="AD63" i="25"/>
  <c r="AS66" i="25" a="1"/>
  <c r="AS66" i="25" s="1"/>
  <c r="AW66" i="25" s="1"/>
  <c r="AB68" i="25"/>
  <c r="AL68" i="25" s="1"/>
  <c r="AS68" i="25" s="1" a="1"/>
  <c r="AS68" i="25" s="1"/>
  <c r="AW68" i="25" s="1"/>
  <c r="AP68" i="25"/>
  <c r="AN68" i="25"/>
  <c r="AT68" i="25" s="1"/>
  <c r="AN70" i="25"/>
  <c r="AT70" i="25" s="1"/>
  <c r="AL73" i="25"/>
  <c r="AS73" i="25" s="1" a="1"/>
  <c r="AS73" i="25" s="1"/>
  <c r="AW73" i="25" s="1"/>
  <c r="AL79" i="25"/>
  <c r="AS79" i="25" s="1" a="1"/>
  <c r="AS79" i="25" s="1"/>
  <c r="AW79" i="25" s="1"/>
  <c r="AD79" i="25"/>
  <c r="AD94" i="25"/>
  <c r="AB98" i="25"/>
  <c r="AL98" i="25" s="1"/>
  <c r="AS98" i="25" s="1" a="1"/>
  <c r="AS98" i="25" s="1"/>
  <c r="AW98" i="25" s="1"/>
  <c r="AP98" i="25"/>
  <c r="AN98" i="25"/>
  <c r="AT98" i="25" s="1"/>
  <c r="P98" i="25"/>
  <c r="AB56" i="25"/>
  <c r="AL56" i="25" s="1"/>
  <c r="AS56" i="25" s="1" a="1"/>
  <c r="AS56" i="25" s="1"/>
  <c r="AW56" i="25" s="1"/>
  <c r="AS57" i="25" a="1"/>
  <c r="AS57" i="25" s="1"/>
  <c r="AW57" i="25" s="1"/>
  <c r="AL59" i="25"/>
  <c r="AS59" i="25" s="1" a="1"/>
  <c r="AS59" i="25" s="1"/>
  <c r="AW59" i="25" s="1"/>
  <c r="AB64" i="25"/>
  <c r="AL64" i="25" s="1"/>
  <c r="AS64" i="25" s="1" a="1"/>
  <c r="AS64" i="25" s="1"/>
  <c r="AW64" i="25" s="1"/>
  <c r="AS65" i="25" a="1"/>
  <c r="AS65" i="25" s="1"/>
  <c r="AW65" i="25" s="1"/>
  <c r="AL67" i="25"/>
  <c r="AS67" i="25" s="1" a="1"/>
  <c r="AS67" i="25" s="1"/>
  <c r="AW67" i="25" s="1"/>
  <c r="AB72" i="25"/>
  <c r="AL72" i="25" s="1"/>
  <c r="AS72" i="25" s="1" a="1"/>
  <c r="AS72" i="25" s="1"/>
  <c r="AW72" i="25" s="1"/>
  <c r="AL75" i="25"/>
  <c r="AS75" i="25" s="1" a="1"/>
  <c r="AS75" i="25" s="1"/>
  <c r="AW75" i="25" s="1"/>
  <c r="AP86" i="25"/>
  <c r="AP94" i="25"/>
  <c r="P64" i="25"/>
  <c r="P80" i="25"/>
  <c r="AB86" i="25"/>
  <c r="AL86" i="25" s="1"/>
  <c r="AS86" i="25" s="1" a="1"/>
  <c r="AS86" i="25" s="1"/>
  <c r="AW86" i="25" s="1"/>
  <c r="AD87" i="25"/>
  <c r="AB94" i="25"/>
  <c r="AL94" i="25" s="1"/>
  <c r="AS94" i="25" s="1" a="1"/>
  <c r="AS94" i="25" s="1"/>
  <c r="AW94" i="25" s="1"/>
  <c r="AD95" i="25"/>
  <c r="AS95" i="25" a="1"/>
  <c r="AS95" i="25" s="1"/>
  <c r="AW95" i="25" s="1"/>
  <c r="AB85" i="25"/>
  <c r="AL85" i="25" s="1"/>
  <c r="AS85" i="25" s="1" a="1"/>
  <c r="AS85" i="25" s="1"/>
  <c r="AW85" i="25" s="1"/>
  <c r="AB93" i="25"/>
  <c r="AL93" i="25" s="1"/>
  <c r="AS93" i="25" s="1" a="1"/>
  <c r="AS93" i="25" s="1"/>
  <c r="AW93" i="25" s="1"/>
  <c r="AO44" i="22"/>
  <c r="AU99" i="22"/>
  <c r="AB60" i="22"/>
  <c r="AP60" i="22"/>
  <c r="AN60" i="22"/>
  <c r="AT60" i="22" s="1"/>
  <c r="AD61" i="22"/>
  <c r="AB68" i="22"/>
  <c r="AP68" i="22"/>
  <c r="AN68" i="22"/>
  <c r="AT68" i="22" s="1"/>
  <c r="AR99" i="22"/>
  <c r="AB67" i="22"/>
  <c r="AP67" i="22"/>
  <c r="AN67" i="22"/>
  <c r="AT67" i="22" s="1"/>
  <c r="P67" i="22"/>
  <c r="AB88" i="22"/>
  <c r="AP88" i="22"/>
  <c r="AN88" i="22"/>
  <c r="AT88" i="22" s="1"/>
  <c r="AB89" i="22"/>
  <c r="AP89" i="22"/>
  <c r="AN89" i="22"/>
  <c r="AT89" i="22" s="1"/>
  <c r="AB90" i="22"/>
  <c r="AP90" i="22"/>
  <c r="AN90" i="22"/>
  <c r="AT90" i="22" s="1"/>
  <c r="AB91" i="22"/>
  <c r="AP91" i="22"/>
  <c r="AN91" i="22"/>
  <c r="AT91" i="22" s="1"/>
  <c r="AB92" i="22"/>
  <c r="AP92" i="22"/>
  <c r="AN92" i="22"/>
  <c r="AT92" i="22" s="1"/>
  <c r="AB93" i="22"/>
  <c r="AP93" i="22"/>
  <c r="AN93" i="22"/>
  <c r="AT93" i="22" s="1"/>
  <c r="AB94" i="22"/>
  <c r="AP94" i="22"/>
  <c r="AN94" i="22"/>
  <c r="AT94" i="22" s="1"/>
  <c r="AB95" i="22"/>
  <c r="AP95" i="22"/>
  <c r="AN95" i="22"/>
  <c r="AT95" i="22" s="1"/>
  <c r="AB96" i="22"/>
  <c r="AP96" i="22"/>
  <c r="AN96" i="22"/>
  <c r="AT96" i="22" s="1"/>
  <c r="AB97" i="22"/>
  <c r="AP97" i="22"/>
  <c r="AN97" i="22"/>
  <c r="AT97" i="22" s="1"/>
  <c r="AB98" i="22"/>
  <c r="AP98" i="22"/>
  <c r="AN98" i="22"/>
  <c r="AT98" i="22" s="1"/>
  <c r="S100" i="22"/>
  <c r="AB69" i="22"/>
  <c r="AP69" i="22"/>
  <c r="AN69" i="22"/>
  <c r="AT69" i="22" s="1"/>
  <c r="AB87" i="22"/>
  <c r="AP87" i="22"/>
  <c r="AN87" i="22"/>
  <c r="AT87" i="22" s="1"/>
  <c r="AB63" i="22"/>
  <c r="AP63" i="22"/>
  <c r="AI65" i="22"/>
  <c r="AB70" i="22"/>
  <c r="AP70" i="22"/>
  <c r="AN70" i="22"/>
  <c r="AT70" i="22" s="1"/>
  <c r="AI73" i="22"/>
  <c r="AI76" i="22"/>
  <c r="AI77" i="22"/>
  <c r="AI78" i="22"/>
  <c r="AI79" i="22"/>
  <c r="AI80" i="22"/>
  <c r="AL80" i="22" s="1"/>
  <c r="AS80" i="22" s="1" a="1"/>
  <c r="AS80" i="22" s="1"/>
  <c r="AW80" i="22" s="1"/>
  <c r="AI81" i="22"/>
  <c r="AI82" i="22"/>
  <c r="AI83" i="22"/>
  <c r="AB86" i="22"/>
  <c r="AP86" i="22"/>
  <c r="AN86" i="22"/>
  <c r="AT86" i="22" s="1"/>
  <c r="Y100" i="22"/>
  <c r="AN47" i="22"/>
  <c r="AN48" i="22"/>
  <c r="AT48" i="22" s="1"/>
  <c r="AN49" i="22"/>
  <c r="AT49" i="22" s="1"/>
  <c r="AN50" i="22"/>
  <c r="AT50" i="22" s="1"/>
  <c r="AN51" i="22"/>
  <c r="AT51" i="22" s="1"/>
  <c r="AN52" i="22"/>
  <c r="AT52" i="22" s="1"/>
  <c r="AN53" i="22"/>
  <c r="AT53" i="22" s="1"/>
  <c r="AN54" i="22"/>
  <c r="AT54" i="22" s="1"/>
  <c r="AN55" i="22"/>
  <c r="AT55" i="22" s="1"/>
  <c r="AN56" i="22"/>
  <c r="AT56" i="22" s="1"/>
  <c r="AN57" i="22"/>
  <c r="AT57" i="22" s="1"/>
  <c r="AN58" i="22"/>
  <c r="AT58" i="22" s="1"/>
  <c r="AN59" i="22"/>
  <c r="AT59" i="22" s="1"/>
  <c r="P62" i="22"/>
  <c r="AI62" i="22"/>
  <c r="AL62" i="22" s="1"/>
  <c r="AS62" i="22" s="1" a="1"/>
  <c r="AS62" i="22" s="1"/>
  <c r="AW62" i="22" s="1"/>
  <c r="AI66" i="22"/>
  <c r="AB71" i="22"/>
  <c r="AP71" i="22"/>
  <c r="AN71" i="22"/>
  <c r="AT71" i="22" s="1"/>
  <c r="AI74" i="22"/>
  <c r="AI75" i="22"/>
  <c r="AB85" i="22"/>
  <c r="AP85" i="22"/>
  <c r="AN85" i="22"/>
  <c r="AT85" i="22" s="1"/>
  <c r="Z100" i="22"/>
  <c r="AO99" i="22"/>
  <c r="AB64" i="22"/>
  <c r="AP64" i="22"/>
  <c r="AN64" i="22"/>
  <c r="AT64" i="22" s="1"/>
  <c r="AI67" i="22"/>
  <c r="AL67" i="22" s="1"/>
  <c r="AS67" i="22" s="1" a="1"/>
  <c r="AS67" i="22" s="1"/>
  <c r="AW67" i="22" s="1"/>
  <c r="AB72" i="22"/>
  <c r="AP72" i="22"/>
  <c r="AN72" i="22"/>
  <c r="AT72" i="22" s="1"/>
  <c r="AB84" i="22"/>
  <c r="AP84" i="22"/>
  <c r="AN84" i="22"/>
  <c r="AT84" i="22" s="1"/>
  <c r="E100" i="22"/>
  <c r="E102" i="22" s="1"/>
  <c r="AP47" i="22"/>
  <c r="AP48" i="22"/>
  <c r="AP49" i="22"/>
  <c r="AP50" i="22"/>
  <c r="AP51" i="22"/>
  <c r="AP52" i="22"/>
  <c r="AP53" i="22"/>
  <c r="AP54" i="22"/>
  <c r="AP55" i="22"/>
  <c r="AP56" i="22"/>
  <c r="AP57" i="22"/>
  <c r="AP58" i="22"/>
  <c r="AP59" i="22"/>
  <c r="AI61" i="22"/>
  <c r="AL61" i="22" s="1"/>
  <c r="AS61" i="22" s="1" a="1"/>
  <c r="AS61" i="22" s="1"/>
  <c r="AW61" i="22" s="1"/>
  <c r="AB65" i="22"/>
  <c r="AP65" i="22"/>
  <c r="AN65" i="22"/>
  <c r="AT65" i="22" s="1"/>
  <c r="AI68" i="22"/>
  <c r="AB73" i="22"/>
  <c r="AP73" i="22"/>
  <c r="AN73" i="22"/>
  <c r="AT73" i="22" s="1"/>
  <c r="AB76" i="22"/>
  <c r="AP76" i="22"/>
  <c r="AN76" i="22"/>
  <c r="AT76" i="22" s="1"/>
  <c r="AB77" i="22"/>
  <c r="AP77" i="22"/>
  <c r="AN77" i="22"/>
  <c r="AT77" i="22" s="1"/>
  <c r="AB78" i="22"/>
  <c r="AP78" i="22"/>
  <c r="AN78" i="22"/>
  <c r="AT78" i="22" s="1"/>
  <c r="AB79" i="22"/>
  <c r="AP79" i="22"/>
  <c r="AN79" i="22"/>
  <c r="AT79" i="22" s="1"/>
  <c r="AB80" i="22"/>
  <c r="AP80" i="22"/>
  <c r="AN80" i="22"/>
  <c r="AT80" i="22" s="1"/>
  <c r="AB81" i="22"/>
  <c r="AP81" i="22"/>
  <c r="AN81" i="22"/>
  <c r="AT81" i="22" s="1"/>
  <c r="AB82" i="22"/>
  <c r="AP82" i="22"/>
  <c r="AN82" i="22"/>
  <c r="AT82" i="22" s="1"/>
  <c r="AB83" i="22"/>
  <c r="AP83" i="22"/>
  <c r="AN83" i="22"/>
  <c r="AT83" i="22" s="1"/>
  <c r="AI88" i="22"/>
  <c r="AL88" i="22" s="1"/>
  <c r="AS88" i="22" s="1" a="1"/>
  <c r="AS88" i="22" s="1"/>
  <c r="AW88" i="22" s="1"/>
  <c r="AI89" i="22"/>
  <c r="AI90" i="22"/>
  <c r="AI91" i="22"/>
  <c r="AL91" i="22" s="1"/>
  <c r="AS91" i="22" s="1" a="1"/>
  <c r="AS91" i="22" s="1"/>
  <c r="AW91" i="22" s="1"/>
  <c r="AI92" i="22"/>
  <c r="AI93" i="22"/>
  <c r="AL93" i="22" s="1"/>
  <c r="AS93" i="22" s="1" a="1"/>
  <c r="AS93" i="22" s="1"/>
  <c r="AW93" i="22" s="1"/>
  <c r="AI94" i="22"/>
  <c r="AI95" i="22"/>
  <c r="AL95" i="22" s="1"/>
  <c r="AS95" i="22" s="1" a="1"/>
  <c r="AS95" i="22" s="1"/>
  <c r="AW95" i="22" s="1"/>
  <c r="AI96" i="22"/>
  <c r="AI97" i="22"/>
  <c r="AI98" i="22"/>
  <c r="AD100" i="22"/>
  <c r="J100" i="22"/>
  <c r="AB47" i="22"/>
  <c r="AQ99" i="22"/>
  <c r="AD60" i="22"/>
  <c r="AD63" i="22"/>
  <c r="AB66" i="22"/>
  <c r="AP66" i="22"/>
  <c r="AN66" i="22"/>
  <c r="AT66" i="22" s="1"/>
  <c r="AI69" i="22"/>
  <c r="AL69" i="22" s="1"/>
  <c r="AS69" i="22" s="1" a="1"/>
  <c r="AS69" i="22" s="1"/>
  <c r="AW69" i="22" s="1"/>
  <c r="AB74" i="22"/>
  <c r="AL74" i="22" s="1"/>
  <c r="AS74" i="22" s="1" a="1"/>
  <c r="AS74" i="22" s="1"/>
  <c r="AW74" i="22" s="1"/>
  <c r="AP74" i="22"/>
  <c r="AN74" i="22"/>
  <c r="AT74" i="22" s="1"/>
  <c r="AB75" i="22"/>
  <c r="AP75" i="22"/>
  <c r="AN75" i="22"/>
  <c r="AT75" i="22" s="1"/>
  <c r="C13" i="16"/>
  <c r="C16" i="16"/>
  <c r="C6" i="16"/>
  <c r="C4" i="16"/>
  <c r="C12" i="16"/>
  <c r="C11" i="16"/>
  <c r="C9" i="16"/>
  <c r="C8" i="16"/>
  <c r="C10" i="16"/>
  <c r="C7" i="16"/>
  <c r="C14" i="16"/>
  <c r="C5" i="16"/>
  <c r="J7" i="15"/>
  <c r="J8" i="15"/>
  <c r="J9" i="15"/>
  <c r="J13" i="15"/>
  <c r="J5" i="15"/>
  <c r="J6" i="15"/>
  <c r="J14" i="15"/>
  <c r="J10" i="15"/>
  <c r="J11" i="15"/>
  <c r="J15" i="15"/>
  <c r="J12" i="15"/>
  <c r="J16" i="15"/>
  <c r="J4" i="15"/>
  <c r="C13" i="15"/>
  <c r="C16" i="15"/>
  <c r="C6" i="15"/>
  <c r="C4" i="15"/>
  <c r="C12" i="15"/>
  <c r="C11" i="15"/>
  <c r="C9" i="15"/>
  <c r="C8" i="15"/>
  <c r="C10" i="15"/>
  <c r="C7" i="15"/>
  <c r="C14" i="15"/>
  <c r="C5" i="15"/>
  <c r="E55" i="45" l="1"/>
  <c r="F54" i="45"/>
  <c r="G21" i="34"/>
  <c r="E25" i="34"/>
  <c r="E28" i="34"/>
  <c r="F24" i="34"/>
  <c r="M96" i="39"/>
  <c r="L97" i="39"/>
  <c r="F94" i="39"/>
  <c r="E95" i="39"/>
  <c r="F93" i="37"/>
  <c r="E94" i="37"/>
  <c r="M96" i="37"/>
  <c r="L97" i="37"/>
  <c r="D42" i="30"/>
  <c r="E4" i="30"/>
  <c r="M16" i="30"/>
  <c r="L17" i="30"/>
  <c r="AT99" i="25"/>
  <c r="M32" i="34"/>
  <c r="L33" i="34"/>
  <c r="E76" i="34"/>
  <c r="F75" i="34"/>
  <c r="M74" i="34"/>
  <c r="L75" i="34"/>
  <c r="M77" i="33"/>
  <c r="L78" i="33"/>
  <c r="F74" i="33"/>
  <c r="E75" i="33"/>
  <c r="E32" i="33"/>
  <c r="F31" i="33"/>
  <c r="L32" i="33"/>
  <c r="M31" i="33"/>
  <c r="G15" i="33" s="1"/>
  <c r="M65" i="32"/>
  <c r="L66" i="32"/>
  <c r="F63" i="32"/>
  <c r="E64" i="32"/>
  <c r="M69" i="30"/>
  <c r="L70" i="30"/>
  <c r="F69" i="30"/>
  <c r="E70" i="30"/>
  <c r="AL66" i="22"/>
  <c r="AS66" i="22" s="1" a="1"/>
  <c r="AS66" i="22" s="1"/>
  <c r="AW66" i="22" s="1"/>
  <c r="AL79" i="22"/>
  <c r="AS79" i="22" s="1" a="1"/>
  <c r="AS79" i="22" s="1"/>
  <c r="AW79" i="22" s="1"/>
  <c r="AL71" i="22"/>
  <c r="AS71" i="22" s="1" a="1"/>
  <c r="AS71" i="22" s="1"/>
  <c r="AW71" i="22" s="1"/>
  <c r="AL85" i="22"/>
  <c r="AS85" i="22" s="1" a="1"/>
  <c r="AS85" i="22" s="1"/>
  <c r="AW85" i="22" s="1"/>
  <c r="AL92" i="22"/>
  <c r="AS92" i="22" s="1" a="1"/>
  <c r="AS92" i="22" s="1"/>
  <c r="AW92" i="22" s="1"/>
  <c r="AL70" i="22"/>
  <c r="AS70" i="22" s="1" a="1"/>
  <c r="AS70" i="22" s="1"/>
  <c r="AW70" i="22" s="1"/>
  <c r="AL81" i="22"/>
  <c r="AS81" i="22" s="1" a="1"/>
  <c r="AS81" i="22" s="1"/>
  <c r="AW81" i="22" s="1"/>
  <c r="AL89" i="22"/>
  <c r="AS89" i="22" s="1" a="1"/>
  <c r="AS89" i="22" s="1"/>
  <c r="AW89" i="22" s="1"/>
  <c r="AL64" i="22"/>
  <c r="AS64" i="22" s="1" a="1"/>
  <c r="AS64" i="22" s="1"/>
  <c r="AW64" i="22" s="1"/>
  <c r="AL82" i="22"/>
  <c r="AS82" i="22" s="1" a="1"/>
  <c r="AS82" i="22" s="1"/>
  <c r="AW82" i="22" s="1"/>
  <c r="AL63" i="22"/>
  <c r="AS63" i="22" s="1" a="1"/>
  <c r="AS63" i="22" s="1"/>
  <c r="AW63" i="22" s="1"/>
  <c r="AL60" i="22"/>
  <c r="AS60" i="22" s="1" a="1"/>
  <c r="AS60" i="22" s="1"/>
  <c r="AW60" i="22" s="1"/>
  <c r="AS40" i="22" a="1"/>
  <c r="AS40" i="22" s="1"/>
  <c r="AS34" i="22" a="1"/>
  <c r="AS34" i="22" s="1"/>
  <c r="AW34" i="22" s="1"/>
  <c r="AS32" i="22" a="1"/>
  <c r="AS32" i="22" s="1"/>
  <c r="AU32" i="22" s="1"/>
  <c r="AS20" i="22" a="1"/>
  <c r="AS20" i="22" s="1"/>
  <c r="AU20" i="22" s="1"/>
  <c r="AS36" i="22" a="1"/>
  <c r="AS36" i="22" s="1"/>
  <c r="AU36" i="22" s="1"/>
  <c r="AS41" i="22" a="1"/>
  <c r="AS41" i="22" s="1"/>
  <c r="AU41" i="22" s="1"/>
  <c r="AS43" i="22" a="1"/>
  <c r="AS43" i="22" s="1"/>
  <c r="AW43" i="22" s="1"/>
  <c r="AS22" i="22" a="1"/>
  <c r="AS22" i="22" s="1"/>
  <c r="AW22" i="22" s="1"/>
  <c r="AS33" i="22" a="1"/>
  <c r="AS33" i="22" s="1"/>
  <c r="AW33" i="22" s="1"/>
  <c r="AS35" i="22" a="1"/>
  <c r="AS35" i="22" s="1"/>
  <c r="AU35" i="22" s="1"/>
  <c r="AS37" i="22" a="1"/>
  <c r="AS37" i="22" s="1"/>
  <c r="AU37" i="22" s="1"/>
  <c r="AS19" i="22" a="1"/>
  <c r="AS19" i="22" s="1"/>
  <c r="AW19" i="22" s="1"/>
  <c r="AS21" i="22" a="1"/>
  <c r="AS21" i="22" s="1"/>
  <c r="AW21" i="22" s="1"/>
  <c r="AS23" i="22" a="1"/>
  <c r="AS23" i="22" s="1"/>
  <c r="AW23" i="22" s="1"/>
  <c r="AS38" i="22" a="1"/>
  <c r="AS38" i="22" s="1"/>
  <c r="AW38" i="22" s="1"/>
  <c r="AS30" i="22" a="1"/>
  <c r="AS30" i="22" s="1"/>
  <c r="AU30" i="22" s="1"/>
  <c r="AS39" i="22" a="1"/>
  <c r="AS39" i="22" s="1"/>
  <c r="AW39" i="22" s="1"/>
  <c r="AS31" i="22" a="1"/>
  <c r="AS31" i="22" s="1"/>
  <c r="AW31" i="22" s="1"/>
  <c r="AS42" i="22" a="1"/>
  <c r="AS42" i="22" s="1"/>
  <c r="AW42" i="22" s="1"/>
  <c r="Z45" i="25"/>
  <c r="Z102" i="25" s="1"/>
  <c r="AL72" i="22"/>
  <c r="AS72" i="22" s="1" a="1"/>
  <c r="AS72" i="22" s="1"/>
  <c r="AW72" i="22" s="1"/>
  <c r="AL76" i="22"/>
  <c r="AS76" i="22" s="1" a="1"/>
  <c r="AS76" i="22" s="1"/>
  <c r="AW76" i="22" s="1"/>
  <c r="AL86" i="22"/>
  <c r="AS86" i="22" s="1" a="1"/>
  <c r="AS86" i="22" s="1"/>
  <c r="AW86" i="22" s="1"/>
  <c r="AI100" i="22"/>
  <c r="AW40" i="22"/>
  <c r="AU40" i="22"/>
  <c r="AU34" i="22"/>
  <c r="AL75" i="22"/>
  <c r="AS75" i="22" s="1" a="1"/>
  <c r="AS75" i="22" s="1"/>
  <c r="AW75" i="22" s="1"/>
  <c r="AW41" i="22"/>
  <c r="AU33" i="22"/>
  <c r="AL83" i="22"/>
  <c r="AS83" i="22" s="1" a="1"/>
  <c r="AS83" i="22" s="1"/>
  <c r="AW83" i="22" s="1"/>
  <c r="AL73" i="22"/>
  <c r="AS73" i="22" s="1" a="1"/>
  <c r="AS73" i="22" s="1"/>
  <c r="AW73" i="22" s="1"/>
  <c r="AI45" i="22"/>
  <c r="AL68" i="22"/>
  <c r="AS68" i="22" s="1" a="1"/>
  <c r="AS68" i="22" s="1"/>
  <c r="AW68" i="22" s="1"/>
  <c r="AL98" i="22"/>
  <c r="AS98" i="22" s="1" a="1"/>
  <c r="AS98" i="22" s="1"/>
  <c r="AW98" i="22" s="1"/>
  <c r="AL90" i="22"/>
  <c r="AS90" i="22" s="1" a="1"/>
  <c r="AS90" i="22" s="1"/>
  <c r="AW90" i="22" s="1"/>
  <c r="AL84" i="22"/>
  <c r="AS84" i="22" s="1" a="1"/>
  <c r="AS84" i="22" s="1"/>
  <c r="AW84" i="22" s="1"/>
  <c r="AL77" i="22"/>
  <c r="AS77" i="22" s="1" a="1"/>
  <c r="AS77" i="22" s="1"/>
  <c r="AW77" i="22" s="1"/>
  <c r="AL78" i="22"/>
  <c r="AS78" i="22" s="1" a="1"/>
  <c r="AS78" i="22" s="1"/>
  <c r="AW78" i="22" s="1"/>
  <c r="AL94" i="22"/>
  <c r="AS94" i="22" s="1" a="1"/>
  <c r="AS94" i="22" s="1"/>
  <c r="AW94" i="22" s="1"/>
  <c r="AL65" i="22"/>
  <c r="AS65" i="22" s="1" a="1"/>
  <c r="AS65" i="22" s="1"/>
  <c r="AW65" i="22" s="1"/>
  <c r="AN99" i="25"/>
  <c r="AP99" i="25"/>
  <c r="E102" i="25"/>
  <c r="J102" i="25"/>
  <c r="AB100" i="25"/>
  <c r="AL47" i="25"/>
  <c r="AP99" i="22"/>
  <c r="AL97" i="22"/>
  <c r="AS97" i="22" s="1" a="1"/>
  <c r="AS97" i="22" s="1"/>
  <c r="AW97" i="22" s="1"/>
  <c r="AB100" i="22"/>
  <c r="AL47" i="22"/>
  <c r="AN99" i="22"/>
  <c r="AT47" i="22"/>
  <c r="AT99" i="22" s="1"/>
  <c r="AL96" i="22"/>
  <c r="AS96" i="22" s="1" a="1"/>
  <c r="AS96" i="22" s="1"/>
  <c r="AW96" i="22" s="1"/>
  <c r="Z102" i="22"/>
  <c r="J102" i="22"/>
  <c r="AF3" i="10"/>
  <c r="AG5" i="10"/>
  <c r="E56" i="45" l="1"/>
  <c r="F55" i="45"/>
  <c r="F28" i="34"/>
  <c r="E29" i="34"/>
  <c r="E26" i="34"/>
  <c r="F25" i="34"/>
  <c r="F95" i="39"/>
  <c r="E96" i="39"/>
  <c r="M97" i="39"/>
  <c r="L98" i="39"/>
  <c r="M97" i="37"/>
  <c r="L98" i="37"/>
  <c r="F94" i="37"/>
  <c r="E95" i="37"/>
  <c r="M17" i="30"/>
  <c r="L18" i="30"/>
  <c r="F4" i="30"/>
  <c r="E5" i="30"/>
  <c r="AW36" i="22"/>
  <c r="AU38" i="22"/>
  <c r="M75" i="34"/>
  <c r="L76" i="34"/>
  <c r="F76" i="34"/>
  <c r="E77" i="34"/>
  <c r="M33" i="34"/>
  <c r="L34" i="34"/>
  <c r="G31" i="33"/>
  <c r="L33" i="33"/>
  <c r="M32" i="33"/>
  <c r="E33" i="33"/>
  <c r="F32" i="33"/>
  <c r="F75" i="33"/>
  <c r="E76" i="33"/>
  <c r="M78" i="33"/>
  <c r="L79" i="33"/>
  <c r="E65" i="32"/>
  <c r="F64" i="32"/>
  <c r="M66" i="32"/>
  <c r="L67" i="32"/>
  <c r="G25" i="30"/>
  <c r="F70" i="30"/>
  <c r="E71" i="30"/>
  <c r="M70" i="30"/>
  <c r="L71" i="30"/>
  <c r="AW35" i="22"/>
  <c r="AU23" i="22"/>
  <c r="AU21" i="22"/>
  <c r="AW20" i="22"/>
  <c r="AW37" i="22"/>
  <c r="AU39" i="22"/>
  <c r="AW32" i="22"/>
  <c r="AU43" i="22"/>
  <c r="AU31" i="22"/>
  <c r="AU22" i="22"/>
  <c r="AU19" i="22"/>
  <c r="AW30" i="22"/>
  <c r="AU42" i="22"/>
  <c r="AL100" i="25"/>
  <c r="AS47" i="25" a="1"/>
  <c r="AS47" i="25" s="1"/>
  <c r="AL100" i="22"/>
  <c r="AS47" i="22" a="1"/>
  <c r="AS47" i="22" s="1"/>
  <c r="J73" i="21"/>
  <c r="K66" i="21" s="1"/>
  <c r="C73" i="21"/>
  <c r="D70" i="21" s="1"/>
  <c r="G72" i="21"/>
  <c r="G71" i="21"/>
  <c r="D71" i="21"/>
  <c r="G70" i="21"/>
  <c r="G69" i="21"/>
  <c r="D69" i="21"/>
  <c r="G68" i="21"/>
  <c r="D68" i="21"/>
  <c r="K67" i="21"/>
  <c r="G67" i="21"/>
  <c r="D67" i="21"/>
  <c r="G66" i="21"/>
  <c r="D66" i="21"/>
  <c r="K65" i="21"/>
  <c r="G65" i="21"/>
  <c r="D65" i="21"/>
  <c r="K64" i="21"/>
  <c r="G64" i="21"/>
  <c r="D64" i="21"/>
  <c r="G63" i="21"/>
  <c r="D63" i="21"/>
  <c r="G62" i="21"/>
  <c r="D62" i="21"/>
  <c r="G61" i="21"/>
  <c r="D61" i="21"/>
  <c r="G60" i="21"/>
  <c r="D60" i="21"/>
  <c r="K59" i="21"/>
  <c r="G59" i="21"/>
  <c r="D59" i="21"/>
  <c r="G58" i="21"/>
  <c r="D58" i="21"/>
  <c r="K57" i="21"/>
  <c r="G57" i="21"/>
  <c r="D57" i="21"/>
  <c r="K56" i="21"/>
  <c r="G56" i="21"/>
  <c r="D56" i="21"/>
  <c r="G55" i="21"/>
  <c r="D55" i="21"/>
  <c r="G54" i="21"/>
  <c r="D54" i="21"/>
  <c r="G53" i="21"/>
  <c r="D53" i="21"/>
  <c r="G52" i="21"/>
  <c r="D52" i="21"/>
  <c r="K51" i="21"/>
  <c r="G51" i="21"/>
  <c r="D51" i="21"/>
  <c r="G50" i="21"/>
  <c r="D50" i="21"/>
  <c r="K49" i="21"/>
  <c r="G49" i="21"/>
  <c r="D49" i="21"/>
  <c r="K48" i="21"/>
  <c r="G48" i="21"/>
  <c r="D48" i="21"/>
  <c r="G47" i="21"/>
  <c r="D47" i="21"/>
  <c r="G46" i="21"/>
  <c r="D46" i="21"/>
  <c r="G45" i="21"/>
  <c r="D45" i="21"/>
  <c r="G44" i="21"/>
  <c r="D44" i="21"/>
  <c r="K43" i="21"/>
  <c r="G43" i="21"/>
  <c r="D43" i="21"/>
  <c r="G42" i="21"/>
  <c r="D42" i="21"/>
  <c r="K41" i="21"/>
  <c r="G41" i="21"/>
  <c r="D41" i="21"/>
  <c r="K40" i="21"/>
  <c r="G40" i="21"/>
  <c r="D40" i="21"/>
  <c r="G39" i="21"/>
  <c r="D39" i="21"/>
  <c r="G38" i="21"/>
  <c r="D38" i="21"/>
  <c r="G37" i="21"/>
  <c r="D37" i="21"/>
  <c r="G36" i="21"/>
  <c r="D36" i="21"/>
  <c r="K35" i="21"/>
  <c r="G35" i="21"/>
  <c r="D35" i="21"/>
  <c r="G34" i="21"/>
  <c r="D34" i="21"/>
  <c r="K33" i="21"/>
  <c r="G33" i="21"/>
  <c r="D33" i="21"/>
  <c r="K32" i="21"/>
  <c r="G32" i="21"/>
  <c r="D32" i="21"/>
  <c r="G31" i="21"/>
  <c r="D31" i="21"/>
  <c r="G30" i="21"/>
  <c r="D30" i="21"/>
  <c r="G29" i="21"/>
  <c r="D29" i="21"/>
  <c r="G28" i="21"/>
  <c r="D28" i="21"/>
  <c r="K27" i="21"/>
  <c r="G27" i="21"/>
  <c r="D27" i="21"/>
  <c r="G26" i="21"/>
  <c r="D26" i="21"/>
  <c r="K25" i="21"/>
  <c r="G25" i="21"/>
  <c r="D25" i="21"/>
  <c r="K24" i="21"/>
  <c r="G24" i="21"/>
  <c r="D24" i="21"/>
  <c r="G23" i="21"/>
  <c r="D23" i="21"/>
  <c r="G22" i="21"/>
  <c r="D22" i="21"/>
  <c r="G21" i="21"/>
  <c r="D21" i="21"/>
  <c r="D73" i="21" s="1"/>
  <c r="AF103" i="19"/>
  <c r="P102" i="19"/>
  <c r="O102" i="19"/>
  <c r="N102" i="19"/>
  <c r="M102" i="19"/>
  <c r="K102" i="19"/>
  <c r="I102" i="19"/>
  <c r="AJ100" i="19"/>
  <c r="AH100" i="19"/>
  <c r="AG100" i="19"/>
  <c r="AF100" i="19"/>
  <c r="AE100" i="19"/>
  <c r="AC100" i="19"/>
  <c r="X100" i="19"/>
  <c r="W100" i="19"/>
  <c r="U100" i="19"/>
  <c r="T100" i="19"/>
  <c r="R100" i="19"/>
  <c r="Q100" i="19"/>
  <c r="L100" i="19"/>
  <c r="H100" i="19"/>
  <c r="G100" i="19"/>
  <c r="F100" i="19"/>
  <c r="AR98" i="19"/>
  <c r="AQ98" i="19"/>
  <c r="AO98" i="19"/>
  <c r="AU98" i="19" s="1"/>
  <c r="AD98" i="19"/>
  <c r="Z98" i="19"/>
  <c r="Y98" i="19"/>
  <c r="V98" i="19"/>
  <c r="AK98" i="19" s="1"/>
  <c r="S98" i="19"/>
  <c r="P98" i="19" s="1"/>
  <c r="O98" i="19"/>
  <c r="E98" i="19"/>
  <c r="J98" i="19" s="1"/>
  <c r="AR97" i="19"/>
  <c r="AQ97" i="19"/>
  <c r="AO97" i="19"/>
  <c r="AU97" i="19" s="1"/>
  <c r="Z97" i="19"/>
  <c r="Y97" i="19"/>
  <c r="AD97" i="19" s="1"/>
  <c r="V97" i="19"/>
  <c r="AK97" i="19" s="1"/>
  <c r="S97" i="19"/>
  <c r="P97" i="19"/>
  <c r="O97" i="19"/>
  <c r="E97" i="19"/>
  <c r="J97" i="19" s="1"/>
  <c r="AR96" i="19"/>
  <c r="AQ96" i="19"/>
  <c r="AO96" i="19"/>
  <c r="AU96" i="19" s="1"/>
  <c r="Z96" i="19"/>
  <c r="Y96" i="19"/>
  <c r="AD96" i="19" s="1"/>
  <c r="V96" i="19"/>
  <c r="AK96" i="19" s="1"/>
  <c r="S96" i="19"/>
  <c r="P96" i="19" s="1"/>
  <c r="O96" i="19"/>
  <c r="E96" i="19"/>
  <c r="J96" i="19" s="1"/>
  <c r="AR95" i="19"/>
  <c r="AQ95" i="19"/>
  <c r="AO95" i="19"/>
  <c r="AU95" i="19" s="1"/>
  <c r="Z95" i="19"/>
  <c r="Y95" i="19"/>
  <c r="AD95" i="19" s="1"/>
  <c r="V95" i="19"/>
  <c r="AK95" i="19" s="1"/>
  <c r="S95" i="19"/>
  <c r="O95" i="19"/>
  <c r="E95" i="19"/>
  <c r="J95" i="19" s="1"/>
  <c r="AR94" i="19"/>
  <c r="AQ94" i="19"/>
  <c r="AO94" i="19"/>
  <c r="AU94" i="19" s="1"/>
  <c r="Z94" i="19"/>
  <c r="Y94" i="19"/>
  <c r="AD94" i="19" s="1"/>
  <c r="V94" i="19"/>
  <c r="AK94" i="19" s="1"/>
  <c r="S94" i="19"/>
  <c r="P94" i="19" s="1"/>
  <c r="O94" i="19"/>
  <c r="J94" i="19"/>
  <c r="E94" i="19"/>
  <c r="AR93" i="19"/>
  <c r="AQ93" i="19"/>
  <c r="AO93" i="19"/>
  <c r="AU93" i="19" s="1"/>
  <c r="Z93" i="19"/>
  <c r="Y93" i="19"/>
  <c r="AD93" i="19" s="1"/>
  <c r="V93" i="19"/>
  <c r="AK93" i="19" s="1"/>
  <c r="S93" i="19"/>
  <c r="O93" i="19"/>
  <c r="E93" i="19"/>
  <c r="J93" i="19" s="1"/>
  <c r="AR92" i="19"/>
  <c r="AQ92" i="19"/>
  <c r="AO92" i="19"/>
  <c r="AU92" i="19" s="1"/>
  <c r="Z92" i="19"/>
  <c r="Y92" i="19"/>
  <c r="AD92" i="19" s="1"/>
  <c r="V92" i="19"/>
  <c r="AK92" i="19" s="1"/>
  <c r="S92" i="19"/>
  <c r="P92" i="19"/>
  <c r="O92" i="19"/>
  <c r="E92" i="19"/>
  <c r="J92" i="19" s="1"/>
  <c r="AR91" i="19"/>
  <c r="AQ91" i="19"/>
  <c r="AO91" i="19"/>
  <c r="AU91" i="19" s="1"/>
  <c r="Z91" i="19"/>
  <c r="Y91" i="19"/>
  <c r="AD91" i="19" s="1"/>
  <c r="V91" i="19"/>
  <c r="AK91" i="19" s="1"/>
  <c r="S91" i="19"/>
  <c r="O91" i="19"/>
  <c r="E91" i="19"/>
  <c r="J91" i="19" s="1"/>
  <c r="AR90" i="19"/>
  <c r="AQ90" i="19"/>
  <c r="AO90" i="19"/>
  <c r="AU90" i="19" s="1"/>
  <c r="AD90" i="19"/>
  <c r="Z90" i="19"/>
  <c r="Y90" i="19"/>
  <c r="V90" i="19"/>
  <c r="AK90" i="19" s="1"/>
  <c r="S90" i="19"/>
  <c r="P90" i="19" s="1"/>
  <c r="O90" i="19"/>
  <c r="E90" i="19"/>
  <c r="J90" i="19" s="1"/>
  <c r="AR89" i="19"/>
  <c r="AQ89" i="19"/>
  <c r="AO89" i="19"/>
  <c r="AU89" i="19" s="1"/>
  <c r="Z89" i="19"/>
  <c r="Y89" i="19"/>
  <c r="AD89" i="19" s="1"/>
  <c r="V89" i="19"/>
  <c r="AK89" i="19" s="1"/>
  <c r="S89" i="19"/>
  <c r="O89" i="19"/>
  <c r="E89" i="19"/>
  <c r="J89" i="19" s="1"/>
  <c r="AR88" i="19"/>
  <c r="AQ88" i="19"/>
  <c r="AO88" i="19"/>
  <c r="AU88" i="19" s="1"/>
  <c r="Z88" i="19"/>
  <c r="Y88" i="19"/>
  <c r="AD88" i="19" s="1"/>
  <c r="V88" i="19"/>
  <c r="AK88" i="19" s="1"/>
  <c r="S88" i="19"/>
  <c r="P88" i="19" s="1"/>
  <c r="O88" i="19"/>
  <c r="E88" i="19"/>
  <c r="J88" i="19" s="1"/>
  <c r="AR87" i="19"/>
  <c r="AQ87" i="19"/>
  <c r="AO87" i="19"/>
  <c r="AU87" i="19" s="1"/>
  <c r="Z87" i="19"/>
  <c r="Y87" i="19"/>
  <c r="AD87" i="19" s="1"/>
  <c r="V87" i="19"/>
  <c r="AK87" i="19" s="1"/>
  <c r="S87" i="19"/>
  <c r="O87" i="19"/>
  <c r="E87" i="19"/>
  <c r="J87" i="19" s="1"/>
  <c r="AR86" i="19"/>
  <c r="AQ86" i="19"/>
  <c r="AO86" i="19"/>
  <c r="AU86" i="19" s="1"/>
  <c r="Z86" i="19"/>
  <c r="Y86" i="19"/>
  <c r="AD86" i="19" s="1"/>
  <c r="V86" i="19"/>
  <c r="AK86" i="19" s="1"/>
  <c r="S86" i="19"/>
  <c r="P86" i="19" s="1"/>
  <c r="O86" i="19"/>
  <c r="E86" i="19"/>
  <c r="J86" i="19" s="1"/>
  <c r="AR85" i="19"/>
  <c r="AQ85" i="19"/>
  <c r="AO85" i="19"/>
  <c r="AU85" i="19" s="1"/>
  <c r="Z85" i="19"/>
  <c r="Y85" i="19"/>
  <c r="AD85" i="19" s="1"/>
  <c r="V85" i="19"/>
  <c r="AK85" i="19" s="1"/>
  <c r="S85" i="19"/>
  <c r="O85" i="19"/>
  <c r="E85" i="19"/>
  <c r="J85" i="19" s="1"/>
  <c r="AR84" i="19"/>
  <c r="AQ84" i="19"/>
  <c r="AO84" i="19"/>
  <c r="AU84" i="19" s="1"/>
  <c r="Z84" i="19"/>
  <c r="Y84" i="19"/>
  <c r="AD84" i="19" s="1"/>
  <c r="V84" i="19"/>
  <c r="AK84" i="19" s="1"/>
  <c r="S84" i="19"/>
  <c r="P84" i="19" s="1"/>
  <c r="O84" i="19"/>
  <c r="E84" i="19"/>
  <c r="J84" i="19" s="1"/>
  <c r="AR83" i="19"/>
  <c r="AQ83" i="19"/>
  <c r="AO83" i="19"/>
  <c r="AU83" i="19" s="1"/>
  <c r="Z83" i="19"/>
  <c r="Y83" i="19"/>
  <c r="AD83" i="19" s="1"/>
  <c r="V83" i="19"/>
  <c r="AK83" i="19" s="1"/>
  <c r="S83" i="19"/>
  <c r="P83" i="19" s="1"/>
  <c r="O83" i="19"/>
  <c r="E83" i="19"/>
  <c r="J83" i="19" s="1"/>
  <c r="AR82" i="19"/>
  <c r="AQ82" i="19"/>
  <c r="AO82" i="19"/>
  <c r="AU82" i="19" s="1"/>
  <c r="Z82" i="19"/>
  <c r="Y82" i="19"/>
  <c r="AD82" i="19" s="1"/>
  <c r="V82" i="19"/>
  <c r="AK82" i="19" s="1"/>
  <c r="S82" i="19"/>
  <c r="AB82" i="19" s="1"/>
  <c r="O82" i="19"/>
  <c r="E82" i="19"/>
  <c r="J82" i="19" s="1"/>
  <c r="AR81" i="19"/>
  <c r="AQ81" i="19"/>
  <c r="AO81" i="19"/>
  <c r="AU81" i="19" s="1"/>
  <c r="Z81" i="19"/>
  <c r="Y81" i="19"/>
  <c r="AD81" i="19" s="1"/>
  <c r="V81" i="19"/>
  <c r="AK81" i="19" s="1"/>
  <c r="S81" i="19"/>
  <c r="P81" i="19" s="1"/>
  <c r="O81" i="19"/>
  <c r="E81" i="19"/>
  <c r="J81" i="19" s="1"/>
  <c r="AR80" i="19"/>
  <c r="AQ80" i="19"/>
  <c r="AO80" i="19"/>
  <c r="AU80" i="19" s="1"/>
  <c r="AD80" i="19"/>
  <c r="Z80" i="19"/>
  <c r="Y80" i="19"/>
  <c r="V80" i="19"/>
  <c r="AK80" i="19" s="1"/>
  <c r="S80" i="19"/>
  <c r="P80" i="19" s="1"/>
  <c r="O80" i="19"/>
  <c r="E80" i="19"/>
  <c r="J80" i="19" s="1"/>
  <c r="AR79" i="19"/>
  <c r="AQ79" i="19"/>
  <c r="AO79" i="19"/>
  <c r="AU79" i="19" s="1"/>
  <c r="Z79" i="19"/>
  <c r="Y79" i="19"/>
  <c r="AD79" i="19" s="1"/>
  <c r="V79" i="19"/>
  <c r="AK79" i="19" s="1"/>
  <c r="S79" i="19"/>
  <c r="P79" i="19" s="1"/>
  <c r="O79" i="19"/>
  <c r="E79" i="19"/>
  <c r="J79" i="19" s="1"/>
  <c r="AR78" i="19"/>
  <c r="AQ78" i="19"/>
  <c r="AO78" i="19"/>
  <c r="AU78" i="19" s="1"/>
  <c r="Z78" i="19"/>
  <c r="Y78" i="19"/>
  <c r="AD78" i="19" s="1"/>
  <c r="V78" i="19"/>
  <c r="AK78" i="19" s="1"/>
  <c r="S78" i="19"/>
  <c r="P78" i="19" s="1"/>
  <c r="O78" i="19"/>
  <c r="E78" i="19"/>
  <c r="J78" i="19" s="1"/>
  <c r="AR77" i="19"/>
  <c r="AQ77" i="19"/>
  <c r="AO77" i="19"/>
  <c r="AU77" i="19" s="1"/>
  <c r="Z77" i="19"/>
  <c r="Y77" i="19"/>
  <c r="AD77" i="19" s="1"/>
  <c r="V77" i="19"/>
  <c r="AK77" i="19" s="1"/>
  <c r="S77" i="19"/>
  <c r="P77" i="19" s="1"/>
  <c r="O77" i="19"/>
  <c r="E77" i="19"/>
  <c r="J77" i="19" s="1"/>
  <c r="AR76" i="19"/>
  <c r="AQ76" i="19"/>
  <c r="AO76" i="19"/>
  <c r="AU76" i="19" s="1"/>
  <c r="Z76" i="19"/>
  <c r="Y76" i="19"/>
  <c r="AD76" i="19" s="1"/>
  <c r="V76" i="19"/>
  <c r="AK76" i="19" s="1"/>
  <c r="S76" i="19"/>
  <c r="AB76" i="19" s="1"/>
  <c r="P76" i="19"/>
  <c r="O76" i="19"/>
  <c r="E76" i="19"/>
  <c r="J76" i="19" s="1"/>
  <c r="AR75" i="19"/>
  <c r="AQ75" i="19"/>
  <c r="AO75" i="19"/>
  <c r="AU75" i="19" s="1"/>
  <c r="AD75" i="19"/>
  <c r="Z75" i="19"/>
  <c r="Y75" i="19"/>
  <c r="V75" i="19"/>
  <c r="AK75" i="19" s="1"/>
  <c r="S75" i="19"/>
  <c r="P75" i="19" s="1"/>
  <c r="O75" i="19"/>
  <c r="E75" i="19"/>
  <c r="J75" i="19" s="1"/>
  <c r="AR74" i="19"/>
  <c r="AQ74" i="19"/>
  <c r="AO74" i="19"/>
  <c r="AU74" i="19" s="1"/>
  <c r="Z74" i="19"/>
  <c r="Y74" i="19"/>
  <c r="AD74" i="19" s="1"/>
  <c r="V74" i="19"/>
  <c r="AK74" i="19" s="1"/>
  <c r="S74" i="19"/>
  <c r="AB74" i="19" s="1"/>
  <c r="O74" i="19"/>
  <c r="E74" i="19"/>
  <c r="J74" i="19" s="1"/>
  <c r="AR73" i="19"/>
  <c r="AQ73" i="19"/>
  <c r="AO73" i="19"/>
  <c r="AU73" i="19" s="1"/>
  <c r="AK73" i="19"/>
  <c r="Z73" i="19"/>
  <c r="Y73" i="19"/>
  <c r="AD73" i="19" s="1"/>
  <c r="V73" i="19"/>
  <c r="S73" i="19"/>
  <c r="P73" i="19" s="1"/>
  <c r="O73" i="19"/>
  <c r="E73" i="19"/>
  <c r="J73" i="19" s="1"/>
  <c r="AR72" i="19"/>
  <c r="AQ72" i="19"/>
  <c r="AO72" i="19"/>
  <c r="AU72" i="19" s="1"/>
  <c r="Z72" i="19"/>
  <c r="Y72" i="19"/>
  <c r="AD72" i="19" s="1"/>
  <c r="V72" i="19"/>
  <c r="AK72" i="19" s="1"/>
  <c r="S72" i="19"/>
  <c r="P72" i="19" s="1"/>
  <c r="O72" i="19"/>
  <c r="J72" i="19"/>
  <c r="E72" i="19"/>
  <c r="AR71" i="19"/>
  <c r="AQ71" i="19"/>
  <c r="AO71" i="19"/>
  <c r="AU71" i="19" s="1"/>
  <c r="Z71" i="19"/>
  <c r="Y71" i="19"/>
  <c r="AD71" i="19" s="1"/>
  <c r="V71" i="19"/>
  <c r="AK71" i="19" s="1"/>
  <c r="S71" i="19"/>
  <c r="AB71" i="19" s="1"/>
  <c r="O71" i="19"/>
  <c r="E71" i="19"/>
  <c r="J71" i="19" s="1"/>
  <c r="AR70" i="19"/>
  <c r="AQ70" i="19"/>
  <c r="AO70" i="19"/>
  <c r="AU70" i="19" s="1"/>
  <c r="Z70" i="19"/>
  <c r="Y70" i="19"/>
  <c r="AD70" i="19" s="1"/>
  <c r="V70" i="19"/>
  <c r="AK70" i="19" s="1"/>
  <c r="S70" i="19"/>
  <c r="O70" i="19"/>
  <c r="E70" i="19"/>
  <c r="J70" i="19" s="1"/>
  <c r="AR69" i="19"/>
  <c r="AQ69" i="19"/>
  <c r="AO69" i="19"/>
  <c r="AU69" i="19" s="1"/>
  <c r="Z69" i="19"/>
  <c r="Y69" i="19"/>
  <c r="AD69" i="19" s="1"/>
  <c r="V69" i="19"/>
  <c r="AK69" i="19" s="1"/>
  <c r="S69" i="19"/>
  <c r="P69" i="19" s="1"/>
  <c r="O69" i="19"/>
  <c r="E69" i="19"/>
  <c r="J69" i="19" s="1"/>
  <c r="AR68" i="19"/>
  <c r="AQ68" i="19"/>
  <c r="AO68" i="19"/>
  <c r="AU68" i="19" s="1"/>
  <c r="Z68" i="19"/>
  <c r="Y68" i="19"/>
  <c r="AD68" i="19" s="1"/>
  <c r="V68" i="19"/>
  <c r="AK68" i="19" s="1"/>
  <c r="S68" i="19"/>
  <c r="P68" i="19" s="1"/>
  <c r="O68" i="19"/>
  <c r="E68" i="19"/>
  <c r="J68" i="19" s="1"/>
  <c r="AR67" i="19"/>
  <c r="AQ67" i="19"/>
  <c r="AO67" i="19"/>
  <c r="AU67" i="19" s="1"/>
  <c r="Z67" i="19"/>
  <c r="Y67" i="19"/>
  <c r="AD67" i="19" s="1"/>
  <c r="V67" i="19"/>
  <c r="AK67" i="19" s="1"/>
  <c r="S67" i="19"/>
  <c r="P67" i="19" s="1"/>
  <c r="O67" i="19"/>
  <c r="E67" i="19"/>
  <c r="J67" i="19" s="1"/>
  <c r="AR66" i="19"/>
  <c r="AQ66" i="19"/>
  <c r="AO66" i="19"/>
  <c r="AU66" i="19" s="1"/>
  <c r="Z66" i="19"/>
  <c r="Y66" i="19"/>
  <c r="AD66" i="19" s="1"/>
  <c r="V66" i="19"/>
  <c r="AK66" i="19" s="1"/>
  <c r="S66" i="19"/>
  <c r="O66" i="19"/>
  <c r="E66" i="19"/>
  <c r="J66" i="19" s="1"/>
  <c r="AR65" i="19"/>
  <c r="AQ65" i="19"/>
  <c r="AO65" i="19"/>
  <c r="AU65" i="19" s="1"/>
  <c r="Z65" i="19"/>
  <c r="Y65" i="19"/>
  <c r="AD65" i="19" s="1"/>
  <c r="V65" i="19"/>
  <c r="AK65" i="19" s="1"/>
  <c r="S65" i="19"/>
  <c r="AB65" i="19" s="1"/>
  <c r="O65" i="19"/>
  <c r="E65" i="19"/>
  <c r="J65" i="19" s="1"/>
  <c r="AR64" i="19"/>
  <c r="AQ64" i="19"/>
  <c r="AO64" i="19"/>
  <c r="AU64" i="19" s="1"/>
  <c r="Z64" i="19"/>
  <c r="Y64" i="19"/>
  <c r="AD64" i="19" s="1"/>
  <c r="V64" i="19"/>
  <c r="AK64" i="19" s="1"/>
  <c r="S64" i="19"/>
  <c r="P64" i="19" s="1"/>
  <c r="O64" i="19"/>
  <c r="E64" i="19"/>
  <c r="J64" i="19" s="1"/>
  <c r="AR63" i="19"/>
  <c r="AQ63" i="19"/>
  <c r="AO63" i="19"/>
  <c r="AU63" i="19" s="1"/>
  <c r="Z63" i="19"/>
  <c r="Y63" i="19"/>
  <c r="V63" i="19"/>
  <c r="AK63" i="19" s="1"/>
  <c r="S63" i="19"/>
  <c r="P63" i="19" s="1"/>
  <c r="O63" i="19"/>
  <c r="E63" i="19"/>
  <c r="J63" i="19" s="1"/>
  <c r="AR62" i="19"/>
  <c r="AQ62" i="19"/>
  <c r="AO62" i="19"/>
  <c r="AU62" i="19" s="1"/>
  <c r="Z62" i="19"/>
  <c r="Y62" i="19"/>
  <c r="AD62" i="19" s="1"/>
  <c r="V62" i="19"/>
  <c r="AK62" i="19" s="1"/>
  <c r="S62" i="19"/>
  <c r="P62" i="19" s="1"/>
  <c r="O62" i="19"/>
  <c r="E62" i="19"/>
  <c r="J62" i="19" s="1"/>
  <c r="AR61" i="19"/>
  <c r="AQ61" i="19"/>
  <c r="AO61" i="19"/>
  <c r="AU61" i="19" s="1"/>
  <c r="Z61" i="19"/>
  <c r="Y61" i="19"/>
  <c r="AD61" i="19" s="1"/>
  <c r="V61" i="19"/>
  <c r="AK61" i="19" s="1"/>
  <c r="S61" i="19"/>
  <c r="AP61" i="19" s="1"/>
  <c r="O61" i="19"/>
  <c r="E61" i="19"/>
  <c r="J61" i="19" s="1"/>
  <c r="AR60" i="19"/>
  <c r="AQ60" i="19"/>
  <c r="AO60" i="19"/>
  <c r="AU60" i="19" s="1"/>
  <c r="Z60" i="19"/>
  <c r="Y60" i="19"/>
  <c r="AD60" i="19" s="1"/>
  <c r="V60" i="19"/>
  <c r="AK60" i="19" s="1"/>
  <c r="S60" i="19"/>
  <c r="AN60" i="19" s="1"/>
  <c r="AT60" i="19" s="1"/>
  <c r="P60" i="19"/>
  <c r="O60" i="19"/>
  <c r="E60" i="19"/>
  <c r="J60" i="19" s="1"/>
  <c r="AR59" i="19"/>
  <c r="AQ59" i="19"/>
  <c r="AO59" i="19"/>
  <c r="AU59" i="19" s="1"/>
  <c r="Z59" i="19"/>
  <c r="Y59" i="19"/>
  <c r="AD59" i="19" s="1"/>
  <c r="V59" i="19"/>
  <c r="AK59" i="19" s="1"/>
  <c r="S59" i="19"/>
  <c r="AN59" i="19" s="1"/>
  <c r="AT59" i="19" s="1"/>
  <c r="O59" i="19"/>
  <c r="E59" i="19"/>
  <c r="J59" i="19" s="1"/>
  <c r="AR58" i="19"/>
  <c r="AQ58" i="19"/>
  <c r="AO58" i="19"/>
  <c r="AU58" i="19" s="1"/>
  <c r="Z58" i="19"/>
  <c r="Y58" i="19"/>
  <c r="AD58" i="19" s="1"/>
  <c r="V58" i="19"/>
  <c r="AK58" i="19" s="1"/>
  <c r="S58" i="19"/>
  <c r="AN58" i="19" s="1"/>
  <c r="AT58" i="19" s="1"/>
  <c r="O58" i="19"/>
  <c r="E58" i="19"/>
  <c r="J58" i="19" s="1"/>
  <c r="AR57" i="19"/>
  <c r="AQ57" i="19"/>
  <c r="AO57" i="19"/>
  <c r="AU57" i="19" s="1"/>
  <c r="Z57" i="19"/>
  <c r="Y57" i="19"/>
  <c r="AD57" i="19" s="1"/>
  <c r="V57" i="19"/>
  <c r="AK57" i="19" s="1"/>
  <c r="S57" i="19"/>
  <c r="AN57" i="19" s="1"/>
  <c r="AT57" i="19" s="1"/>
  <c r="O57" i="19"/>
  <c r="E57" i="19"/>
  <c r="J57" i="19" s="1"/>
  <c r="AR56" i="19"/>
  <c r="AQ56" i="19"/>
  <c r="AO56" i="19"/>
  <c r="AU56" i="19" s="1"/>
  <c r="Z56" i="19"/>
  <c r="Y56" i="19"/>
  <c r="AD56" i="19" s="1"/>
  <c r="V56" i="19"/>
  <c r="AK56" i="19" s="1"/>
  <c r="S56" i="19"/>
  <c r="AN56" i="19" s="1"/>
  <c r="AT56" i="19" s="1"/>
  <c r="O56" i="19"/>
  <c r="E56" i="19"/>
  <c r="J56" i="19" s="1"/>
  <c r="AR55" i="19"/>
  <c r="AQ55" i="19"/>
  <c r="AO55" i="19"/>
  <c r="AU55" i="19" s="1"/>
  <c r="Z55" i="19"/>
  <c r="Y55" i="19"/>
  <c r="AD55" i="19" s="1"/>
  <c r="V55" i="19"/>
  <c r="AK55" i="19" s="1"/>
  <c r="S55" i="19"/>
  <c r="AN55" i="19" s="1"/>
  <c r="AT55" i="19" s="1"/>
  <c r="P55" i="19"/>
  <c r="O55" i="19"/>
  <c r="E55" i="19"/>
  <c r="J55" i="19" s="1"/>
  <c r="AR54" i="19"/>
  <c r="AQ54" i="19"/>
  <c r="AO54" i="19"/>
  <c r="AU54" i="19" s="1"/>
  <c r="AD54" i="19"/>
  <c r="Z54" i="19"/>
  <c r="Y54" i="19"/>
  <c r="V54" i="19"/>
  <c r="AK54" i="19" s="1"/>
  <c r="S54" i="19"/>
  <c r="AN54" i="19" s="1"/>
  <c r="AT54" i="19" s="1"/>
  <c r="O54" i="19"/>
  <c r="E54" i="19"/>
  <c r="J54" i="19" s="1"/>
  <c r="AR53" i="19"/>
  <c r="AQ53" i="19"/>
  <c r="AO53" i="19"/>
  <c r="AU53" i="19" s="1"/>
  <c r="Z53" i="19"/>
  <c r="Y53" i="19"/>
  <c r="AD53" i="19" s="1"/>
  <c r="V53" i="19"/>
  <c r="AK53" i="19" s="1"/>
  <c r="S53" i="19"/>
  <c r="AN53" i="19" s="1"/>
  <c r="AT53" i="19" s="1"/>
  <c r="P53" i="19"/>
  <c r="O53" i="19"/>
  <c r="E53" i="19"/>
  <c r="J53" i="19" s="1"/>
  <c r="AR52" i="19"/>
  <c r="AQ52" i="19"/>
  <c r="AO52" i="19"/>
  <c r="AU52" i="19" s="1"/>
  <c r="Z52" i="19"/>
  <c r="Y52" i="19"/>
  <c r="AD52" i="19" s="1"/>
  <c r="V52" i="19"/>
  <c r="AK52" i="19" s="1"/>
  <c r="S52" i="19"/>
  <c r="AN52" i="19" s="1"/>
  <c r="AT52" i="19" s="1"/>
  <c r="O52" i="19"/>
  <c r="E52" i="19"/>
  <c r="J52" i="19" s="1"/>
  <c r="AR51" i="19"/>
  <c r="AQ51" i="19"/>
  <c r="AO51" i="19"/>
  <c r="AU51" i="19" s="1"/>
  <c r="Z51" i="19"/>
  <c r="Y51" i="19"/>
  <c r="AD51" i="19" s="1"/>
  <c r="V51" i="19"/>
  <c r="AK51" i="19" s="1"/>
  <c r="S51" i="19"/>
  <c r="AN51" i="19" s="1"/>
  <c r="AT51" i="19" s="1"/>
  <c r="O51" i="19"/>
  <c r="E51" i="19"/>
  <c r="J51" i="19" s="1"/>
  <c r="AR50" i="19"/>
  <c r="AQ50" i="19"/>
  <c r="AO50" i="19"/>
  <c r="AU50" i="19" s="1"/>
  <c r="Z50" i="19"/>
  <c r="Y50" i="19"/>
  <c r="AD50" i="19" s="1"/>
  <c r="V50" i="19"/>
  <c r="AK50" i="19" s="1"/>
  <c r="S50" i="19"/>
  <c r="AN50" i="19" s="1"/>
  <c r="AT50" i="19" s="1"/>
  <c r="O50" i="19"/>
  <c r="E50" i="19"/>
  <c r="J50" i="19" s="1"/>
  <c r="AR49" i="19"/>
  <c r="AQ49" i="19"/>
  <c r="AO49" i="19"/>
  <c r="AU49" i="19" s="1"/>
  <c r="Z49" i="19"/>
  <c r="Y49" i="19"/>
  <c r="AD49" i="19" s="1"/>
  <c r="V49" i="19"/>
  <c r="AK49" i="19" s="1"/>
  <c r="S49" i="19"/>
  <c r="AN49" i="19" s="1"/>
  <c r="AT49" i="19" s="1"/>
  <c r="O49" i="19"/>
  <c r="E49" i="19"/>
  <c r="J49" i="19" s="1"/>
  <c r="AR48" i="19"/>
  <c r="AQ48" i="19"/>
  <c r="AP48" i="19"/>
  <c r="AO48" i="19"/>
  <c r="AU48" i="19" s="1"/>
  <c r="Z48" i="19"/>
  <c r="Y48" i="19"/>
  <c r="AD48" i="19" s="1"/>
  <c r="V48" i="19"/>
  <c r="AK48" i="19" s="1"/>
  <c r="S48" i="19"/>
  <c r="AN48" i="19" s="1"/>
  <c r="AT48" i="19" s="1"/>
  <c r="O48" i="19"/>
  <c r="J48" i="19"/>
  <c r="E48" i="19"/>
  <c r="AR47" i="19"/>
  <c r="AQ47" i="19"/>
  <c r="AO47" i="19"/>
  <c r="Z47" i="19"/>
  <c r="Y47" i="19"/>
  <c r="AD47" i="19" s="1"/>
  <c r="V47" i="19"/>
  <c r="S47" i="19"/>
  <c r="AP47" i="19" s="1"/>
  <c r="O47" i="19"/>
  <c r="J47" i="19"/>
  <c r="E47" i="19"/>
  <c r="AJ45" i="19"/>
  <c r="AJ102" i="19" s="1"/>
  <c r="U10" i="3" s="1"/>
  <c r="AH45" i="19"/>
  <c r="AH102" i="19" s="1"/>
  <c r="AG45" i="19"/>
  <c r="AG102" i="19" s="1"/>
  <c r="X10" i="3" s="1"/>
  <c r="X48" i="3" s="1"/>
  <c r="AF45" i="19"/>
  <c r="AE45" i="19"/>
  <c r="AE102" i="19" s="1"/>
  <c r="Q10" i="3" s="1"/>
  <c r="AC45" i="19"/>
  <c r="AC102" i="19" s="1"/>
  <c r="R10" i="3" s="1"/>
  <c r="X45" i="19"/>
  <c r="X102" i="19" s="1"/>
  <c r="N10" i="3" s="1"/>
  <c r="W45" i="19"/>
  <c r="W102" i="19" s="1"/>
  <c r="M10" i="3" s="1"/>
  <c r="U45" i="19"/>
  <c r="U102" i="19" s="1"/>
  <c r="K10" i="3" s="1"/>
  <c r="T45" i="19"/>
  <c r="T102" i="19" s="1"/>
  <c r="J10" i="3" s="1"/>
  <c r="R45" i="19"/>
  <c r="Q45" i="19"/>
  <c r="H45" i="19"/>
  <c r="H102" i="19" s="1"/>
  <c r="AI61" i="19" s="1"/>
  <c r="G45" i="19"/>
  <c r="G102" i="19" s="1"/>
  <c r="F45" i="19"/>
  <c r="F102" i="19" s="1"/>
  <c r="E45" i="19"/>
  <c r="AR15" i="19"/>
  <c r="AQ15" i="19"/>
  <c r="AO15" i="19"/>
  <c r="Z15" i="19"/>
  <c r="Y15" i="19"/>
  <c r="AD15" i="19" s="1"/>
  <c r="V15" i="19"/>
  <c r="AK15" i="19" s="1"/>
  <c r="S15" i="19"/>
  <c r="O15" i="19"/>
  <c r="J15" i="19"/>
  <c r="AR14" i="19"/>
  <c r="AQ14" i="19"/>
  <c r="AO14" i="19"/>
  <c r="Z14" i="19"/>
  <c r="Y14" i="19"/>
  <c r="V14" i="19"/>
  <c r="AK14" i="19" s="1"/>
  <c r="S14" i="19"/>
  <c r="O14" i="19"/>
  <c r="J14" i="19"/>
  <c r="AR13" i="19"/>
  <c r="AQ13" i="19"/>
  <c r="AO13" i="19"/>
  <c r="Z13" i="19"/>
  <c r="Y13" i="19"/>
  <c r="AD13" i="19" s="1"/>
  <c r="V13" i="19"/>
  <c r="AK13" i="19" s="1"/>
  <c r="S13" i="19"/>
  <c r="J14" i="21" s="1"/>
  <c r="O13" i="19"/>
  <c r="J13" i="19"/>
  <c r="AR12" i="19"/>
  <c r="AQ12" i="19"/>
  <c r="AO12" i="19"/>
  <c r="Z12" i="19"/>
  <c r="Y12" i="19"/>
  <c r="AD12" i="19" s="1"/>
  <c r="V12" i="19"/>
  <c r="AK12" i="19" s="1"/>
  <c r="S12" i="19"/>
  <c r="O12" i="19"/>
  <c r="J12" i="19"/>
  <c r="AR11" i="19"/>
  <c r="AQ11" i="19"/>
  <c r="AO11" i="19"/>
  <c r="Z11" i="19"/>
  <c r="Y11" i="19"/>
  <c r="AD11" i="19" s="1"/>
  <c r="V11" i="19"/>
  <c r="AK11" i="19" s="1"/>
  <c r="S11" i="19"/>
  <c r="O11" i="19"/>
  <c r="J11" i="19"/>
  <c r="AR10" i="19"/>
  <c r="AQ10" i="19"/>
  <c r="AO10" i="19"/>
  <c r="Z10" i="19"/>
  <c r="Y10" i="19"/>
  <c r="AD10" i="19" s="1"/>
  <c r="V10" i="19"/>
  <c r="AK10" i="19" s="1"/>
  <c r="S10" i="19"/>
  <c r="O10" i="19"/>
  <c r="J10" i="19"/>
  <c r="AR9" i="19"/>
  <c r="AQ9" i="19"/>
  <c r="AO9" i="19"/>
  <c r="Z9" i="19"/>
  <c r="Y9" i="19"/>
  <c r="AD9" i="19" s="1"/>
  <c r="V9" i="19"/>
  <c r="AK9" i="19" s="1"/>
  <c r="S9" i="19"/>
  <c r="J7" i="21" s="1"/>
  <c r="O9" i="19"/>
  <c r="J9" i="19"/>
  <c r="AR8" i="19"/>
  <c r="AQ8" i="19"/>
  <c r="AO8" i="19"/>
  <c r="Z8" i="19"/>
  <c r="Y8" i="19"/>
  <c r="V8" i="19"/>
  <c r="AK8" i="19" s="1"/>
  <c r="S8" i="19"/>
  <c r="O8" i="19"/>
  <c r="J8" i="19"/>
  <c r="AR7" i="19"/>
  <c r="AQ7" i="19"/>
  <c r="AO7" i="19"/>
  <c r="Z7" i="19"/>
  <c r="Y7" i="19"/>
  <c r="V7" i="19"/>
  <c r="AK7" i="19" s="1"/>
  <c r="S7" i="19"/>
  <c r="J8" i="21" s="1"/>
  <c r="O7" i="19"/>
  <c r="J7" i="19"/>
  <c r="AR6" i="19"/>
  <c r="AQ6" i="19"/>
  <c r="AO6" i="19"/>
  <c r="Z6" i="19"/>
  <c r="Y6" i="19"/>
  <c r="V6" i="19"/>
  <c r="AK6" i="19" s="1"/>
  <c r="S6" i="19"/>
  <c r="O6" i="19"/>
  <c r="J6" i="19"/>
  <c r="AR5" i="19"/>
  <c r="AQ5" i="19"/>
  <c r="AO5" i="19"/>
  <c r="Z5" i="19"/>
  <c r="Y5" i="19"/>
  <c r="AD5" i="19" s="1"/>
  <c r="V5" i="19"/>
  <c r="AK5" i="19" s="1"/>
  <c r="S5" i="19"/>
  <c r="J10" i="21" s="1"/>
  <c r="O5" i="19"/>
  <c r="J5" i="19"/>
  <c r="AR4" i="19"/>
  <c r="AQ4" i="19"/>
  <c r="AO4" i="19"/>
  <c r="Z4" i="19"/>
  <c r="Y4" i="19"/>
  <c r="AD4" i="19" s="1"/>
  <c r="V4" i="19"/>
  <c r="AK4" i="19" s="1"/>
  <c r="S4" i="19"/>
  <c r="J5" i="21" s="1"/>
  <c r="O4" i="19"/>
  <c r="J4" i="19"/>
  <c r="AR3" i="19"/>
  <c r="AQ3" i="19"/>
  <c r="AO3" i="19"/>
  <c r="Z3" i="19"/>
  <c r="Y3" i="19"/>
  <c r="AD3" i="19" s="1"/>
  <c r="V3" i="19"/>
  <c r="S3" i="19"/>
  <c r="J4" i="21" s="1"/>
  <c r="O3" i="19"/>
  <c r="J3" i="19"/>
  <c r="F56" i="45" l="1"/>
  <c r="E57" i="45"/>
  <c r="F57" i="45" s="1"/>
  <c r="F26" i="34"/>
  <c r="E27" i="34"/>
  <c r="F27" i="34" s="1"/>
  <c r="E30" i="34"/>
  <c r="F29" i="34"/>
  <c r="M98" i="39"/>
  <c r="L99" i="39"/>
  <c r="F96" i="39"/>
  <c r="E97" i="39"/>
  <c r="F95" i="37"/>
  <c r="E96" i="37"/>
  <c r="M98" i="37"/>
  <c r="L99" i="37"/>
  <c r="G22" i="33"/>
  <c r="G17" i="33"/>
  <c r="E6" i="30"/>
  <c r="F5" i="30"/>
  <c r="L19" i="30"/>
  <c r="M18" i="30"/>
  <c r="AG104" i="25"/>
  <c r="M34" i="34"/>
  <c r="L35" i="34"/>
  <c r="F77" i="34"/>
  <c r="E78" i="34"/>
  <c r="M76" i="34"/>
  <c r="L77" i="34"/>
  <c r="G32" i="33"/>
  <c r="M79" i="33"/>
  <c r="L80" i="33"/>
  <c r="F76" i="33"/>
  <c r="E77" i="33"/>
  <c r="E34" i="33"/>
  <c r="F33" i="33"/>
  <c r="L34" i="33"/>
  <c r="M33" i="33"/>
  <c r="M67" i="32"/>
  <c r="L68" i="32"/>
  <c r="F65" i="32"/>
  <c r="E66" i="32"/>
  <c r="M71" i="30"/>
  <c r="L72" i="30"/>
  <c r="F71" i="30"/>
  <c r="E72" i="30"/>
  <c r="Z100" i="19"/>
  <c r="P48" i="19"/>
  <c r="AB52" i="19"/>
  <c r="AP60" i="19"/>
  <c r="E100" i="19"/>
  <c r="E102" i="19" s="1"/>
  <c r="AQ99" i="19"/>
  <c r="AP49" i="19"/>
  <c r="P52" i="19"/>
  <c r="P49" i="19"/>
  <c r="AB51" i="19"/>
  <c r="AP55" i="19"/>
  <c r="AP53" i="19"/>
  <c r="AB60" i="19"/>
  <c r="AB80" i="19"/>
  <c r="AB49" i="19"/>
  <c r="P51" i="19"/>
  <c r="AP51" i="19"/>
  <c r="AB55" i="19"/>
  <c r="P58" i="19"/>
  <c r="AP58" i="19"/>
  <c r="AR100" i="19"/>
  <c r="AB54" i="19"/>
  <c r="P57" i="19"/>
  <c r="AP57" i="19"/>
  <c r="P65" i="19"/>
  <c r="AB73" i="19"/>
  <c r="AB48" i="19"/>
  <c r="P50" i="19"/>
  <c r="AP50" i="19"/>
  <c r="AB53" i="19"/>
  <c r="P56" i="19"/>
  <c r="AP56" i="19"/>
  <c r="AB61" i="19"/>
  <c r="P71" i="19"/>
  <c r="AB83" i="19"/>
  <c r="AB78" i="19"/>
  <c r="AB47" i="19"/>
  <c r="P54" i="19"/>
  <c r="AP54" i="19"/>
  <c r="AB59" i="19"/>
  <c r="AN61" i="19"/>
  <c r="AT61" i="19" s="1"/>
  <c r="AI93" i="19"/>
  <c r="AB58" i="19"/>
  <c r="P61" i="19"/>
  <c r="AP52" i="19"/>
  <c r="AB57" i="19"/>
  <c r="P47" i="19"/>
  <c r="AB50" i="19"/>
  <c r="AB56" i="19"/>
  <c r="P59" i="19"/>
  <c r="AP59" i="19"/>
  <c r="P4" i="19"/>
  <c r="AP14" i="19"/>
  <c r="J12" i="21"/>
  <c r="AB10" i="19"/>
  <c r="J11" i="21"/>
  <c r="AP15" i="19"/>
  <c r="J16" i="21"/>
  <c r="Z45" i="19"/>
  <c r="Z102" i="19" s="1"/>
  <c r="AB9" i="19"/>
  <c r="AP11" i="19"/>
  <c r="J13" i="21"/>
  <c r="AB6" i="19"/>
  <c r="J9" i="21"/>
  <c r="AB12" i="19"/>
  <c r="J15" i="21"/>
  <c r="AP8" i="19"/>
  <c r="J6" i="21"/>
  <c r="AN3" i="19"/>
  <c r="AN9" i="19"/>
  <c r="O10" i="3"/>
  <c r="AN7" i="19"/>
  <c r="L10" i="3"/>
  <c r="V45" i="19"/>
  <c r="P10" i="19"/>
  <c r="AN6" i="19"/>
  <c r="P11" i="19"/>
  <c r="R102" i="19"/>
  <c r="I10" i="3"/>
  <c r="AN10" i="19"/>
  <c r="AP7" i="19"/>
  <c r="AP10" i="19"/>
  <c r="AB15" i="19"/>
  <c r="P7" i="19"/>
  <c r="AN15" i="19"/>
  <c r="AT15" i="19" s="1"/>
  <c r="AB8" i="19"/>
  <c r="AP9" i="19"/>
  <c r="P12" i="19"/>
  <c r="AN8" i="19"/>
  <c r="P15" i="19"/>
  <c r="P8" i="19"/>
  <c r="AP3" i="19"/>
  <c r="Q102" i="19"/>
  <c r="H10" i="3"/>
  <c r="P3" i="19"/>
  <c r="S45" i="19"/>
  <c r="AB3" i="19"/>
  <c r="L102" i="19"/>
  <c r="G10" i="3"/>
  <c r="G48" i="3" s="1"/>
  <c r="L104" i="25" s="1"/>
  <c r="AI4" i="19"/>
  <c r="AI4" i="25" s="1"/>
  <c r="AI3" i="19"/>
  <c r="AI3" i="25" s="1"/>
  <c r="AI10" i="19"/>
  <c r="AI10" i="25" s="1"/>
  <c r="AI12" i="19"/>
  <c r="AI12" i="25" s="1"/>
  <c r="AI8" i="19"/>
  <c r="AI15" i="19"/>
  <c r="AI15" i="25" s="1"/>
  <c r="AI77" i="19"/>
  <c r="AI11" i="19"/>
  <c r="AI11" i="25" s="1"/>
  <c r="AI48" i="19"/>
  <c r="AL48" i="19" s="1"/>
  <c r="AS48" i="19" s="1" a="1"/>
  <c r="AS48" i="19" s="1"/>
  <c r="AW48" i="19" s="1"/>
  <c r="AI64" i="19"/>
  <c r="AI52" i="19"/>
  <c r="AL52" i="19" s="1"/>
  <c r="AS52" i="19" s="1" a="1"/>
  <c r="AS52" i="19" s="1"/>
  <c r="AW52" i="19" s="1"/>
  <c r="AI75" i="19"/>
  <c r="AW47" i="25"/>
  <c r="AW100" i="25" s="1"/>
  <c r="AS99" i="25"/>
  <c r="AS99" i="22"/>
  <c r="AW47" i="22"/>
  <c r="AW100" i="22" s="1"/>
  <c r="K23" i="21"/>
  <c r="K31" i="21"/>
  <c r="K39" i="21"/>
  <c r="K47" i="21"/>
  <c r="K55" i="21"/>
  <c r="K63" i="21"/>
  <c r="K71" i="21"/>
  <c r="K22" i="21"/>
  <c r="K30" i="21"/>
  <c r="K38" i="21"/>
  <c r="K46" i="21"/>
  <c r="K54" i="21"/>
  <c r="K62" i="21"/>
  <c r="K70" i="21"/>
  <c r="K72" i="21"/>
  <c r="K21" i="21"/>
  <c r="K29" i="21"/>
  <c r="K37" i="21"/>
  <c r="K45" i="21"/>
  <c r="K53" i="21"/>
  <c r="K61" i="21"/>
  <c r="K69" i="21"/>
  <c r="E21" i="21"/>
  <c r="K28" i="21"/>
  <c r="K36" i="21"/>
  <c r="K44" i="21"/>
  <c r="K52" i="21"/>
  <c r="K60" i="21"/>
  <c r="K68" i="21"/>
  <c r="D72" i="21"/>
  <c r="K26" i="21"/>
  <c r="K34" i="21"/>
  <c r="K42" i="21"/>
  <c r="K50" i="21"/>
  <c r="K58" i="21"/>
  <c r="V100" i="19"/>
  <c r="AK47" i="19"/>
  <c r="AK100" i="19" s="1"/>
  <c r="AD7" i="19"/>
  <c r="AD14" i="19"/>
  <c r="AP13" i="19"/>
  <c r="AB13" i="19"/>
  <c r="AN13" i="19"/>
  <c r="P13" i="19"/>
  <c r="AD6" i="19"/>
  <c r="AB5" i="19"/>
  <c r="AP5" i="19"/>
  <c r="AN5" i="19"/>
  <c r="P5" i="19"/>
  <c r="J45" i="19"/>
  <c r="AB4" i="19"/>
  <c r="AP4" i="19"/>
  <c r="AN4" i="19"/>
  <c r="AN11" i="19"/>
  <c r="AI5" i="19"/>
  <c r="AI5" i="25" s="1"/>
  <c r="AB11" i="19"/>
  <c r="AI13" i="19"/>
  <c r="AI13" i="25" s="1"/>
  <c r="AO99" i="19"/>
  <c r="AU47" i="19"/>
  <c r="AU99" i="19" s="1"/>
  <c r="AI80" i="19"/>
  <c r="AL80" i="19" s="1"/>
  <c r="AS80" i="19" s="1" a="1"/>
  <c r="AS80" i="19" s="1"/>
  <c r="AW80" i="19" s="1"/>
  <c r="AB89" i="19"/>
  <c r="AP89" i="19"/>
  <c r="AN89" i="19"/>
  <c r="AT89" i="19" s="1"/>
  <c r="P89" i="19"/>
  <c r="AI51" i="19"/>
  <c r="AL51" i="19" s="1"/>
  <c r="AS51" i="19" s="1" a="1"/>
  <c r="AS51" i="19" s="1"/>
  <c r="AW51" i="19" s="1"/>
  <c r="AP62" i="19"/>
  <c r="AN62" i="19"/>
  <c r="AT62" i="19" s="1"/>
  <c r="AB62" i="19"/>
  <c r="AI79" i="19"/>
  <c r="AI97" i="19"/>
  <c r="AP81" i="19"/>
  <c r="AN81" i="19"/>
  <c r="AT81" i="19" s="1"/>
  <c r="AB81" i="19"/>
  <c r="AB85" i="19"/>
  <c r="AP85" i="19"/>
  <c r="AN85" i="19"/>
  <c r="AT85" i="19" s="1"/>
  <c r="P85" i="19"/>
  <c r="AB95" i="19"/>
  <c r="AP95" i="19"/>
  <c r="AN95" i="19"/>
  <c r="AT95" i="19" s="1"/>
  <c r="P95" i="19"/>
  <c r="AL61" i="19"/>
  <c r="AS61" i="19" s="1" a="1"/>
  <c r="AS61" i="19" s="1"/>
  <c r="AW61" i="19" s="1"/>
  <c r="AR99" i="19"/>
  <c r="AK3" i="19"/>
  <c r="AK45" i="19" s="1"/>
  <c r="AK102" i="19" s="1"/>
  <c r="AP6" i="19"/>
  <c r="AB7" i="19"/>
  <c r="AD8" i="19"/>
  <c r="P9" i="19"/>
  <c r="AI9" i="19"/>
  <c r="AN12" i="19"/>
  <c r="AT12" i="19" s="1"/>
  <c r="AI49" i="19"/>
  <c r="AB91" i="19"/>
  <c r="AP91" i="19"/>
  <c r="AN91" i="19"/>
  <c r="AT91" i="19" s="1"/>
  <c r="P91" i="19"/>
  <c r="AP70" i="19"/>
  <c r="AN70" i="19"/>
  <c r="AT70" i="19" s="1"/>
  <c r="P70" i="19"/>
  <c r="AI82" i="19"/>
  <c r="AL82" i="19" s="1"/>
  <c r="AS82" i="19" s="1" a="1"/>
  <c r="AS82" i="19" s="1"/>
  <c r="AW82" i="19" s="1"/>
  <c r="AI70" i="19"/>
  <c r="AI60" i="19"/>
  <c r="AL60" i="19" s="1"/>
  <c r="AS60" i="19" s="1" a="1"/>
  <c r="AS60" i="19" s="1"/>
  <c r="AW60" i="19" s="1"/>
  <c r="AI59" i="19"/>
  <c r="AL59" i="19" s="1"/>
  <c r="AS59" i="19" s="1" a="1"/>
  <c r="AS59" i="19" s="1"/>
  <c r="AW59" i="19" s="1"/>
  <c r="AI58" i="19"/>
  <c r="AL58" i="19" s="1"/>
  <c r="AS58" i="19" s="1" a="1"/>
  <c r="AS58" i="19" s="1"/>
  <c r="AW58" i="19" s="1"/>
  <c r="AI57" i="19"/>
  <c r="AL57" i="19" s="1"/>
  <c r="AS57" i="19" s="1" a="1"/>
  <c r="AS57" i="19" s="1"/>
  <c r="AW57" i="19" s="1"/>
  <c r="AI56" i="19"/>
  <c r="AL56" i="19" s="1"/>
  <c r="AS56" i="19" s="1" a="1"/>
  <c r="AS56" i="19" s="1"/>
  <c r="AW56" i="19" s="1"/>
  <c r="AI55" i="19"/>
  <c r="AL55" i="19" s="1"/>
  <c r="AS55" i="19" s="1" a="1"/>
  <c r="AS55" i="19" s="1"/>
  <c r="AW55" i="19" s="1"/>
  <c r="AI54" i="19"/>
  <c r="AL54" i="19" s="1"/>
  <c r="AS54" i="19" s="1" a="1"/>
  <c r="AS54" i="19" s="1"/>
  <c r="AW54" i="19" s="1"/>
  <c r="AI53" i="19"/>
  <c r="AL53" i="19" s="1"/>
  <c r="AS53" i="19" s="1" a="1"/>
  <c r="AS53" i="19" s="1"/>
  <c r="AW53" i="19" s="1"/>
  <c r="AI96" i="19"/>
  <c r="AI92" i="19"/>
  <c r="AI88" i="19"/>
  <c r="AI84" i="19"/>
  <c r="AI81" i="19"/>
  <c r="AI69" i="19"/>
  <c r="AI62" i="19"/>
  <c r="AI74" i="19"/>
  <c r="AL74" i="19" s="1"/>
  <c r="AS74" i="19" s="1" a="1"/>
  <c r="AS74" i="19" s="1"/>
  <c r="AW74" i="19" s="1"/>
  <c r="AI66" i="19"/>
  <c r="AI95" i="19"/>
  <c r="AI91" i="19"/>
  <c r="AI87" i="19"/>
  <c r="AI83" i="19"/>
  <c r="AL83" i="19" s="1"/>
  <c r="AS83" i="19" s="1" a="1"/>
  <c r="AS83" i="19" s="1"/>
  <c r="AW83" i="19" s="1"/>
  <c r="AI78" i="19"/>
  <c r="AI76" i="19"/>
  <c r="AL76" i="19" s="1"/>
  <c r="AS76" i="19" s="1" a="1"/>
  <c r="AS76" i="19" s="1"/>
  <c r="AW76" i="19" s="1"/>
  <c r="AI71" i="19"/>
  <c r="AL71" i="19" s="1"/>
  <c r="AS71" i="19" s="1" a="1"/>
  <c r="AS71" i="19" s="1"/>
  <c r="AW71" i="19" s="1"/>
  <c r="AI63" i="19"/>
  <c r="AI14" i="19"/>
  <c r="AI14" i="25" s="1"/>
  <c r="AI98" i="19"/>
  <c r="AI94" i="19"/>
  <c r="AI90" i="19"/>
  <c r="AI86" i="19"/>
  <c r="AI73" i="19"/>
  <c r="AL73" i="19" s="1"/>
  <c r="AS73" i="19" s="1" a="1"/>
  <c r="AS73" i="19" s="1"/>
  <c r="AW73" i="19" s="1"/>
  <c r="AI65" i="19"/>
  <c r="AL65" i="19" s="1"/>
  <c r="AS65" i="19" s="1" a="1"/>
  <c r="AS65" i="19" s="1"/>
  <c r="AW65" i="19" s="1"/>
  <c r="AF102" i="19"/>
  <c r="AR45" i="19"/>
  <c r="AI89" i="19"/>
  <c r="Y45" i="19"/>
  <c r="AI7" i="19"/>
  <c r="AI7" i="25" s="1"/>
  <c r="AP12" i="19"/>
  <c r="AI47" i="19"/>
  <c r="AP69" i="19"/>
  <c r="AN69" i="19"/>
  <c r="AT69" i="19" s="1"/>
  <c r="AB69" i="19"/>
  <c r="AB87" i="19"/>
  <c r="AP87" i="19"/>
  <c r="AN87" i="19"/>
  <c r="AT87" i="19" s="1"/>
  <c r="P87" i="19"/>
  <c r="AB93" i="19"/>
  <c r="AL93" i="19" s="1"/>
  <c r="AS93" i="19" s="1" a="1"/>
  <c r="AS93" i="19" s="1"/>
  <c r="AW93" i="19" s="1"/>
  <c r="AP93" i="19"/>
  <c r="AN93" i="19"/>
  <c r="AT93" i="19" s="1"/>
  <c r="P93" i="19"/>
  <c r="AP66" i="19"/>
  <c r="AN66" i="19"/>
  <c r="AT66" i="19" s="1"/>
  <c r="P66" i="19"/>
  <c r="J100" i="19"/>
  <c r="AD63" i="19"/>
  <c r="AI68" i="19"/>
  <c r="P6" i="19"/>
  <c r="AI6" i="19"/>
  <c r="AI6" i="25" s="1"/>
  <c r="P14" i="19"/>
  <c r="AB14" i="19"/>
  <c r="AN14" i="19"/>
  <c r="AI50" i="19"/>
  <c r="AL50" i="19" s="1"/>
  <c r="AS50" i="19" s="1" a="1"/>
  <c r="AS50" i="19" s="1"/>
  <c r="AW50" i="19" s="1"/>
  <c r="AB66" i="19"/>
  <c r="AI67" i="19"/>
  <c r="AB70" i="19"/>
  <c r="AI72" i="19"/>
  <c r="AP74" i="19"/>
  <c r="AN74" i="19"/>
  <c r="AT74" i="19" s="1"/>
  <c r="P74" i="19"/>
  <c r="AP82" i="19"/>
  <c r="AN82" i="19"/>
  <c r="AT82" i="19" s="1"/>
  <c r="P82" i="19"/>
  <c r="AI85" i="19"/>
  <c r="S100" i="19"/>
  <c r="AB63" i="19"/>
  <c r="AP67" i="19"/>
  <c r="AN67" i="19"/>
  <c r="AT67" i="19" s="1"/>
  <c r="AP75" i="19"/>
  <c r="AN75" i="19"/>
  <c r="AT75" i="19" s="1"/>
  <c r="AP77" i="19"/>
  <c r="AN77" i="19"/>
  <c r="AT77" i="19" s="1"/>
  <c r="AP79" i="19"/>
  <c r="AN79" i="19"/>
  <c r="AT79" i="19" s="1"/>
  <c r="AB97" i="19"/>
  <c r="AP97" i="19"/>
  <c r="AN97" i="19"/>
  <c r="AT97" i="19" s="1"/>
  <c r="Y100" i="19"/>
  <c r="AD100" i="19" s="1"/>
  <c r="AN47" i="19"/>
  <c r="AP65" i="19"/>
  <c r="AN65" i="19"/>
  <c r="AT65" i="19" s="1"/>
  <c r="AP73" i="19"/>
  <c r="AN73" i="19"/>
  <c r="AT73" i="19" s="1"/>
  <c r="AB64" i="19"/>
  <c r="AL64" i="19" s="1"/>
  <c r="AS64" i="19" s="1" a="1"/>
  <c r="AS64" i="19" s="1"/>
  <c r="AW64" i="19" s="1"/>
  <c r="AP68" i="19"/>
  <c r="AN68" i="19"/>
  <c r="AT68" i="19" s="1"/>
  <c r="AB72" i="19"/>
  <c r="AL72" i="19" s="1"/>
  <c r="AS72" i="19" s="1" a="1"/>
  <c r="AS72" i="19" s="1"/>
  <c r="AW72" i="19" s="1"/>
  <c r="AP80" i="19"/>
  <c r="AN80" i="19"/>
  <c r="AT80" i="19" s="1"/>
  <c r="AB86" i="19"/>
  <c r="AP86" i="19"/>
  <c r="AN86" i="19"/>
  <c r="AT86" i="19" s="1"/>
  <c r="AB90" i="19"/>
  <c r="AP90" i="19"/>
  <c r="AN90" i="19"/>
  <c r="AT90" i="19" s="1"/>
  <c r="AB94" i="19"/>
  <c r="AP94" i="19"/>
  <c r="AN94" i="19"/>
  <c r="AT94" i="19" s="1"/>
  <c r="AB98" i="19"/>
  <c r="AP98" i="19"/>
  <c r="AN98" i="19"/>
  <c r="AT98" i="19" s="1"/>
  <c r="AP63" i="19"/>
  <c r="AN63" i="19"/>
  <c r="AT63" i="19" s="1"/>
  <c r="AB67" i="19"/>
  <c r="AP71" i="19"/>
  <c r="AN71" i="19"/>
  <c r="AT71" i="19" s="1"/>
  <c r="AB75" i="19"/>
  <c r="AL75" i="19" s="1"/>
  <c r="AS75" i="19" s="1" a="1"/>
  <c r="AS75" i="19" s="1"/>
  <c r="AW75" i="19" s="1"/>
  <c r="AP76" i="19"/>
  <c r="AN76" i="19"/>
  <c r="AT76" i="19" s="1"/>
  <c r="AB77" i="19"/>
  <c r="AP78" i="19"/>
  <c r="AN78" i="19"/>
  <c r="AT78" i="19" s="1"/>
  <c r="AB79" i="19"/>
  <c r="AP83" i="19"/>
  <c r="AN83" i="19"/>
  <c r="AT83" i="19" s="1"/>
  <c r="AP64" i="19"/>
  <c r="AN64" i="19"/>
  <c r="AT64" i="19" s="1"/>
  <c r="AB68" i="19"/>
  <c r="AP72" i="19"/>
  <c r="AN72" i="19"/>
  <c r="AT72" i="19" s="1"/>
  <c r="AB84" i="19"/>
  <c r="AP84" i="19"/>
  <c r="AN84" i="19"/>
  <c r="AT84" i="19" s="1"/>
  <c r="AB88" i="19"/>
  <c r="AL88" i="19" s="1"/>
  <c r="AS88" i="19" s="1" a="1"/>
  <c r="AS88" i="19" s="1"/>
  <c r="AW88" i="19" s="1"/>
  <c r="AP88" i="19"/>
  <c r="AN88" i="19"/>
  <c r="AT88" i="19" s="1"/>
  <c r="AB92" i="19"/>
  <c r="AP92" i="19"/>
  <c r="AN92" i="19"/>
  <c r="AT92" i="19" s="1"/>
  <c r="AB96" i="19"/>
  <c r="AP96" i="19"/>
  <c r="AN96" i="19"/>
  <c r="AT96" i="19" s="1"/>
  <c r="E31" i="34" l="1"/>
  <c r="F30" i="34"/>
  <c r="G11" i="34"/>
  <c r="F97" i="39"/>
  <c r="E98" i="39"/>
  <c r="M99" i="39"/>
  <c r="L100" i="39"/>
  <c r="M100" i="39" s="1"/>
  <c r="M99" i="37"/>
  <c r="L100" i="37"/>
  <c r="M100" i="37" s="1"/>
  <c r="F96" i="37"/>
  <c r="E97" i="37"/>
  <c r="G12" i="33"/>
  <c r="G18" i="33"/>
  <c r="M19" i="30"/>
  <c r="L20" i="30"/>
  <c r="F6" i="30"/>
  <c r="E7" i="30"/>
  <c r="AL9" i="19"/>
  <c r="AI9" i="25"/>
  <c r="AL8" i="19"/>
  <c r="AI8" i="25"/>
  <c r="AI45" i="25" s="1"/>
  <c r="AI102" i="25" s="1"/>
  <c r="M77" i="34"/>
  <c r="L78" i="34"/>
  <c r="F78" i="34"/>
  <c r="E79" i="34"/>
  <c r="M35" i="34"/>
  <c r="G31" i="34" s="1"/>
  <c r="L36" i="34"/>
  <c r="L35" i="33"/>
  <c r="M34" i="33"/>
  <c r="E35" i="33"/>
  <c r="F34" i="33"/>
  <c r="M80" i="33"/>
  <c r="L81" i="33"/>
  <c r="E78" i="33"/>
  <c r="F77" i="33"/>
  <c r="F66" i="32"/>
  <c r="E67" i="32"/>
  <c r="M68" i="32"/>
  <c r="L69" i="32"/>
  <c r="F72" i="30"/>
  <c r="E73" i="30"/>
  <c r="M72" i="30"/>
  <c r="L73" i="30"/>
  <c r="AL10" i="19"/>
  <c r="AL49" i="19"/>
  <c r="AS49" i="19" s="1" a="1"/>
  <c r="AS49" i="19" s="1"/>
  <c r="AW49" i="19" s="1"/>
  <c r="AL78" i="19"/>
  <c r="AS78" i="19" s="1" a="1"/>
  <c r="AS78" i="19" s="1"/>
  <c r="AW78" i="19" s="1"/>
  <c r="AL4" i="19"/>
  <c r="C7" i="21" s="1"/>
  <c r="AL14" i="19"/>
  <c r="C8" i="21" s="1"/>
  <c r="AL6" i="19"/>
  <c r="AS6" i="19" s="1" a="1"/>
  <c r="AS6" i="19" s="1"/>
  <c r="AP99" i="19"/>
  <c r="V102" i="19"/>
  <c r="AL12" i="19"/>
  <c r="AS12" i="19" s="1" a="1"/>
  <c r="AS12" i="19" s="1"/>
  <c r="J17" i="21"/>
  <c r="K15" i="21" s="1"/>
  <c r="AS8" i="19" a="1"/>
  <c r="AS8" i="19" s="1"/>
  <c r="AW8" i="19" s="1"/>
  <c r="C5" i="21"/>
  <c r="AS4" i="19" a="1"/>
  <c r="AS4" i="19" s="1"/>
  <c r="AW4" i="19" s="1"/>
  <c r="AS9" i="19" a="1"/>
  <c r="AS9" i="19" s="1"/>
  <c r="AU9" i="19" s="1"/>
  <c r="C6" i="21"/>
  <c r="AS14" i="19" a="1"/>
  <c r="AS14" i="19" s="1"/>
  <c r="AT14" i="19" s="1"/>
  <c r="AS10" i="19" a="1"/>
  <c r="AS10" i="19" s="1"/>
  <c r="AW10" i="19" s="1"/>
  <c r="C16" i="21"/>
  <c r="AR102" i="19"/>
  <c r="W10" i="3"/>
  <c r="W48" i="3" s="1"/>
  <c r="AT8" i="19"/>
  <c r="AL3" i="19"/>
  <c r="S102" i="19"/>
  <c r="AL11" i="19"/>
  <c r="AL15" i="19"/>
  <c r="AL77" i="19"/>
  <c r="AS77" i="19" s="1" a="1"/>
  <c r="AS77" i="19" s="1"/>
  <c r="AW77" i="19" s="1"/>
  <c r="AL67" i="19"/>
  <c r="AS67" i="19" s="1" a="1"/>
  <c r="AS67" i="19" s="1"/>
  <c r="AW67" i="19" s="1"/>
  <c r="AL94" i="19"/>
  <c r="AS94" i="19" s="1" a="1"/>
  <c r="AS94" i="19" s="1"/>
  <c r="AW94" i="19" s="1"/>
  <c r="AL70" i="19"/>
  <c r="AS70" i="19" s="1" a="1"/>
  <c r="AS70" i="19" s="1"/>
  <c r="AW70" i="19" s="1"/>
  <c r="AL68" i="19"/>
  <c r="AS68" i="19" s="1" a="1"/>
  <c r="AS68" i="19" s="1"/>
  <c r="AW68" i="19" s="1"/>
  <c r="AU8" i="19"/>
  <c r="AL97" i="19"/>
  <c r="AS97" i="19" s="1" a="1"/>
  <c r="AS97" i="19" s="1"/>
  <c r="AW97" i="19" s="1"/>
  <c r="AL86" i="19"/>
  <c r="AS86" i="19" s="1" a="1"/>
  <c r="AS86" i="19" s="1"/>
  <c r="AW86" i="19" s="1"/>
  <c r="AL7" i="19"/>
  <c r="AL91" i="19"/>
  <c r="AS91" i="19" s="1" a="1"/>
  <c r="AS91" i="19" s="1"/>
  <c r="AW91" i="19" s="1"/>
  <c r="AL96" i="19"/>
  <c r="AS96" i="19" s="1" a="1"/>
  <c r="AS96" i="19" s="1"/>
  <c r="AW96" i="19" s="1"/>
  <c r="AI45" i="19"/>
  <c r="AL66" i="19"/>
  <c r="AS66" i="19" s="1" a="1"/>
  <c r="AS66" i="19" s="1"/>
  <c r="AW66" i="19" s="1"/>
  <c r="AL63" i="19"/>
  <c r="AS63" i="19" s="1" a="1"/>
  <c r="AS63" i="19" s="1"/>
  <c r="AW63" i="19" s="1"/>
  <c r="AL85" i="19"/>
  <c r="AS85" i="19" s="1" a="1"/>
  <c r="AS85" i="19" s="1"/>
  <c r="AW85" i="19" s="1"/>
  <c r="AL69" i="19"/>
  <c r="AS69" i="19" s="1" a="1"/>
  <c r="AS69" i="19" s="1"/>
  <c r="AW69" i="19" s="1"/>
  <c r="K73" i="21"/>
  <c r="L21" i="21"/>
  <c r="M21" i="21" s="1"/>
  <c r="E22" i="21"/>
  <c r="F21" i="21"/>
  <c r="L22" i="21"/>
  <c r="M22" i="21" s="1"/>
  <c r="AW14" i="19"/>
  <c r="AN99" i="19"/>
  <c r="AT47" i="19"/>
  <c r="AT99" i="19" s="1"/>
  <c r="AB100" i="19"/>
  <c r="J102" i="19"/>
  <c r="Y102" i="19"/>
  <c r="AD45" i="19"/>
  <c r="AL79" i="19"/>
  <c r="AS79" i="19" s="1" a="1"/>
  <c r="AS79" i="19" s="1"/>
  <c r="AW79" i="19" s="1"/>
  <c r="AL84" i="19"/>
  <c r="AS84" i="19" s="1" a="1"/>
  <c r="AS84" i="19" s="1"/>
  <c r="AW84" i="19" s="1"/>
  <c r="AL81" i="19"/>
  <c r="AS81" i="19" s="1" a="1"/>
  <c r="AS81" i="19" s="1"/>
  <c r="AW81" i="19" s="1"/>
  <c r="AL95" i="19"/>
  <c r="AS95" i="19" s="1" a="1"/>
  <c r="AS95" i="19" s="1"/>
  <c r="AW95" i="19" s="1"/>
  <c r="AL92" i="19"/>
  <c r="AS92" i="19" s="1" a="1"/>
  <c r="AS92" i="19" s="1"/>
  <c r="AW92" i="19" s="1"/>
  <c r="AL87" i="19"/>
  <c r="AS87" i="19" s="1" a="1"/>
  <c r="AS87" i="19" s="1"/>
  <c r="AW87" i="19" s="1"/>
  <c r="AL62" i="19"/>
  <c r="AS62" i="19" s="1" a="1"/>
  <c r="AS62" i="19" s="1"/>
  <c r="AW62" i="19" s="1"/>
  <c r="AL13" i="19"/>
  <c r="AL90" i="19"/>
  <c r="AS90" i="19" s="1" a="1"/>
  <c r="AS90" i="19" s="1"/>
  <c r="AW90" i="19" s="1"/>
  <c r="AL98" i="19"/>
  <c r="AS98" i="19" s="1" a="1"/>
  <c r="AS98" i="19" s="1"/>
  <c r="AW98" i="19" s="1"/>
  <c r="AI100" i="19"/>
  <c r="AL47" i="19"/>
  <c r="AL89" i="19"/>
  <c r="AS89" i="19" s="1" a="1"/>
  <c r="AS89" i="19" s="1"/>
  <c r="AW89" i="19" s="1"/>
  <c r="AL5" i="19"/>
  <c r="AB45" i="19"/>
  <c r="AB102" i="19" s="1"/>
  <c r="P10" i="3" s="1"/>
  <c r="J11" i="14"/>
  <c r="J12" i="14"/>
  <c r="J7" i="14"/>
  <c r="J13" i="14"/>
  <c r="J5" i="14"/>
  <c r="J6" i="14"/>
  <c r="J14" i="14"/>
  <c r="J15" i="14"/>
  <c r="J8" i="14"/>
  <c r="J9" i="14"/>
  <c r="J16" i="14"/>
  <c r="J10" i="14"/>
  <c r="J4" i="14"/>
  <c r="C14" i="14"/>
  <c r="C15" i="14"/>
  <c r="C6" i="14"/>
  <c r="C16" i="14"/>
  <c r="C5" i="14"/>
  <c r="C7" i="14"/>
  <c r="C13" i="14"/>
  <c r="C11" i="14"/>
  <c r="C9" i="14"/>
  <c r="C10" i="14"/>
  <c r="C12" i="14"/>
  <c r="C8" i="14"/>
  <c r="C4" i="14"/>
  <c r="J11" i="18"/>
  <c r="J12" i="18"/>
  <c r="J6" i="18"/>
  <c r="J13" i="18"/>
  <c r="J4" i="18"/>
  <c r="J7" i="18"/>
  <c r="J17" i="18" s="1"/>
  <c r="K12" i="18" s="1"/>
  <c r="J14" i="18"/>
  <c r="J15" i="18"/>
  <c r="J16" i="18"/>
  <c r="J8" i="18"/>
  <c r="J9" i="18"/>
  <c r="J10" i="18"/>
  <c r="J5" i="18"/>
  <c r="C15" i="18"/>
  <c r="C13" i="18"/>
  <c r="C9" i="18"/>
  <c r="C14" i="18"/>
  <c r="C4" i="18"/>
  <c r="C16" i="18"/>
  <c r="C11" i="18"/>
  <c r="C10" i="18"/>
  <c r="C12" i="18"/>
  <c r="C7" i="18"/>
  <c r="C8" i="18"/>
  <c r="C6" i="18"/>
  <c r="C5" i="18"/>
  <c r="J73" i="18"/>
  <c r="K66" i="18" s="1"/>
  <c r="C73" i="18"/>
  <c r="D70" i="18" s="1"/>
  <c r="G72" i="18"/>
  <c r="D72" i="18"/>
  <c r="G71" i="18"/>
  <c r="D71" i="18"/>
  <c r="K70" i="18"/>
  <c r="G70" i="18"/>
  <c r="K69" i="18"/>
  <c r="G69" i="18"/>
  <c r="D69" i="18"/>
  <c r="K68" i="18"/>
  <c r="G68" i="18"/>
  <c r="D68" i="18"/>
  <c r="K67" i="18"/>
  <c r="G67" i="18"/>
  <c r="D67" i="18"/>
  <c r="G66" i="18"/>
  <c r="D66" i="18"/>
  <c r="K65" i="18"/>
  <c r="G65" i="18"/>
  <c r="D65" i="18"/>
  <c r="K64" i="18"/>
  <c r="G64" i="18"/>
  <c r="D64" i="18"/>
  <c r="K63" i="18"/>
  <c r="G63" i="18"/>
  <c r="D63" i="18"/>
  <c r="K62" i="18"/>
  <c r="G62" i="18"/>
  <c r="D62" i="18"/>
  <c r="K61" i="18"/>
  <c r="G61" i="18"/>
  <c r="D61" i="18"/>
  <c r="K60" i="18"/>
  <c r="G60" i="18"/>
  <c r="D60" i="18"/>
  <c r="K59" i="18"/>
  <c r="G59" i="18"/>
  <c r="D59" i="18"/>
  <c r="K58" i="18"/>
  <c r="G58" i="18"/>
  <c r="D58" i="18"/>
  <c r="K57" i="18"/>
  <c r="G57" i="18"/>
  <c r="D57" i="18"/>
  <c r="K56" i="18"/>
  <c r="G56" i="18"/>
  <c r="D56" i="18"/>
  <c r="K55" i="18"/>
  <c r="G55" i="18"/>
  <c r="D55" i="18"/>
  <c r="K54" i="18"/>
  <c r="G54" i="18"/>
  <c r="D54" i="18"/>
  <c r="K53" i="18"/>
  <c r="G53" i="18"/>
  <c r="D53" i="18"/>
  <c r="K52" i="18"/>
  <c r="G52" i="18"/>
  <c r="D52" i="18"/>
  <c r="K51" i="18"/>
  <c r="G51" i="18"/>
  <c r="D51" i="18"/>
  <c r="K50" i="18"/>
  <c r="G50" i="18"/>
  <c r="D50" i="18"/>
  <c r="K49" i="18"/>
  <c r="G49" i="18"/>
  <c r="D49" i="18"/>
  <c r="K48" i="18"/>
  <c r="G48" i="18"/>
  <c r="D48" i="18"/>
  <c r="K47" i="18"/>
  <c r="G47" i="18"/>
  <c r="D47" i="18"/>
  <c r="K46" i="18"/>
  <c r="G46" i="18"/>
  <c r="D46" i="18"/>
  <c r="K45" i="18"/>
  <c r="G45" i="18"/>
  <c r="D45" i="18"/>
  <c r="K44" i="18"/>
  <c r="G44" i="18"/>
  <c r="D44" i="18"/>
  <c r="K43" i="18"/>
  <c r="G43" i="18"/>
  <c r="D43" i="18"/>
  <c r="K42" i="18"/>
  <c r="G42" i="18"/>
  <c r="D42" i="18"/>
  <c r="K41" i="18"/>
  <c r="G41" i="18"/>
  <c r="D41" i="18"/>
  <c r="K40" i="18"/>
  <c r="G40" i="18"/>
  <c r="D40" i="18"/>
  <c r="K39" i="18"/>
  <c r="G39" i="18"/>
  <c r="D39" i="18"/>
  <c r="K38" i="18"/>
  <c r="G38" i="18"/>
  <c r="D38" i="18"/>
  <c r="K37" i="18"/>
  <c r="G37" i="18"/>
  <c r="D37" i="18"/>
  <c r="K36" i="18"/>
  <c r="G36" i="18"/>
  <c r="D36" i="18"/>
  <c r="K35" i="18"/>
  <c r="G35" i="18"/>
  <c r="D35" i="18"/>
  <c r="K34" i="18"/>
  <c r="G34" i="18"/>
  <c r="D34" i="18"/>
  <c r="K33" i="18"/>
  <c r="G33" i="18"/>
  <c r="D33" i="18"/>
  <c r="K32" i="18"/>
  <c r="G32" i="18"/>
  <c r="D32" i="18"/>
  <c r="K31" i="18"/>
  <c r="G31" i="18"/>
  <c r="D31" i="18"/>
  <c r="K30" i="18"/>
  <c r="G30" i="18"/>
  <c r="D30" i="18"/>
  <c r="K29" i="18"/>
  <c r="G29" i="18"/>
  <c r="D29" i="18"/>
  <c r="K28" i="18"/>
  <c r="G28" i="18"/>
  <c r="D28" i="18"/>
  <c r="K27" i="18"/>
  <c r="G27" i="18"/>
  <c r="D27" i="18"/>
  <c r="K26" i="18"/>
  <c r="G26" i="18"/>
  <c r="D26" i="18"/>
  <c r="K25" i="18"/>
  <c r="G25" i="18"/>
  <c r="D25" i="18"/>
  <c r="K24" i="18"/>
  <c r="G24" i="18"/>
  <c r="D24" i="18"/>
  <c r="K23" i="18"/>
  <c r="G23" i="18"/>
  <c r="D23" i="18"/>
  <c r="K22" i="18"/>
  <c r="L22" i="18" s="1"/>
  <c r="G22" i="18"/>
  <c r="D22" i="18"/>
  <c r="L21" i="18"/>
  <c r="M21" i="18" s="1"/>
  <c r="K21" i="18"/>
  <c r="K73" i="18" s="1"/>
  <c r="G21" i="18"/>
  <c r="D21" i="18"/>
  <c r="D73" i="18" s="1"/>
  <c r="J73" i="17"/>
  <c r="K66" i="17" s="1"/>
  <c r="C73" i="17"/>
  <c r="G72" i="17"/>
  <c r="D72" i="17"/>
  <c r="G71" i="17"/>
  <c r="D71" i="17"/>
  <c r="G70" i="17"/>
  <c r="D70" i="17"/>
  <c r="G69" i="17"/>
  <c r="D69" i="17"/>
  <c r="K68" i="17"/>
  <c r="G68" i="17"/>
  <c r="D68" i="17"/>
  <c r="K67" i="17"/>
  <c r="G67" i="17"/>
  <c r="D67" i="17"/>
  <c r="G66" i="17"/>
  <c r="D66" i="17"/>
  <c r="K65" i="17"/>
  <c r="G65" i="17"/>
  <c r="D65" i="17"/>
  <c r="K64" i="17"/>
  <c r="G64" i="17"/>
  <c r="D64" i="17"/>
  <c r="G63" i="17"/>
  <c r="D63" i="17"/>
  <c r="G62" i="17"/>
  <c r="D62" i="17"/>
  <c r="G61" i="17"/>
  <c r="D61" i="17"/>
  <c r="K60" i="17"/>
  <c r="G60" i="17"/>
  <c r="D60" i="17"/>
  <c r="K59" i="17"/>
  <c r="G59" i="17"/>
  <c r="D59" i="17"/>
  <c r="G58" i="17"/>
  <c r="D58" i="17"/>
  <c r="K57" i="17"/>
  <c r="G57" i="17"/>
  <c r="D57" i="17"/>
  <c r="K56" i="17"/>
  <c r="G56" i="17"/>
  <c r="D56" i="17"/>
  <c r="G55" i="17"/>
  <c r="D55" i="17"/>
  <c r="G54" i="17"/>
  <c r="D54" i="17"/>
  <c r="G53" i="17"/>
  <c r="D53" i="17"/>
  <c r="K52" i="17"/>
  <c r="G52" i="17"/>
  <c r="D52" i="17"/>
  <c r="K51" i="17"/>
  <c r="G51" i="17"/>
  <c r="D51" i="17"/>
  <c r="G50" i="17"/>
  <c r="D50" i="17"/>
  <c r="K49" i="17"/>
  <c r="G49" i="17"/>
  <c r="D49" i="17"/>
  <c r="K48" i="17"/>
  <c r="G48" i="17"/>
  <c r="D48" i="17"/>
  <c r="G47" i="17"/>
  <c r="D47" i="17"/>
  <c r="G46" i="17"/>
  <c r="D46" i="17"/>
  <c r="G45" i="17"/>
  <c r="D45" i="17"/>
  <c r="K44" i="17"/>
  <c r="G44" i="17"/>
  <c r="D44" i="17"/>
  <c r="K43" i="17"/>
  <c r="G43" i="17"/>
  <c r="D43" i="17"/>
  <c r="G42" i="17"/>
  <c r="D42" i="17"/>
  <c r="K41" i="17"/>
  <c r="G41" i="17"/>
  <c r="D41" i="17"/>
  <c r="K40" i="17"/>
  <c r="G40" i="17"/>
  <c r="D40" i="17"/>
  <c r="G39" i="17"/>
  <c r="D39" i="17"/>
  <c r="G38" i="17"/>
  <c r="D38" i="17"/>
  <c r="G37" i="17"/>
  <c r="D37" i="17"/>
  <c r="K36" i="17"/>
  <c r="G36" i="17"/>
  <c r="D36" i="17"/>
  <c r="K35" i="17"/>
  <c r="G35" i="17"/>
  <c r="D35" i="17"/>
  <c r="G34" i="17"/>
  <c r="D34" i="17"/>
  <c r="K33" i="17"/>
  <c r="G33" i="17"/>
  <c r="D33" i="17"/>
  <c r="K32" i="17"/>
  <c r="G32" i="17"/>
  <c r="D32" i="17"/>
  <c r="G31" i="17"/>
  <c r="D31" i="17"/>
  <c r="G30" i="17"/>
  <c r="D30" i="17"/>
  <c r="G29" i="17"/>
  <c r="D29" i="17"/>
  <c r="K28" i="17"/>
  <c r="G28" i="17"/>
  <c r="D28" i="17"/>
  <c r="K27" i="17"/>
  <c r="G27" i="17"/>
  <c r="D27" i="17"/>
  <c r="G26" i="17"/>
  <c r="D26" i="17"/>
  <c r="K25" i="17"/>
  <c r="G25" i="17"/>
  <c r="D25" i="17"/>
  <c r="K24" i="17"/>
  <c r="G24" i="17"/>
  <c r="D24" i="17"/>
  <c r="G23" i="17"/>
  <c r="D23" i="17"/>
  <c r="G22" i="17"/>
  <c r="D22" i="17"/>
  <c r="G21" i="17"/>
  <c r="D21" i="17"/>
  <c r="D73" i="17" s="1"/>
  <c r="J73" i="16"/>
  <c r="C73" i="16"/>
  <c r="D70" i="16" s="1"/>
  <c r="K72" i="16"/>
  <c r="G72" i="16"/>
  <c r="K71" i="16"/>
  <c r="G71" i="16"/>
  <c r="K70" i="16"/>
  <c r="G70" i="16"/>
  <c r="K69" i="16"/>
  <c r="G69" i="16"/>
  <c r="D69" i="16"/>
  <c r="K68" i="16"/>
  <c r="G68" i="16"/>
  <c r="D68" i="16"/>
  <c r="K67" i="16"/>
  <c r="G67" i="16"/>
  <c r="K66" i="16"/>
  <c r="G66" i="16"/>
  <c r="D66" i="16"/>
  <c r="K65" i="16"/>
  <c r="G65" i="16"/>
  <c r="D65" i="16"/>
  <c r="K64" i="16"/>
  <c r="G64" i="16"/>
  <c r="K63" i="16"/>
  <c r="G63" i="16"/>
  <c r="K62" i="16"/>
  <c r="G62" i="16"/>
  <c r="K61" i="16"/>
  <c r="G61" i="16"/>
  <c r="D61" i="16"/>
  <c r="K60" i="16"/>
  <c r="G60" i="16"/>
  <c r="D60" i="16"/>
  <c r="K59" i="16"/>
  <c r="G59" i="16"/>
  <c r="K58" i="16"/>
  <c r="G58" i="16"/>
  <c r="D58" i="16"/>
  <c r="K57" i="16"/>
  <c r="G57" i="16"/>
  <c r="D57" i="16"/>
  <c r="K56" i="16"/>
  <c r="G56" i="16"/>
  <c r="K55" i="16"/>
  <c r="G55" i="16"/>
  <c r="K54" i="16"/>
  <c r="G54" i="16"/>
  <c r="K53" i="16"/>
  <c r="G53" i="16"/>
  <c r="D53" i="16"/>
  <c r="K52" i="16"/>
  <c r="G52" i="16"/>
  <c r="D52" i="16"/>
  <c r="K51" i="16"/>
  <c r="G51" i="16"/>
  <c r="K50" i="16"/>
  <c r="G50" i="16"/>
  <c r="D50" i="16"/>
  <c r="K49" i="16"/>
  <c r="G49" i="16"/>
  <c r="D49" i="16"/>
  <c r="K48" i="16"/>
  <c r="G48" i="16"/>
  <c r="K47" i="16"/>
  <c r="G47" i="16"/>
  <c r="K46" i="16"/>
  <c r="G46" i="16"/>
  <c r="K45" i="16"/>
  <c r="G45" i="16"/>
  <c r="D45" i="16"/>
  <c r="K44" i="16"/>
  <c r="G44" i="16"/>
  <c r="D44" i="16"/>
  <c r="K43" i="16"/>
  <c r="G43" i="16"/>
  <c r="K42" i="16"/>
  <c r="G42" i="16"/>
  <c r="D42" i="16"/>
  <c r="K41" i="16"/>
  <c r="G41" i="16"/>
  <c r="D41" i="16"/>
  <c r="K40" i="16"/>
  <c r="G40" i="16"/>
  <c r="K39" i="16"/>
  <c r="G39" i="16"/>
  <c r="K38" i="16"/>
  <c r="G38" i="16"/>
  <c r="K37" i="16"/>
  <c r="G37" i="16"/>
  <c r="D37" i="16"/>
  <c r="K36" i="16"/>
  <c r="G36" i="16"/>
  <c r="D36" i="16"/>
  <c r="K35" i="16"/>
  <c r="G35" i="16"/>
  <c r="K34" i="16"/>
  <c r="G34" i="16"/>
  <c r="D34" i="16"/>
  <c r="K33" i="16"/>
  <c r="G33" i="16"/>
  <c r="D33" i="16"/>
  <c r="K32" i="16"/>
  <c r="G32" i="16"/>
  <c r="K31" i="16"/>
  <c r="G31" i="16"/>
  <c r="K30" i="16"/>
  <c r="G30" i="16"/>
  <c r="K29" i="16"/>
  <c r="G29" i="16"/>
  <c r="D29" i="16"/>
  <c r="K28" i="16"/>
  <c r="G28" i="16"/>
  <c r="D28" i="16"/>
  <c r="K27" i="16"/>
  <c r="G27" i="16"/>
  <c r="K26" i="16"/>
  <c r="G26" i="16"/>
  <c r="D26" i="16"/>
  <c r="K25" i="16"/>
  <c r="G25" i="16"/>
  <c r="D25" i="16"/>
  <c r="K24" i="16"/>
  <c r="G24" i="16"/>
  <c r="K23" i="16"/>
  <c r="G23" i="16"/>
  <c r="K22" i="16"/>
  <c r="G22" i="16"/>
  <c r="K21" i="16"/>
  <c r="K73" i="16" s="1"/>
  <c r="G21" i="16"/>
  <c r="D21" i="16"/>
  <c r="D73" i="16" s="1"/>
  <c r="K73" i="15"/>
  <c r="J73" i="15"/>
  <c r="C73" i="15"/>
  <c r="D71" i="15" s="1"/>
  <c r="K72" i="15"/>
  <c r="G72" i="15"/>
  <c r="D72" i="15"/>
  <c r="K71" i="15"/>
  <c r="G71" i="15"/>
  <c r="K70" i="15"/>
  <c r="G70" i="15"/>
  <c r="D70" i="15"/>
  <c r="K69" i="15"/>
  <c r="G69" i="15"/>
  <c r="D69" i="15"/>
  <c r="K68" i="15"/>
  <c r="G68" i="15"/>
  <c r="D68" i="15"/>
  <c r="K67" i="15"/>
  <c r="G67" i="15"/>
  <c r="D67" i="15"/>
  <c r="K66" i="15"/>
  <c r="G66" i="15"/>
  <c r="D66" i="15"/>
  <c r="K65" i="15"/>
  <c r="G65" i="15"/>
  <c r="D65" i="15"/>
  <c r="K64" i="15"/>
  <c r="G64" i="15"/>
  <c r="D64" i="15"/>
  <c r="K63" i="15"/>
  <c r="G63" i="15"/>
  <c r="D63" i="15"/>
  <c r="K62" i="15"/>
  <c r="G62" i="15"/>
  <c r="D62" i="15"/>
  <c r="K61" i="15"/>
  <c r="G61" i="15"/>
  <c r="D61" i="15"/>
  <c r="K60" i="15"/>
  <c r="G60" i="15"/>
  <c r="D60" i="15"/>
  <c r="K59" i="15"/>
  <c r="G59" i="15"/>
  <c r="D59" i="15"/>
  <c r="K58" i="15"/>
  <c r="G58" i="15"/>
  <c r="D58" i="15"/>
  <c r="K57" i="15"/>
  <c r="G57" i="15"/>
  <c r="D57" i="15"/>
  <c r="K56" i="15"/>
  <c r="G56" i="15"/>
  <c r="D56" i="15"/>
  <c r="K55" i="15"/>
  <c r="G55" i="15"/>
  <c r="D55" i="15"/>
  <c r="K54" i="15"/>
  <c r="G54" i="15"/>
  <c r="D54" i="15"/>
  <c r="K53" i="15"/>
  <c r="G53" i="15"/>
  <c r="D53" i="15"/>
  <c r="K52" i="15"/>
  <c r="G52" i="15"/>
  <c r="D52" i="15"/>
  <c r="K51" i="15"/>
  <c r="G51" i="15"/>
  <c r="D51" i="15"/>
  <c r="K50" i="15"/>
  <c r="G50" i="15"/>
  <c r="D50" i="15"/>
  <c r="K49" i="15"/>
  <c r="G49" i="15"/>
  <c r="D49" i="15"/>
  <c r="K48" i="15"/>
  <c r="G48" i="15"/>
  <c r="D48" i="15"/>
  <c r="K47" i="15"/>
  <c r="G47" i="15"/>
  <c r="D47" i="15"/>
  <c r="K46" i="15"/>
  <c r="G46" i="15"/>
  <c r="D46" i="15"/>
  <c r="K45" i="15"/>
  <c r="G45" i="15"/>
  <c r="D45" i="15"/>
  <c r="K44" i="15"/>
  <c r="G44" i="15"/>
  <c r="D44" i="15"/>
  <c r="K43" i="15"/>
  <c r="G43" i="15"/>
  <c r="D43" i="15"/>
  <c r="K42" i="15"/>
  <c r="G42" i="15"/>
  <c r="D42" i="15"/>
  <c r="K41" i="15"/>
  <c r="G41" i="15"/>
  <c r="D41" i="15"/>
  <c r="K40" i="15"/>
  <c r="G40" i="15"/>
  <c r="D40" i="15"/>
  <c r="K39" i="15"/>
  <c r="G39" i="15"/>
  <c r="D39" i="15"/>
  <c r="K38" i="15"/>
  <c r="G38" i="15"/>
  <c r="D38" i="15"/>
  <c r="K37" i="15"/>
  <c r="G37" i="15"/>
  <c r="D37" i="15"/>
  <c r="K36" i="15"/>
  <c r="G36" i="15"/>
  <c r="D36" i="15"/>
  <c r="K35" i="15"/>
  <c r="G35" i="15"/>
  <c r="D35" i="15"/>
  <c r="K34" i="15"/>
  <c r="G34" i="15"/>
  <c r="D34" i="15"/>
  <c r="K33" i="15"/>
  <c r="G33" i="15"/>
  <c r="D33" i="15"/>
  <c r="K32" i="15"/>
  <c r="G32" i="15"/>
  <c r="D32" i="15"/>
  <c r="K31" i="15"/>
  <c r="G31" i="15"/>
  <c r="D31" i="15"/>
  <c r="K30" i="15"/>
  <c r="G30" i="15"/>
  <c r="D30" i="15"/>
  <c r="K29" i="15"/>
  <c r="G29" i="15"/>
  <c r="D29" i="15"/>
  <c r="K28" i="15"/>
  <c r="G28" i="15"/>
  <c r="D28" i="15"/>
  <c r="K27" i="15"/>
  <c r="G27" i="15"/>
  <c r="D27" i="15"/>
  <c r="K26" i="15"/>
  <c r="G26" i="15"/>
  <c r="D26" i="15"/>
  <c r="K25" i="15"/>
  <c r="G25" i="15"/>
  <c r="D25" i="15"/>
  <c r="K24" i="15"/>
  <c r="G24" i="15"/>
  <c r="D24" i="15"/>
  <c r="K23" i="15"/>
  <c r="G23" i="15"/>
  <c r="D23" i="15"/>
  <c r="K22" i="15"/>
  <c r="L22" i="15" s="1"/>
  <c r="G22" i="15"/>
  <c r="D22" i="15"/>
  <c r="L21" i="15"/>
  <c r="M21" i="15" s="1"/>
  <c r="K21" i="15"/>
  <c r="G21" i="15"/>
  <c r="D21" i="15"/>
  <c r="D73" i="15" s="1"/>
  <c r="J17" i="15"/>
  <c r="K16" i="15" s="1"/>
  <c r="F31" i="34" l="1"/>
  <c r="E32" i="34"/>
  <c r="G35" i="34"/>
  <c r="G18" i="34"/>
  <c r="AC10" i="3"/>
  <c r="AB10" i="3"/>
  <c r="F98" i="39"/>
  <c r="E99" i="39"/>
  <c r="E98" i="37"/>
  <c r="F97" i="37"/>
  <c r="F7" i="30"/>
  <c r="E8" i="30"/>
  <c r="L21" i="30"/>
  <c r="M20" i="30"/>
  <c r="AF104" i="25"/>
  <c r="M36" i="34"/>
  <c r="G33" i="34" s="1"/>
  <c r="L37" i="34"/>
  <c r="F79" i="34"/>
  <c r="E80" i="34"/>
  <c r="M78" i="34"/>
  <c r="L79" i="34"/>
  <c r="G23" i="33"/>
  <c r="G34" i="33"/>
  <c r="F78" i="33"/>
  <c r="E79" i="33"/>
  <c r="L82" i="33"/>
  <c r="M81" i="33"/>
  <c r="E36" i="33"/>
  <c r="F35" i="33"/>
  <c r="L36" i="33"/>
  <c r="M35" i="33"/>
  <c r="G25" i="33" s="1"/>
  <c r="M69" i="32"/>
  <c r="L70" i="32"/>
  <c r="F67" i="32"/>
  <c r="E68" i="32"/>
  <c r="M73" i="30"/>
  <c r="L74" i="30"/>
  <c r="F73" i="30"/>
  <c r="E74" i="30"/>
  <c r="AT9" i="19"/>
  <c r="AT6" i="19"/>
  <c r="AW6" i="19"/>
  <c r="AU6" i="19"/>
  <c r="C15" i="21"/>
  <c r="AW12" i="19"/>
  <c r="AU12" i="19"/>
  <c r="C14" i="21"/>
  <c r="K9" i="21"/>
  <c r="K16" i="21"/>
  <c r="AT4" i="19"/>
  <c r="AU10" i="19"/>
  <c r="K14" i="21"/>
  <c r="K11" i="21"/>
  <c r="AW9" i="19"/>
  <c r="K5" i="21"/>
  <c r="K12" i="21"/>
  <c r="K7" i="21"/>
  <c r="K4" i="21"/>
  <c r="L4" i="21" s="1"/>
  <c r="M4" i="21" s="1"/>
  <c r="G4" i="21" s="1"/>
  <c r="K10" i="21"/>
  <c r="K13" i="21"/>
  <c r="K6" i="21"/>
  <c r="AU4" i="19"/>
  <c r="K8" i="21"/>
  <c r="AS5" i="19" a="1"/>
  <c r="AS5" i="19" s="1"/>
  <c r="AT5" i="19" s="1"/>
  <c r="C12" i="21"/>
  <c r="AS15" i="19" a="1"/>
  <c r="AS15" i="19" s="1"/>
  <c r="AW15" i="19" s="1"/>
  <c r="C13" i="21"/>
  <c r="AU14" i="19"/>
  <c r="F10" i="3"/>
  <c r="AS11" i="19" a="1"/>
  <c r="AS11" i="19" s="1"/>
  <c r="AW11" i="19" s="1"/>
  <c r="C9" i="21"/>
  <c r="AT10" i="19"/>
  <c r="AS7" i="19" a="1"/>
  <c r="AS7" i="19" s="1"/>
  <c r="AU7" i="19" s="1"/>
  <c r="C11" i="21"/>
  <c r="AS13" i="19" a="1"/>
  <c r="AS13" i="19" s="1"/>
  <c r="AT13" i="19" s="1"/>
  <c r="C10" i="21"/>
  <c r="AS3" i="19"/>
  <c r="AT3" i="19" s="1"/>
  <c r="C4" i="21"/>
  <c r="AH10" i="3"/>
  <c r="AE10" i="3"/>
  <c r="K11" i="15"/>
  <c r="K9" i="15"/>
  <c r="K10" i="15"/>
  <c r="K4" i="15"/>
  <c r="K12" i="15"/>
  <c r="K5" i="15"/>
  <c r="K13" i="15"/>
  <c r="K6" i="15"/>
  <c r="K14" i="15"/>
  <c r="K7" i="15"/>
  <c r="K15" i="15"/>
  <c r="K8" i="15"/>
  <c r="F22" i="21"/>
  <c r="E23" i="21"/>
  <c r="L23" i="21"/>
  <c r="AA97" i="19"/>
  <c r="AA96" i="19"/>
  <c r="AA95" i="19"/>
  <c r="AA94" i="19"/>
  <c r="AA93" i="19"/>
  <c r="AA92" i="19"/>
  <c r="AA91" i="19"/>
  <c r="AA90" i="19"/>
  <c r="AA89" i="19"/>
  <c r="AA88" i="19"/>
  <c r="AA87" i="19"/>
  <c r="AA86" i="19"/>
  <c r="AA85" i="19"/>
  <c r="AA84" i="19"/>
  <c r="AA82" i="19"/>
  <c r="AA81" i="19"/>
  <c r="AA60" i="19"/>
  <c r="AA59" i="19"/>
  <c r="AA58" i="19"/>
  <c r="AA57" i="19"/>
  <c r="AA56" i="19"/>
  <c r="AA55" i="19"/>
  <c r="AA54" i="19"/>
  <c r="AA53" i="19"/>
  <c r="AA52" i="19"/>
  <c r="AA51" i="19"/>
  <c r="AA50" i="19"/>
  <c r="AA49" i="19"/>
  <c r="AA48" i="19"/>
  <c r="AA47" i="19"/>
  <c r="AA12" i="19"/>
  <c r="AA8" i="19"/>
  <c r="AA10" i="19"/>
  <c r="AA3" i="19"/>
  <c r="AA9" i="19"/>
  <c r="AA68" i="19"/>
  <c r="AA72" i="19"/>
  <c r="AA78" i="19"/>
  <c r="AA67" i="19"/>
  <c r="AA74" i="19"/>
  <c r="AA71" i="19"/>
  <c r="AA62" i="19"/>
  <c r="AA79" i="19"/>
  <c r="AA4" i="19"/>
  <c r="AA80" i="19"/>
  <c r="AA98" i="19"/>
  <c r="AA6" i="19"/>
  <c r="AA14" i="19"/>
  <c r="AD102" i="19"/>
  <c r="AA5" i="19"/>
  <c r="AA69" i="19"/>
  <c r="AA70" i="19"/>
  <c r="AA73" i="19"/>
  <c r="AA64" i="19"/>
  <c r="AA75" i="19"/>
  <c r="AA15" i="19"/>
  <c r="AA61" i="19"/>
  <c r="AA7" i="19"/>
  <c r="AA66" i="19"/>
  <c r="AA11" i="19"/>
  <c r="AA63" i="19"/>
  <c r="AA76" i="19"/>
  <c r="AA83" i="19"/>
  <c r="AA13" i="19"/>
  <c r="AA77" i="19"/>
  <c r="AA65" i="19"/>
  <c r="AW13" i="19"/>
  <c r="AU13" i="19"/>
  <c r="AL45" i="19"/>
  <c r="AW3" i="19"/>
  <c r="AU3" i="19"/>
  <c r="AL100" i="19"/>
  <c r="AS47" i="19" a="1"/>
  <c r="AS47" i="19" s="1"/>
  <c r="AW5" i="19"/>
  <c r="AU5" i="19"/>
  <c r="C17" i="18"/>
  <c r="K8" i="18"/>
  <c r="K7" i="18"/>
  <c r="K15" i="18"/>
  <c r="K16" i="18"/>
  <c r="K5" i="18"/>
  <c r="K13" i="18"/>
  <c r="K6" i="18"/>
  <c r="K14" i="18"/>
  <c r="K9" i="18"/>
  <c r="K10" i="18"/>
  <c r="K11" i="18"/>
  <c r="K4" i="18"/>
  <c r="L4" i="18" s="1"/>
  <c r="D14" i="18"/>
  <c r="D6" i="18"/>
  <c r="D11" i="18"/>
  <c r="D15" i="18"/>
  <c r="D13" i="18"/>
  <c r="D9" i="18"/>
  <c r="D5" i="18"/>
  <c r="D7" i="18"/>
  <c r="D16" i="18"/>
  <c r="D8" i="18"/>
  <c r="D4" i="18"/>
  <c r="E4" i="18" s="1"/>
  <c r="D12" i="18"/>
  <c r="D10" i="18"/>
  <c r="F4" i="18"/>
  <c r="M22" i="18"/>
  <c r="L23" i="18"/>
  <c r="M23" i="18" s="1"/>
  <c r="E21" i="18"/>
  <c r="K72" i="18"/>
  <c r="K71" i="18"/>
  <c r="K72" i="17"/>
  <c r="K23" i="17"/>
  <c r="K31" i="17"/>
  <c r="K39" i="17"/>
  <c r="K47" i="17"/>
  <c r="K55" i="17"/>
  <c r="K63" i="17"/>
  <c r="K71" i="17"/>
  <c r="E21" i="17"/>
  <c r="K22" i="17"/>
  <c r="K30" i="17"/>
  <c r="K38" i="17"/>
  <c r="K46" i="17"/>
  <c r="K54" i="17"/>
  <c r="K62" i="17"/>
  <c r="K70" i="17"/>
  <c r="K21" i="17"/>
  <c r="K29" i="17"/>
  <c r="K37" i="17"/>
  <c r="K45" i="17"/>
  <c r="K53" i="17"/>
  <c r="K61" i="17"/>
  <c r="K69" i="17"/>
  <c r="K26" i="17"/>
  <c r="K34" i="17"/>
  <c r="K42" i="17"/>
  <c r="K50" i="17"/>
  <c r="K58" i="17"/>
  <c r="L22" i="16"/>
  <c r="E21" i="16"/>
  <c r="F21" i="16" s="1"/>
  <c r="D27" i="16"/>
  <c r="D35" i="16"/>
  <c r="D43" i="16"/>
  <c r="D51" i="16"/>
  <c r="D59" i="16"/>
  <c r="D67" i="16"/>
  <c r="L21" i="16"/>
  <c r="M21" i="16" s="1"/>
  <c r="D24" i="16"/>
  <c r="D32" i="16"/>
  <c r="D40" i="16"/>
  <c r="D48" i="16"/>
  <c r="D56" i="16"/>
  <c r="D64" i="16"/>
  <c r="D72" i="16"/>
  <c r="D23" i="16"/>
  <c r="D31" i="16"/>
  <c r="D39" i="16"/>
  <c r="D47" i="16"/>
  <c r="D55" i="16"/>
  <c r="D63" i="16"/>
  <c r="D71" i="16"/>
  <c r="D22" i="16"/>
  <c r="E22" i="16" s="1"/>
  <c r="F22" i="16" s="1"/>
  <c r="D30" i="16"/>
  <c r="D38" i="16"/>
  <c r="D46" i="16"/>
  <c r="D54" i="16"/>
  <c r="D62" i="16"/>
  <c r="E22" i="15"/>
  <c r="M22" i="15"/>
  <c r="L23" i="15"/>
  <c r="M23" i="15" s="1"/>
  <c r="E21" i="15"/>
  <c r="F21" i="15" s="1"/>
  <c r="J73" i="14"/>
  <c r="C73" i="14"/>
  <c r="K72" i="14"/>
  <c r="G72" i="14"/>
  <c r="D72" i="14"/>
  <c r="K71" i="14"/>
  <c r="G71" i="14"/>
  <c r="D71" i="14"/>
  <c r="K70" i="14"/>
  <c r="G70" i="14"/>
  <c r="D70" i="14"/>
  <c r="K69" i="14"/>
  <c r="G69" i="14"/>
  <c r="D69" i="14"/>
  <c r="K68" i="14"/>
  <c r="G68" i="14"/>
  <c r="D68" i="14"/>
  <c r="K67" i="14"/>
  <c r="G67" i="14"/>
  <c r="D67" i="14"/>
  <c r="K66" i="14"/>
  <c r="G66" i="14"/>
  <c r="D66" i="14"/>
  <c r="K65" i="14"/>
  <c r="G65" i="14"/>
  <c r="D65" i="14"/>
  <c r="K64" i="14"/>
  <c r="G64" i="14"/>
  <c r="D64" i="14"/>
  <c r="K63" i="14"/>
  <c r="G63" i="14"/>
  <c r="D63" i="14"/>
  <c r="K62" i="14"/>
  <c r="G62" i="14"/>
  <c r="D62" i="14"/>
  <c r="K61" i="14"/>
  <c r="G61" i="14"/>
  <c r="D61" i="14"/>
  <c r="K60" i="14"/>
  <c r="G60" i="14"/>
  <c r="D60" i="14"/>
  <c r="K59" i="14"/>
  <c r="G59" i="14"/>
  <c r="D59" i="14"/>
  <c r="K58" i="14"/>
  <c r="G58" i="14"/>
  <c r="D58" i="14"/>
  <c r="K57" i="14"/>
  <c r="G57" i="14"/>
  <c r="D57" i="14"/>
  <c r="K56" i="14"/>
  <c r="G56" i="14"/>
  <c r="D56" i="14"/>
  <c r="K55" i="14"/>
  <c r="G55" i="14"/>
  <c r="D55" i="14"/>
  <c r="K54" i="14"/>
  <c r="G54" i="14"/>
  <c r="D54" i="14"/>
  <c r="K53" i="14"/>
  <c r="G53" i="14"/>
  <c r="D53" i="14"/>
  <c r="K52" i="14"/>
  <c r="G52" i="14"/>
  <c r="D52" i="14"/>
  <c r="K51" i="14"/>
  <c r="G51" i="14"/>
  <c r="D51" i="14"/>
  <c r="K50" i="14"/>
  <c r="G50" i="14"/>
  <c r="D50" i="14"/>
  <c r="K49" i="14"/>
  <c r="G49" i="14"/>
  <c r="D49" i="14"/>
  <c r="K48" i="14"/>
  <c r="G48" i="14"/>
  <c r="D48" i="14"/>
  <c r="K47" i="14"/>
  <c r="G47" i="14"/>
  <c r="D47" i="14"/>
  <c r="K46" i="14"/>
  <c r="G46" i="14"/>
  <c r="D46" i="14"/>
  <c r="K45" i="14"/>
  <c r="G45" i="14"/>
  <c r="D45" i="14"/>
  <c r="K44" i="14"/>
  <c r="G44" i="14"/>
  <c r="D44" i="14"/>
  <c r="K43" i="14"/>
  <c r="G43" i="14"/>
  <c r="D43" i="14"/>
  <c r="K42" i="14"/>
  <c r="G42" i="14"/>
  <c r="D42" i="14"/>
  <c r="K41" i="14"/>
  <c r="G41" i="14"/>
  <c r="D41" i="14"/>
  <c r="K40" i="14"/>
  <c r="G40" i="14"/>
  <c r="D40" i="14"/>
  <c r="K39" i="14"/>
  <c r="G39" i="14"/>
  <c r="D39" i="14"/>
  <c r="K38" i="14"/>
  <c r="G38" i="14"/>
  <c r="D38" i="14"/>
  <c r="K37" i="14"/>
  <c r="G37" i="14"/>
  <c r="D37" i="14"/>
  <c r="K36" i="14"/>
  <c r="G36" i="14"/>
  <c r="D36" i="14"/>
  <c r="K35" i="14"/>
  <c r="G35" i="14"/>
  <c r="D35" i="14"/>
  <c r="K34" i="14"/>
  <c r="G34" i="14"/>
  <c r="D34" i="14"/>
  <c r="K33" i="14"/>
  <c r="G33" i="14"/>
  <c r="D33" i="14"/>
  <c r="K32" i="14"/>
  <c r="G32" i="14"/>
  <c r="D32" i="14"/>
  <c r="K31" i="14"/>
  <c r="G31" i="14"/>
  <c r="D31" i="14"/>
  <c r="K30" i="14"/>
  <c r="G30" i="14"/>
  <c r="D30" i="14"/>
  <c r="K29" i="14"/>
  <c r="G29" i="14"/>
  <c r="D29" i="14"/>
  <c r="K28" i="14"/>
  <c r="G28" i="14"/>
  <c r="D28" i="14"/>
  <c r="K27" i="14"/>
  <c r="G27" i="14"/>
  <c r="D27" i="14"/>
  <c r="K26" i="14"/>
  <c r="G26" i="14"/>
  <c r="D26" i="14"/>
  <c r="K25" i="14"/>
  <c r="G25" i="14"/>
  <c r="D25" i="14"/>
  <c r="K24" i="14"/>
  <c r="G24" i="14"/>
  <c r="D24" i="14"/>
  <c r="K23" i="14"/>
  <c r="G23" i="14"/>
  <c r="D23" i="14"/>
  <c r="K22" i="14"/>
  <c r="G22" i="14"/>
  <c r="D22" i="14"/>
  <c r="K21" i="14"/>
  <c r="K73" i="14" s="1"/>
  <c r="G21" i="14"/>
  <c r="D21" i="14"/>
  <c r="D73" i="14" s="1"/>
  <c r="S4" i="10"/>
  <c r="S5" i="10"/>
  <c r="S6" i="10"/>
  <c r="S7" i="10"/>
  <c r="S8" i="10"/>
  <c r="S9" i="10"/>
  <c r="S10" i="10"/>
  <c r="S11" i="10"/>
  <c r="S12" i="10"/>
  <c r="S13" i="10"/>
  <c r="S14" i="10"/>
  <c r="S15" i="10"/>
  <c r="S3" i="10"/>
  <c r="S4" i="12"/>
  <c r="J9" i="17" s="1"/>
  <c r="S5" i="12"/>
  <c r="J10" i="17" s="1"/>
  <c r="S6" i="12"/>
  <c r="J6" i="17" s="1"/>
  <c r="S7" i="12"/>
  <c r="J11" i="17" s="1"/>
  <c r="S8" i="12"/>
  <c r="J4" i="17" s="1"/>
  <c r="S9" i="12"/>
  <c r="J7" i="17" s="1"/>
  <c r="S10" i="12"/>
  <c r="J12" i="17" s="1"/>
  <c r="S11" i="12"/>
  <c r="J8" i="17" s="1"/>
  <c r="S12" i="12"/>
  <c r="J13" i="17" s="1"/>
  <c r="S13" i="12"/>
  <c r="J14" i="17" s="1"/>
  <c r="S14" i="12"/>
  <c r="J15" i="17" s="1"/>
  <c r="S15" i="12"/>
  <c r="J16" i="17" s="1"/>
  <c r="S3" i="12"/>
  <c r="J5" i="17" s="1"/>
  <c r="S4" i="11"/>
  <c r="S5" i="11"/>
  <c r="S6" i="11"/>
  <c r="S7" i="11"/>
  <c r="S8" i="11"/>
  <c r="S9" i="11"/>
  <c r="S10" i="11"/>
  <c r="S11" i="11"/>
  <c r="S12" i="11"/>
  <c r="S13" i="11"/>
  <c r="S14" i="11"/>
  <c r="S15" i="11"/>
  <c r="S3" i="11"/>
  <c r="S4" i="8"/>
  <c r="S5" i="8"/>
  <c r="S6" i="8"/>
  <c r="S7" i="8"/>
  <c r="S8" i="8"/>
  <c r="S9" i="8"/>
  <c r="S10" i="8"/>
  <c r="S11" i="8"/>
  <c r="S12" i="8"/>
  <c r="S13" i="8"/>
  <c r="S14" i="8"/>
  <c r="S15" i="8"/>
  <c r="S3" i="8"/>
  <c r="S4" i="9"/>
  <c r="S5" i="9"/>
  <c r="S6" i="9"/>
  <c r="S7" i="9"/>
  <c r="S8" i="9"/>
  <c r="S9" i="9"/>
  <c r="S10" i="9"/>
  <c r="S11" i="9"/>
  <c r="S12" i="9"/>
  <c r="S13" i="9"/>
  <c r="S14" i="9"/>
  <c r="S15" i="9"/>
  <c r="S3" i="9"/>
  <c r="V15" i="12"/>
  <c r="V15" i="11"/>
  <c r="V15" i="8"/>
  <c r="V15" i="9"/>
  <c r="V15" i="10"/>
  <c r="Y9" i="3"/>
  <c r="S9" i="3"/>
  <c r="Y8" i="3"/>
  <c r="S8" i="3"/>
  <c r="Z8" i="36"/>
  <c r="Z15" i="36"/>
  <c r="K4" i="13"/>
  <c r="K5" i="13"/>
  <c r="K6" i="13"/>
  <c r="K7" i="13"/>
  <c r="K8" i="13"/>
  <c r="K9" i="13"/>
  <c r="K10" i="13"/>
  <c r="K11" i="13"/>
  <c r="K12" i="13"/>
  <c r="K13" i="13"/>
  <c r="K14" i="13"/>
  <c r="K15" i="13"/>
  <c r="K3" i="13"/>
  <c r="G3" i="13"/>
  <c r="H3" i="13"/>
  <c r="G4" i="13"/>
  <c r="H4" i="13"/>
  <c r="G5" i="13"/>
  <c r="H5" i="13"/>
  <c r="G6" i="13"/>
  <c r="H6" i="13"/>
  <c r="G7" i="13"/>
  <c r="H7" i="13"/>
  <c r="G8" i="13"/>
  <c r="H8" i="13"/>
  <c r="G9" i="13"/>
  <c r="H9" i="13"/>
  <c r="G10" i="13"/>
  <c r="H10" i="13"/>
  <c r="G11" i="13"/>
  <c r="H11" i="13"/>
  <c r="G12" i="13"/>
  <c r="H12" i="13"/>
  <c r="G13" i="13"/>
  <c r="H13" i="13"/>
  <c r="G14" i="13"/>
  <c r="H14" i="13"/>
  <c r="G15" i="13"/>
  <c r="H15" i="13"/>
  <c r="F4" i="13"/>
  <c r="F5" i="13"/>
  <c r="F6" i="13"/>
  <c r="F7" i="13"/>
  <c r="F8" i="13"/>
  <c r="F9" i="13"/>
  <c r="F10" i="13"/>
  <c r="F11" i="13"/>
  <c r="F12" i="13"/>
  <c r="F13" i="13"/>
  <c r="F14" i="13"/>
  <c r="F15" i="13"/>
  <c r="F3" i="13"/>
  <c r="E4" i="13"/>
  <c r="E5" i="13"/>
  <c r="J5" i="13" s="1"/>
  <c r="E6" i="13"/>
  <c r="E7" i="13"/>
  <c r="J7" i="13" s="1"/>
  <c r="E8" i="13"/>
  <c r="J8" i="13" s="1"/>
  <c r="E9" i="13"/>
  <c r="J9" i="13" s="1"/>
  <c r="E10" i="13"/>
  <c r="J10" i="13" s="1"/>
  <c r="E11" i="13"/>
  <c r="J11" i="13" s="1"/>
  <c r="E12" i="13"/>
  <c r="E13" i="13"/>
  <c r="J13" i="13" s="1"/>
  <c r="E14" i="13"/>
  <c r="J14" i="13" s="1"/>
  <c r="E15" i="13"/>
  <c r="J15" i="13" s="1"/>
  <c r="E3" i="13"/>
  <c r="P74" i="13"/>
  <c r="O74" i="13"/>
  <c r="N74" i="13"/>
  <c r="M74" i="13"/>
  <c r="K74" i="13"/>
  <c r="I74" i="13"/>
  <c r="AJ72" i="13"/>
  <c r="AH72" i="13"/>
  <c r="AG72" i="13"/>
  <c r="AF72" i="13"/>
  <c r="AE72" i="13"/>
  <c r="AC72" i="13"/>
  <c r="X72" i="13"/>
  <c r="W72" i="13"/>
  <c r="U72" i="13"/>
  <c r="T72" i="13"/>
  <c r="R72" i="13"/>
  <c r="Q72" i="13"/>
  <c r="L72" i="13"/>
  <c r="H72" i="13"/>
  <c r="G72" i="13"/>
  <c r="F72" i="13"/>
  <c r="AR70" i="13"/>
  <c r="AQ70" i="13"/>
  <c r="AO70" i="13"/>
  <c r="AU70" i="13" s="1"/>
  <c r="Z70" i="13"/>
  <c r="Y70" i="13"/>
  <c r="V70" i="13"/>
  <c r="AK70" i="13" s="1"/>
  <c r="S70" i="13"/>
  <c r="O70" i="13"/>
  <c r="E70" i="13"/>
  <c r="J70" i="13" s="1"/>
  <c r="AR69" i="13"/>
  <c r="AQ69" i="13"/>
  <c r="AO69" i="13"/>
  <c r="AU69" i="13" s="1"/>
  <c r="Z69" i="13"/>
  <c r="Y69" i="13"/>
  <c r="AD69" i="13" s="1"/>
  <c r="V69" i="13"/>
  <c r="AK69" i="13" s="1"/>
  <c r="S69" i="13"/>
  <c r="AN69" i="13" s="1"/>
  <c r="AT69" i="13" s="1"/>
  <c r="O69" i="13"/>
  <c r="E69" i="13"/>
  <c r="J69" i="13" s="1"/>
  <c r="AR68" i="13"/>
  <c r="AQ68" i="13"/>
  <c r="AO68" i="13"/>
  <c r="AU68" i="13" s="1"/>
  <c r="Z68" i="13"/>
  <c r="Y68" i="13"/>
  <c r="V68" i="13"/>
  <c r="AK68" i="13" s="1"/>
  <c r="S68" i="13"/>
  <c r="AB68" i="13" s="1"/>
  <c r="O68" i="13"/>
  <c r="E68" i="13"/>
  <c r="J68" i="13" s="1"/>
  <c r="AR67" i="13"/>
  <c r="AQ67" i="13"/>
  <c r="AO67" i="13"/>
  <c r="AU67" i="13" s="1"/>
  <c r="Z67" i="13"/>
  <c r="Y67" i="13"/>
  <c r="AD67" i="13" s="1"/>
  <c r="V67" i="13"/>
  <c r="AK67" i="13" s="1"/>
  <c r="S67" i="13"/>
  <c r="AB67" i="13" s="1"/>
  <c r="O67" i="13"/>
  <c r="E67" i="13"/>
  <c r="J67" i="13" s="1"/>
  <c r="AR66" i="13"/>
  <c r="AQ66" i="13"/>
  <c r="AO66" i="13"/>
  <c r="AU66" i="13" s="1"/>
  <c r="Z66" i="13"/>
  <c r="Y66" i="13"/>
  <c r="AD66" i="13" s="1"/>
  <c r="V66" i="13"/>
  <c r="AK66" i="13" s="1"/>
  <c r="S66" i="13"/>
  <c r="AN66" i="13" s="1"/>
  <c r="AT66" i="13" s="1"/>
  <c r="O66" i="13"/>
  <c r="E66" i="13"/>
  <c r="J66" i="13" s="1"/>
  <c r="AR65" i="13"/>
  <c r="AQ65" i="13"/>
  <c r="AO65" i="13"/>
  <c r="AU65" i="13" s="1"/>
  <c r="AK65" i="13"/>
  <c r="Z65" i="13"/>
  <c r="Y65" i="13"/>
  <c r="AD65" i="13" s="1"/>
  <c r="V65" i="13"/>
  <c r="S65" i="13"/>
  <c r="AN65" i="13" s="1"/>
  <c r="AT65" i="13" s="1"/>
  <c r="O65" i="13"/>
  <c r="E65" i="13"/>
  <c r="J65" i="13" s="1"/>
  <c r="AR64" i="13"/>
  <c r="AQ64" i="13"/>
  <c r="AO64" i="13"/>
  <c r="AU64" i="13" s="1"/>
  <c r="Z64" i="13"/>
  <c r="Y64" i="13"/>
  <c r="V64" i="13"/>
  <c r="AK64" i="13" s="1"/>
  <c r="S64" i="13"/>
  <c r="O64" i="13"/>
  <c r="E64" i="13"/>
  <c r="J64" i="13" s="1"/>
  <c r="AR63" i="13"/>
  <c r="AQ63" i="13"/>
  <c r="AO63" i="13"/>
  <c r="AU63" i="13" s="1"/>
  <c r="Z63" i="13"/>
  <c r="Y63" i="13"/>
  <c r="V63" i="13"/>
  <c r="AK63" i="13" s="1"/>
  <c r="S63" i="13"/>
  <c r="O63" i="13"/>
  <c r="E63" i="13"/>
  <c r="J63" i="13" s="1"/>
  <c r="AR62" i="13"/>
  <c r="AQ62" i="13"/>
  <c r="AO62" i="13"/>
  <c r="AU62" i="13" s="1"/>
  <c r="Z62" i="13"/>
  <c r="Y62" i="13"/>
  <c r="AD62" i="13" s="1"/>
  <c r="V62" i="13"/>
  <c r="AK62" i="13" s="1"/>
  <c r="S62" i="13"/>
  <c r="AN62" i="13" s="1"/>
  <c r="AT62" i="13" s="1"/>
  <c r="O62" i="13"/>
  <c r="E62" i="13"/>
  <c r="J62" i="13" s="1"/>
  <c r="AU61" i="13"/>
  <c r="AR61" i="13"/>
  <c r="AQ61" i="13"/>
  <c r="AO61" i="13"/>
  <c r="Z61" i="13"/>
  <c r="Y61" i="13"/>
  <c r="V61" i="13"/>
  <c r="AK61" i="13" s="1"/>
  <c r="S61" i="13"/>
  <c r="AN61" i="13" s="1"/>
  <c r="AT61" i="13" s="1"/>
  <c r="O61" i="13"/>
  <c r="J61" i="13"/>
  <c r="E61" i="13"/>
  <c r="AR60" i="13"/>
  <c r="AQ60" i="13"/>
  <c r="AO60" i="13"/>
  <c r="AU60" i="13" s="1"/>
  <c r="AN60" i="13"/>
  <c r="AT60" i="13" s="1"/>
  <c r="Z60" i="13"/>
  <c r="Y60" i="13"/>
  <c r="AD60" i="13" s="1"/>
  <c r="V60" i="13"/>
  <c r="AK60" i="13" s="1"/>
  <c r="S60" i="13"/>
  <c r="AP60" i="13" s="1"/>
  <c r="O60" i="13"/>
  <c r="J60" i="13"/>
  <c r="E60" i="13"/>
  <c r="AU59" i="13"/>
  <c r="AR59" i="13"/>
  <c r="AQ59" i="13"/>
  <c r="AO59" i="13"/>
  <c r="Z59" i="13"/>
  <c r="Y59" i="13"/>
  <c r="V59" i="13"/>
  <c r="AK59" i="13" s="1"/>
  <c r="S59" i="13"/>
  <c r="AN59" i="13" s="1"/>
  <c r="AT59" i="13" s="1"/>
  <c r="O59" i="13"/>
  <c r="E59" i="13"/>
  <c r="J59" i="13" s="1"/>
  <c r="AR58" i="13"/>
  <c r="AQ58" i="13"/>
  <c r="AO58" i="13"/>
  <c r="AU58" i="13" s="1"/>
  <c r="AN58" i="13"/>
  <c r="AT58" i="13" s="1"/>
  <c r="AB58" i="13"/>
  <c r="Z58" i="13"/>
  <c r="Y58" i="13"/>
  <c r="AD58" i="13" s="1"/>
  <c r="V58" i="13"/>
  <c r="AK58" i="13" s="1"/>
  <c r="S58" i="13"/>
  <c r="AP58" i="13" s="1"/>
  <c r="O58" i="13"/>
  <c r="E58" i="13"/>
  <c r="J58" i="13" s="1"/>
  <c r="AR57" i="13"/>
  <c r="AQ57" i="13"/>
  <c r="AO57" i="13"/>
  <c r="AU57" i="13" s="1"/>
  <c r="Z57" i="13"/>
  <c r="Y57" i="13"/>
  <c r="AD57" i="13" s="1"/>
  <c r="V57" i="13"/>
  <c r="AK57" i="13" s="1"/>
  <c r="S57" i="13"/>
  <c r="AN57" i="13" s="1"/>
  <c r="AT57" i="13" s="1"/>
  <c r="O57" i="13"/>
  <c r="E57" i="13"/>
  <c r="J57" i="13" s="1"/>
  <c r="AR56" i="13"/>
  <c r="AQ56" i="13"/>
  <c r="AO56" i="13"/>
  <c r="AU56" i="13" s="1"/>
  <c r="Z56" i="13"/>
  <c r="Y56" i="13"/>
  <c r="AD56" i="13" s="1"/>
  <c r="V56" i="13"/>
  <c r="AK56" i="13" s="1"/>
  <c r="S56" i="13"/>
  <c r="AP56" i="13" s="1"/>
  <c r="O56" i="13"/>
  <c r="E56" i="13"/>
  <c r="J56" i="13" s="1"/>
  <c r="AR55" i="13"/>
  <c r="AQ55" i="13"/>
  <c r="AO55" i="13"/>
  <c r="AU55" i="13" s="1"/>
  <c r="Z55" i="13"/>
  <c r="Y55" i="13"/>
  <c r="AD55" i="13" s="1"/>
  <c r="V55" i="13"/>
  <c r="AK55" i="13" s="1"/>
  <c r="S55" i="13"/>
  <c r="AN55" i="13" s="1"/>
  <c r="AT55" i="13" s="1"/>
  <c r="O55" i="13"/>
  <c r="E55" i="13"/>
  <c r="J55" i="13" s="1"/>
  <c r="AR54" i="13"/>
  <c r="AQ54" i="13"/>
  <c r="AO54" i="13"/>
  <c r="AU54" i="13" s="1"/>
  <c r="AN54" i="13"/>
  <c r="AT54" i="13" s="1"/>
  <c r="Z54" i="13"/>
  <c r="Y54" i="13"/>
  <c r="AD54" i="13" s="1"/>
  <c r="V54" i="13"/>
  <c r="AK54" i="13" s="1"/>
  <c r="S54" i="13"/>
  <c r="AP54" i="13" s="1"/>
  <c r="P54" i="13"/>
  <c r="O54" i="13"/>
  <c r="E54" i="13"/>
  <c r="J54" i="13" s="1"/>
  <c r="AR53" i="13"/>
  <c r="AQ53" i="13"/>
  <c r="AO53" i="13"/>
  <c r="AU53" i="13" s="1"/>
  <c r="Z53" i="13"/>
  <c r="Y53" i="13"/>
  <c r="V53" i="13"/>
  <c r="AK53" i="13" s="1"/>
  <c r="S53" i="13"/>
  <c r="AN53" i="13" s="1"/>
  <c r="AT53" i="13" s="1"/>
  <c r="O53" i="13"/>
  <c r="E53" i="13"/>
  <c r="J53" i="13" s="1"/>
  <c r="AR52" i="13"/>
  <c r="AQ52" i="13"/>
  <c r="AO52" i="13"/>
  <c r="AU52" i="13" s="1"/>
  <c r="Z52" i="13"/>
  <c r="Y52" i="13"/>
  <c r="AD52" i="13" s="1"/>
  <c r="V52" i="13"/>
  <c r="AK52" i="13" s="1"/>
  <c r="S52" i="13"/>
  <c r="O52" i="13"/>
  <c r="E52" i="13"/>
  <c r="J52" i="13" s="1"/>
  <c r="AR51" i="13"/>
  <c r="AQ51" i="13"/>
  <c r="AO51" i="13"/>
  <c r="AU51" i="13" s="1"/>
  <c r="AK51" i="13"/>
  <c r="Z51" i="13"/>
  <c r="Y51" i="13"/>
  <c r="V51" i="13"/>
  <c r="S51" i="13"/>
  <c r="AB51" i="13" s="1"/>
  <c r="O51" i="13"/>
  <c r="E51" i="13"/>
  <c r="J51" i="13" s="1"/>
  <c r="AR50" i="13"/>
  <c r="AQ50" i="13"/>
  <c r="AO50" i="13"/>
  <c r="AU50" i="13" s="1"/>
  <c r="Z50" i="13"/>
  <c r="Y50" i="13"/>
  <c r="V50" i="13"/>
  <c r="AK50" i="13" s="1"/>
  <c r="S50" i="13"/>
  <c r="AP50" i="13" s="1"/>
  <c r="O50" i="13"/>
  <c r="E50" i="13"/>
  <c r="J50" i="13" s="1"/>
  <c r="AR49" i="13"/>
  <c r="AQ49" i="13"/>
  <c r="AO49" i="13"/>
  <c r="AU49" i="13" s="1"/>
  <c r="Z49" i="13"/>
  <c r="Y49" i="13"/>
  <c r="V49" i="13"/>
  <c r="AK49" i="13" s="1"/>
  <c r="S49" i="13"/>
  <c r="AP49" i="13" s="1"/>
  <c r="O49" i="13"/>
  <c r="E49" i="13"/>
  <c r="J49" i="13" s="1"/>
  <c r="AR48" i="13"/>
  <c r="AQ48" i="13"/>
  <c r="AO48" i="13"/>
  <c r="AU48" i="13" s="1"/>
  <c r="Z48" i="13"/>
  <c r="Y48" i="13"/>
  <c r="V48" i="13"/>
  <c r="AK48" i="13" s="1"/>
  <c r="S48" i="13"/>
  <c r="AP48" i="13" s="1"/>
  <c r="O48" i="13"/>
  <c r="E48" i="13"/>
  <c r="J48" i="13" s="1"/>
  <c r="AR47" i="13"/>
  <c r="AQ47" i="13"/>
  <c r="AO47" i="13"/>
  <c r="AU47" i="13" s="1"/>
  <c r="Z47" i="13"/>
  <c r="Y47" i="13"/>
  <c r="AD47" i="13" s="1"/>
  <c r="V47" i="13"/>
  <c r="AK47" i="13" s="1"/>
  <c r="S47" i="13"/>
  <c r="AP47" i="13" s="1"/>
  <c r="O47" i="13"/>
  <c r="E47" i="13"/>
  <c r="J47" i="13" s="1"/>
  <c r="AR46" i="13"/>
  <c r="AQ46" i="13"/>
  <c r="AO46" i="13"/>
  <c r="AU46" i="13" s="1"/>
  <c r="Z46" i="13"/>
  <c r="Y46" i="13"/>
  <c r="V46" i="13"/>
  <c r="AK46" i="13" s="1"/>
  <c r="S46" i="13"/>
  <c r="AP46" i="13" s="1"/>
  <c r="O46" i="13"/>
  <c r="J46" i="13"/>
  <c r="E46" i="13"/>
  <c r="AR45" i="13"/>
  <c r="AQ45" i="13"/>
  <c r="AO45" i="13"/>
  <c r="AU45" i="13" s="1"/>
  <c r="Z45" i="13"/>
  <c r="Y45" i="13"/>
  <c r="AD45" i="13" s="1"/>
  <c r="V45" i="13"/>
  <c r="AK45" i="13" s="1"/>
  <c r="S45" i="13"/>
  <c r="AP45" i="13" s="1"/>
  <c r="O45" i="13"/>
  <c r="J45" i="13"/>
  <c r="E45" i="13"/>
  <c r="AR44" i="13"/>
  <c r="AQ44" i="13"/>
  <c r="AO44" i="13"/>
  <c r="AU44" i="13" s="1"/>
  <c r="Z44" i="13"/>
  <c r="Y44" i="13"/>
  <c r="V44" i="13"/>
  <c r="AK44" i="13" s="1"/>
  <c r="S44" i="13"/>
  <c r="AP44" i="13" s="1"/>
  <c r="O44" i="13"/>
  <c r="E44" i="13"/>
  <c r="J44" i="13" s="1"/>
  <c r="AR43" i="13"/>
  <c r="AQ43" i="13"/>
  <c r="AO43" i="13"/>
  <c r="AU43" i="13" s="1"/>
  <c r="AD43" i="13"/>
  <c r="Z43" i="13"/>
  <c r="Y43" i="13"/>
  <c r="V43" i="13"/>
  <c r="AK43" i="13" s="1"/>
  <c r="S43" i="13"/>
  <c r="AP43" i="13" s="1"/>
  <c r="P43" i="13"/>
  <c r="O43" i="13"/>
  <c r="E43" i="13"/>
  <c r="J43" i="13" s="1"/>
  <c r="AR42" i="13"/>
  <c r="AQ42" i="13"/>
  <c r="AO42" i="13"/>
  <c r="AU42" i="13" s="1"/>
  <c r="AK42" i="13"/>
  <c r="Z42" i="13"/>
  <c r="Y42" i="13"/>
  <c r="V42" i="13"/>
  <c r="S42" i="13"/>
  <c r="AP42" i="13" s="1"/>
  <c r="O42" i="13"/>
  <c r="E42" i="13"/>
  <c r="J42" i="13" s="1"/>
  <c r="AR41" i="13"/>
  <c r="AQ41" i="13"/>
  <c r="AO41" i="13"/>
  <c r="AU41" i="13" s="1"/>
  <c r="Z41" i="13"/>
  <c r="Y41" i="13"/>
  <c r="V41" i="13"/>
  <c r="AK41" i="13" s="1"/>
  <c r="S41" i="13"/>
  <c r="AP41" i="13" s="1"/>
  <c r="O41" i="13"/>
  <c r="E41" i="13"/>
  <c r="J41" i="13" s="1"/>
  <c r="AR40" i="13"/>
  <c r="AQ40" i="13"/>
  <c r="AO40" i="13"/>
  <c r="AU40" i="13" s="1"/>
  <c r="Z40" i="13"/>
  <c r="Y40" i="13"/>
  <c r="V40" i="13"/>
  <c r="AK40" i="13" s="1"/>
  <c r="S40" i="13"/>
  <c r="AP40" i="13" s="1"/>
  <c r="O40" i="13"/>
  <c r="E40" i="13"/>
  <c r="J40" i="13" s="1"/>
  <c r="AU39" i="13"/>
  <c r="AR39" i="13"/>
  <c r="AQ39" i="13"/>
  <c r="AO39" i="13"/>
  <c r="Z39" i="13"/>
  <c r="Y39" i="13"/>
  <c r="AD39" i="13" s="1"/>
  <c r="V39" i="13"/>
  <c r="AK39" i="13" s="1"/>
  <c r="S39" i="13"/>
  <c r="P39" i="13" s="1"/>
  <c r="O39" i="13"/>
  <c r="E39" i="13"/>
  <c r="J39" i="13" s="1"/>
  <c r="AR38" i="13"/>
  <c r="AQ38" i="13"/>
  <c r="AO38" i="13"/>
  <c r="AU38" i="13" s="1"/>
  <c r="Z38" i="13"/>
  <c r="Y38" i="13"/>
  <c r="V38" i="13"/>
  <c r="AK38" i="13" s="1"/>
  <c r="S38" i="13"/>
  <c r="AP38" i="13" s="1"/>
  <c r="O38" i="13"/>
  <c r="E38" i="13"/>
  <c r="J38" i="13" s="1"/>
  <c r="AR37" i="13"/>
  <c r="AQ37" i="13"/>
  <c r="AO37" i="13"/>
  <c r="AU37" i="13" s="1"/>
  <c r="Z37" i="13"/>
  <c r="Y37" i="13"/>
  <c r="AD37" i="13" s="1"/>
  <c r="V37" i="13"/>
  <c r="AK37" i="13" s="1"/>
  <c r="S37" i="13"/>
  <c r="AP37" i="13" s="1"/>
  <c r="O37" i="13"/>
  <c r="E37" i="13"/>
  <c r="J37" i="13" s="1"/>
  <c r="AR36" i="13"/>
  <c r="AQ36" i="13"/>
  <c r="AO36" i="13"/>
  <c r="AU36" i="13" s="1"/>
  <c r="Z36" i="13"/>
  <c r="Y36" i="13"/>
  <c r="V36" i="13"/>
  <c r="AK36" i="13" s="1"/>
  <c r="S36" i="13"/>
  <c r="P36" i="13" s="1"/>
  <c r="O36" i="13"/>
  <c r="E36" i="13"/>
  <c r="J36" i="13" s="1"/>
  <c r="AR35" i="13"/>
  <c r="AQ35" i="13"/>
  <c r="AO35" i="13"/>
  <c r="AU35" i="13" s="1"/>
  <c r="Z35" i="13"/>
  <c r="Y35" i="13"/>
  <c r="AD35" i="13" s="1"/>
  <c r="V35" i="13"/>
  <c r="AK35" i="13" s="1"/>
  <c r="S35" i="13"/>
  <c r="AP35" i="13" s="1"/>
  <c r="O35" i="13"/>
  <c r="E35" i="13"/>
  <c r="J35" i="13" s="1"/>
  <c r="AR34" i="13"/>
  <c r="AQ34" i="13"/>
  <c r="AO34" i="13"/>
  <c r="AU34" i="13" s="1"/>
  <c r="Z34" i="13"/>
  <c r="Y34" i="13"/>
  <c r="V34" i="13"/>
  <c r="AK34" i="13" s="1"/>
  <c r="S34" i="13"/>
  <c r="P34" i="13" s="1"/>
  <c r="O34" i="13"/>
  <c r="E34" i="13"/>
  <c r="J34" i="13" s="1"/>
  <c r="AR33" i="13"/>
  <c r="AQ33" i="13"/>
  <c r="AO33" i="13"/>
  <c r="AU33" i="13" s="1"/>
  <c r="Z33" i="13"/>
  <c r="Y33" i="13"/>
  <c r="AD33" i="13" s="1"/>
  <c r="V33" i="13"/>
  <c r="AK33" i="13" s="1"/>
  <c r="S33" i="13"/>
  <c r="AB33" i="13" s="1"/>
  <c r="O33" i="13"/>
  <c r="E33" i="13"/>
  <c r="J33" i="13" s="1"/>
  <c r="AR32" i="13"/>
  <c r="AQ32" i="13"/>
  <c r="AO32" i="13"/>
  <c r="AU32" i="13" s="1"/>
  <c r="Z32" i="13"/>
  <c r="Y32" i="13"/>
  <c r="AD32" i="13" s="1"/>
  <c r="V32" i="13"/>
  <c r="AK32" i="13" s="1"/>
  <c r="S32" i="13"/>
  <c r="O32" i="13"/>
  <c r="E32" i="13"/>
  <c r="J32" i="13" s="1"/>
  <c r="AR31" i="13"/>
  <c r="AQ31" i="13"/>
  <c r="AO31" i="13"/>
  <c r="AU31" i="13" s="1"/>
  <c r="Z31" i="13"/>
  <c r="Y31" i="13"/>
  <c r="AD31" i="13" s="1"/>
  <c r="V31" i="13"/>
  <c r="AK31" i="13" s="1"/>
  <c r="S31" i="13"/>
  <c r="P31" i="13" s="1"/>
  <c r="O31" i="13"/>
  <c r="E31" i="13"/>
  <c r="J31" i="13" s="1"/>
  <c r="AR30" i="13"/>
  <c r="AQ30" i="13"/>
  <c r="AO30" i="13"/>
  <c r="AU30" i="13" s="1"/>
  <c r="AD30" i="13"/>
  <c r="Z30" i="13"/>
  <c r="Y30" i="13"/>
  <c r="V30" i="13"/>
  <c r="AK30" i="13" s="1"/>
  <c r="S30" i="13"/>
  <c r="AN30" i="13" s="1"/>
  <c r="AT30" i="13" s="1"/>
  <c r="O30" i="13"/>
  <c r="E30" i="13"/>
  <c r="J30" i="13" s="1"/>
  <c r="AR29" i="13"/>
  <c r="AQ29" i="13"/>
  <c r="AO29" i="13"/>
  <c r="AU29" i="13" s="1"/>
  <c r="Z29" i="13"/>
  <c r="Y29" i="13"/>
  <c r="AD29" i="13" s="1"/>
  <c r="V29" i="13"/>
  <c r="AK29" i="13" s="1"/>
  <c r="S29" i="13"/>
  <c r="AB29" i="13" s="1"/>
  <c r="O29" i="13"/>
  <c r="E29" i="13"/>
  <c r="J29" i="13" s="1"/>
  <c r="AR28" i="13"/>
  <c r="AQ28" i="13"/>
  <c r="AO28" i="13"/>
  <c r="AU28" i="13" s="1"/>
  <c r="Z28" i="13"/>
  <c r="Y28" i="13"/>
  <c r="AD28" i="13" s="1"/>
  <c r="V28" i="13"/>
  <c r="AK28" i="13" s="1"/>
  <c r="S28" i="13"/>
  <c r="O28" i="13"/>
  <c r="E28" i="13"/>
  <c r="J28" i="13" s="1"/>
  <c r="AR27" i="13"/>
  <c r="AQ27" i="13"/>
  <c r="AO27" i="13"/>
  <c r="AU27" i="13" s="1"/>
  <c r="Z27" i="13"/>
  <c r="Y27" i="13"/>
  <c r="AD27" i="13" s="1"/>
  <c r="V27" i="13"/>
  <c r="AK27" i="13" s="1"/>
  <c r="S27" i="13"/>
  <c r="P27" i="13" s="1"/>
  <c r="O27" i="13"/>
  <c r="E27" i="13"/>
  <c r="J27" i="13" s="1"/>
  <c r="AR26" i="13"/>
  <c r="AQ26" i="13"/>
  <c r="AO26" i="13"/>
  <c r="AU26" i="13" s="1"/>
  <c r="AB26" i="13"/>
  <c r="Z26" i="13"/>
  <c r="Y26" i="13"/>
  <c r="AD26" i="13" s="1"/>
  <c r="V26" i="13"/>
  <c r="AK26" i="13" s="1"/>
  <c r="S26" i="13"/>
  <c r="AN26" i="13" s="1"/>
  <c r="AT26" i="13" s="1"/>
  <c r="O26" i="13"/>
  <c r="E26" i="13"/>
  <c r="J26" i="13" s="1"/>
  <c r="AR25" i="13"/>
  <c r="AQ25" i="13"/>
  <c r="AO25" i="13"/>
  <c r="AU25" i="13" s="1"/>
  <c r="Z25" i="13"/>
  <c r="Y25" i="13"/>
  <c r="AD25" i="13" s="1"/>
  <c r="V25" i="13"/>
  <c r="AK25" i="13" s="1"/>
  <c r="S25" i="13"/>
  <c r="AB25" i="13" s="1"/>
  <c r="O25" i="13"/>
  <c r="E25" i="13"/>
  <c r="J25" i="13" s="1"/>
  <c r="AR24" i="13"/>
  <c r="AQ24" i="13"/>
  <c r="AO24" i="13"/>
  <c r="AU24" i="13" s="1"/>
  <c r="Z24" i="13"/>
  <c r="Y24" i="13"/>
  <c r="AD24" i="13" s="1"/>
  <c r="V24" i="13"/>
  <c r="AK24" i="13" s="1"/>
  <c r="S24" i="13"/>
  <c r="AP24" i="13" s="1"/>
  <c r="O24" i="13"/>
  <c r="E24" i="13"/>
  <c r="J24" i="13" s="1"/>
  <c r="AR23" i="13"/>
  <c r="AQ23" i="13"/>
  <c r="AO23" i="13"/>
  <c r="AU23" i="13" s="1"/>
  <c r="Z23" i="13"/>
  <c r="Y23" i="13"/>
  <c r="AD23" i="13" s="1"/>
  <c r="V23" i="13"/>
  <c r="AK23" i="13" s="1"/>
  <c r="S23" i="13"/>
  <c r="P23" i="13" s="1"/>
  <c r="O23" i="13"/>
  <c r="E23" i="13"/>
  <c r="J23" i="13" s="1"/>
  <c r="AR22" i="13"/>
  <c r="AQ22" i="13"/>
  <c r="AO22" i="13"/>
  <c r="AU22" i="13" s="1"/>
  <c r="Z22" i="13"/>
  <c r="Y22" i="13"/>
  <c r="AD22" i="13" s="1"/>
  <c r="V22" i="13"/>
  <c r="AK22" i="13" s="1"/>
  <c r="S22" i="13"/>
  <c r="AN22" i="13" s="1"/>
  <c r="AT22" i="13" s="1"/>
  <c r="O22" i="13"/>
  <c r="E22" i="13"/>
  <c r="J22" i="13" s="1"/>
  <c r="AR21" i="13"/>
  <c r="AQ21" i="13"/>
  <c r="AO21" i="13"/>
  <c r="AU21" i="13" s="1"/>
  <c r="Z21" i="13"/>
  <c r="Y21" i="13"/>
  <c r="AD21" i="13" s="1"/>
  <c r="V21" i="13"/>
  <c r="AK21" i="13" s="1"/>
  <c r="S21" i="13"/>
  <c r="AB21" i="13" s="1"/>
  <c r="O21" i="13"/>
  <c r="E21" i="13"/>
  <c r="J21" i="13" s="1"/>
  <c r="AR20" i="13"/>
  <c r="AQ20" i="13"/>
  <c r="AO20" i="13"/>
  <c r="AU20" i="13" s="1"/>
  <c r="Z20" i="13"/>
  <c r="Y20" i="13"/>
  <c r="AD20" i="13" s="1"/>
  <c r="V20" i="13"/>
  <c r="AK20" i="13" s="1"/>
  <c r="S20" i="13"/>
  <c r="O20" i="13"/>
  <c r="E20" i="13"/>
  <c r="J20" i="13" s="1"/>
  <c r="AR19" i="13"/>
  <c r="AQ19" i="13"/>
  <c r="AO19" i="13"/>
  <c r="Z19" i="13"/>
  <c r="Y19" i="13"/>
  <c r="AD19" i="13" s="1"/>
  <c r="V19" i="13"/>
  <c r="S19" i="13"/>
  <c r="P19" i="13" s="1"/>
  <c r="O19" i="13"/>
  <c r="E19" i="13"/>
  <c r="AO15" i="13"/>
  <c r="AO14" i="13"/>
  <c r="AO13" i="13"/>
  <c r="AO12" i="13"/>
  <c r="J12" i="13"/>
  <c r="AO11" i="13"/>
  <c r="AO10" i="13"/>
  <c r="AO9" i="13"/>
  <c r="AO8" i="13"/>
  <c r="AO7" i="13"/>
  <c r="AO6" i="13"/>
  <c r="AO5" i="13"/>
  <c r="AO4" i="13"/>
  <c r="J4" i="13"/>
  <c r="AO3" i="13"/>
  <c r="J3" i="13"/>
  <c r="Z3" i="36" l="1"/>
  <c r="J17" i="17"/>
  <c r="K5" i="17" s="1"/>
  <c r="K15" i="17"/>
  <c r="K6" i="17"/>
  <c r="K14" i="17"/>
  <c r="O9" i="13"/>
  <c r="Z9" i="36"/>
  <c r="Z7" i="36"/>
  <c r="O14" i="13"/>
  <c r="Z14" i="36"/>
  <c r="O6" i="13"/>
  <c r="Z6" i="36"/>
  <c r="O13" i="13"/>
  <c r="Z13" i="36"/>
  <c r="O5" i="13"/>
  <c r="Z5" i="36"/>
  <c r="O12" i="13"/>
  <c r="Z12" i="36"/>
  <c r="O4" i="13"/>
  <c r="Z4" i="36"/>
  <c r="O11" i="13"/>
  <c r="Z11" i="36"/>
  <c r="O10" i="13"/>
  <c r="Z10" i="36"/>
  <c r="E33" i="34"/>
  <c r="F32" i="34"/>
  <c r="G19" i="34"/>
  <c r="F99" i="39"/>
  <c r="E100" i="39"/>
  <c r="F100" i="39" s="1"/>
  <c r="F98" i="37"/>
  <c r="E99" i="37"/>
  <c r="M21" i="30"/>
  <c r="L22" i="30"/>
  <c r="E9" i="30"/>
  <c r="F8" i="30"/>
  <c r="M79" i="34"/>
  <c r="L80" i="34"/>
  <c r="F80" i="34"/>
  <c r="E81" i="34"/>
  <c r="M37" i="34"/>
  <c r="L38" i="34"/>
  <c r="L37" i="33"/>
  <c r="M36" i="33"/>
  <c r="G26" i="33" s="1"/>
  <c r="E37" i="33"/>
  <c r="F36" i="33"/>
  <c r="M82" i="33"/>
  <c r="L83" i="33"/>
  <c r="F79" i="33"/>
  <c r="E80" i="33"/>
  <c r="F68" i="32"/>
  <c r="E69" i="32"/>
  <c r="M70" i="32"/>
  <c r="L71" i="32"/>
  <c r="F74" i="30"/>
  <c r="E75" i="30"/>
  <c r="M74" i="30"/>
  <c r="L75" i="30"/>
  <c r="L5" i="21"/>
  <c r="M5" i="21" s="1"/>
  <c r="AL102" i="19"/>
  <c r="AU15" i="19"/>
  <c r="K17" i="21"/>
  <c r="AT11" i="19"/>
  <c r="AU11" i="19"/>
  <c r="C17" i="21"/>
  <c r="D4" i="21" s="1"/>
  <c r="AW7" i="19"/>
  <c r="AT7" i="19"/>
  <c r="AA100" i="19"/>
  <c r="AA45" i="19"/>
  <c r="AF10" i="3"/>
  <c r="AG10" i="3"/>
  <c r="AW45" i="19"/>
  <c r="L4" i="15"/>
  <c r="K17" i="15"/>
  <c r="M23" i="21"/>
  <c r="L24" i="21"/>
  <c r="E24" i="21"/>
  <c r="F23" i="21"/>
  <c r="AS99" i="19"/>
  <c r="AW47" i="19"/>
  <c r="AW100" i="19" s="1"/>
  <c r="E5" i="18"/>
  <c r="K17" i="18"/>
  <c r="D17" i="18"/>
  <c r="M4" i="18"/>
  <c r="L5" i="18"/>
  <c r="L24" i="18"/>
  <c r="F21" i="18"/>
  <c r="E22" i="18"/>
  <c r="F5" i="18"/>
  <c r="E6" i="18"/>
  <c r="E22" i="17"/>
  <c r="F21" i="17"/>
  <c r="K73" i="17"/>
  <c r="L21" i="17"/>
  <c r="M21" i="17" s="1"/>
  <c r="E23" i="16"/>
  <c r="F23" i="16" s="1"/>
  <c r="L23" i="16"/>
  <c r="M22" i="16"/>
  <c r="L24" i="15"/>
  <c r="E23" i="15"/>
  <c r="F22" i="15"/>
  <c r="AO16" i="13"/>
  <c r="P49" i="13"/>
  <c r="G17" i="13"/>
  <c r="G74" i="13" s="1"/>
  <c r="AB56" i="13"/>
  <c r="P30" i="13"/>
  <c r="P35" i="13"/>
  <c r="AN38" i="13"/>
  <c r="AT38" i="13" s="1"/>
  <c r="AB49" i="13"/>
  <c r="AN56" i="13"/>
  <c r="AT56" i="13" s="1"/>
  <c r="F17" i="13"/>
  <c r="F74" i="13" s="1"/>
  <c r="J17" i="14"/>
  <c r="K6" i="14" s="1"/>
  <c r="Z4" i="13"/>
  <c r="Z11" i="13"/>
  <c r="Z3" i="13"/>
  <c r="Z6" i="13"/>
  <c r="Z15" i="13"/>
  <c r="O15" i="13"/>
  <c r="Z10" i="13"/>
  <c r="Z7" i="13"/>
  <c r="O7" i="13"/>
  <c r="Z5" i="13"/>
  <c r="Z12" i="13"/>
  <c r="AH17" i="13"/>
  <c r="AH74" i="13" s="1"/>
  <c r="E17" i="13"/>
  <c r="H17" i="13"/>
  <c r="H74" i="13" s="1"/>
  <c r="Z14" i="13"/>
  <c r="E21" i="14"/>
  <c r="L21" i="14"/>
  <c r="M21" i="14" s="1"/>
  <c r="AG17" i="13"/>
  <c r="AG74" i="13" s="1"/>
  <c r="P56" i="13"/>
  <c r="AB53" i="13"/>
  <c r="AB55" i="13"/>
  <c r="AQ71" i="13"/>
  <c r="P26" i="13"/>
  <c r="AB30" i="13"/>
  <c r="AN42" i="13"/>
  <c r="AT42" i="13" s="1"/>
  <c r="AR72" i="13"/>
  <c r="AB57" i="13"/>
  <c r="AB40" i="13"/>
  <c r="AN50" i="13"/>
  <c r="AT50" i="13" s="1"/>
  <c r="P37" i="13"/>
  <c r="AB38" i="13"/>
  <c r="P42" i="13"/>
  <c r="P40" i="13"/>
  <c r="P50" i="13"/>
  <c r="AP25" i="13"/>
  <c r="AN39" i="13"/>
  <c r="AT39" i="13" s="1"/>
  <c r="AN48" i="13"/>
  <c r="AT48" i="13" s="1"/>
  <c r="AN68" i="13"/>
  <c r="AT68" i="13" s="1"/>
  <c r="AR71" i="13"/>
  <c r="AB22" i="13"/>
  <c r="P44" i="13"/>
  <c r="AB46" i="13"/>
  <c r="P48" i="13"/>
  <c r="AN51" i="13"/>
  <c r="AT51" i="13" s="1"/>
  <c r="P38" i="13"/>
  <c r="AN46" i="13"/>
  <c r="AT46" i="13" s="1"/>
  <c r="P47" i="13"/>
  <c r="P58" i="13"/>
  <c r="AN67" i="13"/>
  <c r="AT67" i="13" s="1"/>
  <c r="V72" i="13"/>
  <c r="P22" i="13"/>
  <c r="AB41" i="13"/>
  <c r="P46" i="13"/>
  <c r="AB66" i="13"/>
  <c r="AB69" i="13"/>
  <c r="AP22" i="13"/>
  <c r="AP26" i="13"/>
  <c r="AN36" i="13"/>
  <c r="AT36" i="13" s="1"/>
  <c r="P45" i="13"/>
  <c r="AB48" i="13"/>
  <c r="P60" i="13"/>
  <c r="AP30" i="13"/>
  <c r="AB35" i="13"/>
  <c r="AN40" i="13"/>
  <c r="AT40" i="13" s="1"/>
  <c r="P41" i="13"/>
  <c r="AB43" i="13"/>
  <c r="AN44" i="13"/>
  <c r="AT44" i="13" s="1"/>
  <c r="AF17" i="13"/>
  <c r="AF74" i="13" s="1"/>
  <c r="Z13" i="13"/>
  <c r="Z9" i="13"/>
  <c r="Z8" i="13"/>
  <c r="L17" i="13"/>
  <c r="L74" i="13" s="1"/>
  <c r="O8" i="13"/>
  <c r="O3" i="13"/>
  <c r="J6" i="13"/>
  <c r="E72" i="13"/>
  <c r="J19" i="13"/>
  <c r="J72" i="13" s="1"/>
  <c r="AP21" i="13"/>
  <c r="AN31" i="13"/>
  <c r="AT31" i="13" s="1"/>
  <c r="AP31" i="13"/>
  <c r="AB31" i="13"/>
  <c r="AN27" i="13"/>
  <c r="AT27" i="13" s="1"/>
  <c r="AP27" i="13"/>
  <c r="AB27" i="13"/>
  <c r="AD38" i="13"/>
  <c r="AK19" i="13"/>
  <c r="AK72" i="13" s="1"/>
  <c r="AN23" i="13"/>
  <c r="AT23" i="13" s="1"/>
  <c r="AP23" i="13"/>
  <c r="AB23" i="13"/>
  <c r="AN32" i="13"/>
  <c r="AT32" i="13" s="1"/>
  <c r="AB32" i="13"/>
  <c r="P32" i="13"/>
  <c r="AP32" i="13"/>
  <c r="S72" i="13"/>
  <c r="AN19" i="13"/>
  <c r="AP19" i="13"/>
  <c r="AB19" i="13"/>
  <c r="AN28" i="13"/>
  <c r="AT28" i="13" s="1"/>
  <c r="AB28" i="13"/>
  <c r="P28" i="13"/>
  <c r="AP33" i="13"/>
  <c r="P33" i="13"/>
  <c r="AN33" i="13"/>
  <c r="AT33" i="13" s="1"/>
  <c r="AN34" i="13"/>
  <c r="AT34" i="13" s="1"/>
  <c r="AP52" i="13"/>
  <c r="AN52" i="13"/>
  <c r="AT52" i="13" s="1"/>
  <c r="P52" i="13"/>
  <c r="AB52" i="13"/>
  <c r="AN24" i="13"/>
  <c r="AT24" i="13" s="1"/>
  <c r="AB24" i="13"/>
  <c r="P24" i="13"/>
  <c r="AP28" i="13"/>
  <c r="AD41" i="13"/>
  <c r="AN20" i="13"/>
  <c r="AT20" i="13" s="1"/>
  <c r="AB20" i="13"/>
  <c r="P20" i="13"/>
  <c r="AN29" i="13"/>
  <c r="AT29" i="13" s="1"/>
  <c r="P29" i="13"/>
  <c r="AP34" i="13"/>
  <c r="AB34" i="13"/>
  <c r="AP20" i="13"/>
  <c r="AN25" i="13"/>
  <c r="AT25" i="13" s="1"/>
  <c r="P25" i="13"/>
  <c r="AP29" i="13"/>
  <c r="AN21" i="13"/>
  <c r="AT21" i="13" s="1"/>
  <c r="P21" i="13"/>
  <c r="AP36" i="13"/>
  <c r="AB36" i="13"/>
  <c r="AP39" i="13"/>
  <c r="AB39" i="13"/>
  <c r="AD51" i="13"/>
  <c r="AB37" i="13"/>
  <c r="AD40" i="13"/>
  <c r="AN41" i="13"/>
  <c r="AT41" i="13" s="1"/>
  <c r="AB42" i="13"/>
  <c r="AB45" i="13"/>
  <c r="AD48" i="13"/>
  <c r="AN49" i="13"/>
  <c r="AT49" i="13" s="1"/>
  <c r="AB50" i="13"/>
  <c r="AP53" i="13"/>
  <c r="P53" i="13"/>
  <c r="P70" i="13"/>
  <c r="AP70" i="13"/>
  <c r="AN70" i="13"/>
  <c r="AT70" i="13" s="1"/>
  <c r="AB70" i="13"/>
  <c r="AP59" i="13"/>
  <c r="P59" i="13"/>
  <c r="AP62" i="13"/>
  <c r="P62" i="13"/>
  <c r="AP63" i="13"/>
  <c r="P63" i="13"/>
  <c r="AB63" i="13"/>
  <c r="AD46" i="13"/>
  <c r="AN47" i="13"/>
  <c r="AT47" i="13" s="1"/>
  <c r="AP61" i="13"/>
  <c r="P61" i="13"/>
  <c r="AD70" i="13"/>
  <c r="AP55" i="13"/>
  <c r="P55" i="13"/>
  <c r="AD63" i="13"/>
  <c r="AD61" i="13"/>
  <c r="Y72" i="13"/>
  <c r="AD72" i="13" s="1"/>
  <c r="AO71" i="13"/>
  <c r="AU19" i="13"/>
  <c r="AU71" i="13" s="1"/>
  <c r="AD49" i="13"/>
  <c r="AP51" i="13"/>
  <c r="P51" i="13"/>
  <c r="AD53" i="13"/>
  <c r="AB59" i="13"/>
  <c r="AB62" i="13"/>
  <c r="AD68" i="13"/>
  <c r="AD36" i="13"/>
  <c r="AN37" i="13"/>
  <c r="AT37" i="13" s="1"/>
  <c r="AD44" i="13"/>
  <c r="AN45" i="13"/>
  <c r="AT45" i="13" s="1"/>
  <c r="J17" i="13"/>
  <c r="Z72" i="13"/>
  <c r="AD34" i="13"/>
  <c r="AN35" i="13"/>
  <c r="AT35" i="13" s="1"/>
  <c r="AD42" i="13"/>
  <c r="AN43" i="13"/>
  <c r="AT43" i="13" s="1"/>
  <c r="AB44" i="13"/>
  <c r="AB47" i="13"/>
  <c r="AD50" i="13"/>
  <c r="AB54" i="13"/>
  <c r="AP57" i="13"/>
  <c r="P57" i="13"/>
  <c r="AD59" i="13"/>
  <c r="AB60" i="13"/>
  <c r="AB61" i="13"/>
  <c r="AN63" i="13"/>
  <c r="AT63" i="13" s="1"/>
  <c r="P64" i="13"/>
  <c r="AP64" i="13"/>
  <c r="AB64" i="13"/>
  <c r="AN64" i="13"/>
  <c r="AT64" i="13" s="1"/>
  <c r="P65" i="13"/>
  <c r="AP65" i="13"/>
  <c r="P66" i="13"/>
  <c r="AP66" i="13"/>
  <c r="P67" i="13"/>
  <c r="AP67" i="13"/>
  <c r="P68" i="13"/>
  <c r="AP68" i="13"/>
  <c r="AD64" i="13"/>
  <c r="AB65" i="13"/>
  <c r="P69" i="13"/>
  <c r="AP69" i="13"/>
  <c r="L58" i="36" l="1"/>
  <c r="L70" i="36" s="1"/>
  <c r="Z58" i="36"/>
  <c r="Z70" i="36" s="1"/>
  <c r="K10" i="17"/>
  <c r="K8" i="17"/>
  <c r="K12" i="17"/>
  <c r="K9" i="17"/>
  <c r="K13" i="17"/>
  <c r="K11" i="17"/>
  <c r="K4" i="17"/>
  <c r="K16" i="17"/>
  <c r="K7" i="17"/>
  <c r="F33" i="34"/>
  <c r="E34" i="34"/>
  <c r="F99" i="37"/>
  <c r="E100" i="37"/>
  <c r="F100" i="37" s="1"/>
  <c r="F9" i="30"/>
  <c r="E10" i="30"/>
  <c r="M22" i="30"/>
  <c r="G16" i="30" s="1"/>
  <c r="L23" i="30"/>
  <c r="G14" i="30"/>
  <c r="L6" i="21"/>
  <c r="F81" i="34"/>
  <c r="E82" i="34"/>
  <c r="L39" i="34"/>
  <c r="M38" i="34"/>
  <c r="G26" i="34" s="1"/>
  <c r="M80" i="34"/>
  <c r="L81" i="34"/>
  <c r="G19" i="33"/>
  <c r="F80" i="33"/>
  <c r="E81" i="33"/>
  <c r="M83" i="33"/>
  <c r="L84" i="33"/>
  <c r="E38" i="33"/>
  <c r="F37" i="33"/>
  <c r="L38" i="33"/>
  <c r="M37" i="33"/>
  <c r="G27" i="33" s="1"/>
  <c r="M71" i="32"/>
  <c r="L72" i="32"/>
  <c r="F69" i="32"/>
  <c r="E70" i="32"/>
  <c r="M75" i="30"/>
  <c r="L76" i="30"/>
  <c r="F75" i="30"/>
  <c r="E76" i="30"/>
  <c r="D9" i="21"/>
  <c r="D12" i="21"/>
  <c r="D10" i="21"/>
  <c r="E4" i="21"/>
  <c r="D13" i="21"/>
  <c r="D7" i="21"/>
  <c r="D5" i="21"/>
  <c r="D15" i="21"/>
  <c r="D6" i="21"/>
  <c r="D14" i="21"/>
  <c r="D16" i="21"/>
  <c r="D8" i="21"/>
  <c r="D11" i="21"/>
  <c r="E74" i="13"/>
  <c r="AA102" i="19"/>
  <c r="AW102" i="19"/>
  <c r="L5" i="15"/>
  <c r="M4" i="15"/>
  <c r="G4" i="15" s="1"/>
  <c r="F24" i="21"/>
  <c r="E25" i="21"/>
  <c r="M6" i="21"/>
  <c r="G5" i="21" s="1"/>
  <c r="L7" i="21"/>
  <c r="M24" i="21"/>
  <c r="L25" i="21"/>
  <c r="K7" i="14"/>
  <c r="K8" i="14"/>
  <c r="F22" i="18"/>
  <c r="E23" i="18"/>
  <c r="M5" i="18"/>
  <c r="L6" i="18"/>
  <c r="M24" i="18"/>
  <c r="L25" i="18"/>
  <c r="E7" i="18"/>
  <c r="F6" i="18"/>
  <c r="L22" i="17"/>
  <c r="F22" i="17"/>
  <c r="E23" i="17"/>
  <c r="E24" i="16"/>
  <c r="M23" i="16"/>
  <c r="L24" i="16"/>
  <c r="F23" i="15"/>
  <c r="E24" i="15"/>
  <c r="M24" i="15"/>
  <c r="L25" i="15"/>
  <c r="K16" i="14"/>
  <c r="K12" i="14"/>
  <c r="K4" i="14"/>
  <c r="K10" i="14"/>
  <c r="K14" i="14"/>
  <c r="K13" i="14"/>
  <c r="K5" i="14"/>
  <c r="K17" i="14" s="1"/>
  <c r="K15" i="14"/>
  <c r="K11" i="14"/>
  <c r="K9" i="14"/>
  <c r="S14" i="13"/>
  <c r="J9" i="16" s="1"/>
  <c r="V12" i="13"/>
  <c r="Y10" i="13"/>
  <c r="Z17" i="13"/>
  <c r="Z74" i="13" s="1"/>
  <c r="S12" i="13"/>
  <c r="J13" i="16" s="1"/>
  <c r="S15" i="13"/>
  <c r="J14" i="16" s="1"/>
  <c r="V13" i="13"/>
  <c r="Y11" i="13"/>
  <c r="V10" i="13"/>
  <c r="Y15" i="13"/>
  <c r="AQ10" i="13"/>
  <c r="V14" i="13"/>
  <c r="Y12" i="13"/>
  <c r="AQ12" i="13"/>
  <c r="AR10" i="13"/>
  <c r="S10" i="13"/>
  <c r="J15" i="16" s="1"/>
  <c r="V15" i="13"/>
  <c r="AQ11" i="13"/>
  <c r="AR11" i="13"/>
  <c r="S11" i="13"/>
  <c r="J12" i="16" s="1"/>
  <c r="Y14" i="13"/>
  <c r="S13" i="13"/>
  <c r="F21" i="14"/>
  <c r="E22" i="14"/>
  <c r="L22" i="14"/>
  <c r="L4" i="14"/>
  <c r="V11" i="13"/>
  <c r="AR12" i="13"/>
  <c r="Y13" i="13"/>
  <c r="AQ14" i="13"/>
  <c r="AR13" i="13"/>
  <c r="AQ13" i="13"/>
  <c r="AR14" i="13"/>
  <c r="AR15" i="13"/>
  <c r="AQ15" i="13"/>
  <c r="J74" i="13"/>
  <c r="AB72" i="13"/>
  <c r="AP71" i="13"/>
  <c r="AN71" i="13"/>
  <c r="AT19" i="13"/>
  <c r="AT71" i="13" s="1"/>
  <c r="L4" i="17" l="1"/>
  <c r="K17" i="17"/>
  <c r="AD14" i="13"/>
  <c r="AD10" i="13"/>
  <c r="AD15" i="13"/>
  <c r="AD12" i="13"/>
  <c r="AD11" i="13"/>
  <c r="AB13" i="13"/>
  <c r="J11" i="16"/>
  <c r="E35" i="34"/>
  <c r="F34" i="34"/>
  <c r="G38" i="34"/>
  <c r="G29" i="34"/>
  <c r="L24" i="30"/>
  <c r="M23" i="30"/>
  <c r="F10" i="30"/>
  <c r="E11" i="30"/>
  <c r="L40" i="34"/>
  <c r="M39" i="34"/>
  <c r="G27" i="34" s="1"/>
  <c r="M81" i="34"/>
  <c r="L82" i="34"/>
  <c r="F82" i="34"/>
  <c r="E83" i="34"/>
  <c r="G24" i="33"/>
  <c r="G37" i="33"/>
  <c r="L39" i="33"/>
  <c r="M38" i="33"/>
  <c r="G38" i="33" s="1"/>
  <c r="E39" i="33"/>
  <c r="F38" i="33"/>
  <c r="M84" i="33"/>
  <c r="L85" i="33"/>
  <c r="F81" i="33"/>
  <c r="E82" i="33"/>
  <c r="F70" i="32"/>
  <c r="E71" i="32"/>
  <c r="M72" i="32"/>
  <c r="L73" i="32"/>
  <c r="F76" i="30"/>
  <c r="E77" i="30"/>
  <c r="L77" i="30"/>
  <c r="M76" i="30"/>
  <c r="D17" i="21"/>
  <c r="E5" i="21"/>
  <c r="F4" i="21"/>
  <c r="L6" i="15"/>
  <c r="M5" i="15"/>
  <c r="M25" i="21"/>
  <c r="L26" i="21"/>
  <c r="M7" i="21"/>
  <c r="L8" i="21"/>
  <c r="F25" i="21"/>
  <c r="E26" i="21"/>
  <c r="G4" i="18"/>
  <c r="E8" i="18"/>
  <c r="F7" i="18"/>
  <c r="M25" i="18"/>
  <c r="L26" i="18"/>
  <c r="F23" i="18"/>
  <c r="E24" i="18"/>
  <c r="M6" i="18"/>
  <c r="L7" i="18"/>
  <c r="F23" i="17"/>
  <c r="E24" i="17"/>
  <c r="M22" i="17"/>
  <c r="L23" i="17"/>
  <c r="F24" i="16"/>
  <c r="E25" i="16"/>
  <c r="M24" i="16"/>
  <c r="L25" i="16"/>
  <c r="M25" i="15"/>
  <c r="L26" i="15"/>
  <c r="E25" i="15"/>
  <c r="F24" i="15"/>
  <c r="AN15" i="13"/>
  <c r="AB15" i="13"/>
  <c r="AP15" i="13"/>
  <c r="P15" i="13"/>
  <c r="P13" i="13"/>
  <c r="AP13" i="13"/>
  <c r="AN13" i="13"/>
  <c r="M22" i="14"/>
  <c r="L23" i="14"/>
  <c r="L5" i="14"/>
  <c r="M4" i="14"/>
  <c r="G4" i="14" s="1"/>
  <c r="F22" i="14"/>
  <c r="E23" i="14"/>
  <c r="AP12" i="13"/>
  <c r="P12" i="13"/>
  <c r="AN12" i="13"/>
  <c r="AB12" i="13"/>
  <c r="P11" i="13"/>
  <c r="AP11" i="13"/>
  <c r="AB11" i="13"/>
  <c r="AN11" i="13"/>
  <c r="AP10" i="13"/>
  <c r="P10" i="13"/>
  <c r="AN10" i="13"/>
  <c r="AB10" i="13"/>
  <c r="AB14" i="13"/>
  <c r="P14" i="13"/>
  <c r="AP14" i="13"/>
  <c r="AN14" i="13"/>
  <c r="AD13" i="13"/>
  <c r="M4" i="17" l="1"/>
  <c r="G4" i="17" s="1"/>
  <c r="L5" i="17"/>
  <c r="E36" i="34"/>
  <c r="F35" i="34"/>
  <c r="G30" i="34"/>
  <c r="E12" i="30"/>
  <c r="F11" i="30"/>
  <c r="G15" i="30"/>
  <c r="M24" i="30"/>
  <c r="G17" i="30" s="1"/>
  <c r="L25" i="30"/>
  <c r="E84" i="34"/>
  <c r="F83" i="34"/>
  <c r="M82" i="34"/>
  <c r="L83" i="34"/>
  <c r="M40" i="34"/>
  <c r="G32" i="34" s="1"/>
  <c r="L41" i="34"/>
  <c r="F82" i="33"/>
  <c r="E83" i="33"/>
  <c r="M85" i="33"/>
  <c r="L86" i="33"/>
  <c r="E40" i="33"/>
  <c r="F39" i="33"/>
  <c r="L40" i="33"/>
  <c r="M39" i="33"/>
  <c r="M73" i="32"/>
  <c r="L74" i="32"/>
  <c r="F71" i="32"/>
  <c r="E72" i="32"/>
  <c r="M77" i="30"/>
  <c r="L78" i="30"/>
  <c r="F77" i="30"/>
  <c r="E78" i="30"/>
  <c r="E6" i="21"/>
  <c r="F5" i="21"/>
  <c r="M6" i="15"/>
  <c r="L7" i="15"/>
  <c r="M26" i="21"/>
  <c r="L27" i="21"/>
  <c r="L9" i="21"/>
  <c r="M8" i="21"/>
  <c r="F26" i="21"/>
  <c r="E27" i="21"/>
  <c r="F24" i="18"/>
  <c r="E25" i="18"/>
  <c r="M7" i="18"/>
  <c r="G7" i="18" s="1"/>
  <c r="L8" i="18"/>
  <c r="M26" i="18"/>
  <c r="L27" i="18"/>
  <c r="F8" i="18"/>
  <c r="E9" i="18"/>
  <c r="F24" i="17"/>
  <c r="E25" i="17"/>
  <c r="M23" i="17"/>
  <c r="L24" i="17"/>
  <c r="L26" i="16"/>
  <c r="M25" i="16"/>
  <c r="F25" i="16"/>
  <c r="E26" i="16"/>
  <c r="F25" i="15"/>
  <c r="E26" i="15"/>
  <c r="L27" i="15"/>
  <c r="M26" i="15"/>
  <c r="S7" i="13"/>
  <c r="J16" i="16" s="1"/>
  <c r="S9" i="13"/>
  <c r="J6" i="16" s="1"/>
  <c r="Y7" i="13"/>
  <c r="V7" i="13"/>
  <c r="Y8" i="13"/>
  <c r="S8" i="13"/>
  <c r="J4" i="16" s="1"/>
  <c r="V9" i="13"/>
  <c r="F23" i="14"/>
  <c r="E24" i="14"/>
  <c r="L6" i="14"/>
  <c r="M5" i="14"/>
  <c r="L24" i="14"/>
  <c r="M23" i="14"/>
  <c r="AQ9" i="13"/>
  <c r="AR9" i="13"/>
  <c r="V8" i="13"/>
  <c r="Y9" i="13"/>
  <c r="AQ8" i="13"/>
  <c r="AR8" i="13"/>
  <c r="AR7" i="13"/>
  <c r="AQ7" i="13"/>
  <c r="M5" i="17" l="1"/>
  <c r="L6" i="17"/>
  <c r="AD8" i="13"/>
  <c r="E37" i="34"/>
  <c r="F36" i="34"/>
  <c r="G21" i="33"/>
  <c r="G35" i="33"/>
  <c r="L26" i="30"/>
  <c r="M25" i="30"/>
  <c r="G18" i="30" s="1"/>
  <c r="E13" i="30"/>
  <c r="F12" i="30"/>
  <c r="M83" i="34"/>
  <c r="L84" i="34"/>
  <c r="M41" i="34"/>
  <c r="G36" i="34" s="1"/>
  <c r="L42" i="34"/>
  <c r="F84" i="34"/>
  <c r="E85" i="34"/>
  <c r="E41" i="33"/>
  <c r="F40" i="33"/>
  <c r="M86" i="33"/>
  <c r="L87" i="33"/>
  <c r="F83" i="33"/>
  <c r="E84" i="33"/>
  <c r="L41" i="33"/>
  <c r="M40" i="33"/>
  <c r="F72" i="32"/>
  <c r="E73" i="32"/>
  <c r="M74" i="32"/>
  <c r="L75" i="32"/>
  <c r="F78" i="30"/>
  <c r="E79" i="30"/>
  <c r="M78" i="30"/>
  <c r="L79" i="30"/>
  <c r="E7" i="21"/>
  <c r="F6" i="21"/>
  <c r="L8" i="15"/>
  <c r="M7" i="15"/>
  <c r="F27" i="21"/>
  <c r="E28" i="21"/>
  <c r="L10" i="21"/>
  <c r="M9" i="21"/>
  <c r="M27" i="21"/>
  <c r="L28" i="21"/>
  <c r="F25" i="18"/>
  <c r="E26" i="18"/>
  <c r="F9" i="18"/>
  <c r="E10" i="18"/>
  <c r="M27" i="18"/>
  <c r="L28" i="18"/>
  <c r="M8" i="18"/>
  <c r="L9" i="18"/>
  <c r="M24" i="17"/>
  <c r="L25" i="17"/>
  <c r="F25" i="17"/>
  <c r="E26" i="17"/>
  <c r="F26" i="16"/>
  <c r="E27" i="16"/>
  <c r="M26" i="16"/>
  <c r="L27" i="16"/>
  <c r="M27" i="15"/>
  <c r="L28" i="15"/>
  <c r="F26" i="15"/>
  <c r="E27" i="15"/>
  <c r="X17" i="13"/>
  <c r="X74" i="13" s="1"/>
  <c r="U17" i="13"/>
  <c r="U74" i="13" s="1"/>
  <c r="M24" i="14"/>
  <c r="L25" i="14"/>
  <c r="L7" i="14"/>
  <c r="M6" i="14"/>
  <c r="F24" i="14"/>
  <c r="E25" i="14"/>
  <c r="AB7" i="13"/>
  <c r="AN7" i="13"/>
  <c r="P7" i="13"/>
  <c r="AP7" i="13"/>
  <c r="R17" i="13"/>
  <c r="R74" i="13" s="1"/>
  <c r="AD7" i="13"/>
  <c r="P8" i="13"/>
  <c r="AN8" i="13"/>
  <c r="AB8" i="13"/>
  <c r="AP8" i="13"/>
  <c r="AD9" i="13"/>
  <c r="AP9" i="13"/>
  <c r="P9" i="13"/>
  <c r="AN9" i="13"/>
  <c r="AB9" i="13"/>
  <c r="L7" i="17" l="1"/>
  <c r="M6" i="17"/>
  <c r="Y4" i="13"/>
  <c r="Y6" i="13"/>
  <c r="AD6" i="13" s="1"/>
  <c r="Y5" i="13"/>
  <c r="AD5" i="13" s="1"/>
  <c r="V5" i="13"/>
  <c r="V4" i="13"/>
  <c r="V6" i="13"/>
  <c r="S6" i="13"/>
  <c r="J7" i="16" s="1"/>
  <c r="S5" i="13"/>
  <c r="J10" i="16" s="1"/>
  <c r="S4" i="13"/>
  <c r="J8" i="16" s="1"/>
  <c r="E38" i="34"/>
  <c r="F37" i="34"/>
  <c r="G29" i="33"/>
  <c r="G36" i="33"/>
  <c r="F13" i="30"/>
  <c r="E14" i="30"/>
  <c r="M26" i="30"/>
  <c r="G20" i="30" s="1"/>
  <c r="L27" i="30"/>
  <c r="M42" i="34"/>
  <c r="G37" i="34" s="1"/>
  <c r="L43" i="34"/>
  <c r="F85" i="34"/>
  <c r="E86" i="34"/>
  <c r="M84" i="34"/>
  <c r="L85" i="34"/>
  <c r="L42" i="33"/>
  <c r="M41" i="33"/>
  <c r="F84" i="33"/>
  <c r="E85" i="33"/>
  <c r="M87" i="33"/>
  <c r="L88" i="33"/>
  <c r="E42" i="33"/>
  <c r="F41" i="33"/>
  <c r="M75" i="32"/>
  <c r="L76" i="32"/>
  <c r="F73" i="32"/>
  <c r="E74" i="32"/>
  <c r="M79" i="30"/>
  <c r="L80" i="30"/>
  <c r="F79" i="30"/>
  <c r="E80" i="30"/>
  <c r="E8" i="21"/>
  <c r="F7" i="21"/>
  <c r="G7" i="21"/>
  <c r="G5" i="15"/>
  <c r="M8" i="15"/>
  <c r="L9" i="15"/>
  <c r="M28" i="21"/>
  <c r="L29" i="21"/>
  <c r="L11" i="21"/>
  <c r="M10" i="21"/>
  <c r="F28" i="21"/>
  <c r="E29" i="21"/>
  <c r="M28" i="18"/>
  <c r="L29" i="18"/>
  <c r="F10" i="18"/>
  <c r="E11" i="18"/>
  <c r="M9" i="18"/>
  <c r="G9" i="18" s="1"/>
  <c r="L10" i="18"/>
  <c r="F26" i="18"/>
  <c r="E27" i="18"/>
  <c r="F26" i="17"/>
  <c r="E27" i="17"/>
  <c r="M25" i="17"/>
  <c r="L26" i="17"/>
  <c r="M27" i="16"/>
  <c r="L28" i="16"/>
  <c r="F27" i="16"/>
  <c r="E28" i="16"/>
  <c r="F27" i="15"/>
  <c r="E28" i="15"/>
  <c r="L29" i="15"/>
  <c r="M28" i="15"/>
  <c r="AC17" i="13"/>
  <c r="AC74" i="13" s="1"/>
  <c r="AE17" i="13"/>
  <c r="AE74" i="13" s="1"/>
  <c r="F25" i="14"/>
  <c r="E26" i="14"/>
  <c r="M7" i="14"/>
  <c r="L8" i="14"/>
  <c r="M25" i="14"/>
  <c r="L26" i="14"/>
  <c r="S3" i="13"/>
  <c r="AQ3" i="13"/>
  <c r="Q17" i="13"/>
  <c r="AR3" i="13"/>
  <c r="AQ6" i="13"/>
  <c r="AR6" i="13"/>
  <c r="AJ17" i="13"/>
  <c r="AJ74" i="13" s="1"/>
  <c r="AQ5" i="13"/>
  <c r="AR5" i="13"/>
  <c r="AD4" i="13"/>
  <c r="AQ4" i="13"/>
  <c r="AR4" i="13"/>
  <c r="V3" i="13"/>
  <c r="T17" i="13"/>
  <c r="T74" i="13" s="1"/>
  <c r="Y3" i="13"/>
  <c r="W17" i="13"/>
  <c r="W74" i="13" s="1"/>
  <c r="L8" i="17" l="1"/>
  <c r="M7" i="17"/>
  <c r="S17" i="13"/>
  <c r="S74" i="13" s="1"/>
  <c r="J5" i="16"/>
  <c r="F38" i="34"/>
  <c r="E39" i="34"/>
  <c r="G42" i="34"/>
  <c r="G40" i="34"/>
  <c r="L28" i="30"/>
  <c r="M27" i="30"/>
  <c r="G28" i="30" s="1"/>
  <c r="F14" i="30"/>
  <c r="E15" i="30"/>
  <c r="F86" i="34"/>
  <c r="E87" i="34"/>
  <c r="M85" i="34"/>
  <c r="L86" i="34"/>
  <c r="M43" i="34"/>
  <c r="G39" i="34" s="1"/>
  <c r="L44" i="34"/>
  <c r="M44" i="34" s="1"/>
  <c r="G30" i="33"/>
  <c r="G41" i="33"/>
  <c r="E43" i="33"/>
  <c r="F42" i="33"/>
  <c r="M88" i="33"/>
  <c r="L89" i="33"/>
  <c r="F85" i="33"/>
  <c r="E86" i="33"/>
  <c r="L43" i="33"/>
  <c r="M42" i="33"/>
  <c r="F74" i="32"/>
  <c r="E75" i="32"/>
  <c r="L77" i="32"/>
  <c r="M76" i="32"/>
  <c r="F80" i="30"/>
  <c r="E81" i="30"/>
  <c r="M80" i="30"/>
  <c r="L81" i="30"/>
  <c r="F8" i="21"/>
  <c r="E9" i="21"/>
  <c r="G6" i="21"/>
  <c r="G6" i="15"/>
  <c r="L10" i="15"/>
  <c r="M9" i="15"/>
  <c r="M29" i="21"/>
  <c r="L30" i="21"/>
  <c r="E30" i="21"/>
  <c r="F29" i="21"/>
  <c r="L12" i="21"/>
  <c r="M11" i="21"/>
  <c r="G11" i="21" s="1"/>
  <c r="G5" i="17"/>
  <c r="F11" i="18"/>
  <c r="E12" i="18"/>
  <c r="M29" i="18"/>
  <c r="L30" i="18"/>
  <c r="F27" i="18"/>
  <c r="E28" i="18"/>
  <c r="L11" i="18"/>
  <c r="M10" i="18"/>
  <c r="G10" i="18" s="1"/>
  <c r="M26" i="17"/>
  <c r="L27" i="17"/>
  <c r="F27" i="17"/>
  <c r="E28" i="17"/>
  <c r="F28" i="16"/>
  <c r="E29" i="16"/>
  <c r="M28" i="16"/>
  <c r="L29" i="16"/>
  <c r="F28" i="15"/>
  <c r="E29" i="15"/>
  <c r="M29" i="15"/>
  <c r="L30" i="15"/>
  <c r="M26" i="14"/>
  <c r="L27" i="14"/>
  <c r="L9" i="14"/>
  <c r="M8" i="14"/>
  <c r="G7" i="14" s="1"/>
  <c r="F26" i="14"/>
  <c r="E27" i="14"/>
  <c r="V17" i="13"/>
  <c r="V74" i="13" s="1"/>
  <c r="AQ16" i="13"/>
  <c r="AB3" i="13"/>
  <c r="AP3" i="13"/>
  <c r="AN3" i="13"/>
  <c r="P3" i="13"/>
  <c r="AD3" i="13"/>
  <c r="Y17" i="13"/>
  <c r="AB4" i="13"/>
  <c r="AN4" i="13"/>
  <c r="P4" i="13"/>
  <c r="AP4" i="13"/>
  <c r="AP5" i="13"/>
  <c r="AN5" i="13"/>
  <c r="P5" i="13"/>
  <c r="AB5" i="13"/>
  <c r="AP6" i="13"/>
  <c r="P6" i="13"/>
  <c r="AN6" i="13"/>
  <c r="AB6" i="13"/>
  <c r="Q74" i="13"/>
  <c r="AR74" i="13" s="1"/>
  <c r="AR17" i="13"/>
  <c r="AR16" i="13"/>
  <c r="L9" i="17" l="1"/>
  <c r="M8" i="17"/>
  <c r="G7" i="17" s="1"/>
  <c r="J17" i="16"/>
  <c r="E40" i="34"/>
  <c r="F39" i="34"/>
  <c r="G44" i="34"/>
  <c r="G34" i="34"/>
  <c r="G43" i="34"/>
  <c r="G41" i="34"/>
  <c r="E16" i="30"/>
  <c r="F15" i="30"/>
  <c r="M28" i="30"/>
  <c r="L29" i="30"/>
  <c r="M86" i="34"/>
  <c r="L87" i="34"/>
  <c r="F87" i="34"/>
  <c r="E88" i="34"/>
  <c r="G33" i="33"/>
  <c r="G42" i="33"/>
  <c r="L44" i="33"/>
  <c r="M44" i="33" s="1"/>
  <c r="M43" i="33"/>
  <c r="E87" i="33"/>
  <c r="F86" i="33"/>
  <c r="L90" i="33"/>
  <c r="M89" i="33"/>
  <c r="E44" i="33"/>
  <c r="F44" i="33" s="1"/>
  <c r="F43" i="33"/>
  <c r="M77" i="32"/>
  <c r="L78" i="32"/>
  <c r="F75" i="32"/>
  <c r="E76" i="32"/>
  <c r="G38" i="30"/>
  <c r="M81" i="30"/>
  <c r="L82" i="30"/>
  <c r="F81" i="30"/>
  <c r="E82" i="30"/>
  <c r="F9" i="21"/>
  <c r="E10" i="21"/>
  <c r="G9" i="15"/>
  <c r="G7" i="15"/>
  <c r="M10" i="15"/>
  <c r="G10" i="15" s="1"/>
  <c r="L11" i="15"/>
  <c r="M30" i="21"/>
  <c r="L31" i="21"/>
  <c r="M12" i="21"/>
  <c r="G8" i="21" s="1"/>
  <c r="L13" i="21"/>
  <c r="F30" i="21"/>
  <c r="E31" i="21"/>
  <c r="G6" i="17"/>
  <c r="L12" i="18"/>
  <c r="M11" i="18"/>
  <c r="M30" i="18"/>
  <c r="L31" i="18"/>
  <c r="F28" i="18"/>
  <c r="E29" i="18"/>
  <c r="F12" i="18"/>
  <c r="E13" i="18"/>
  <c r="F28" i="17"/>
  <c r="E29" i="17"/>
  <c r="M27" i="17"/>
  <c r="L28" i="17"/>
  <c r="M29" i="16"/>
  <c r="L30" i="16"/>
  <c r="F29" i="16"/>
  <c r="E30" i="16"/>
  <c r="M30" i="15"/>
  <c r="L31" i="15"/>
  <c r="F29" i="15"/>
  <c r="E30" i="15"/>
  <c r="AP16" i="13"/>
  <c r="E28" i="14"/>
  <c r="F27" i="14"/>
  <c r="L10" i="14"/>
  <c r="M9" i="14"/>
  <c r="M27" i="14"/>
  <c r="L28" i="14"/>
  <c r="AB17" i="13"/>
  <c r="AB74" i="13" s="1"/>
  <c r="Y74" i="13"/>
  <c r="AD17" i="13"/>
  <c r="AN16" i="13"/>
  <c r="L10" i="17" l="1"/>
  <c r="M9" i="17"/>
  <c r="K11" i="16"/>
  <c r="K9" i="16"/>
  <c r="K15" i="16"/>
  <c r="K12" i="16"/>
  <c r="K13" i="16"/>
  <c r="K14" i="16"/>
  <c r="K4" i="16"/>
  <c r="K6" i="16"/>
  <c r="K16" i="16"/>
  <c r="K8" i="16"/>
  <c r="K10" i="16"/>
  <c r="K7" i="16"/>
  <c r="K5" i="16"/>
  <c r="F40" i="34"/>
  <c r="E41" i="34"/>
  <c r="L30" i="30"/>
  <c r="M29" i="30"/>
  <c r="E17" i="30"/>
  <c r="F16" i="30"/>
  <c r="F88" i="34"/>
  <c r="E89" i="34"/>
  <c r="M87" i="34"/>
  <c r="L88" i="34"/>
  <c r="G40" i="33"/>
  <c r="G43" i="33"/>
  <c r="G39" i="33"/>
  <c r="G44" i="33"/>
  <c r="L91" i="33"/>
  <c r="M90" i="33"/>
  <c r="F87" i="33"/>
  <c r="E88" i="33"/>
  <c r="F76" i="32"/>
  <c r="E77" i="32"/>
  <c r="M78" i="32"/>
  <c r="L79" i="32"/>
  <c r="F82" i="30"/>
  <c r="E83" i="30"/>
  <c r="L83" i="30"/>
  <c r="M82" i="30"/>
  <c r="F10" i="21"/>
  <c r="E11" i="21"/>
  <c r="M11" i="15"/>
  <c r="L12" i="15"/>
  <c r="M13" i="21"/>
  <c r="G9" i="21" s="1"/>
  <c r="L14" i="21"/>
  <c r="E32" i="21"/>
  <c r="F31" i="21"/>
  <c r="M31" i="21"/>
  <c r="L32" i="21"/>
  <c r="G5" i="18"/>
  <c r="M31" i="18"/>
  <c r="L32" i="18"/>
  <c r="F13" i="18"/>
  <c r="E14" i="18"/>
  <c r="F29" i="18"/>
  <c r="E30" i="18"/>
  <c r="M12" i="18"/>
  <c r="L13" i="18"/>
  <c r="M28" i="17"/>
  <c r="L29" i="17"/>
  <c r="F29" i="17"/>
  <c r="E30" i="17"/>
  <c r="F30" i="16"/>
  <c r="E31" i="16"/>
  <c r="M30" i="16"/>
  <c r="L31" i="16"/>
  <c r="F30" i="15"/>
  <c r="E31" i="15"/>
  <c r="M31" i="15"/>
  <c r="L32" i="15"/>
  <c r="M28" i="14"/>
  <c r="L29" i="14"/>
  <c r="L11" i="14"/>
  <c r="M10" i="14"/>
  <c r="F28" i="14"/>
  <c r="E29" i="14"/>
  <c r="AA40" i="13"/>
  <c r="AA67" i="13"/>
  <c r="AA28" i="13"/>
  <c r="AA30" i="13"/>
  <c r="AA53" i="13"/>
  <c r="AA58" i="13"/>
  <c r="AA13" i="13"/>
  <c r="AA45" i="13"/>
  <c r="AA42" i="13"/>
  <c r="AA62" i="13"/>
  <c r="AA66" i="13"/>
  <c r="AA33" i="13"/>
  <c r="AA25" i="13"/>
  <c r="AA64" i="13"/>
  <c r="AA29" i="13"/>
  <c r="AA65" i="13"/>
  <c r="AA23" i="13"/>
  <c r="AA27" i="13"/>
  <c r="AA21" i="13"/>
  <c r="AA63" i="13"/>
  <c r="AA11" i="13"/>
  <c r="AA44" i="13"/>
  <c r="AA56" i="13"/>
  <c r="AA19" i="13"/>
  <c r="AA10" i="13"/>
  <c r="AA54" i="13"/>
  <c r="AA36" i="13"/>
  <c r="AA34" i="13"/>
  <c r="AA38" i="13"/>
  <c r="AA32" i="13"/>
  <c r="AA59" i="13"/>
  <c r="AA69" i="13"/>
  <c r="AA50" i="13"/>
  <c r="AA12" i="13"/>
  <c r="AA26" i="13"/>
  <c r="AA43" i="13"/>
  <c r="AA37" i="13"/>
  <c r="AA41" i="13"/>
  <c r="AA60" i="13"/>
  <c r="AA22" i="13"/>
  <c r="AA61" i="13"/>
  <c r="AA46" i="13"/>
  <c r="AA20" i="13"/>
  <c r="AA14" i="13"/>
  <c r="AA15" i="13"/>
  <c r="AA70" i="13"/>
  <c r="AA68" i="13"/>
  <c r="AA52" i="13"/>
  <c r="AA47" i="13"/>
  <c r="AA39" i="13"/>
  <c r="AA48" i="13"/>
  <c r="AA51" i="13"/>
  <c r="AA35" i="13"/>
  <c r="AA31" i="13"/>
  <c r="AA57" i="13"/>
  <c r="AA49" i="13"/>
  <c r="AA55" i="13"/>
  <c r="AA24" i="13"/>
  <c r="AA8" i="13"/>
  <c r="AA7" i="13"/>
  <c r="AA9" i="13"/>
  <c r="AA6" i="13"/>
  <c r="AA5" i="13"/>
  <c r="AA4" i="13"/>
  <c r="AD74" i="13"/>
  <c r="AA3" i="13"/>
  <c r="L11" i="17" l="1"/>
  <c r="M10" i="17"/>
  <c r="L4" i="16"/>
  <c r="K17" i="16"/>
  <c r="E42" i="34"/>
  <c r="F41" i="34"/>
  <c r="F17" i="30"/>
  <c r="E18" i="30"/>
  <c r="G29" i="30"/>
  <c r="G22" i="30"/>
  <c r="L31" i="30"/>
  <c r="M30" i="30"/>
  <c r="M88" i="34"/>
  <c r="L89" i="34"/>
  <c r="F89" i="34"/>
  <c r="E90" i="34"/>
  <c r="F88" i="33"/>
  <c r="E89" i="33"/>
  <c r="M91" i="33"/>
  <c r="L92" i="33"/>
  <c r="M79" i="32"/>
  <c r="L80" i="32"/>
  <c r="F77" i="32"/>
  <c r="E78" i="32"/>
  <c r="G40" i="30"/>
  <c r="G34" i="30"/>
  <c r="M83" i="30"/>
  <c r="L84" i="30"/>
  <c r="F83" i="30"/>
  <c r="E84" i="30"/>
  <c r="F11" i="21"/>
  <c r="E12" i="21"/>
  <c r="G12" i="21"/>
  <c r="L13" i="15"/>
  <c r="M12" i="15"/>
  <c r="G12" i="15" s="1"/>
  <c r="M32" i="21"/>
  <c r="L33" i="21"/>
  <c r="F32" i="21"/>
  <c r="E33" i="21"/>
  <c r="M14" i="21"/>
  <c r="L15" i="21"/>
  <c r="G6" i="18"/>
  <c r="F30" i="18"/>
  <c r="E31" i="18"/>
  <c r="E15" i="18"/>
  <c r="F14" i="18"/>
  <c r="M32" i="18"/>
  <c r="L33" i="18"/>
  <c r="M13" i="18"/>
  <c r="L14" i="18"/>
  <c r="F30" i="17"/>
  <c r="E31" i="17"/>
  <c r="M29" i="17"/>
  <c r="L30" i="17"/>
  <c r="M31" i="16"/>
  <c r="L32" i="16"/>
  <c r="F31" i="16"/>
  <c r="E32" i="16"/>
  <c r="M32" i="15"/>
  <c r="L33" i="15"/>
  <c r="F31" i="15"/>
  <c r="E32" i="15"/>
  <c r="G10" i="14"/>
  <c r="M29" i="14"/>
  <c r="L30" i="14"/>
  <c r="F29" i="14"/>
  <c r="E30" i="14"/>
  <c r="L12" i="14"/>
  <c r="M11" i="14"/>
  <c r="AA72" i="13"/>
  <c r="AA17" i="13"/>
  <c r="L12" i="17" l="1"/>
  <c r="M11" i="17"/>
  <c r="L5" i="16"/>
  <c r="M4" i="16"/>
  <c r="G4" i="16" s="1"/>
  <c r="E43" i="34"/>
  <c r="F42" i="34"/>
  <c r="L32" i="30"/>
  <c r="M31" i="30"/>
  <c r="G12" i="30"/>
  <c r="F18" i="30"/>
  <c r="E19" i="30"/>
  <c r="F90" i="34"/>
  <c r="E91" i="34"/>
  <c r="M89" i="34"/>
  <c r="L90" i="34"/>
  <c r="F89" i="33"/>
  <c r="E90" i="33"/>
  <c r="M92" i="33"/>
  <c r="L93" i="33"/>
  <c r="F78" i="32"/>
  <c r="E79" i="32"/>
  <c r="M80" i="32"/>
  <c r="L81" i="32"/>
  <c r="F84" i="30"/>
  <c r="E85" i="30"/>
  <c r="L85" i="30"/>
  <c r="M84" i="30"/>
  <c r="G10" i="21"/>
  <c r="F12" i="21"/>
  <c r="E13" i="21"/>
  <c r="M13" i="15"/>
  <c r="L14" i="15"/>
  <c r="F33" i="21"/>
  <c r="E34" i="21"/>
  <c r="M15" i="21"/>
  <c r="G14" i="21" s="1"/>
  <c r="L16" i="21"/>
  <c r="M16" i="21" s="1"/>
  <c r="G16" i="21" s="1"/>
  <c r="M33" i="21"/>
  <c r="L34" i="21"/>
  <c r="G9" i="14"/>
  <c r="G5" i="14"/>
  <c r="G8" i="18"/>
  <c r="M14" i="18"/>
  <c r="L15" i="18"/>
  <c r="M33" i="18"/>
  <c r="L34" i="18"/>
  <c r="E16" i="18"/>
  <c r="F16" i="18" s="1"/>
  <c r="F15" i="18"/>
  <c r="F31" i="18"/>
  <c r="E32" i="18"/>
  <c r="M30" i="17"/>
  <c r="L31" i="17"/>
  <c r="F31" i="17"/>
  <c r="E32" i="17"/>
  <c r="F32" i="16"/>
  <c r="E33" i="16"/>
  <c r="M32" i="16"/>
  <c r="L33" i="16"/>
  <c r="M33" i="15"/>
  <c r="L34" i="15"/>
  <c r="E33" i="15"/>
  <c r="F32" i="15"/>
  <c r="F30" i="14"/>
  <c r="E31" i="14"/>
  <c r="L13" i="14"/>
  <c r="M12" i="14"/>
  <c r="G6" i="14" s="1"/>
  <c r="M30" i="14"/>
  <c r="L31" i="14"/>
  <c r="AA74" i="13"/>
  <c r="L13" i="17" l="1"/>
  <c r="M12" i="17"/>
  <c r="G10" i="17" s="1"/>
  <c r="G14" i="17"/>
  <c r="L6" i="16"/>
  <c r="M5" i="16"/>
  <c r="G5" i="16" s="1"/>
  <c r="E44" i="34"/>
  <c r="F44" i="34" s="1"/>
  <c r="F43" i="34"/>
  <c r="F19" i="30"/>
  <c r="E20" i="30"/>
  <c r="G31" i="30"/>
  <c r="G23" i="30"/>
  <c r="M32" i="30"/>
  <c r="L33" i="30"/>
  <c r="M90" i="34"/>
  <c r="L91" i="34"/>
  <c r="E92" i="34"/>
  <c r="F91" i="34"/>
  <c r="M93" i="33"/>
  <c r="L94" i="33"/>
  <c r="F90" i="33"/>
  <c r="E91" i="33"/>
  <c r="M81" i="32"/>
  <c r="L82" i="32"/>
  <c r="F79" i="32"/>
  <c r="E80" i="32"/>
  <c r="M85" i="30"/>
  <c r="L86" i="30"/>
  <c r="F85" i="30"/>
  <c r="E86" i="30"/>
  <c r="E14" i="21"/>
  <c r="F13" i="21"/>
  <c r="G15" i="21"/>
  <c r="G13" i="21"/>
  <c r="G13" i="15"/>
  <c r="G8" i="15"/>
  <c r="M14" i="15"/>
  <c r="L15" i="15"/>
  <c r="M34" i="21"/>
  <c r="L35" i="21"/>
  <c r="F34" i="21"/>
  <c r="E35" i="21"/>
  <c r="G14" i="18"/>
  <c r="G11" i="18"/>
  <c r="M34" i="18"/>
  <c r="L35" i="18"/>
  <c r="F32" i="18"/>
  <c r="E33" i="18"/>
  <c r="M15" i="18"/>
  <c r="L16" i="18"/>
  <c r="M16" i="18" s="1"/>
  <c r="F32" i="17"/>
  <c r="E33" i="17"/>
  <c r="M31" i="17"/>
  <c r="L32" i="17"/>
  <c r="F33" i="16"/>
  <c r="E34" i="16"/>
  <c r="L34" i="16"/>
  <c r="M33" i="16"/>
  <c r="F33" i="15"/>
  <c r="E34" i="15"/>
  <c r="L35" i="15"/>
  <c r="M34" i="15"/>
  <c r="L32" i="14"/>
  <c r="M31" i="14"/>
  <c r="F31" i="14"/>
  <c r="E32" i="14"/>
  <c r="L14" i="14"/>
  <c r="M13" i="14"/>
  <c r="Y7" i="3"/>
  <c r="S7" i="3"/>
  <c r="Y6" i="3"/>
  <c r="S6" i="3"/>
  <c r="L14" i="17" l="1"/>
  <c r="M13" i="17"/>
  <c r="G15" i="17"/>
  <c r="L7" i="16"/>
  <c r="M6" i="16"/>
  <c r="G16" i="17"/>
  <c r="M33" i="30"/>
  <c r="L34" i="30"/>
  <c r="G32" i="30"/>
  <c r="G39" i="30"/>
  <c r="F20" i="30"/>
  <c r="E21" i="30"/>
  <c r="F92" i="34"/>
  <c r="E93" i="34"/>
  <c r="M91" i="34"/>
  <c r="L92" i="34"/>
  <c r="M94" i="33"/>
  <c r="L95" i="33"/>
  <c r="F91" i="33"/>
  <c r="E92" i="33"/>
  <c r="E81" i="32"/>
  <c r="F80" i="32"/>
  <c r="M82" i="32"/>
  <c r="L83" i="32"/>
  <c r="F86" i="30"/>
  <c r="E87" i="30"/>
  <c r="M86" i="30"/>
  <c r="L87" i="30"/>
  <c r="E15" i="21"/>
  <c r="F14" i="21"/>
  <c r="G11" i="15"/>
  <c r="M15" i="15"/>
  <c r="G15" i="15" s="1"/>
  <c r="L16" i="15"/>
  <c r="M16" i="15" s="1"/>
  <c r="G16" i="15" s="1"/>
  <c r="F35" i="21"/>
  <c r="E36" i="21"/>
  <c r="M35" i="21"/>
  <c r="L36" i="21"/>
  <c r="G16" i="18"/>
  <c r="G13" i="18"/>
  <c r="G15" i="18"/>
  <c r="G12" i="18"/>
  <c r="F33" i="18"/>
  <c r="E34" i="18"/>
  <c r="M35" i="18"/>
  <c r="L36" i="18"/>
  <c r="M32" i="17"/>
  <c r="L33" i="17"/>
  <c r="F33" i="17"/>
  <c r="E34" i="17"/>
  <c r="F34" i="16"/>
  <c r="E35" i="16"/>
  <c r="M34" i="16"/>
  <c r="L35" i="16"/>
  <c r="F34" i="15"/>
  <c r="E35" i="15"/>
  <c r="M35" i="15"/>
  <c r="L36" i="15"/>
  <c r="G13" i="14"/>
  <c r="L15" i="14"/>
  <c r="M14" i="14"/>
  <c r="F32" i="14"/>
  <c r="E33" i="14"/>
  <c r="M32" i="14"/>
  <c r="L33" i="14"/>
  <c r="S40" i="3"/>
  <c r="G13" i="17" l="1"/>
  <c r="G11" i="17"/>
  <c r="L15" i="17"/>
  <c r="M14" i="17"/>
  <c r="G8" i="17" s="1"/>
  <c r="M7" i="16"/>
  <c r="L8" i="16"/>
  <c r="F21" i="30"/>
  <c r="E22" i="30"/>
  <c r="M34" i="30"/>
  <c r="G24" i="30" s="1"/>
  <c r="L35" i="30"/>
  <c r="G33" i="30"/>
  <c r="G19" i="30"/>
  <c r="M92" i="34"/>
  <c r="L93" i="34"/>
  <c r="F93" i="34"/>
  <c r="E94" i="34"/>
  <c r="M95" i="33"/>
  <c r="L96" i="33"/>
  <c r="F92" i="33"/>
  <c r="E93" i="33"/>
  <c r="M83" i="32"/>
  <c r="L84" i="32"/>
  <c r="F81" i="32"/>
  <c r="E82" i="32"/>
  <c r="M87" i="30"/>
  <c r="L88" i="30"/>
  <c r="F87" i="30"/>
  <c r="E88" i="30"/>
  <c r="Y45" i="3"/>
  <c r="Y40" i="3"/>
  <c r="S45" i="3"/>
  <c r="AI72" i="36"/>
  <c r="E16" i="21"/>
  <c r="F16" i="21" s="1"/>
  <c r="F15" i="21"/>
  <c r="G14" i="15"/>
  <c r="M36" i="21"/>
  <c r="L37" i="21"/>
  <c r="F36" i="21"/>
  <c r="E37" i="21"/>
  <c r="G11" i="14"/>
  <c r="M36" i="18"/>
  <c r="L37" i="18"/>
  <c r="F34" i="18"/>
  <c r="E35" i="18"/>
  <c r="M33" i="17"/>
  <c r="L34" i="17"/>
  <c r="F34" i="17"/>
  <c r="E35" i="17"/>
  <c r="F35" i="16"/>
  <c r="E36" i="16"/>
  <c r="M35" i="16"/>
  <c r="L36" i="16"/>
  <c r="L37" i="15"/>
  <c r="M36" i="15"/>
  <c r="F35" i="15"/>
  <c r="E36" i="15"/>
  <c r="M33" i="14"/>
  <c r="L34" i="14"/>
  <c r="F33" i="14"/>
  <c r="E34" i="14"/>
  <c r="M15" i="14"/>
  <c r="G12" i="14" s="1"/>
  <c r="L16" i="14"/>
  <c r="M16" i="14" s="1"/>
  <c r="AF75" i="12"/>
  <c r="P74" i="12"/>
  <c r="O74" i="12"/>
  <c r="N74" i="12"/>
  <c r="M74" i="12"/>
  <c r="K74" i="12"/>
  <c r="I74" i="12"/>
  <c r="AJ72" i="12"/>
  <c r="AH72" i="12"/>
  <c r="AG72" i="12"/>
  <c r="AF72" i="12"/>
  <c r="AE72" i="12"/>
  <c r="AC72" i="12"/>
  <c r="X72" i="12"/>
  <c r="W72" i="12"/>
  <c r="U72" i="12"/>
  <c r="T72" i="12"/>
  <c r="R72" i="12"/>
  <c r="Q72" i="12"/>
  <c r="L72" i="12"/>
  <c r="H72" i="12"/>
  <c r="G72" i="12"/>
  <c r="F72" i="12"/>
  <c r="AU70" i="12"/>
  <c r="AR70" i="12"/>
  <c r="AQ70" i="12"/>
  <c r="AO70" i="12"/>
  <c r="Z70" i="12"/>
  <c r="Y70" i="12"/>
  <c r="V70" i="12"/>
  <c r="AK70" i="12" s="1"/>
  <c r="S70" i="12"/>
  <c r="AN70" i="12" s="1"/>
  <c r="AT70" i="12" s="1"/>
  <c r="O70" i="12"/>
  <c r="J70" i="12"/>
  <c r="E70" i="12"/>
  <c r="AR69" i="12"/>
  <c r="AQ69" i="12"/>
  <c r="AO69" i="12"/>
  <c r="AU69" i="12" s="1"/>
  <c r="AN69" i="12"/>
  <c r="AT69" i="12" s="1"/>
  <c r="Z69" i="12"/>
  <c r="Y69" i="12"/>
  <c r="V69" i="12"/>
  <c r="AK69" i="12" s="1"/>
  <c r="S69" i="12"/>
  <c r="O69" i="12"/>
  <c r="E69" i="12"/>
  <c r="J69" i="12" s="1"/>
  <c r="AU68" i="12"/>
  <c r="AR68" i="12"/>
  <c r="AQ68" i="12"/>
  <c r="AO68" i="12"/>
  <c r="Z68" i="12"/>
  <c r="Y68" i="12"/>
  <c r="V68" i="12"/>
  <c r="AK68" i="12" s="1"/>
  <c r="S68" i="12"/>
  <c r="AN68" i="12" s="1"/>
  <c r="AT68" i="12" s="1"/>
  <c r="O68" i="12"/>
  <c r="E68" i="12"/>
  <c r="J68" i="12" s="1"/>
  <c r="AR67" i="12"/>
  <c r="AQ67" i="12"/>
  <c r="AO67" i="12"/>
  <c r="AU67" i="12" s="1"/>
  <c r="AN67" i="12"/>
  <c r="AT67" i="12" s="1"/>
  <c r="Z67" i="12"/>
  <c r="Y67" i="12"/>
  <c r="V67" i="12"/>
  <c r="AK67" i="12" s="1"/>
  <c r="S67" i="12"/>
  <c r="O67" i="12"/>
  <c r="E67" i="12"/>
  <c r="J67" i="12" s="1"/>
  <c r="AU66" i="12"/>
  <c r="AR66" i="12"/>
  <c r="AQ66" i="12"/>
  <c r="AO66" i="12"/>
  <c r="Z66" i="12"/>
  <c r="Y66" i="12"/>
  <c r="V66" i="12"/>
  <c r="AK66" i="12" s="1"/>
  <c r="S66" i="12"/>
  <c r="AN66" i="12" s="1"/>
  <c r="AT66" i="12" s="1"/>
  <c r="O66" i="12"/>
  <c r="J66" i="12"/>
  <c r="E66" i="12"/>
  <c r="AR65" i="12"/>
  <c r="AQ65" i="12"/>
  <c r="AO65" i="12"/>
  <c r="AU65" i="12" s="1"/>
  <c r="Z65" i="12"/>
  <c r="Y65" i="12"/>
  <c r="V65" i="12"/>
  <c r="AK65" i="12" s="1"/>
  <c r="S65" i="12"/>
  <c r="AN65" i="12" s="1"/>
  <c r="AT65" i="12" s="1"/>
  <c r="O65" i="12"/>
  <c r="J65" i="12"/>
  <c r="E65" i="12"/>
  <c r="AR64" i="12"/>
  <c r="AQ64" i="12"/>
  <c r="AO64" i="12"/>
  <c r="AU64" i="12" s="1"/>
  <c r="AN64" i="12"/>
  <c r="AT64" i="12" s="1"/>
  <c r="Z64" i="12"/>
  <c r="Y64" i="12"/>
  <c r="V64" i="12"/>
  <c r="AK64" i="12" s="1"/>
  <c r="S64" i="12"/>
  <c r="O64" i="12"/>
  <c r="E64" i="12"/>
  <c r="J64" i="12" s="1"/>
  <c r="AU63" i="12"/>
  <c r="AR63" i="12"/>
  <c r="AQ63" i="12"/>
  <c r="AO63" i="12"/>
  <c r="Z63" i="12"/>
  <c r="Y63" i="12"/>
  <c r="V63" i="12"/>
  <c r="AK63" i="12" s="1"/>
  <c r="S63" i="12"/>
  <c r="AN63" i="12" s="1"/>
  <c r="AT63" i="12" s="1"/>
  <c r="O63" i="12"/>
  <c r="J63" i="12"/>
  <c r="E63" i="12"/>
  <c r="AR62" i="12"/>
  <c r="AQ62" i="12"/>
  <c r="AO62" i="12"/>
  <c r="AU62" i="12" s="1"/>
  <c r="AN62" i="12"/>
  <c r="AT62" i="12" s="1"/>
  <c r="Z62" i="12"/>
  <c r="Y62" i="12"/>
  <c r="V62" i="12"/>
  <c r="AK62" i="12" s="1"/>
  <c r="S62" i="12"/>
  <c r="O62" i="12"/>
  <c r="E62" i="12"/>
  <c r="J62" i="12" s="1"/>
  <c r="AU61" i="12"/>
  <c r="AR61" i="12"/>
  <c r="AQ61" i="12"/>
  <c r="AO61" i="12"/>
  <c r="Z61" i="12"/>
  <c r="Y61" i="12"/>
  <c r="V61" i="12"/>
  <c r="AK61" i="12" s="1"/>
  <c r="S61" i="12"/>
  <c r="AN61" i="12" s="1"/>
  <c r="AT61" i="12" s="1"/>
  <c r="O61" i="12"/>
  <c r="E61" i="12"/>
  <c r="J61" i="12" s="1"/>
  <c r="AR60" i="12"/>
  <c r="AQ60" i="12"/>
  <c r="AO60" i="12"/>
  <c r="AU60" i="12" s="1"/>
  <c r="AN60" i="12"/>
  <c r="AT60" i="12" s="1"/>
  <c r="Z60" i="12"/>
  <c r="Y60" i="12"/>
  <c r="V60" i="12"/>
  <c r="AK60" i="12" s="1"/>
  <c r="S60" i="12"/>
  <c r="O60" i="12"/>
  <c r="E60" i="12"/>
  <c r="J60" i="12" s="1"/>
  <c r="AU59" i="12"/>
  <c r="AR59" i="12"/>
  <c r="AQ59" i="12"/>
  <c r="AO59" i="12"/>
  <c r="Z59" i="12"/>
  <c r="Y59" i="12"/>
  <c r="V59" i="12"/>
  <c r="AK59" i="12" s="1"/>
  <c r="S59" i="12"/>
  <c r="AN59" i="12" s="1"/>
  <c r="AT59" i="12" s="1"/>
  <c r="O59" i="12"/>
  <c r="E59" i="12"/>
  <c r="J59" i="12" s="1"/>
  <c r="AR58" i="12"/>
  <c r="AQ58" i="12"/>
  <c r="AO58" i="12"/>
  <c r="AU58" i="12" s="1"/>
  <c r="Z58" i="12"/>
  <c r="Y58" i="12"/>
  <c r="V58" i="12"/>
  <c r="AK58" i="12" s="1"/>
  <c r="S58" i="12"/>
  <c r="AN58" i="12" s="1"/>
  <c r="AT58" i="12" s="1"/>
  <c r="O58" i="12"/>
  <c r="E58" i="12"/>
  <c r="J58" i="12" s="1"/>
  <c r="AR57" i="12"/>
  <c r="AQ57" i="12"/>
  <c r="AO57" i="12"/>
  <c r="AU57" i="12" s="1"/>
  <c r="AN57" i="12"/>
  <c r="AT57" i="12" s="1"/>
  <c r="AD57" i="12"/>
  <c r="Z57" i="12"/>
  <c r="Y57" i="12"/>
  <c r="V57" i="12"/>
  <c r="AK57" i="12" s="1"/>
  <c r="S57" i="12"/>
  <c r="O57" i="12"/>
  <c r="E57" i="12"/>
  <c r="J57" i="12" s="1"/>
  <c r="AU56" i="12"/>
  <c r="AR56" i="12"/>
  <c r="AQ56" i="12"/>
  <c r="AO56" i="12"/>
  <c r="Z56" i="12"/>
  <c r="Y56" i="12"/>
  <c r="V56" i="12"/>
  <c r="AK56" i="12" s="1"/>
  <c r="S56" i="12"/>
  <c r="AN56" i="12" s="1"/>
  <c r="AT56" i="12" s="1"/>
  <c r="O56" i="12"/>
  <c r="E56" i="12"/>
  <c r="J56" i="12" s="1"/>
  <c r="AR55" i="12"/>
  <c r="AQ55" i="12"/>
  <c r="AO55" i="12"/>
  <c r="AU55" i="12" s="1"/>
  <c r="AN55" i="12"/>
  <c r="AT55" i="12" s="1"/>
  <c r="Z55" i="12"/>
  <c r="Y55" i="12"/>
  <c r="AD55" i="12" s="1"/>
  <c r="V55" i="12"/>
  <c r="AK55" i="12" s="1"/>
  <c r="S55" i="12"/>
  <c r="O55" i="12"/>
  <c r="E55" i="12"/>
  <c r="J55" i="12" s="1"/>
  <c r="AU54" i="12"/>
  <c r="AR54" i="12"/>
  <c r="AQ54" i="12"/>
  <c r="AO54" i="12"/>
  <c r="Z54" i="12"/>
  <c r="Y54" i="12"/>
  <c r="AD54" i="12" s="1"/>
  <c r="V54" i="12"/>
  <c r="AK54" i="12" s="1"/>
  <c r="S54" i="12"/>
  <c r="AN54" i="12" s="1"/>
  <c r="AT54" i="12" s="1"/>
  <c r="O54" i="12"/>
  <c r="E54" i="12"/>
  <c r="J54" i="12" s="1"/>
  <c r="AR53" i="12"/>
  <c r="AQ53" i="12"/>
  <c r="AO53" i="12"/>
  <c r="AU53" i="12" s="1"/>
  <c r="Z53" i="12"/>
  <c r="Y53" i="12"/>
  <c r="AD53" i="12" s="1"/>
  <c r="V53" i="12"/>
  <c r="AK53" i="12" s="1"/>
  <c r="S53" i="12"/>
  <c r="AN53" i="12" s="1"/>
  <c r="AT53" i="12" s="1"/>
  <c r="O53" i="12"/>
  <c r="J53" i="12"/>
  <c r="E53" i="12"/>
  <c r="AR52" i="12"/>
  <c r="AQ52" i="12"/>
  <c r="AO52" i="12"/>
  <c r="AU52" i="12" s="1"/>
  <c r="AN52" i="12"/>
  <c r="AT52" i="12" s="1"/>
  <c r="Z52" i="12"/>
  <c r="Y52" i="12"/>
  <c r="V52" i="12"/>
  <c r="AK52" i="12" s="1"/>
  <c r="S52" i="12"/>
  <c r="O52" i="12"/>
  <c r="E52" i="12"/>
  <c r="J52" i="12" s="1"/>
  <c r="AU51" i="12"/>
  <c r="AR51" i="12"/>
  <c r="AQ51" i="12"/>
  <c r="AO51" i="12"/>
  <c r="Z51" i="12"/>
  <c r="Y51" i="12"/>
  <c r="AD51" i="12" s="1"/>
  <c r="V51" i="12"/>
  <c r="AK51" i="12" s="1"/>
  <c r="S51" i="12"/>
  <c r="AN51" i="12" s="1"/>
  <c r="AT51" i="12" s="1"/>
  <c r="O51" i="12"/>
  <c r="J51" i="12"/>
  <c r="E51" i="12"/>
  <c r="AR50" i="12"/>
  <c r="AQ50" i="12"/>
  <c r="AO50" i="12"/>
  <c r="AU50" i="12" s="1"/>
  <c r="AK50" i="12"/>
  <c r="Z50" i="12"/>
  <c r="Y50" i="12"/>
  <c r="AD50" i="12" s="1"/>
  <c r="V50" i="12"/>
  <c r="S50" i="12"/>
  <c r="AN50" i="12" s="1"/>
  <c r="AT50" i="12" s="1"/>
  <c r="O50" i="12"/>
  <c r="E50" i="12"/>
  <c r="J50" i="12" s="1"/>
  <c r="AR49" i="12"/>
  <c r="AQ49" i="12"/>
  <c r="AO49" i="12"/>
  <c r="AU49" i="12" s="1"/>
  <c r="Z49" i="12"/>
  <c r="Y49" i="12"/>
  <c r="AD49" i="12" s="1"/>
  <c r="V49" i="12"/>
  <c r="AK49" i="12" s="1"/>
  <c r="S49" i="12"/>
  <c r="AN49" i="12" s="1"/>
  <c r="AT49" i="12" s="1"/>
  <c r="O49" i="12"/>
  <c r="E49" i="12"/>
  <c r="J49" i="12" s="1"/>
  <c r="AR48" i="12"/>
  <c r="AQ48" i="12"/>
  <c r="AO48" i="12"/>
  <c r="AU48" i="12" s="1"/>
  <c r="Z48" i="12"/>
  <c r="Y48" i="12"/>
  <c r="AD48" i="12" s="1"/>
  <c r="V48" i="12"/>
  <c r="AK48" i="12" s="1"/>
  <c r="S48" i="12"/>
  <c r="AN48" i="12" s="1"/>
  <c r="AT48" i="12" s="1"/>
  <c r="O48" i="12"/>
  <c r="J48" i="12"/>
  <c r="E48" i="12"/>
  <c r="AR47" i="12"/>
  <c r="AQ47" i="12"/>
  <c r="AO47" i="12"/>
  <c r="AU47" i="12" s="1"/>
  <c r="AB47" i="12"/>
  <c r="Z47" i="12"/>
  <c r="Y47" i="12"/>
  <c r="V47" i="12"/>
  <c r="AK47" i="12" s="1"/>
  <c r="S47" i="12"/>
  <c r="O47" i="12"/>
  <c r="E47" i="12"/>
  <c r="J47" i="12" s="1"/>
  <c r="AU46" i="12"/>
  <c r="AR46" i="12"/>
  <c r="AQ46" i="12"/>
  <c r="AO46" i="12"/>
  <c r="Z46" i="12"/>
  <c r="Y46" i="12"/>
  <c r="V46" i="12"/>
  <c r="AK46" i="12" s="1"/>
  <c r="S46" i="12"/>
  <c r="AB46" i="12" s="1"/>
  <c r="O46" i="12"/>
  <c r="J46" i="12"/>
  <c r="E46" i="12"/>
  <c r="AR45" i="12"/>
  <c r="AQ45" i="12"/>
  <c r="AO45" i="12"/>
  <c r="AU45" i="12" s="1"/>
  <c r="AK45" i="12"/>
  <c r="AD45" i="12"/>
  <c r="Z45" i="12"/>
  <c r="Y45" i="12"/>
  <c r="V45" i="12"/>
  <c r="S45" i="12"/>
  <c r="P45" i="12" s="1"/>
  <c r="O45" i="12"/>
  <c r="E45" i="12"/>
  <c r="J45" i="12" s="1"/>
  <c r="AU44" i="12"/>
  <c r="AR44" i="12"/>
  <c r="AQ44" i="12"/>
  <c r="AO44" i="12"/>
  <c r="Z44" i="12"/>
  <c r="Y44" i="12"/>
  <c r="AD44" i="12" s="1"/>
  <c r="V44" i="12"/>
  <c r="AK44" i="12" s="1"/>
  <c r="S44" i="12"/>
  <c r="AP44" i="12" s="1"/>
  <c r="O44" i="12"/>
  <c r="J44" i="12"/>
  <c r="E44" i="12"/>
  <c r="AR43" i="12"/>
  <c r="AQ43" i="12"/>
  <c r="AO43" i="12"/>
  <c r="AU43" i="12" s="1"/>
  <c r="Z43" i="12"/>
  <c r="Y43" i="12"/>
  <c r="V43" i="12"/>
  <c r="AK43" i="12" s="1"/>
  <c r="S43" i="12"/>
  <c r="AP43" i="12" s="1"/>
  <c r="P43" i="12"/>
  <c r="O43" i="12"/>
  <c r="J43" i="12"/>
  <c r="E43" i="12"/>
  <c r="AR42" i="12"/>
  <c r="AQ42" i="12"/>
  <c r="AO42" i="12"/>
  <c r="AU42" i="12" s="1"/>
  <c r="AN42" i="12"/>
  <c r="AT42" i="12" s="1"/>
  <c r="AK42" i="12"/>
  <c r="Z42" i="12"/>
  <c r="Y42" i="12"/>
  <c r="V42" i="12"/>
  <c r="S42" i="12"/>
  <c r="AP42" i="12" s="1"/>
  <c r="P42" i="12"/>
  <c r="O42" i="12"/>
  <c r="J42" i="12"/>
  <c r="E42" i="12"/>
  <c r="AR41" i="12"/>
  <c r="AQ41" i="12"/>
  <c r="AO41" i="12"/>
  <c r="AU41" i="12" s="1"/>
  <c r="AN41" i="12"/>
  <c r="AT41" i="12" s="1"/>
  <c r="AD41" i="12"/>
  <c r="Z41" i="12"/>
  <c r="Y41" i="12"/>
  <c r="V41" i="12"/>
  <c r="AK41" i="12" s="1"/>
  <c r="S41" i="12"/>
  <c r="AB41" i="12" s="1"/>
  <c r="P41" i="12"/>
  <c r="O41" i="12"/>
  <c r="E41" i="12"/>
  <c r="J41" i="12" s="1"/>
  <c r="AR40" i="12"/>
  <c r="AQ40" i="12"/>
  <c r="AO40" i="12"/>
  <c r="AU40" i="12" s="1"/>
  <c r="AB40" i="12"/>
  <c r="Z40" i="12"/>
  <c r="Y40" i="12"/>
  <c r="V40" i="12"/>
  <c r="AK40" i="12" s="1"/>
  <c r="S40" i="12"/>
  <c r="AP40" i="12" s="1"/>
  <c r="O40" i="12"/>
  <c r="E40" i="12"/>
  <c r="J40" i="12" s="1"/>
  <c r="AU39" i="12"/>
  <c r="AR39" i="12"/>
  <c r="AQ39" i="12"/>
  <c r="AO39" i="12"/>
  <c r="Z39" i="12"/>
  <c r="Y39" i="12"/>
  <c r="AD39" i="12" s="1"/>
  <c r="V39" i="12"/>
  <c r="AK39" i="12" s="1"/>
  <c r="S39" i="12"/>
  <c r="AB39" i="12" s="1"/>
  <c r="O39" i="12"/>
  <c r="E39" i="12"/>
  <c r="J39" i="12" s="1"/>
  <c r="AR38" i="12"/>
  <c r="AQ38" i="12"/>
  <c r="AO38" i="12"/>
  <c r="AU38" i="12" s="1"/>
  <c r="Z38" i="12"/>
  <c r="Y38" i="12"/>
  <c r="AD38" i="12" s="1"/>
  <c r="V38" i="12"/>
  <c r="AK38" i="12" s="1"/>
  <c r="S38" i="12"/>
  <c r="AB38" i="12" s="1"/>
  <c r="O38" i="12"/>
  <c r="E38" i="12"/>
  <c r="J38" i="12" s="1"/>
  <c r="AR37" i="12"/>
  <c r="AQ37" i="12"/>
  <c r="AP37" i="12"/>
  <c r="AO37" i="12"/>
  <c r="AU37" i="12" s="1"/>
  <c r="AN37" i="12"/>
  <c r="AT37" i="12" s="1"/>
  <c r="Z37" i="12"/>
  <c r="Y37" i="12"/>
  <c r="V37" i="12"/>
  <c r="AK37" i="12" s="1"/>
  <c r="S37" i="12"/>
  <c r="AB37" i="12" s="1"/>
  <c r="P37" i="12"/>
  <c r="O37" i="12"/>
  <c r="E37" i="12"/>
  <c r="J37" i="12" s="1"/>
  <c r="AR36" i="12"/>
  <c r="AQ36" i="12"/>
  <c r="AO36" i="12"/>
  <c r="AU36" i="12" s="1"/>
  <c r="AN36" i="12"/>
  <c r="AT36" i="12" s="1"/>
  <c r="AI36" i="12"/>
  <c r="Z36" i="12"/>
  <c r="Y36" i="12"/>
  <c r="V36" i="12"/>
  <c r="AK36" i="12" s="1"/>
  <c r="S36" i="12"/>
  <c r="AB36" i="12" s="1"/>
  <c r="O36" i="12"/>
  <c r="E36" i="12"/>
  <c r="J36" i="12" s="1"/>
  <c r="AU35" i="12"/>
  <c r="AR35" i="12"/>
  <c r="AQ35" i="12"/>
  <c r="AO35" i="12"/>
  <c r="AN35" i="12"/>
  <c r="AT35" i="12" s="1"/>
  <c r="Z35" i="12"/>
  <c r="Y35" i="12"/>
  <c r="AD35" i="12" s="1"/>
  <c r="V35" i="12"/>
  <c r="AK35" i="12" s="1"/>
  <c r="S35" i="12"/>
  <c r="AB35" i="12" s="1"/>
  <c r="P35" i="12"/>
  <c r="O35" i="12"/>
  <c r="E35" i="12"/>
  <c r="J35" i="12" s="1"/>
  <c r="AR34" i="12"/>
  <c r="AQ34" i="12"/>
  <c r="AO34" i="12"/>
  <c r="AU34" i="12" s="1"/>
  <c r="Z34" i="12"/>
  <c r="Y34" i="12"/>
  <c r="AD34" i="12" s="1"/>
  <c r="V34" i="12"/>
  <c r="AK34" i="12" s="1"/>
  <c r="S34" i="12"/>
  <c r="AB34" i="12" s="1"/>
  <c r="O34" i="12"/>
  <c r="E34" i="12"/>
  <c r="J34" i="12" s="1"/>
  <c r="AR33" i="12"/>
  <c r="AQ33" i="12"/>
  <c r="AO33" i="12"/>
  <c r="AU33" i="12" s="1"/>
  <c r="AN33" i="12"/>
  <c r="AT33" i="12" s="1"/>
  <c r="Z33" i="12"/>
  <c r="Y33" i="12"/>
  <c r="V33" i="12"/>
  <c r="AK33" i="12" s="1"/>
  <c r="S33" i="12"/>
  <c r="AB33" i="12" s="1"/>
  <c r="P33" i="12"/>
  <c r="O33" i="12"/>
  <c r="E33" i="12"/>
  <c r="J33" i="12" s="1"/>
  <c r="AR32" i="12"/>
  <c r="AQ32" i="12"/>
  <c r="AO32" i="12"/>
  <c r="AU32" i="12" s="1"/>
  <c r="AN32" i="12"/>
  <c r="AT32" i="12" s="1"/>
  <c r="AD32" i="12"/>
  <c r="AB32" i="12"/>
  <c r="Z32" i="12"/>
  <c r="Y32" i="12"/>
  <c r="V32" i="12"/>
  <c r="AK32" i="12" s="1"/>
  <c r="S32" i="12"/>
  <c r="AP32" i="12" s="1"/>
  <c r="P32" i="12"/>
  <c r="O32" i="12"/>
  <c r="E32" i="12"/>
  <c r="J32" i="12" s="1"/>
  <c r="AR31" i="12"/>
  <c r="AQ31" i="12"/>
  <c r="AO31" i="12"/>
  <c r="AU31" i="12" s="1"/>
  <c r="AD31" i="12"/>
  <c r="AB31" i="12"/>
  <c r="Z31" i="12"/>
  <c r="Y31" i="12"/>
  <c r="V31" i="12"/>
  <c r="AK31" i="12" s="1"/>
  <c r="S31" i="12"/>
  <c r="AP31" i="12" s="1"/>
  <c r="O31" i="12"/>
  <c r="E31" i="12"/>
  <c r="J31" i="12" s="1"/>
  <c r="AR30" i="12"/>
  <c r="AQ30" i="12"/>
  <c r="AO30" i="12"/>
  <c r="AU30" i="12" s="1"/>
  <c r="Z30" i="12"/>
  <c r="Y30" i="12"/>
  <c r="V30" i="12"/>
  <c r="AK30" i="12" s="1"/>
  <c r="S30" i="12"/>
  <c r="AP30" i="12" s="1"/>
  <c r="O30" i="12"/>
  <c r="E30" i="12"/>
  <c r="J30" i="12" s="1"/>
  <c r="AR29" i="12"/>
  <c r="AQ29" i="12"/>
  <c r="AP29" i="12"/>
  <c r="AO29" i="12"/>
  <c r="AU29" i="12" s="1"/>
  <c r="Z29" i="12"/>
  <c r="Y29" i="12"/>
  <c r="AD29" i="12" s="1"/>
  <c r="V29" i="12"/>
  <c r="AK29" i="12" s="1"/>
  <c r="S29" i="12"/>
  <c r="AN29" i="12" s="1"/>
  <c r="AT29" i="12" s="1"/>
  <c r="O29" i="12"/>
  <c r="E29" i="12"/>
  <c r="J29" i="12" s="1"/>
  <c r="AR28" i="12"/>
  <c r="AQ28" i="12"/>
  <c r="AP28" i="12"/>
  <c r="AO28" i="12"/>
  <c r="AU28" i="12" s="1"/>
  <c r="Z28" i="12"/>
  <c r="Y28" i="12"/>
  <c r="V28" i="12"/>
  <c r="AK28" i="12" s="1"/>
  <c r="S28" i="12"/>
  <c r="AB28" i="12" s="1"/>
  <c r="P28" i="12"/>
  <c r="O28" i="12"/>
  <c r="E28" i="12"/>
  <c r="J28" i="12" s="1"/>
  <c r="AR27" i="12"/>
  <c r="AQ27" i="12"/>
  <c r="AO27" i="12"/>
  <c r="AU27" i="12" s="1"/>
  <c r="AN27" i="12"/>
  <c r="AT27" i="12" s="1"/>
  <c r="AI27" i="12"/>
  <c r="AB27" i="12"/>
  <c r="Z27" i="12"/>
  <c r="Y27" i="12"/>
  <c r="V27" i="12"/>
  <c r="AK27" i="12" s="1"/>
  <c r="S27" i="12"/>
  <c r="AP27" i="12" s="1"/>
  <c r="O27" i="12"/>
  <c r="E27" i="12"/>
  <c r="J27" i="12" s="1"/>
  <c r="AU26" i="12"/>
  <c r="AR26" i="12"/>
  <c r="AQ26" i="12"/>
  <c r="AO26" i="12"/>
  <c r="AD26" i="12"/>
  <c r="AB26" i="12"/>
  <c r="Z26" i="12"/>
  <c r="Y26" i="12"/>
  <c r="V26" i="12"/>
  <c r="AK26" i="12" s="1"/>
  <c r="S26" i="12"/>
  <c r="AP26" i="12" s="1"/>
  <c r="O26" i="12"/>
  <c r="E26" i="12"/>
  <c r="J26" i="12" s="1"/>
  <c r="AR25" i="12"/>
  <c r="AQ25" i="12"/>
  <c r="AO25" i="12"/>
  <c r="AU25" i="12" s="1"/>
  <c r="Z25" i="12"/>
  <c r="Y25" i="12"/>
  <c r="V25" i="12"/>
  <c r="AK25" i="12" s="1"/>
  <c r="S25" i="12"/>
  <c r="AP25" i="12" s="1"/>
  <c r="P25" i="12"/>
  <c r="O25" i="12"/>
  <c r="E25" i="12"/>
  <c r="J25" i="12" s="1"/>
  <c r="AR24" i="12"/>
  <c r="AQ24" i="12"/>
  <c r="AO24" i="12"/>
  <c r="AU24" i="12" s="1"/>
  <c r="Z24" i="12"/>
  <c r="Y24" i="12"/>
  <c r="V24" i="12"/>
  <c r="AK24" i="12" s="1"/>
  <c r="S24" i="12"/>
  <c r="P24" i="12" s="1"/>
  <c r="O24" i="12"/>
  <c r="E24" i="12"/>
  <c r="J24" i="12" s="1"/>
  <c r="AR23" i="12"/>
  <c r="AQ23" i="12"/>
  <c r="AO23" i="12"/>
  <c r="AU23" i="12" s="1"/>
  <c r="AD23" i="12"/>
  <c r="Z23" i="12"/>
  <c r="Y23" i="12"/>
  <c r="V23" i="12"/>
  <c r="AK23" i="12" s="1"/>
  <c r="S23" i="12"/>
  <c r="AN23" i="12" s="1"/>
  <c r="AT23" i="12" s="1"/>
  <c r="P23" i="12"/>
  <c r="O23" i="12"/>
  <c r="E23" i="12"/>
  <c r="J23" i="12" s="1"/>
  <c r="AR22" i="12"/>
  <c r="AQ22" i="12"/>
  <c r="AO22" i="12"/>
  <c r="AU22" i="12" s="1"/>
  <c r="AN22" i="12"/>
  <c r="AT22" i="12" s="1"/>
  <c r="AI22" i="12"/>
  <c r="Z22" i="12"/>
  <c r="Y22" i="12"/>
  <c r="V22" i="12"/>
  <c r="AK22" i="12" s="1"/>
  <c r="S22" i="12"/>
  <c r="AB22" i="12" s="1"/>
  <c r="P22" i="12"/>
  <c r="O22" i="12"/>
  <c r="E22" i="12"/>
  <c r="J22" i="12" s="1"/>
  <c r="AR21" i="12"/>
  <c r="AQ21" i="12"/>
  <c r="AP21" i="12"/>
  <c r="AO21" i="12"/>
  <c r="AU21" i="12" s="1"/>
  <c r="AN21" i="12"/>
  <c r="AT21" i="12" s="1"/>
  <c r="AI21" i="12"/>
  <c r="AD21" i="12"/>
  <c r="Z21" i="12"/>
  <c r="Y21" i="12"/>
  <c r="V21" i="12"/>
  <c r="AK21" i="12" s="1"/>
  <c r="S21" i="12"/>
  <c r="AB21" i="12" s="1"/>
  <c r="P21" i="12"/>
  <c r="O21" i="12"/>
  <c r="E21" i="12"/>
  <c r="J21" i="12" s="1"/>
  <c r="AR20" i="12"/>
  <c r="AQ20" i="12"/>
  <c r="AO20" i="12"/>
  <c r="AU20" i="12" s="1"/>
  <c r="AI20" i="12"/>
  <c r="AD20" i="12"/>
  <c r="AB20" i="12"/>
  <c r="Z20" i="12"/>
  <c r="Y20" i="12"/>
  <c r="V20" i="12"/>
  <c r="AK20" i="12" s="1"/>
  <c r="S20" i="12"/>
  <c r="AP20" i="12" s="1"/>
  <c r="O20" i="12"/>
  <c r="E20" i="12"/>
  <c r="J20" i="12" s="1"/>
  <c r="AR19" i="12"/>
  <c r="AR71" i="12" s="1"/>
  <c r="AQ19" i="12"/>
  <c r="AP19" i="12"/>
  <c r="AO19" i="12"/>
  <c r="AU19" i="12" s="1"/>
  <c r="AN19" i="12"/>
  <c r="Z19" i="12"/>
  <c r="Y19" i="12"/>
  <c r="V19" i="12"/>
  <c r="AK19" i="12" s="1"/>
  <c r="S19" i="12"/>
  <c r="AB19" i="12" s="1"/>
  <c r="P19" i="12"/>
  <c r="O19" i="12"/>
  <c r="E19" i="12"/>
  <c r="AJ17" i="12"/>
  <c r="AJ74" i="12" s="1"/>
  <c r="AH17" i="12"/>
  <c r="AH74" i="12" s="1"/>
  <c r="AG17" i="12"/>
  <c r="AF17" i="12"/>
  <c r="AF74" i="12" s="1"/>
  <c r="AE17" i="12"/>
  <c r="AE74" i="12" s="1"/>
  <c r="AC17" i="12"/>
  <c r="AC74" i="12" s="1"/>
  <c r="X17" i="12"/>
  <c r="X74" i="12" s="1"/>
  <c r="W17" i="12"/>
  <c r="W74" i="12" s="1"/>
  <c r="U17" i="12"/>
  <c r="U74" i="12" s="1"/>
  <c r="T17" i="12"/>
  <c r="T74" i="12" s="1"/>
  <c r="R17" i="12"/>
  <c r="Q17" i="12"/>
  <c r="L17" i="12"/>
  <c r="H17" i="12"/>
  <c r="H74" i="12" s="1"/>
  <c r="AI19" i="12" s="1"/>
  <c r="G17" i="12"/>
  <c r="G74" i="12" s="1"/>
  <c r="F17" i="12"/>
  <c r="F74" i="12" s="1"/>
  <c r="E17" i="12"/>
  <c r="AR15" i="12"/>
  <c r="AQ15" i="12"/>
  <c r="AP15" i="12"/>
  <c r="AO15" i="12"/>
  <c r="AN15" i="12"/>
  <c r="AT15" i="12" s="1"/>
  <c r="AK15" i="12"/>
  <c r="AB15" i="12"/>
  <c r="Z15" i="12"/>
  <c r="Y15" i="12"/>
  <c r="AD15" i="12" s="1"/>
  <c r="J15" i="12"/>
  <c r="AR14" i="12"/>
  <c r="AQ14" i="12"/>
  <c r="AO14" i="12"/>
  <c r="AI14" i="12"/>
  <c r="Z14" i="12"/>
  <c r="Y14" i="12"/>
  <c r="AD14" i="12" s="1"/>
  <c r="V14" i="12"/>
  <c r="AK14" i="12" s="1"/>
  <c r="AB14" i="12"/>
  <c r="J14" i="12"/>
  <c r="AR13" i="12"/>
  <c r="AQ13" i="12"/>
  <c r="AO13" i="12"/>
  <c r="AB13" i="12"/>
  <c r="Z13" i="12"/>
  <c r="Y13" i="12"/>
  <c r="AD13" i="12" s="1"/>
  <c r="V13" i="12"/>
  <c r="AK13" i="12" s="1"/>
  <c r="AP13" i="12"/>
  <c r="J13" i="12"/>
  <c r="AR12" i="12"/>
  <c r="AQ12" i="12"/>
  <c r="AO12" i="12"/>
  <c r="AI12" i="12"/>
  <c r="Z12" i="12"/>
  <c r="Y12" i="12"/>
  <c r="V12" i="12"/>
  <c r="AK12" i="12" s="1"/>
  <c r="AP12" i="12"/>
  <c r="J12" i="12"/>
  <c r="AR11" i="12"/>
  <c r="AQ11" i="12"/>
  <c r="AO11" i="12"/>
  <c r="Z11" i="12"/>
  <c r="Y11" i="12"/>
  <c r="V11" i="12"/>
  <c r="AK11" i="12" s="1"/>
  <c r="AB11" i="12"/>
  <c r="J11" i="12"/>
  <c r="AR10" i="12"/>
  <c r="AQ10" i="12"/>
  <c r="AO10" i="12"/>
  <c r="Z10" i="12"/>
  <c r="Y10" i="12"/>
  <c r="AD10" i="12" s="1"/>
  <c r="V10" i="12"/>
  <c r="AK10" i="12" s="1"/>
  <c r="AB10" i="12"/>
  <c r="J10" i="12"/>
  <c r="AR9" i="12"/>
  <c r="AQ9" i="12"/>
  <c r="AO9" i="12"/>
  <c r="AI9" i="12"/>
  <c r="Z9" i="12"/>
  <c r="Y9" i="12"/>
  <c r="AD9" i="12" s="1"/>
  <c r="V9" i="12"/>
  <c r="AK9" i="12" s="1"/>
  <c r="J9" i="12"/>
  <c r="AR8" i="12"/>
  <c r="AQ8" i="12"/>
  <c r="AO8" i="12"/>
  <c r="AI8" i="12"/>
  <c r="Z8" i="12"/>
  <c r="Y8" i="12"/>
  <c r="AD8" i="12" s="1"/>
  <c r="V8" i="12"/>
  <c r="AK8" i="12" s="1"/>
  <c r="AP8" i="12"/>
  <c r="J8" i="12"/>
  <c r="AR7" i="12"/>
  <c r="AQ7" i="12"/>
  <c r="AO7" i="12"/>
  <c r="AI7" i="12"/>
  <c r="Z7" i="12"/>
  <c r="Y7" i="12"/>
  <c r="V7" i="12"/>
  <c r="AK7" i="12" s="1"/>
  <c r="AP7" i="12"/>
  <c r="J7" i="12"/>
  <c r="AR6" i="12"/>
  <c r="AQ6" i="12"/>
  <c r="AO6" i="12"/>
  <c r="AI6" i="12"/>
  <c r="Z6" i="12"/>
  <c r="Y6" i="12"/>
  <c r="AN6" i="12" s="1"/>
  <c r="V6" i="12"/>
  <c r="AK6" i="12" s="1"/>
  <c r="AB6" i="12"/>
  <c r="J6" i="12"/>
  <c r="AR5" i="12"/>
  <c r="AQ5" i="12"/>
  <c r="AO5" i="12"/>
  <c r="AI5" i="12"/>
  <c r="Z5" i="12"/>
  <c r="Y5" i="12"/>
  <c r="V5" i="12"/>
  <c r="AK5" i="12" s="1"/>
  <c r="AP5" i="12"/>
  <c r="J5" i="12"/>
  <c r="AR4" i="12"/>
  <c r="AQ4" i="12"/>
  <c r="AO4" i="12"/>
  <c r="AI4" i="12"/>
  <c r="Z4" i="12"/>
  <c r="Y4" i="12"/>
  <c r="V4" i="12"/>
  <c r="AK4" i="12" s="1"/>
  <c r="AN4" i="12"/>
  <c r="AT4" i="12" s="1"/>
  <c r="J4" i="12"/>
  <c r="AR3" i="12"/>
  <c r="AQ3" i="12"/>
  <c r="AO3" i="12"/>
  <c r="Z3" i="12"/>
  <c r="Y3" i="12"/>
  <c r="AD3" i="12" s="1"/>
  <c r="V3" i="12"/>
  <c r="AB3" i="12"/>
  <c r="J3" i="12"/>
  <c r="AF75" i="11"/>
  <c r="P74" i="11"/>
  <c r="O74" i="11"/>
  <c r="N74" i="11"/>
  <c r="M74" i="11"/>
  <c r="K74" i="11"/>
  <c r="I74" i="11"/>
  <c r="AJ72" i="11"/>
  <c r="AH72" i="11"/>
  <c r="AG72" i="11"/>
  <c r="AR72" i="11" s="1"/>
  <c r="AF72" i="11"/>
  <c r="AE72" i="11"/>
  <c r="AC72" i="11"/>
  <c r="X72" i="11"/>
  <c r="W72" i="11"/>
  <c r="U72" i="11"/>
  <c r="T72" i="11"/>
  <c r="R72" i="11"/>
  <c r="Q72" i="11"/>
  <c r="L72" i="11"/>
  <c r="H72" i="11"/>
  <c r="G72" i="11"/>
  <c r="F72" i="11"/>
  <c r="AU70" i="11"/>
  <c r="AR70" i="11"/>
  <c r="AQ70" i="11"/>
  <c r="AO70" i="11"/>
  <c r="Z70" i="11"/>
  <c r="Y70" i="11"/>
  <c r="V70" i="11"/>
  <c r="AK70" i="11" s="1"/>
  <c r="S70" i="11"/>
  <c r="AN70" i="11" s="1"/>
  <c r="AT70" i="11" s="1"/>
  <c r="O70" i="11"/>
  <c r="E70" i="11"/>
  <c r="J70" i="11" s="1"/>
  <c r="AU69" i="11"/>
  <c r="AR69" i="11"/>
  <c r="AQ69" i="11"/>
  <c r="AO69" i="11"/>
  <c r="AN69" i="11"/>
  <c r="AT69" i="11" s="1"/>
  <c r="Z69" i="11"/>
  <c r="Y69" i="11"/>
  <c r="V69" i="11"/>
  <c r="AK69" i="11" s="1"/>
  <c r="S69" i="11"/>
  <c r="AB69" i="11" s="1"/>
  <c r="O69" i="11"/>
  <c r="J69" i="11"/>
  <c r="E69" i="11"/>
  <c r="AR68" i="11"/>
  <c r="AQ68" i="11"/>
  <c r="AO68" i="11"/>
  <c r="AU68" i="11" s="1"/>
  <c r="AB68" i="11"/>
  <c r="Z68" i="11"/>
  <c r="Y68" i="11"/>
  <c r="V68" i="11"/>
  <c r="AK68" i="11" s="1"/>
  <c r="S68" i="11"/>
  <c r="AN68" i="11" s="1"/>
  <c r="AT68" i="11" s="1"/>
  <c r="O68" i="11"/>
  <c r="J68" i="11"/>
  <c r="E68" i="11"/>
  <c r="AU67" i="11"/>
  <c r="AR67" i="11"/>
  <c r="AQ67" i="11"/>
  <c r="AO67" i="11"/>
  <c r="AN67" i="11"/>
  <c r="AT67" i="11" s="1"/>
  <c r="AB67" i="11"/>
  <c r="Z67" i="11"/>
  <c r="Y67" i="11"/>
  <c r="V67" i="11"/>
  <c r="AK67" i="11" s="1"/>
  <c r="S67" i="11"/>
  <c r="O67" i="11"/>
  <c r="J67" i="11"/>
  <c r="E67" i="11"/>
  <c r="AU66" i="11"/>
  <c r="AR66" i="11"/>
  <c r="AQ66" i="11"/>
  <c r="AO66" i="11"/>
  <c r="Z66" i="11"/>
  <c r="Y66" i="11"/>
  <c r="V66" i="11"/>
  <c r="AK66" i="11" s="1"/>
  <c r="S66" i="11"/>
  <c r="AN66" i="11" s="1"/>
  <c r="AT66" i="11" s="1"/>
  <c r="O66" i="11"/>
  <c r="J66" i="11"/>
  <c r="E66" i="11"/>
  <c r="AU65" i="11"/>
  <c r="AR65" i="11"/>
  <c r="AQ65" i="11"/>
  <c r="AO65" i="11"/>
  <c r="AN65" i="11"/>
  <c r="AT65" i="11" s="1"/>
  <c r="Z65" i="11"/>
  <c r="Y65" i="11"/>
  <c r="V65" i="11"/>
  <c r="AK65" i="11" s="1"/>
  <c r="S65" i="11"/>
  <c r="AB65" i="11" s="1"/>
  <c r="O65" i="11"/>
  <c r="J65" i="11"/>
  <c r="E65" i="11"/>
  <c r="AR64" i="11"/>
  <c r="AQ64" i="11"/>
  <c r="AO64" i="11"/>
  <c r="AU64" i="11" s="1"/>
  <c r="AB64" i="11"/>
  <c r="Z64" i="11"/>
  <c r="Y64" i="11"/>
  <c r="V64" i="11"/>
  <c r="AK64" i="11" s="1"/>
  <c r="S64" i="11"/>
  <c r="AN64" i="11" s="1"/>
  <c r="AT64" i="11" s="1"/>
  <c r="O64" i="11"/>
  <c r="J64" i="11"/>
  <c r="E64" i="11"/>
  <c r="AU63" i="11"/>
  <c r="AR63" i="11"/>
  <c r="AQ63" i="11"/>
  <c r="AO63" i="11"/>
  <c r="AN63" i="11"/>
  <c r="AT63" i="11" s="1"/>
  <c r="AK63" i="11"/>
  <c r="AB63" i="11"/>
  <c r="Z63" i="11"/>
  <c r="Y63" i="11"/>
  <c r="V63" i="11"/>
  <c r="S63" i="11"/>
  <c r="O63" i="11"/>
  <c r="J63" i="11"/>
  <c r="E63" i="11"/>
  <c r="AU62" i="11"/>
  <c r="AR62" i="11"/>
  <c r="AQ62" i="11"/>
  <c r="AO62" i="11"/>
  <c r="Z62" i="11"/>
  <c r="Y62" i="11"/>
  <c r="V62" i="11"/>
  <c r="AK62" i="11" s="1"/>
  <c r="S62" i="11"/>
  <c r="AN62" i="11" s="1"/>
  <c r="AT62" i="11" s="1"/>
  <c r="O62" i="11"/>
  <c r="J62" i="11"/>
  <c r="E62" i="11"/>
  <c r="AU61" i="11"/>
  <c r="AR61" i="11"/>
  <c r="AQ61" i="11"/>
  <c r="AO61" i="11"/>
  <c r="AN61" i="11"/>
  <c r="AT61" i="11" s="1"/>
  <c r="Z61" i="11"/>
  <c r="Y61" i="11"/>
  <c r="V61" i="11"/>
  <c r="AK61" i="11" s="1"/>
  <c r="S61" i="11"/>
  <c r="AB61" i="11" s="1"/>
  <c r="O61" i="11"/>
  <c r="J61" i="11"/>
  <c r="E61" i="11"/>
  <c r="AR60" i="11"/>
  <c r="AQ60" i="11"/>
  <c r="AO60" i="11"/>
  <c r="AU60" i="11" s="1"/>
  <c r="AB60" i="11"/>
  <c r="Z60" i="11"/>
  <c r="Y60" i="11"/>
  <c r="V60" i="11"/>
  <c r="AK60" i="11" s="1"/>
  <c r="S60" i="11"/>
  <c r="AN60" i="11" s="1"/>
  <c r="AT60" i="11" s="1"/>
  <c r="O60" i="11"/>
  <c r="J60" i="11"/>
  <c r="E60" i="11"/>
  <c r="AU59" i="11"/>
  <c r="AR59" i="11"/>
  <c r="AQ59" i="11"/>
  <c r="AO59" i="11"/>
  <c r="AN59" i="11"/>
  <c r="AT59" i="11" s="1"/>
  <c r="AK59" i="11"/>
  <c r="AB59" i="11"/>
  <c r="Z59" i="11"/>
  <c r="Y59" i="11"/>
  <c r="V59" i="11"/>
  <c r="S59" i="11"/>
  <c r="O59" i="11"/>
  <c r="J59" i="11"/>
  <c r="E59" i="11"/>
  <c r="AR58" i="11"/>
  <c r="AQ58" i="11"/>
  <c r="AO58" i="11"/>
  <c r="AU58" i="11" s="1"/>
  <c r="Z58" i="11"/>
  <c r="Y58" i="11"/>
  <c r="V58" i="11"/>
  <c r="AK58" i="11" s="1"/>
  <c r="S58" i="11"/>
  <c r="AN58" i="11" s="1"/>
  <c r="AT58" i="11" s="1"/>
  <c r="O58" i="11"/>
  <c r="E58" i="11"/>
  <c r="J58" i="11" s="1"/>
  <c r="AR57" i="11"/>
  <c r="AQ57" i="11"/>
  <c r="AO57" i="11"/>
  <c r="AU57" i="11" s="1"/>
  <c r="AK57" i="11"/>
  <c r="AB57" i="11"/>
  <c r="Z57" i="11"/>
  <c r="Y57" i="11"/>
  <c r="AD57" i="11" s="1"/>
  <c r="V57" i="11"/>
  <c r="S57" i="11"/>
  <c r="AN57" i="11" s="1"/>
  <c r="AT57" i="11" s="1"/>
  <c r="O57" i="11"/>
  <c r="J57" i="11"/>
  <c r="E57" i="11"/>
  <c r="AR56" i="11"/>
  <c r="AQ56" i="11"/>
  <c r="AO56" i="11"/>
  <c r="AU56" i="11" s="1"/>
  <c r="AD56" i="11"/>
  <c r="AB56" i="11"/>
  <c r="Z56" i="11"/>
  <c r="Y56" i="11"/>
  <c r="V56" i="11"/>
  <c r="AK56" i="11" s="1"/>
  <c r="S56" i="11"/>
  <c r="AN56" i="11" s="1"/>
  <c r="AT56" i="11" s="1"/>
  <c r="O56" i="11"/>
  <c r="E56" i="11"/>
  <c r="J56" i="11" s="1"/>
  <c r="AR55" i="11"/>
  <c r="AQ55" i="11"/>
  <c r="AO55" i="11"/>
  <c r="AU55" i="11" s="1"/>
  <c r="AK55" i="11"/>
  <c r="AD55" i="11"/>
  <c r="Z55" i="11"/>
  <c r="Y55" i="11"/>
  <c r="V55" i="11"/>
  <c r="S55" i="11"/>
  <c r="O55" i="11"/>
  <c r="E55" i="11"/>
  <c r="J55" i="11" s="1"/>
  <c r="AR54" i="11"/>
  <c r="AQ54" i="11"/>
  <c r="AO54" i="11"/>
  <c r="AU54" i="11" s="1"/>
  <c r="AN54" i="11"/>
  <c r="AT54" i="11" s="1"/>
  <c r="AK54" i="11"/>
  <c r="Z54" i="11"/>
  <c r="Y54" i="11"/>
  <c r="V54" i="11"/>
  <c r="S54" i="11"/>
  <c r="AB54" i="11" s="1"/>
  <c r="O54" i="11"/>
  <c r="E54" i="11"/>
  <c r="J54" i="11" s="1"/>
  <c r="AR53" i="11"/>
  <c r="AQ53" i="11"/>
  <c r="AO53" i="11"/>
  <c r="AU53" i="11" s="1"/>
  <c r="Z53" i="11"/>
  <c r="Y53" i="11"/>
  <c r="V53" i="11"/>
  <c r="AK53" i="11" s="1"/>
  <c r="S53" i="11"/>
  <c r="AN53" i="11" s="1"/>
  <c r="AT53" i="11" s="1"/>
  <c r="O53" i="11"/>
  <c r="E53" i="11"/>
  <c r="J53" i="11" s="1"/>
  <c r="AR52" i="11"/>
  <c r="AQ52" i="11"/>
  <c r="AO52" i="11"/>
  <c r="AU52" i="11" s="1"/>
  <c r="AK52" i="11"/>
  <c r="AB52" i="11"/>
  <c r="Z52" i="11"/>
  <c r="Y52" i="11"/>
  <c r="V52" i="11"/>
  <c r="S52" i="11"/>
  <c r="O52" i="11"/>
  <c r="J52" i="11"/>
  <c r="E52" i="11"/>
  <c r="AU51" i="11"/>
  <c r="AR51" i="11"/>
  <c r="AQ51" i="11"/>
  <c r="AO51" i="11"/>
  <c r="AN51" i="11"/>
  <c r="AT51" i="11" s="1"/>
  <c r="AB51" i="11"/>
  <c r="Z51" i="11"/>
  <c r="Y51" i="11"/>
  <c r="AD51" i="11" s="1"/>
  <c r="V51" i="11"/>
  <c r="AK51" i="11" s="1"/>
  <c r="S51" i="11"/>
  <c r="O51" i="11"/>
  <c r="J51" i="11"/>
  <c r="E51" i="11"/>
  <c r="AR50" i="11"/>
  <c r="AQ50" i="11"/>
  <c r="AO50" i="11"/>
  <c r="AU50" i="11" s="1"/>
  <c r="Z50" i="11"/>
  <c r="Y50" i="11"/>
  <c r="V50" i="11"/>
  <c r="AK50" i="11" s="1"/>
  <c r="S50" i="11"/>
  <c r="AN50" i="11" s="1"/>
  <c r="AT50" i="11" s="1"/>
  <c r="O50" i="11"/>
  <c r="E50" i="11"/>
  <c r="J50" i="11" s="1"/>
  <c r="AR49" i="11"/>
  <c r="AQ49" i="11"/>
  <c r="AO49" i="11"/>
  <c r="AU49" i="11" s="1"/>
  <c r="AK49" i="11"/>
  <c r="AB49" i="11"/>
  <c r="Z49" i="11"/>
  <c r="Y49" i="11"/>
  <c r="AD49" i="11" s="1"/>
  <c r="V49" i="11"/>
  <c r="S49" i="11"/>
  <c r="AN49" i="11" s="1"/>
  <c r="AT49" i="11" s="1"/>
  <c r="O49" i="11"/>
  <c r="J49" i="11"/>
  <c r="E49" i="11"/>
  <c r="AR48" i="11"/>
  <c r="AQ48" i="11"/>
  <c r="AO48" i="11"/>
  <c r="AU48" i="11" s="1"/>
  <c r="AD48" i="11"/>
  <c r="Z48" i="11"/>
  <c r="Y48" i="11"/>
  <c r="V48" i="11"/>
  <c r="AK48" i="11" s="1"/>
  <c r="S48" i="11"/>
  <c r="AN48" i="11" s="1"/>
  <c r="AT48" i="11" s="1"/>
  <c r="O48" i="11"/>
  <c r="J48" i="11"/>
  <c r="E48" i="11"/>
  <c r="AR47" i="11"/>
  <c r="AQ47" i="11"/>
  <c r="AO47" i="11"/>
  <c r="AU47" i="11" s="1"/>
  <c r="AK47" i="11"/>
  <c r="AD47" i="11"/>
  <c r="Z47" i="11"/>
  <c r="Y47" i="11"/>
  <c r="V47" i="11"/>
  <c r="S47" i="11"/>
  <c r="O47" i="11"/>
  <c r="J47" i="11"/>
  <c r="E47" i="11"/>
  <c r="AU46" i="11"/>
  <c r="AR46" i="11"/>
  <c r="AQ46" i="11"/>
  <c r="AO46" i="11"/>
  <c r="AN46" i="11"/>
  <c r="AT46" i="11" s="1"/>
  <c r="AB46" i="11"/>
  <c r="Z46" i="11"/>
  <c r="Y46" i="11"/>
  <c r="V46" i="11"/>
  <c r="AK46" i="11" s="1"/>
  <c r="S46" i="11"/>
  <c r="O46" i="11"/>
  <c r="J46" i="11"/>
  <c r="E46" i="11"/>
  <c r="AR45" i="11"/>
  <c r="AQ45" i="11"/>
  <c r="AO45" i="11"/>
  <c r="AU45" i="11" s="1"/>
  <c r="Z45" i="11"/>
  <c r="Y45" i="11"/>
  <c r="V45" i="11"/>
  <c r="AK45" i="11" s="1"/>
  <c r="S45" i="11"/>
  <c r="AP45" i="11" s="1"/>
  <c r="P45" i="11"/>
  <c r="O45" i="11"/>
  <c r="J45" i="11"/>
  <c r="E45" i="11"/>
  <c r="AR44" i="11"/>
  <c r="AQ44" i="11"/>
  <c r="AO44" i="11"/>
  <c r="AU44" i="11" s="1"/>
  <c r="AK44" i="11"/>
  <c r="Z44" i="11"/>
  <c r="Y44" i="11"/>
  <c r="V44" i="11"/>
  <c r="S44" i="11"/>
  <c r="P44" i="11" s="1"/>
  <c r="O44" i="11"/>
  <c r="J44" i="11"/>
  <c r="E44" i="11"/>
  <c r="AU43" i="11"/>
  <c r="AR43" i="11"/>
  <c r="AQ43" i="11"/>
  <c r="AO43" i="11"/>
  <c r="Z43" i="11"/>
  <c r="Y43" i="11"/>
  <c r="AD43" i="11" s="1"/>
  <c r="V43" i="11"/>
  <c r="AK43" i="11" s="1"/>
  <c r="S43" i="11"/>
  <c r="AN43" i="11" s="1"/>
  <c r="AT43" i="11" s="1"/>
  <c r="O43" i="11"/>
  <c r="J43" i="11"/>
  <c r="E43" i="11"/>
  <c r="AR42" i="11"/>
  <c r="AQ42" i="11"/>
  <c r="AO42" i="11"/>
  <c r="AU42" i="11" s="1"/>
  <c r="AN42" i="11"/>
  <c r="AT42" i="11" s="1"/>
  <c r="AD42" i="11"/>
  <c r="Z42" i="11"/>
  <c r="Y42" i="11"/>
  <c r="V42" i="11"/>
  <c r="AK42" i="11" s="1"/>
  <c r="S42" i="11"/>
  <c r="AP42" i="11" s="1"/>
  <c r="P42" i="11"/>
  <c r="O42" i="11"/>
  <c r="J42" i="11"/>
  <c r="E42" i="11"/>
  <c r="AR41" i="11"/>
  <c r="AQ41" i="11"/>
  <c r="AO41" i="11"/>
  <c r="AU41" i="11" s="1"/>
  <c r="AD41" i="11"/>
  <c r="Z41" i="11"/>
  <c r="Y41" i="11"/>
  <c r="V41" i="11"/>
  <c r="AK41" i="11" s="1"/>
  <c r="S41" i="11"/>
  <c r="AP41" i="11" s="1"/>
  <c r="P41" i="11"/>
  <c r="O41" i="11"/>
  <c r="J41" i="11"/>
  <c r="E41" i="11"/>
  <c r="AU40" i="11"/>
  <c r="AR40" i="11"/>
  <c r="AQ40" i="11"/>
  <c r="AO40" i="11"/>
  <c r="AK40" i="11"/>
  <c r="Z40" i="11"/>
  <c r="Y40" i="11"/>
  <c r="V40" i="11"/>
  <c r="S40" i="11"/>
  <c r="P40" i="11" s="1"/>
  <c r="O40" i="11"/>
  <c r="E40" i="11"/>
  <c r="J40" i="11" s="1"/>
  <c r="AU39" i="11"/>
  <c r="AR39" i="11"/>
  <c r="AQ39" i="11"/>
  <c r="AO39" i="11"/>
  <c r="AN39" i="11"/>
  <c r="AT39" i="11" s="1"/>
  <c r="Z39" i="11"/>
  <c r="Y39" i="11"/>
  <c r="AD39" i="11" s="1"/>
  <c r="V39" i="11"/>
  <c r="AK39" i="11" s="1"/>
  <c r="S39" i="11"/>
  <c r="O39" i="11"/>
  <c r="E39" i="11"/>
  <c r="J39" i="11" s="1"/>
  <c r="AR38" i="11"/>
  <c r="AQ38" i="11"/>
  <c r="AO38" i="11"/>
  <c r="AU38" i="11" s="1"/>
  <c r="AN38" i="11"/>
  <c r="AT38" i="11" s="1"/>
  <c r="AD38" i="11"/>
  <c r="Z38" i="11"/>
  <c r="Y38" i="11"/>
  <c r="V38" i="11"/>
  <c r="AK38" i="11" s="1"/>
  <c r="S38" i="11"/>
  <c r="AP38" i="11" s="1"/>
  <c r="P38" i="11"/>
  <c r="O38" i="11"/>
  <c r="J38" i="11"/>
  <c r="E38" i="11"/>
  <c r="AR37" i="11"/>
  <c r="AQ37" i="11"/>
  <c r="AP37" i="11"/>
  <c r="AO37" i="11"/>
  <c r="AU37" i="11" s="1"/>
  <c r="AD37" i="11"/>
  <c r="Z37" i="11"/>
  <c r="Y37" i="11"/>
  <c r="V37" i="11"/>
  <c r="AK37" i="11" s="1"/>
  <c r="S37" i="11"/>
  <c r="AN37" i="11" s="1"/>
  <c r="AT37" i="11" s="1"/>
  <c r="P37" i="11"/>
  <c r="O37" i="11"/>
  <c r="E37" i="11"/>
  <c r="J37" i="11" s="1"/>
  <c r="AR36" i="11"/>
  <c r="AQ36" i="11"/>
  <c r="AO36" i="11"/>
  <c r="AU36" i="11" s="1"/>
  <c r="Z36" i="11"/>
  <c r="Y36" i="11"/>
  <c r="AD36" i="11" s="1"/>
  <c r="V36" i="11"/>
  <c r="AK36" i="11" s="1"/>
  <c r="S36" i="11"/>
  <c r="AN36" i="11" s="1"/>
  <c r="AT36" i="11" s="1"/>
  <c r="O36" i="11"/>
  <c r="E36" i="11"/>
  <c r="J36" i="11" s="1"/>
  <c r="AR35" i="11"/>
  <c r="AQ35" i="11"/>
  <c r="AP35" i="11"/>
  <c r="AO35" i="11"/>
  <c r="AU35" i="11" s="1"/>
  <c r="AD35" i="11"/>
  <c r="Z35" i="11"/>
  <c r="Y35" i="11"/>
  <c r="V35" i="11"/>
  <c r="AK35" i="11" s="1"/>
  <c r="S35" i="11"/>
  <c r="AN35" i="11" s="1"/>
  <c r="AT35" i="11" s="1"/>
  <c r="P35" i="11"/>
  <c r="O35" i="11"/>
  <c r="E35" i="11"/>
  <c r="J35" i="11" s="1"/>
  <c r="AR34" i="11"/>
  <c r="AQ34" i="11"/>
  <c r="AO34" i="11"/>
  <c r="AU34" i="11" s="1"/>
  <c r="AB34" i="11"/>
  <c r="Z34" i="11"/>
  <c r="Y34" i="11"/>
  <c r="AD34" i="11" s="1"/>
  <c r="V34" i="11"/>
  <c r="AK34" i="11" s="1"/>
  <c r="S34" i="11"/>
  <c r="AN34" i="11" s="1"/>
  <c r="AT34" i="11" s="1"/>
  <c r="P34" i="11"/>
  <c r="O34" i="11"/>
  <c r="E34" i="11"/>
  <c r="J34" i="11" s="1"/>
  <c r="AR33" i="11"/>
  <c r="AQ33" i="11"/>
  <c r="AP33" i="11"/>
  <c r="AO33" i="11"/>
  <c r="AU33" i="11" s="1"/>
  <c r="Z33" i="11"/>
  <c r="Y33" i="11"/>
  <c r="AD33" i="11" s="1"/>
  <c r="V33" i="11"/>
  <c r="AK33" i="11" s="1"/>
  <c r="S33" i="11"/>
  <c r="AN33" i="11" s="1"/>
  <c r="AT33" i="11" s="1"/>
  <c r="P33" i="11"/>
  <c r="O33" i="11"/>
  <c r="E33" i="11"/>
  <c r="J33" i="11" s="1"/>
  <c r="AR32" i="11"/>
  <c r="AQ32" i="11"/>
  <c r="AO32" i="11"/>
  <c r="AU32" i="11" s="1"/>
  <c r="AB32" i="11"/>
  <c r="Z32" i="11"/>
  <c r="Y32" i="11"/>
  <c r="AD32" i="11" s="1"/>
  <c r="V32" i="11"/>
  <c r="AK32" i="11" s="1"/>
  <c r="S32" i="11"/>
  <c r="AN32" i="11" s="1"/>
  <c r="AT32" i="11" s="1"/>
  <c r="O32" i="11"/>
  <c r="E32" i="11"/>
  <c r="J32" i="11" s="1"/>
  <c r="AR31" i="11"/>
  <c r="AQ31" i="11"/>
  <c r="AO31" i="11"/>
  <c r="AU31" i="11" s="1"/>
  <c r="AD31" i="11"/>
  <c r="AB31" i="11"/>
  <c r="Z31" i="11"/>
  <c r="Y31" i="11"/>
  <c r="V31" i="11"/>
  <c r="AK31" i="11" s="1"/>
  <c r="S31" i="11"/>
  <c r="AP31" i="11" s="1"/>
  <c r="P31" i="11"/>
  <c r="O31" i="11"/>
  <c r="E31" i="11"/>
  <c r="J31" i="11" s="1"/>
  <c r="AR30" i="11"/>
  <c r="AQ30" i="11"/>
  <c r="AO30" i="11"/>
  <c r="AU30" i="11" s="1"/>
  <c r="AN30" i="11"/>
  <c r="AT30" i="11" s="1"/>
  <c r="AB30" i="11"/>
  <c r="Z30" i="11"/>
  <c r="Y30" i="11"/>
  <c r="AD30" i="11" s="1"/>
  <c r="V30" i="11"/>
  <c r="AK30" i="11" s="1"/>
  <c r="S30" i="11"/>
  <c r="AP30" i="11" s="1"/>
  <c r="O30" i="11"/>
  <c r="E30" i="11"/>
  <c r="J30" i="11" s="1"/>
  <c r="AR29" i="11"/>
  <c r="AQ29" i="11"/>
  <c r="AO29" i="11"/>
  <c r="AU29" i="11" s="1"/>
  <c r="AD29" i="11"/>
  <c r="Z29" i="11"/>
  <c r="Y29" i="11"/>
  <c r="V29" i="11"/>
  <c r="AK29" i="11" s="1"/>
  <c r="S29" i="11"/>
  <c r="AP29" i="11" s="1"/>
  <c r="O29" i="11"/>
  <c r="E29" i="11"/>
  <c r="J29" i="11" s="1"/>
  <c r="AR28" i="11"/>
  <c r="AQ28" i="11"/>
  <c r="AP28" i="11"/>
  <c r="AO28" i="11"/>
  <c r="AU28" i="11" s="1"/>
  <c r="Z28" i="11"/>
  <c r="Y28" i="11"/>
  <c r="AD28" i="11" s="1"/>
  <c r="V28" i="11"/>
  <c r="AK28" i="11" s="1"/>
  <c r="S28" i="11"/>
  <c r="P28" i="11" s="1"/>
  <c r="O28" i="11"/>
  <c r="E28" i="11"/>
  <c r="J28" i="11" s="1"/>
  <c r="AR27" i="11"/>
  <c r="AQ27" i="11"/>
  <c r="AO27" i="11"/>
  <c r="AU27" i="11" s="1"/>
  <c r="Z27" i="11"/>
  <c r="Y27" i="11"/>
  <c r="AD27" i="11" s="1"/>
  <c r="V27" i="11"/>
  <c r="AK27" i="11" s="1"/>
  <c r="S27" i="11"/>
  <c r="AN27" i="11" s="1"/>
  <c r="AT27" i="11" s="1"/>
  <c r="P27" i="11"/>
  <c r="O27" i="11"/>
  <c r="E27" i="11"/>
  <c r="J27" i="11" s="1"/>
  <c r="AR26" i="11"/>
  <c r="AQ26" i="11"/>
  <c r="AO26" i="11"/>
  <c r="AU26" i="11" s="1"/>
  <c r="AN26" i="11"/>
  <c r="AT26" i="11" s="1"/>
  <c r="Z26" i="11"/>
  <c r="Y26" i="11"/>
  <c r="AD26" i="11" s="1"/>
  <c r="V26" i="11"/>
  <c r="AK26" i="11" s="1"/>
  <c r="S26" i="11"/>
  <c r="AB26" i="11" s="1"/>
  <c r="O26" i="11"/>
  <c r="E26" i="11"/>
  <c r="J26" i="11" s="1"/>
  <c r="AR25" i="11"/>
  <c r="AQ25" i="11"/>
  <c r="AO25" i="11"/>
  <c r="AU25" i="11" s="1"/>
  <c r="AD25" i="11"/>
  <c r="Z25" i="11"/>
  <c r="Y25" i="11"/>
  <c r="V25" i="11"/>
  <c r="AK25" i="11" s="1"/>
  <c r="S25" i="11"/>
  <c r="AB25" i="11" s="1"/>
  <c r="P25" i="11"/>
  <c r="O25" i="11"/>
  <c r="E25" i="11"/>
  <c r="J25" i="11" s="1"/>
  <c r="AR24" i="11"/>
  <c r="AQ24" i="11"/>
  <c r="AO24" i="11"/>
  <c r="AU24" i="11" s="1"/>
  <c r="AD24" i="11"/>
  <c r="AB24" i="11"/>
  <c r="Z24" i="11"/>
  <c r="Y24" i="11"/>
  <c r="V24" i="11"/>
  <c r="AK24" i="11" s="1"/>
  <c r="S24" i="11"/>
  <c r="AP24" i="11" s="1"/>
  <c r="O24" i="11"/>
  <c r="E24" i="11"/>
  <c r="J24" i="11" s="1"/>
  <c r="AR23" i="11"/>
  <c r="AQ23" i="11"/>
  <c r="AO23" i="11"/>
  <c r="AU23" i="11" s="1"/>
  <c r="AD23" i="11"/>
  <c r="AB23" i="11"/>
  <c r="Z23" i="11"/>
  <c r="Y23" i="11"/>
  <c r="V23" i="11"/>
  <c r="AK23" i="11" s="1"/>
  <c r="S23" i="11"/>
  <c r="AP23" i="11" s="1"/>
  <c r="P23" i="11"/>
  <c r="O23" i="11"/>
  <c r="E23" i="11"/>
  <c r="J23" i="11" s="1"/>
  <c r="AR22" i="11"/>
  <c r="AQ22" i="11"/>
  <c r="AO22" i="11"/>
  <c r="AU22" i="11" s="1"/>
  <c r="AN22" i="11"/>
  <c r="AT22" i="11" s="1"/>
  <c r="AB22" i="11"/>
  <c r="Z22" i="11"/>
  <c r="Y22" i="11"/>
  <c r="AD22" i="11" s="1"/>
  <c r="V22" i="11"/>
  <c r="AK22" i="11" s="1"/>
  <c r="S22" i="11"/>
  <c r="AP22" i="11" s="1"/>
  <c r="O22" i="11"/>
  <c r="E22" i="11"/>
  <c r="J22" i="11" s="1"/>
  <c r="AR21" i="11"/>
  <c r="AQ21" i="11"/>
  <c r="AO21" i="11"/>
  <c r="AU21" i="11" s="1"/>
  <c r="AD21" i="11"/>
  <c r="Z21" i="11"/>
  <c r="Y21" i="11"/>
  <c r="V21" i="11"/>
  <c r="AK21" i="11" s="1"/>
  <c r="S21" i="11"/>
  <c r="AP21" i="11" s="1"/>
  <c r="O21" i="11"/>
  <c r="E21" i="11"/>
  <c r="J21" i="11" s="1"/>
  <c r="AR20" i="11"/>
  <c r="AQ20" i="11"/>
  <c r="AO20" i="11"/>
  <c r="AU20" i="11" s="1"/>
  <c r="Z20" i="11"/>
  <c r="Y20" i="11"/>
  <c r="AD20" i="11" s="1"/>
  <c r="V20" i="11"/>
  <c r="AK20" i="11" s="1"/>
  <c r="S20" i="11"/>
  <c r="P20" i="11" s="1"/>
  <c r="O20" i="11"/>
  <c r="E20" i="11"/>
  <c r="J20" i="11" s="1"/>
  <c r="AR19" i="11"/>
  <c r="AQ19" i="11"/>
  <c r="AO19" i="11"/>
  <c r="Z19" i="11"/>
  <c r="Y19" i="11"/>
  <c r="AD19" i="11" s="1"/>
  <c r="V19" i="11"/>
  <c r="AK19" i="11" s="1"/>
  <c r="S19" i="11"/>
  <c r="AN19" i="11" s="1"/>
  <c r="AT19" i="11" s="1"/>
  <c r="P19" i="11"/>
  <c r="O19" i="11"/>
  <c r="E19" i="11"/>
  <c r="AJ17" i="11"/>
  <c r="AJ74" i="11" s="1"/>
  <c r="U6" i="3" s="1"/>
  <c r="AH17" i="11"/>
  <c r="AG17" i="11"/>
  <c r="AF17" i="11"/>
  <c r="AE17" i="11"/>
  <c r="AE74" i="11" s="1"/>
  <c r="Q6" i="3" s="1"/>
  <c r="AC17" i="11"/>
  <c r="AC74" i="11" s="1"/>
  <c r="R6" i="3" s="1"/>
  <c r="X17" i="11"/>
  <c r="X74" i="11" s="1"/>
  <c r="N6" i="3" s="1"/>
  <c r="W17" i="11"/>
  <c r="W74" i="11" s="1"/>
  <c r="M6" i="3" s="1"/>
  <c r="U17" i="11"/>
  <c r="U74" i="11" s="1"/>
  <c r="K6" i="3" s="1"/>
  <c r="T17" i="11"/>
  <c r="T74" i="11" s="1"/>
  <c r="J6" i="3" s="1"/>
  <c r="R17" i="11"/>
  <c r="Q17" i="11"/>
  <c r="L17" i="11"/>
  <c r="H17" i="11"/>
  <c r="H74" i="11" s="1"/>
  <c r="AI43" i="11" s="1"/>
  <c r="G17" i="11"/>
  <c r="F17" i="11"/>
  <c r="F74" i="11" s="1"/>
  <c r="E17" i="11"/>
  <c r="AR15" i="11"/>
  <c r="AQ15" i="11"/>
  <c r="AP15" i="11"/>
  <c r="AO15" i="11"/>
  <c r="AN15" i="11"/>
  <c r="AK15" i="11"/>
  <c r="AB15" i="11"/>
  <c r="Z15" i="11"/>
  <c r="Y15" i="11"/>
  <c r="AD15" i="11" s="1"/>
  <c r="P15" i="11"/>
  <c r="O15" i="11"/>
  <c r="J15" i="11"/>
  <c r="AR14" i="11"/>
  <c r="AQ14" i="11"/>
  <c r="AO14" i="11"/>
  <c r="Z14" i="11"/>
  <c r="Y14" i="11"/>
  <c r="AD14" i="11" s="1"/>
  <c r="V14" i="11"/>
  <c r="AK14" i="11" s="1"/>
  <c r="AB14" i="11"/>
  <c r="O14" i="11"/>
  <c r="J14" i="11"/>
  <c r="AR13" i="11"/>
  <c r="AQ13" i="11"/>
  <c r="AO13" i="11"/>
  <c r="Z13" i="11"/>
  <c r="Y13" i="11"/>
  <c r="AD13" i="11" s="1"/>
  <c r="V13" i="11"/>
  <c r="AK13" i="11" s="1"/>
  <c r="AB13" i="11"/>
  <c r="O13" i="11"/>
  <c r="J13" i="11"/>
  <c r="AR12" i="11"/>
  <c r="AQ12" i="11"/>
  <c r="AO12" i="11"/>
  <c r="Z12" i="11"/>
  <c r="Y12" i="11"/>
  <c r="V12" i="11"/>
  <c r="AK12" i="11" s="1"/>
  <c r="AN12" i="11"/>
  <c r="AT12" i="11" s="1"/>
  <c r="O12" i="11"/>
  <c r="J12" i="11"/>
  <c r="AR11" i="11"/>
  <c r="AQ11" i="11"/>
  <c r="AO11" i="11"/>
  <c r="Z11" i="11"/>
  <c r="Y11" i="11"/>
  <c r="AD11" i="11" s="1"/>
  <c r="V11" i="11"/>
  <c r="AK11" i="11" s="1"/>
  <c r="AN11" i="11"/>
  <c r="AT11" i="11" s="1"/>
  <c r="O11" i="11"/>
  <c r="J11" i="11"/>
  <c r="AR10" i="11"/>
  <c r="AQ10" i="11"/>
  <c r="AO10" i="11"/>
  <c r="Z10" i="11"/>
  <c r="Y10" i="11"/>
  <c r="AD10" i="11" s="1"/>
  <c r="V10" i="11"/>
  <c r="AK10" i="11" s="1"/>
  <c r="AB10" i="11"/>
  <c r="O10" i="11"/>
  <c r="J10" i="11"/>
  <c r="AR9" i="11"/>
  <c r="AQ9" i="11"/>
  <c r="AO9" i="11"/>
  <c r="Z9" i="11"/>
  <c r="Y9" i="11"/>
  <c r="AD9" i="11" s="1"/>
  <c r="V9" i="11"/>
  <c r="AK9" i="11" s="1"/>
  <c r="AP9" i="11"/>
  <c r="O9" i="11"/>
  <c r="J9" i="11"/>
  <c r="AR8" i="11"/>
  <c r="AQ8" i="11"/>
  <c r="AO8" i="11"/>
  <c r="Z8" i="11"/>
  <c r="Y8" i="11"/>
  <c r="AD8" i="11" s="1"/>
  <c r="V8" i="11"/>
  <c r="AK8" i="11" s="1"/>
  <c r="O8" i="11"/>
  <c r="J8" i="11"/>
  <c r="AR7" i="11"/>
  <c r="AQ7" i="11"/>
  <c r="AO7" i="11"/>
  <c r="Z7" i="11"/>
  <c r="Y7" i="11"/>
  <c r="V7" i="11"/>
  <c r="AK7" i="11" s="1"/>
  <c r="AP7" i="11"/>
  <c r="P7" i="11"/>
  <c r="O7" i="11"/>
  <c r="J7" i="11"/>
  <c r="AR6" i="11"/>
  <c r="AQ6" i="11"/>
  <c r="AO6" i="11"/>
  <c r="Z6" i="11"/>
  <c r="Y6" i="11"/>
  <c r="AN6" i="11" s="1"/>
  <c r="V6" i="11"/>
  <c r="AK6" i="11" s="1"/>
  <c r="AB6" i="11"/>
  <c r="O6" i="11"/>
  <c r="J6" i="11"/>
  <c r="AR5" i="11"/>
  <c r="AQ5" i="11"/>
  <c r="AO5" i="11"/>
  <c r="Z5" i="11"/>
  <c r="Y5" i="11"/>
  <c r="AD5" i="11" s="1"/>
  <c r="V5" i="11"/>
  <c r="AK5" i="11" s="1"/>
  <c r="P5" i="11"/>
  <c r="O5" i="11"/>
  <c r="J5" i="11"/>
  <c r="AR4" i="11"/>
  <c r="AQ4" i="11"/>
  <c r="AO4" i="11"/>
  <c r="AK4" i="11"/>
  <c r="Z4" i="11"/>
  <c r="Y4" i="11"/>
  <c r="V4" i="11"/>
  <c r="AN4" i="11"/>
  <c r="AT4" i="11" s="1"/>
  <c r="O4" i="11"/>
  <c r="J4" i="11"/>
  <c r="AR3" i="11"/>
  <c r="AQ3" i="11"/>
  <c r="AQ16" i="11" s="1"/>
  <c r="AO3" i="11"/>
  <c r="Z3" i="11"/>
  <c r="Y3" i="11"/>
  <c r="AD3" i="11" s="1"/>
  <c r="V3" i="11"/>
  <c r="O3" i="11"/>
  <c r="J3" i="11"/>
  <c r="AF75" i="10"/>
  <c r="P74" i="10"/>
  <c r="O74" i="10"/>
  <c r="N74" i="10"/>
  <c r="M74" i="10"/>
  <c r="K74" i="10"/>
  <c r="I74" i="10"/>
  <c r="AJ72" i="10"/>
  <c r="AH72" i="10"/>
  <c r="AG72" i="10"/>
  <c r="AF72" i="10"/>
  <c r="AR72" i="10" s="1"/>
  <c r="AE72" i="10"/>
  <c r="AC72" i="10"/>
  <c r="X72" i="10"/>
  <c r="W72" i="10"/>
  <c r="U72" i="10"/>
  <c r="T72" i="10"/>
  <c r="R72" i="10"/>
  <c r="Q72" i="10"/>
  <c r="L72" i="10"/>
  <c r="H72" i="10"/>
  <c r="G72" i="10"/>
  <c r="F72" i="10"/>
  <c r="AR70" i="10"/>
  <c r="AQ70" i="10"/>
  <c r="AO70" i="10"/>
  <c r="AU70" i="10" s="1"/>
  <c r="Z70" i="10"/>
  <c r="Y70" i="10"/>
  <c r="AD70" i="10" s="1"/>
  <c r="V70" i="10"/>
  <c r="AK70" i="10" s="1"/>
  <c r="S70" i="10"/>
  <c r="P70" i="10" s="1"/>
  <c r="O70" i="10"/>
  <c r="E70" i="10"/>
  <c r="J70" i="10" s="1"/>
  <c r="AR69" i="10"/>
  <c r="AQ69" i="10"/>
  <c r="AP69" i="10"/>
  <c r="AO69" i="10"/>
  <c r="AU69" i="10" s="1"/>
  <c r="AD69" i="10"/>
  <c r="Z69" i="10"/>
  <c r="Y69" i="10"/>
  <c r="V69" i="10"/>
  <c r="AK69" i="10" s="1"/>
  <c r="S69" i="10"/>
  <c r="AN69" i="10" s="1"/>
  <c r="AT69" i="10" s="1"/>
  <c r="P69" i="10"/>
  <c r="O69" i="10"/>
  <c r="E69" i="10"/>
  <c r="J69" i="10" s="1"/>
  <c r="AR68" i="10"/>
  <c r="AQ68" i="10"/>
  <c r="AO68" i="10"/>
  <c r="AU68" i="10" s="1"/>
  <c r="AK68" i="10"/>
  <c r="AD68" i="10"/>
  <c r="Z68" i="10"/>
  <c r="Y68" i="10"/>
  <c r="V68" i="10"/>
  <c r="S68" i="10"/>
  <c r="AN68" i="10" s="1"/>
  <c r="AT68" i="10" s="1"/>
  <c r="O68" i="10"/>
  <c r="E68" i="10"/>
  <c r="J68" i="10" s="1"/>
  <c r="AR67" i="10"/>
  <c r="AQ67" i="10"/>
  <c r="AO67" i="10"/>
  <c r="AU67" i="10" s="1"/>
  <c r="AK67" i="10"/>
  <c r="AD67" i="10"/>
  <c r="Z67" i="10"/>
  <c r="Y67" i="10"/>
  <c r="V67" i="10"/>
  <c r="S67" i="10"/>
  <c r="AN67" i="10" s="1"/>
  <c r="AT67" i="10" s="1"/>
  <c r="P67" i="10"/>
  <c r="O67" i="10"/>
  <c r="E67" i="10"/>
  <c r="J67" i="10" s="1"/>
  <c r="AU66" i="10"/>
  <c r="AR66" i="10"/>
  <c r="AQ66" i="10"/>
  <c r="AO66" i="10"/>
  <c r="AB66" i="10"/>
  <c r="Z66" i="10"/>
  <c r="Y66" i="10"/>
  <c r="AD66" i="10" s="1"/>
  <c r="V66" i="10"/>
  <c r="AK66" i="10" s="1"/>
  <c r="S66" i="10"/>
  <c r="AN66" i="10" s="1"/>
  <c r="AT66" i="10" s="1"/>
  <c r="O66" i="10"/>
  <c r="E66" i="10"/>
  <c r="J66" i="10" s="1"/>
  <c r="AU65" i="10"/>
  <c r="AR65" i="10"/>
  <c r="AQ65" i="10"/>
  <c r="AO65" i="10"/>
  <c r="Z65" i="10"/>
  <c r="Y65" i="10"/>
  <c r="AD65" i="10" s="1"/>
  <c r="V65" i="10"/>
  <c r="AK65" i="10" s="1"/>
  <c r="S65" i="10"/>
  <c r="AN65" i="10" s="1"/>
  <c r="AT65" i="10" s="1"/>
  <c r="O65" i="10"/>
  <c r="E65" i="10"/>
  <c r="J65" i="10" s="1"/>
  <c r="AR64" i="10"/>
  <c r="AQ64" i="10"/>
  <c r="AO64" i="10"/>
  <c r="AU64" i="10" s="1"/>
  <c r="Z64" i="10"/>
  <c r="Y64" i="10"/>
  <c r="AD64" i="10" s="1"/>
  <c r="V64" i="10"/>
  <c r="AK64" i="10" s="1"/>
  <c r="S64" i="10"/>
  <c r="AN64" i="10" s="1"/>
  <c r="AT64" i="10" s="1"/>
  <c r="O64" i="10"/>
  <c r="E64" i="10"/>
  <c r="J64" i="10" s="1"/>
  <c r="AR63" i="10"/>
  <c r="AQ63" i="10"/>
  <c r="AO63" i="10"/>
  <c r="AU63" i="10" s="1"/>
  <c r="AK63" i="10"/>
  <c r="Z63" i="10"/>
  <c r="Y63" i="10"/>
  <c r="AD63" i="10" s="1"/>
  <c r="V63" i="10"/>
  <c r="S63" i="10"/>
  <c r="AN63" i="10" s="1"/>
  <c r="AT63" i="10" s="1"/>
  <c r="O63" i="10"/>
  <c r="E63" i="10"/>
  <c r="J63" i="10" s="1"/>
  <c r="AR62" i="10"/>
  <c r="AQ62" i="10"/>
  <c r="AO62" i="10"/>
  <c r="AU62" i="10" s="1"/>
  <c r="AD62" i="10"/>
  <c r="AB62" i="10"/>
  <c r="Z62" i="10"/>
  <c r="Y62" i="10"/>
  <c r="V62" i="10"/>
  <c r="AK62" i="10" s="1"/>
  <c r="S62" i="10"/>
  <c r="AN62" i="10" s="1"/>
  <c r="AT62" i="10" s="1"/>
  <c r="O62" i="10"/>
  <c r="E62" i="10"/>
  <c r="J62" i="10" s="1"/>
  <c r="AU61" i="10"/>
  <c r="AR61" i="10"/>
  <c r="AQ61" i="10"/>
  <c r="AO61" i="10"/>
  <c r="Z61" i="10"/>
  <c r="Y61" i="10"/>
  <c r="AD61" i="10" s="1"/>
  <c r="V61" i="10"/>
  <c r="AK61" i="10" s="1"/>
  <c r="S61" i="10"/>
  <c r="AN61" i="10" s="1"/>
  <c r="AT61" i="10" s="1"/>
  <c r="P61" i="10"/>
  <c r="O61" i="10"/>
  <c r="E61" i="10"/>
  <c r="J61" i="10" s="1"/>
  <c r="AR60" i="10"/>
  <c r="AQ60" i="10"/>
  <c r="AO60" i="10"/>
  <c r="AU60" i="10" s="1"/>
  <c r="Z60" i="10"/>
  <c r="Y60" i="10"/>
  <c r="AD60" i="10" s="1"/>
  <c r="V60" i="10"/>
  <c r="AK60" i="10" s="1"/>
  <c r="S60" i="10"/>
  <c r="AN60" i="10" s="1"/>
  <c r="AT60" i="10" s="1"/>
  <c r="O60" i="10"/>
  <c r="E60" i="10"/>
  <c r="J60" i="10" s="1"/>
  <c r="AR59" i="10"/>
  <c r="AQ59" i="10"/>
  <c r="AP59" i="10"/>
  <c r="AO59" i="10"/>
  <c r="AU59" i="10" s="1"/>
  <c r="Z59" i="10"/>
  <c r="Y59" i="10"/>
  <c r="AD59" i="10" s="1"/>
  <c r="V59" i="10"/>
  <c r="AK59" i="10" s="1"/>
  <c r="S59" i="10"/>
  <c r="AN59" i="10" s="1"/>
  <c r="AT59" i="10" s="1"/>
  <c r="P59" i="10"/>
  <c r="O59" i="10"/>
  <c r="E59" i="10"/>
  <c r="J59" i="10" s="1"/>
  <c r="AR58" i="10"/>
  <c r="AQ58" i="10"/>
  <c r="AO58" i="10"/>
  <c r="AU58" i="10" s="1"/>
  <c r="AK58" i="10"/>
  <c r="AD58" i="10"/>
  <c r="AB58" i="10"/>
  <c r="Z58" i="10"/>
  <c r="Y58" i="10"/>
  <c r="V58" i="10"/>
  <c r="S58" i="10"/>
  <c r="AN58" i="10" s="1"/>
  <c r="AT58" i="10" s="1"/>
  <c r="O58" i="10"/>
  <c r="J58" i="10"/>
  <c r="E58" i="10"/>
  <c r="AR57" i="10"/>
  <c r="AQ57" i="10"/>
  <c r="AO57" i="10"/>
  <c r="AU57" i="10" s="1"/>
  <c r="AK57" i="10"/>
  <c r="AD57" i="10"/>
  <c r="Z57" i="10"/>
  <c r="Y57" i="10"/>
  <c r="V57" i="10"/>
  <c r="S57" i="10"/>
  <c r="AN57" i="10" s="1"/>
  <c r="AT57" i="10" s="1"/>
  <c r="O57" i="10"/>
  <c r="E57" i="10"/>
  <c r="J57" i="10" s="1"/>
  <c r="AU56" i="10"/>
  <c r="AR56" i="10"/>
  <c r="AQ56" i="10"/>
  <c r="AO56" i="10"/>
  <c r="AB56" i="10"/>
  <c r="Z56" i="10"/>
  <c r="Y56" i="10"/>
  <c r="AD56" i="10" s="1"/>
  <c r="V56" i="10"/>
  <c r="AK56" i="10" s="1"/>
  <c r="S56" i="10"/>
  <c r="AN56" i="10" s="1"/>
  <c r="AT56" i="10" s="1"/>
  <c r="O56" i="10"/>
  <c r="E56" i="10"/>
  <c r="J56" i="10" s="1"/>
  <c r="AU55" i="10"/>
  <c r="AR55" i="10"/>
  <c r="AQ55" i="10"/>
  <c r="AO55" i="10"/>
  <c r="Z55" i="10"/>
  <c r="Y55" i="10"/>
  <c r="AD55" i="10" s="1"/>
  <c r="V55" i="10"/>
  <c r="AK55" i="10" s="1"/>
  <c r="S55" i="10"/>
  <c r="AN55" i="10" s="1"/>
  <c r="AT55" i="10" s="1"/>
  <c r="O55" i="10"/>
  <c r="E55" i="10"/>
  <c r="J55" i="10" s="1"/>
  <c r="AR54" i="10"/>
  <c r="AQ54" i="10"/>
  <c r="AO54" i="10"/>
  <c r="AU54" i="10" s="1"/>
  <c r="AD54" i="10"/>
  <c r="Z54" i="10"/>
  <c r="Y54" i="10"/>
  <c r="V54" i="10"/>
  <c r="AK54" i="10" s="1"/>
  <c r="S54" i="10"/>
  <c r="AN54" i="10" s="1"/>
  <c r="AT54" i="10" s="1"/>
  <c r="O54" i="10"/>
  <c r="E54" i="10"/>
  <c r="J54" i="10" s="1"/>
  <c r="AR53" i="10"/>
  <c r="AQ53" i="10"/>
  <c r="AP53" i="10"/>
  <c r="AO53" i="10"/>
  <c r="AU53" i="10" s="1"/>
  <c r="AK53" i="10"/>
  <c r="Z53" i="10"/>
  <c r="Y53" i="10"/>
  <c r="AD53" i="10" s="1"/>
  <c r="V53" i="10"/>
  <c r="S53" i="10"/>
  <c r="AN53" i="10" s="1"/>
  <c r="AT53" i="10" s="1"/>
  <c r="P53" i="10"/>
  <c r="O53" i="10"/>
  <c r="E53" i="10"/>
  <c r="J53" i="10" s="1"/>
  <c r="AR52" i="10"/>
  <c r="AQ52" i="10"/>
  <c r="AO52" i="10"/>
  <c r="AU52" i="10" s="1"/>
  <c r="AK52" i="10"/>
  <c r="AD52" i="10"/>
  <c r="AB52" i="10"/>
  <c r="Z52" i="10"/>
  <c r="Y52" i="10"/>
  <c r="V52" i="10"/>
  <c r="S52" i="10"/>
  <c r="AN52" i="10" s="1"/>
  <c r="AT52" i="10" s="1"/>
  <c r="O52" i="10"/>
  <c r="E52" i="10"/>
  <c r="J52" i="10" s="1"/>
  <c r="AR51" i="10"/>
  <c r="AQ51" i="10"/>
  <c r="AO51" i="10"/>
  <c r="AU51" i="10" s="1"/>
  <c r="AD51" i="10"/>
  <c r="Z51" i="10"/>
  <c r="Y51" i="10"/>
  <c r="V51" i="10"/>
  <c r="AK51" i="10" s="1"/>
  <c r="S51" i="10"/>
  <c r="AN51" i="10" s="1"/>
  <c r="AT51" i="10" s="1"/>
  <c r="O51" i="10"/>
  <c r="E51" i="10"/>
  <c r="J51" i="10" s="1"/>
  <c r="AU50" i="10"/>
  <c r="AR50" i="10"/>
  <c r="AQ50" i="10"/>
  <c r="AO50" i="10"/>
  <c r="Z50" i="10"/>
  <c r="Y50" i="10"/>
  <c r="AD50" i="10" s="1"/>
  <c r="V50" i="10"/>
  <c r="AK50" i="10" s="1"/>
  <c r="S50" i="10"/>
  <c r="AN50" i="10" s="1"/>
  <c r="AT50" i="10" s="1"/>
  <c r="O50" i="10"/>
  <c r="E50" i="10"/>
  <c r="J50" i="10" s="1"/>
  <c r="AR49" i="10"/>
  <c r="AQ49" i="10"/>
  <c r="AO49" i="10"/>
  <c r="AU49" i="10" s="1"/>
  <c r="Z49" i="10"/>
  <c r="Y49" i="10"/>
  <c r="AD49" i="10" s="1"/>
  <c r="V49" i="10"/>
  <c r="AK49" i="10" s="1"/>
  <c r="S49" i="10"/>
  <c r="AN49" i="10" s="1"/>
  <c r="AT49" i="10" s="1"/>
  <c r="O49" i="10"/>
  <c r="E49" i="10"/>
  <c r="J49" i="10" s="1"/>
  <c r="AR48" i="10"/>
  <c r="AQ48" i="10"/>
  <c r="AO48" i="10"/>
  <c r="AU48" i="10" s="1"/>
  <c r="AK48" i="10"/>
  <c r="AB48" i="10"/>
  <c r="Z48" i="10"/>
  <c r="Y48" i="10"/>
  <c r="AD48" i="10" s="1"/>
  <c r="V48" i="10"/>
  <c r="S48" i="10"/>
  <c r="AN48" i="10" s="1"/>
  <c r="AT48" i="10" s="1"/>
  <c r="O48" i="10"/>
  <c r="J48" i="10"/>
  <c r="E48" i="10"/>
  <c r="AU47" i="10"/>
  <c r="AR47" i="10"/>
  <c r="AQ47" i="10"/>
  <c r="AP47" i="10"/>
  <c r="AO47" i="10"/>
  <c r="AK47" i="10"/>
  <c r="AD47" i="10"/>
  <c r="Z47" i="10"/>
  <c r="Y47" i="10"/>
  <c r="V47" i="10"/>
  <c r="S47" i="10"/>
  <c r="AN47" i="10" s="1"/>
  <c r="AT47" i="10" s="1"/>
  <c r="O47" i="10"/>
  <c r="E47" i="10"/>
  <c r="J47" i="10" s="1"/>
  <c r="AU46" i="10"/>
  <c r="AR46" i="10"/>
  <c r="AQ46" i="10"/>
  <c r="AO46" i="10"/>
  <c r="Z46" i="10"/>
  <c r="Y46" i="10"/>
  <c r="AD46" i="10" s="1"/>
  <c r="V46" i="10"/>
  <c r="AK46" i="10" s="1"/>
  <c r="S46" i="10"/>
  <c r="AN46" i="10" s="1"/>
  <c r="AT46" i="10" s="1"/>
  <c r="O46" i="10"/>
  <c r="E46" i="10"/>
  <c r="J46" i="10" s="1"/>
  <c r="AR45" i="10"/>
  <c r="AQ45" i="10"/>
  <c r="AO45" i="10"/>
  <c r="AU45" i="10" s="1"/>
  <c r="Z45" i="10"/>
  <c r="Y45" i="10"/>
  <c r="AD45" i="10" s="1"/>
  <c r="V45" i="10"/>
  <c r="AK45" i="10" s="1"/>
  <c r="S45" i="10"/>
  <c r="AN45" i="10" s="1"/>
  <c r="AT45" i="10" s="1"/>
  <c r="O45" i="10"/>
  <c r="E45" i="10"/>
  <c r="J45" i="10" s="1"/>
  <c r="AR44" i="10"/>
  <c r="AQ44" i="10"/>
  <c r="AO44" i="10"/>
  <c r="AU44" i="10" s="1"/>
  <c r="AK44" i="10"/>
  <c r="AD44" i="10"/>
  <c r="Z44" i="10"/>
  <c r="Y44" i="10"/>
  <c r="V44" i="10"/>
  <c r="S44" i="10"/>
  <c r="AN44" i="10" s="1"/>
  <c r="AT44" i="10" s="1"/>
  <c r="O44" i="10"/>
  <c r="J44" i="10"/>
  <c r="E44" i="10"/>
  <c r="AR43" i="10"/>
  <c r="AQ43" i="10"/>
  <c r="AO43" i="10"/>
  <c r="AU43" i="10" s="1"/>
  <c r="AK43" i="10"/>
  <c r="AD43" i="10"/>
  <c r="Z43" i="10"/>
  <c r="Y43" i="10"/>
  <c r="V43" i="10"/>
  <c r="S43" i="10"/>
  <c r="AN43" i="10" s="1"/>
  <c r="AT43" i="10" s="1"/>
  <c r="O43" i="10"/>
  <c r="E43" i="10"/>
  <c r="J43" i="10" s="1"/>
  <c r="AU42" i="10"/>
  <c r="AR42" i="10"/>
  <c r="AQ42" i="10"/>
  <c r="AO42" i="10"/>
  <c r="AK42" i="10"/>
  <c r="AB42" i="10"/>
  <c r="Z42" i="10"/>
  <c r="Y42" i="10"/>
  <c r="AD42" i="10" s="1"/>
  <c r="V42" i="10"/>
  <c r="S42" i="10"/>
  <c r="AN42" i="10" s="1"/>
  <c r="AT42" i="10" s="1"/>
  <c r="O42" i="10"/>
  <c r="E42" i="10"/>
  <c r="J42" i="10" s="1"/>
  <c r="AR41" i="10"/>
  <c r="AQ41" i="10"/>
  <c r="AO41" i="10"/>
  <c r="AU41" i="10" s="1"/>
  <c r="Z41" i="10"/>
  <c r="Y41" i="10"/>
  <c r="AD41" i="10" s="1"/>
  <c r="V41" i="10"/>
  <c r="AK41" i="10" s="1"/>
  <c r="S41" i="10"/>
  <c r="AN41" i="10" s="1"/>
  <c r="AT41" i="10" s="1"/>
  <c r="O41" i="10"/>
  <c r="E41" i="10"/>
  <c r="J41" i="10" s="1"/>
  <c r="AR40" i="10"/>
  <c r="AQ40" i="10"/>
  <c r="AO40" i="10"/>
  <c r="AU40" i="10" s="1"/>
  <c r="AK40" i="10"/>
  <c r="AD40" i="10"/>
  <c r="Z40" i="10"/>
  <c r="Y40" i="10"/>
  <c r="V40" i="10"/>
  <c r="S40" i="10"/>
  <c r="AN40" i="10" s="1"/>
  <c r="AT40" i="10" s="1"/>
  <c r="O40" i="10"/>
  <c r="J40" i="10"/>
  <c r="E40" i="10"/>
  <c r="AR39" i="10"/>
  <c r="AQ39" i="10"/>
  <c r="AP39" i="10"/>
  <c r="AO39" i="10"/>
  <c r="AU39" i="10" s="1"/>
  <c r="AK39" i="10"/>
  <c r="AD39" i="10"/>
  <c r="Z39" i="10"/>
  <c r="Y39" i="10"/>
  <c r="V39" i="10"/>
  <c r="S39" i="10"/>
  <c r="AN39" i="10" s="1"/>
  <c r="AT39" i="10" s="1"/>
  <c r="O39" i="10"/>
  <c r="E39" i="10"/>
  <c r="J39" i="10" s="1"/>
  <c r="AU38" i="10"/>
  <c r="AR38" i="10"/>
  <c r="AQ38" i="10"/>
  <c r="AO38" i="10"/>
  <c r="Z38" i="10"/>
  <c r="Y38" i="10"/>
  <c r="AD38" i="10" s="1"/>
  <c r="V38" i="10"/>
  <c r="AK38" i="10" s="1"/>
  <c r="S38" i="10"/>
  <c r="AN38" i="10" s="1"/>
  <c r="AT38" i="10" s="1"/>
  <c r="O38" i="10"/>
  <c r="E38" i="10"/>
  <c r="J38" i="10" s="1"/>
  <c r="AR37" i="10"/>
  <c r="AQ37" i="10"/>
  <c r="AO37" i="10"/>
  <c r="AU37" i="10" s="1"/>
  <c r="Z37" i="10"/>
  <c r="Y37" i="10"/>
  <c r="AD37" i="10" s="1"/>
  <c r="V37" i="10"/>
  <c r="AK37" i="10" s="1"/>
  <c r="S37" i="10"/>
  <c r="AN37" i="10" s="1"/>
  <c r="AT37" i="10" s="1"/>
  <c r="O37" i="10"/>
  <c r="E37" i="10"/>
  <c r="J37" i="10" s="1"/>
  <c r="AR36" i="10"/>
  <c r="AQ36" i="10"/>
  <c r="AO36" i="10"/>
  <c r="AU36" i="10" s="1"/>
  <c r="AN36" i="10"/>
  <c r="AT36" i="10" s="1"/>
  <c r="AD36" i="10"/>
  <c r="Z36" i="10"/>
  <c r="Y36" i="10"/>
  <c r="V36" i="10"/>
  <c r="AK36" i="10" s="1"/>
  <c r="S36" i="10"/>
  <c r="AB36" i="10" s="1"/>
  <c r="P36" i="10"/>
  <c r="O36" i="10"/>
  <c r="J36" i="10"/>
  <c r="E36" i="10"/>
  <c r="AR35" i="10"/>
  <c r="AQ35" i="10"/>
  <c r="AP35" i="10"/>
  <c r="AO35" i="10"/>
  <c r="AU35" i="10" s="1"/>
  <c r="Z35" i="10"/>
  <c r="Y35" i="10"/>
  <c r="AD35" i="10" s="1"/>
  <c r="V35" i="10"/>
  <c r="AK35" i="10" s="1"/>
  <c r="S35" i="10"/>
  <c r="P35" i="10"/>
  <c r="O35" i="10"/>
  <c r="E35" i="10"/>
  <c r="J35" i="10" s="1"/>
  <c r="AR34" i="10"/>
  <c r="AQ34" i="10"/>
  <c r="AO34" i="10"/>
  <c r="AU34" i="10" s="1"/>
  <c r="Z34" i="10"/>
  <c r="Y34" i="10"/>
  <c r="AD34" i="10" s="1"/>
  <c r="V34" i="10"/>
  <c r="AK34" i="10" s="1"/>
  <c r="S34" i="10"/>
  <c r="O34" i="10"/>
  <c r="E34" i="10"/>
  <c r="J34" i="10" s="1"/>
  <c r="AR33" i="10"/>
  <c r="AQ33" i="10"/>
  <c r="AO33" i="10"/>
  <c r="AU33" i="10" s="1"/>
  <c r="Z33" i="10"/>
  <c r="Y33" i="10"/>
  <c r="AD33" i="10" s="1"/>
  <c r="V33" i="10"/>
  <c r="AK33" i="10" s="1"/>
  <c r="S33" i="10"/>
  <c r="AP33" i="10" s="1"/>
  <c r="P33" i="10"/>
  <c r="O33" i="10"/>
  <c r="E33" i="10"/>
  <c r="J33" i="10" s="1"/>
  <c r="AR32" i="10"/>
  <c r="AQ32" i="10"/>
  <c r="AO32" i="10"/>
  <c r="AU32" i="10" s="1"/>
  <c r="AN32" i="10"/>
  <c r="AT32" i="10" s="1"/>
  <c r="AK32" i="10"/>
  <c r="Z32" i="10"/>
  <c r="Y32" i="10"/>
  <c r="V32" i="10"/>
  <c r="S32" i="10"/>
  <c r="AP32" i="10" s="1"/>
  <c r="O32" i="10"/>
  <c r="J32" i="10"/>
  <c r="E32" i="10"/>
  <c r="AU31" i="10"/>
  <c r="AR31" i="10"/>
  <c r="AQ31" i="10"/>
  <c r="AO31" i="10"/>
  <c r="AN31" i="10"/>
  <c r="AT31" i="10" s="1"/>
  <c r="AD31" i="10"/>
  <c r="Z31" i="10"/>
  <c r="Y31" i="10"/>
  <c r="V31" i="10"/>
  <c r="AK31" i="10" s="1"/>
  <c r="S31" i="10"/>
  <c r="AB31" i="10" s="1"/>
  <c r="P31" i="10"/>
  <c r="O31" i="10"/>
  <c r="E31" i="10"/>
  <c r="J31" i="10" s="1"/>
  <c r="AU30" i="10"/>
  <c r="AR30" i="10"/>
  <c r="AQ30" i="10"/>
  <c r="AO30" i="10"/>
  <c r="Z30" i="10"/>
  <c r="Y30" i="10"/>
  <c r="AD30" i="10" s="1"/>
  <c r="V30" i="10"/>
  <c r="AK30" i="10" s="1"/>
  <c r="S30" i="10"/>
  <c r="AB30" i="10" s="1"/>
  <c r="O30" i="10"/>
  <c r="E30" i="10"/>
  <c r="J30" i="10" s="1"/>
  <c r="AR29" i="10"/>
  <c r="AQ29" i="10"/>
  <c r="AO29" i="10"/>
  <c r="AU29" i="10" s="1"/>
  <c r="Z29" i="10"/>
  <c r="Y29" i="10"/>
  <c r="V29" i="10"/>
  <c r="AK29" i="10" s="1"/>
  <c r="S29" i="10"/>
  <c r="AB29" i="10" s="1"/>
  <c r="O29" i="10"/>
  <c r="E29" i="10"/>
  <c r="J29" i="10" s="1"/>
  <c r="AU28" i="10"/>
  <c r="AR28" i="10"/>
  <c r="AQ28" i="10"/>
  <c r="AO28" i="10"/>
  <c r="Z28" i="10"/>
  <c r="Y28" i="10"/>
  <c r="AD28" i="10" s="1"/>
  <c r="V28" i="10"/>
  <c r="AK28" i="10" s="1"/>
  <c r="S28" i="10"/>
  <c r="AN28" i="10" s="1"/>
  <c r="AT28" i="10" s="1"/>
  <c r="O28" i="10"/>
  <c r="E28" i="10"/>
  <c r="J28" i="10" s="1"/>
  <c r="AR27" i="10"/>
  <c r="AQ27" i="10"/>
  <c r="AO27" i="10"/>
  <c r="AU27" i="10" s="1"/>
  <c r="Z27" i="10"/>
  <c r="Y27" i="10"/>
  <c r="AD27" i="10" s="1"/>
  <c r="V27" i="10"/>
  <c r="AK27" i="10" s="1"/>
  <c r="S27" i="10"/>
  <c r="AN27" i="10" s="1"/>
  <c r="AT27" i="10" s="1"/>
  <c r="O27" i="10"/>
  <c r="J27" i="10"/>
  <c r="E27" i="10"/>
  <c r="AR26" i="10"/>
  <c r="AQ26" i="10"/>
  <c r="AO26" i="10"/>
  <c r="AU26" i="10" s="1"/>
  <c r="AN26" i="10"/>
  <c r="AT26" i="10" s="1"/>
  <c r="Z26" i="10"/>
  <c r="Y26" i="10"/>
  <c r="AD26" i="10" s="1"/>
  <c r="V26" i="10"/>
  <c r="AK26" i="10" s="1"/>
  <c r="S26" i="10"/>
  <c r="AB26" i="10" s="1"/>
  <c r="P26" i="10"/>
  <c r="O26" i="10"/>
  <c r="E26" i="10"/>
  <c r="J26" i="10" s="1"/>
  <c r="AR25" i="10"/>
  <c r="AQ25" i="10"/>
  <c r="AO25" i="10"/>
  <c r="AU25" i="10" s="1"/>
  <c r="Z25" i="10"/>
  <c r="Y25" i="10"/>
  <c r="AD25" i="10" s="1"/>
  <c r="V25" i="10"/>
  <c r="AK25" i="10" s="1"/>
  <c r="S25" i="10"/>
  <c r="O25" i="10"/>
  <c r="E25" i="10"/>
  <c r="J25" i="10" s="1"/>
  <c r="AR24" i="10"/>
  <c r="AQ24" i="10"/>
  <c r="AO24" i="10"/>
  <c r="AU24" i="10" s="1"/>
  <c r="Z24" i="10"/>
  <c r="Y24" i="10"/>
  <c r="V24" i="10"/>
  <c r="AK24" i="10" s="1"/>
  <c r="S24" i="10"/>
  <c r="AP24" i="10" s="1"/>
  <c r="P24" i="10"/>
  <c r="O24" i="10"/>
  <c r="E24" i="10"/>
  <c r="J24" i="10" s="1"/>
  <c r="AR23" i="10"/>
  <c r="AQ23" i="10"/>
  <c r="AP23" i="10"/>
  <c r="AO23" i="10"/>
  <c r="AU23" i="10" s="1"/>
  <c r="Z23" i="10"/>
  <c r="Y23" i="10"/>
  <c r="AD23" i="10" s="1"/>
  <c r="V23" i="10"/>
  <c r="AK23" i="10" s="1"/>
  <c r="S23" i="10"/>
  <c r="AB23" i="10" s="1"/>
  <c r="P23" i="10"/>
  <c r="O23" i="10"/>
  <c r="E23" i="10"/>
  <c r="J23" i="10" s="1"/>
  <c r="AR22" i="10"/>
  <c r="AQ22" i="10"/>
  <c r="AO22" i="10"/>
  <c r="AU22" i="10" s="1"/>
  <c r="AK22" i="10"/>
  <c r="AD22" i="10"/>
  <c r="Z22" i="10"/>
  <c r="Y22" i="10"/>
  <c r="V22" i="10"/>
  <c r="S22" i="10"/>
  <c r="O22" i="10"/>
  <c r="J22" i="10"/>
  <c r="E22" i="10"/>
  <c r="AU21" i="10"/>
  <c r="AR21" i="10"/>
  <c r="AQ21" i="10"/>
  <c r="AO21" i="10"/>
  <c r="Z21" i="10"/>
  <c r="Y21" i="10"/>
  <c r="V21" i="10"/>
  <c r="AK21" i="10" s="1"/>
  <c r="S21" i="10"/>
  <c r="AB21" i="10" s="1"/>
  <c r="O21" i="10"/>
  <c r="E21" i="10"/>
  <c r="J21" i="10" s="1"/>
  <c r="AR20" i="10"/>
  <c r="AQ20" i="10"/>
  <c r="AO20" i="10"/>
  <c r="AU20" i="10" s="1"/>
  <c r="AD20" i="10"/>
  <c r="Z20" i="10"/>
  <c r="Y20" i="10"/>
  <c r="V20" i="10"/>
  <c r="AK20" i="10" s="1"/>
  <c r="S20" i="10"/>
  <c r="AN20" i="10" s="1"/>
  <c r="AT20" i="10" s="1"/>
  <c r="P20" i="10"/>
  <c r="O20" i="10"/>
  <c r="E20" i="10"/>
  <c r="J20" i="10" s="1"/>
  <c r="AU19" i="10"/>
  <c r="AR19" i="10"/>
  <c r="AQ19" i="10"/>
  <c r="AO19" i="10"/>
  <c r="AO71" i="10" s="1"/>
  <c r="Z19" i="10"/>
  <c r="Y19" i="10"/>
  <c r="V19" i="10"/>
  <c r="AK19" i="10" s="1"/>
  <c r="S19" i="10"/>
  <c r="AB19" i="10" s="1"/>
  <c r="O19" i="10"/>
  <c r="E19" i="10"/>
  <c r="J19" i="10" s="1"/>
  <c r="AJ17" i="10"/>
  <c r="AJ74" i="10" s="1"/>
  <c r="U9" i="3" s="1"/>
  <c r="AH17" i="10"/>
  <c r="AH74" i="10" s="1"/>
  <c r="AG17" i="10"/>
  <c r="AF17" i="10"/>
  <c r="AF74" i="10" s="1"/>
  <c r="W9" i="3" s="1"/>
  <c r="AE17" i="10"/>
  <c r="AE74" i="10" s="1"/>
  <c r="Q9" i="3" s="1"/>
  <c r="AC17" i="10"/>
  <c r="AC74" i="10" s="1"/>
  <c r="R9" i="3" s="1"/>
  <c r="X17" i="10"/>
  <c r="X74" i="10" s="1"/>
  <c r="N9" i="3" s="1"/>
  <c r="W17" i="10"/>
  <c r="W74" i="10" s="1"/>
  <c r="M9" i="3" s="1"/>
  <c r="U17" i="10"/>
  <c r="U74" i="10" s="1"/>
  <c r="K9" i="3" s="1"/>
  <c r="T17" i="10"/>
  <c r="T74" i="10" s="1"/>
  <c r="J9" i="3" s="1"/>
  <c r="R17" i="10"/>
  <c r="Q17" i="10"/>
  <c r="AR15" i="10"/>
  <c r="AQ15" i="10"/>
  <c r="AP15" i="10"/>
  <c r="AO15" i="10"/>
  <c r="AN15" i="10"/>
  <c r="AT15" i="10" s="1"/>
  <c r="AK15" i="10"/>
  <c r="AB15" i="10"/>
  <c r="Y15" i="10"/>
  <c r="AD15" i="10" s="1"/>
  <c r="P15" i="10"/>
  <c r="O15" i="10"/>
  <c r="Z15" i="10"/>
  <c r="J15" i="10"/>
  <c r="AR14" i="10"/>
  <c r="AQ14" i="10"/>
  <c r="AO14" i="10"/>
  <c r="AB14" i="10"/>
  <c r="Y14" i="10"/>
  <c r="AN14" i="10" s="1"/>
  <c r="V14" i="10"/>
  <c r="AK14" i="10" s="1"/>
  <c r="AP14" i="10"/>
  <c r="P14" i="10"/>
  <c r="O14" i="10"/>
  <c r="J14" i="10"/>
  <c r="AR13" i="10"/>
  <c r="AQ13" i="10"/>
  <c r="AO13" i="10"/>
  <c r="Y13" i="10"/>
  <c r="AD13" i="10" s="1"/>
  <c r="V13" i="10"/>
  <c r="AK13" i="10" s="1"/>
  <c r="AB13" i="10"/>
  <c r="O13" i="10"/>
  <c r="AR12" i="10"/>
  <c r="AQ12" i="10"/>
  <c r="AP12" i="10"/>
  <c r="AO12" i="10"/>
  <c r="Y12" i="10"/>
  <c r="AD12" i="10" s="1"/>
  <c r="V12" i="10"/>
  <c r="AK12" i="10" s="1"/>
  <c r="P12" i="10"/>
  <c r="O12" i="10"/>
  <c r="Z12" i="10"/>
  <c r="J12" i="10"/>
  <c r="AR11" i="10"/>
  <c r="AQ11" i="10"/>
  <c r="AP11" i="10"/>
  <c r="AO11" i="10"/>
  <c r="AB11" i="10"/>
  <c r="Y11" i="10"/>
  <c r="AD11" i="10" s="1"/>
  <c r="V11" i="10"/>
  <c r="AK11" i="10" s="1"/>
  <c r="P11" i="10"/>
  <c r="O11" i="10"/>
  <c r="Z11" i="10"/>
  <c r="AR10" i="10"/>
  <c r="AQ10" i="10"/>
  <c r="AO10" i="10"/>
  <c r="Z10" i="10"/>
  <c r="Y10" i="10"/>
  <c r="V10" i="10"/>
  <c r="AK10" i="10" s="1"/>
  <c r="AP10" i="10"/>
  <c r="O10" i="10"/>
  <c r="J10" i="10"/>
  <c r="AR9" i="10"/>
  <c r="AQ9" i="10"/>
  <c r="AO9" i="10"/>
  <c r="Y9" i="10"/>
  <c r="AD9" i="10" s="1"/>
  <c r="V9" i="10"/>
  <c r="AK9" i="10" s="1"/>
  <c r="O9" i="10"/>
  <c r="Z9" i="10"/>
  <c r="J9" i="10"/>
  <c r="AR8" i="10"/>
  <c r="AQ8" i="10"/>
  <c r="AP8" i="10"/>
  <c r="AO8" i="10"/>
  <c r="Y8" i="10"/>
  <c r="AD8" i="10" s="1"/>
  <c r="V8" i="10"/>
  <c r="AK8" i="10" s="1"/>
  <c r="P8" i="10"/>
  <c r="O8" i="10"/>
  <c r="Z8" i="10"/>
  <c r="J8" i="10"/>
  <c r="AR7" i="10"/>
  <c r="AQ7" i="10"/>
  <c r="AP7" i="10"/>
  <c r="AO7" i="10"/>
  <c r="AB7" i="10"/>
  <c r="Y7" i="10"/>
  <c r="AD7" i="10" s="1"/>
  <c r="V7" i="10"/>
  <c r="AK7" i="10" s="1"/>
  <c r="P7" i="10"/>
  <c r="O7" i="10"/>
  <c r="J7" i="10"/>
  <c r="AR6" i="10"/>
  <c r="AQ6" i="10"/>
  <c r="AP6" i="10"/>
  <c r="AO6" i="10"/>
  <c r="AB6" i="10"/>
  <c r="Z6" i="10"/>
  <c r="Y6" i="10"/>
  <c r="AD6" i="10" s="1"/>
  <c r="V6" i="10"/>
  <c r="AK6" i="10" s="1"/>
  <c r="P6" i="10"/>
  <c r="O6" i="10"/>
  <c r="AR5" i="10"/>
  <c r="AQ5" i="10"/>
  <c r="AO5" i="10"/>
  <c r="AB5" i="10"/>
  <c r="Y5" i="10"/>
  <c r="AN5" i="10" s="1"/>
  <c r="V5" i="10"/>
  <c r="AK5" i="10" s="1"/>
  <c r="AP5" i="10"/>
  <c r="P5" i="10"/>
  <c r="O5" i="10"/>
  <c r="J5" i="10"/>
  <c r="AR4" i="10"/>
  <c r="AQ4" i="10"/>
  <c r="AO4" i="10"/>
  <c r="Y4" i="10"/>
  <c r="AN4" i="10" s="1"/>
  <c r="V4" i="10"/>
  <c r="AK4" i="10" s="1"/>
  <c r="O4" i="10"/>
  <c r="G17" i="10"/>
  <c r="G74" i="10" s="1"/>
  <c r="J4" i="10"/>
  <c r="AR3" i="10"/>
  <c r="AQ3" i="10"/>
  <c r="AP3" i="10"/>
  <c r="AO3" i="10"/>
  <c r="AO16" i="10" s="1"/>
  <c r="AB3" i="10"/>
  <c r="Z3" i="10"/>
  <c r="Y3" i="10"/>
  <c r="AN3" i="10" s="1"/>
  <c r="V3" i="10"/>
  <c r="AK3" i="10" s="1"/>
  <c r="O3" i="10"/>
  <c r="M15" i="17" l="1"/>
  <c r="G12" i="17" s="1"/>
  <c r="L16" i="17"/>
  <c r="M16" i="17" s="1"/>
  <c r="G9" i="17" s="1"/>
  <c r="M8" i="16"/>
  <c r="L9" i="16"/>
  <c r="G6" i="16"/>
  <c r="L9" i="3"/>
  <c r="M35" i="30"/>
  <c r="G35" i="30" s="1"/>
  <c r="L36" i="30"/>
  <c r="E23" i="30"/>
  <c r="F22" i="30"/>
  <c r="F94" i="34"/>
  <c r="E95" i="34"/>
  <c r="M93" i="34"/>
  <c r="L94" i="34"/>
  <c r="E94" i="33"/>
  <c r="F93" i="33"/>
  <c r="M96" i="33"/>
  <c r="L97" i="33"/>
  <c r="F82" i="32"/>
  <c r="E83" i="32"/>
  <c r="M84" i="32"/>
  <c r="L85" i="32"/>
  <c r="F88" i="30"/>
  <c r="E89" i="30"/>
  <c r="M88" i="30"/>
  <c r="L89" i="30"/>
  <c r="O6" i="3"/>
  <c r="AD5" i="10"/>
  <c r="AN6" i="10"/>
  <c r="AD4" i="10"/>
  <c r="AN7" i="10"/>
  <c r="AN11" i="10"/>
  <c r="AN8" i="10"/>
  <c r="AN12" i="10"/>
  <c r="O9" i="3"/>
  <c r="E38" i="21"/>
  <c r="F37" i="21"/>
  <c r="M37" i="21"/>
  <c r="L38" i="21"/>
  <c r="F35" i="18"/>
  <c r="E36" i="18"/>
  <c r="M37" i="18"/>
  <c r="L38" i="18"/>
  <c r="F35" i="17"/>
  <c r="E36" i="17"/>
  <c r="M34" i="17"/>
  <c r="L35" i="17"/>
  <c r="M36" i="16"/>
  <c r="L37" i="16"/>
  <c r="F36" i="16"/>
  <c r="E37" i="16"/>
  <c r="F36" i="15"/>
  <c r="E37" i="15"/>
  <c r="M37" i="15"/>
  <c r="L38" i="15"/>
  <c r="AP24" i="12"/>
  <c r="V17" i="12"/>
  <c r="R74" i="12"/>
  <c r="AG74" i="12"/>
  <c r="AP23" i="12"/>
  <c r="AI31" i="12"/>
  <c r="AP33" i="12"/>
  <c r="AI40" i="12"/>
  <c r="AL40" i="12" s="1"/>
  <c r="AS40" i="12" s="1" a="1"/>
  <c r="AS40" i="12" s="1"/>
  <c r="AW40" i="12" s="1"/>
  <c r="Q74" i="12"/>
  <c r="AP34" i="12"/>
  <c r="P20" i="12"/>
  <c r="AN20" i="12"/>
  <c r="AT20" i="12" s="1"/>
  <c r="AP22" i="12"/>
  <c r="AB25" i="12"/>
  <c r="AN26" i="12"/>
  <c r="AT26" i="12" s="1"/>
  <c r="P27" i="12"/>
  <c r="AB29" i="12"/>
  <c r="AB30" i="12"/>
  <c r="P31" i="12"/>
  <c r="AN31" i="12"/>
  <c r="AT31" i="12" s="1"/>
  <c r="AI35" i="12"/>
  <c r="AN40" i="12"/>
  <c r="AT40" i="12" s="1"/>
  <c r="AP41" i="12"/>
  <c r="AB44" i="12"/>
  <c r="AP38" i="12"/>
  <c r="AO16" i="12"/>
  <c r="AB24" i="12"/>
  <c r="AI25" i="12"/>
  <c r="P26" i="12"/>
  <c r="AN30" i="12"/>
  <c r="AT30" i="12" s="1"/>
  <c r="P36" i="12"/>
  <c r="AP36" i="12"/>
  <c r="AN39" i="12"/>
  <c r="AT39" i="12" s="1"/>
  <c r="P40" i="12"/>
  <c r="AB23" i="12"/>
  <c r="AI24" i="12"/>
  <c r="AL24" i="12" s="1"/>
  <c r="AS24" i="12" s="1" a="1"/>
  <c r="AS24" i="12" s="1"/>
  <c r="AW24" i="12" s="1"/>
  <c r="AN25" i="12"/>
  <c r="AT25" i="12" s="1"/>
  <c r="AI29" i="12"/>
  <c r="AL29" i="12" s="1"/>
  <c r="AS29" i="12" s="1" a="1"/>
  <c r="AS29" i="12" s="1"/>
  <c r="AW29" i="12" s="1"/>
  <c r="AI34" i="12"/>
  <c r="AL34" i="12" s="1"/>
  <c r="AS34" i="12" s="1" a="1"/>
  <c r="AS34" i="12" s="1"/>
  <c r="AW34" i="12" s="1"/>
  <c r="AI38" i="12"/>
  <c r="AL38" i="12" s="1"/>
  <c r="AS38" i="12" s="1" a="1"/>
  <c r="AS38" i="12" s="1"/>
  <c r="AW38" i="12" s="1"/>
  <c r="AR16" i="12"/>
  <c r="AN24" i="12"/>
  <c r="AT24" i="12" s="1"/>
  <c r="AI28" i="12"/>
  <c r="P29" i="12"/>
  <c r="P30" i="12"/>
  <c r="AN34" i="12"/>
  <c r="AT34" i="12" s="1"/>
  <c r="AP35" i="12"/>
  <c r="AN38" i="12"/>
  <c r="AT38" i="12" s="1"/>
  <c r="P39" i="12"/>
  <c r="AP39" i="12"/>
  <c r="AB43" i="12"/>
  <c r="L74" i="12"/>
  <c r="AN28" i="12"/>
  <c r="AT28" i="12" s="1"/>
  <c r="AI33" i="12"/>
  <c r="AL33" i="12" s="1"/>
  <c r="AS33" i="12" s="1" a="1"/>
  <c r="AS33" i="12" s="1"/>
  <c r="AW33" i="12" s="1"/>
  <c r="P34" i="12"/>
  <c r="AL36" i="12"/>
  <c r="AS36" i="12" s="1" a="1"/>
  <c r="AS36" i="12" s="1"/>
  <c r="AW36" i="12" s="1"/>
  <c r="AI37" i="12"/>
  <c r="AL37" i="12" s="1"/>
  <c r="AS37" i="12" s="1" a="1"/>
  <c r="AS37" i="12" s="1"/>
  <c r="AW37" i="12" s="1"/>
  <c r="P38" i="12"/>
  <c r="AB42" i="12"/>
  <c r="AN43" i="12"/>
  <c r="AT43" i="12" s="1"/>
  <c r="L74" i="11"/>
  <c r="G6" i="3"/>
  <c r="AP19" i="11"/>
  <c r="AN25" i="11"/>
  <c r="AT25" i="11" s="1"/>
  <c r="P26" i="11"/>
  <c r="AP27" i="11"/>
  <c r="AB37" i="11"/>
  <c r="AB41" i="11"/>
  <c r="AL41" i="11" s="1"/>
  <c r="AS41" i="11" s="1" a="1"/>
  <c r="AS41" i="11" s="1"/>
  <c r="AW41" i="11" s="1"/>
  <c r="AN24" i="11"/>
  <c r="AT24" i="11" s="1"/>
  <c r="AP26" i="11"/>
  <c r="AB21" i="11"/>
  <c r="AN23" i="11"/>
  <c r="AT23" i="11" s="1"/>
  <c r="P24" i="11"/>
  <c r="AP25" i="11"/>
  <c r="AB29" i="11"/>
  <c r="AN31" i="11"/>
  <c r="AT31" i="11" s="1"/>
  <c r="P32" i="11"/>
  <c r="AP32" i="11"/>
  <c r="AN41" i="11"/>
  <c r="AT41" i="11" s="1"/>
  <c r="J17" i="11"/>
  <c r="AB20" i="11"/>
  <c r="AB28" i="11"/>
  <c r="AB36" i="11"/>
  <c r="AB62" i="11"/>
  <c r="AB66" i="11"/>
  <c r="AB70" i="11"/>
  <c r="AP20" i="11"/>
  <c r="AB19" i="11"/>
  <c r="AN21" i="11"/>
  <c r="AT21" i="11" s="1"/>
  <c r="P22" i="11"/>
  <c r="AB27" i="11"/>
  <c r="AN29" i="11"/>
  <c r="AT29" i="11" s="1"/>
  <c r="P30" i="11"/>
  <c r="AB33" i="11"/>
  <c r="AP34" i="11"/>
  <c r="AN20" i="11"/>
  <c r="AT20" i="11" s="1"/>
  <c r="P21" i="11"/>
  <c r="AN28" i="11"/>
  <c r="AT28" i="11" s="1"/>
  <c r="P29" i="11"/>
  <c r="AB35" i="11"/>
  <c r="P36" i="11"/>
  <c r="AP36" i="11"/>
  <c r="AB38" i="11"/>
  <c r="AB42" i="11"/>
  <c r="AB45" i="11"/>
  <c r="G8" i="14"/>
  <c r="G16" i="14"/>
  <c r="G14" i="14"/>
  <c r="G15" i="14"/>
  <c r="AP64" i="10"/>
  <c r="AP54" i="10"/>
  <c r="Z72" i="10"/>
  <c r="AP20" i="10"/>
  <c r="AP26" i="10"/>
  <c r="P32" i="10"/>
  <c r="AP36" i="10"/>
  <c r="AB38" i="10"/>
  <c r="AP40" i="10"/>
  <c r="AP44" i="10"/>
  <c r="AB46" i="10"/>
  <c r="AP48" i="10"/>
  <c r="AB50" i="10"/>
  <c r="AP58" i="10"/>
  <c r="P63" i="10"/>
  <c r="AP63" i="10"/>
  <c r="Q74" i="10"/>
  <c r="H9" i="3"/>
  <c r="AP31" i="10"/>
  <c r="AP43" i="10"/>
  <c r="AP52" i="10"/>
  <c r="P57" i="10"/>
  <c r="AP57" i="10"/>
  <c r="AB60" i="10"/>
  <c r="AP68" i="10"/>
  <c r="P51" i="10"/>
  <c r="AP51" i="10"/>
  <c r="AB54" i="10"/>
  <c r="AP62" i="10"/>
  <c r="AP67" i="10"/>
  <c r="AB70" i="10"/>
  <c r="AQ16" i="10"/>
  <c r="AB24" i="10"/>
  <c r="AP28" i="10"/>
  <c r="AB33" i="10"/>
  <c r="AP56" i="10"/>
  <c r="AP61" i="10"/>
  <c r="AB64" i="10"/>
  <c r="AR16" i="10"/>
  <c r="AQ71" i="10"/>
  <c r="P28" i="10"/>
  <c r="AP38" i="10"/>
  <c r="AB40" i="10"/>
  <c r="AP42" i="10"/>
  <c r="AB44" i="10"/>
  <c r="AP46" i="10"/>
  <c r="AP50" i="10"/>
  <c r="P55" i="10"/>
  <c r="AP55" i="10"/>
  <c r="AP66" i="10"/>
  <c r="R74" i="10"/>
  <c r="I9" i="3"/>
  <c r="V17" i="10"/>
  <c r="AR71" i="10"/>
  <c r="AN23" i="10"/>
  <c r="AT23" i="10" s="1"/>
  <c r="AN24" i="10"/>
  <c r="AT24" i="10" s="1"/>
  <c r="AB32" i="10"/>
  <c r="AN33" i="10"/>
  <c r="AT33" i="10" s="1"/>
  <c r="AP37" i="10"/>
  <c r="AP41" i="10"/>
  <c r="AP45" i="10"/>
  <c r="AP49" i="10"/>
  <c r="AP60" i="10"/>
  <c r="P65" i="10"/>
  <c r="AP65" i="10"/>
  <c r="AB68" i="10"/>
  <c r="F34" i="14"/>
  <c r="E35" i="14"/>
  <c r="M34" i="14"/>
  <c r="L35" i="14"/>
  <c r="Q74" i="11"/>
  <c r="H6" i="3"/>
  <c r="R74" i="11"/>
  <c r="I6" i="3"/>
  <c r="P11" i="11"/>
  <c r="AN9" i="11"/>
  <c r="Y17" i="11"/>
  <c r="AD17" i="11" s="1"/>
  <c r="V17" i="11"/>
  <c r="P9" i="11"/>
  <c r="AN14" i="11"/>
  <c r="AP11" i="11"/>
  <c r="AP6" i="11"/>
  <c r="AN10" i="11"/>
  <c r="AT10" i="11" s="1"/>
  <c r="P6" i="11"/>
  <c r="AB12" i="11"/>
  <c r="AR16" i="11"/>
  <c r="S17" i="11"/>
  <c r="S74" i="11" s="1"/>
  <c r="AB7" i="11"/>
  <c r="AB9" i="11"/>
  <c r="AB11" i="11"/>
  <c r="P12" i="11"/>
  <c r="AP12" i="11"/>
  <c r="P14" i="11"/>
  <c r="AP14" i="11"/>
  <c r="P4" i="11"/>
  <c r="AN7" i="11"/>
  <c r="AT7" i="11" s="1"/>
  <c r="AN3" i="11"/>
  <c r="AB3" i="11"/>
  <c r="AI12" i="11"/>
  <c r="AI14" i="11"/>
  <c r="AI33" i="11"/>
  <c r="AL33" i="11" s="1"/>
  <c r="AS33" i="11" s="1" a="1"/>
  <c r="AS33" i="11" s="1"/>
  <c r="AW33" i="11" s="1"/>
  <c r="AI11" i="11"/>
  <c r="AL11" i="11" s="1"/>
  <c r="AS11" i="11" s="1" a="1"/>
  <c r="AS11" i="11" s="1"/>
  <c r="AI3" i="11"/>
  <c r="AI7" i="11"/>
  <c r="AL7" i="11" s="1"/>
  <c r="AS7" i="11" s="1" a="1"/>
  <c r="AS7" i="11" s="1"/>
  <c r="AW7" i="11" s="1"/>
  <c r="AI37" i="11"/>
  <c r="AL37" i="11" s="1"/>
  <c r="AS37" i="11" s="1" a="1"/>
  <c r="AS37" i="11" s="1"/>
  <c r="AW37" i="11" s="1"/>
  <c r="AI6" i="11"/>
  <c r="AL6" i="11" s="1"/>
  <c r="AS6" i="11" s="1" a="1"/>
  <c r="AS6" i="11" s="1"/>
  <c r="AW6" i="11" s="1"/>
  <c r="AI4" i="11"/>
  <c r="AI29" i="11"/>
  <c r="AI30" i="11"/>
  <c r="AL30" i="11" s="1"/>
  <c r="AS30" i="11" s="1" a="1"/>
  <c r="AS30" i="11" s="1"/>
  <c r="AW30" i="11" s="1"/>
  <c r="AI31" i="11"/>
  <c r="AL31" i="11" s="1"/>
  <c r="AS31" i="11" s="1" a="1"/>
  <c r="AS31" i="11" s="1"/>
  <c r="AW31" i="11" s="1"/>
  <c r="AI32" i="11"/>
  <c r="AL32" i="11" s="1"/>
  <c r="AS32" i="11" s="1" a="1"/>
  <c r="AS32" i="11" s="1"/>
  <c r="AW32" i="11" s="1"/>
  <c r="AI26" i="11"/>
  <c r="AL26" i="11" s="1"/>
  <c r="AS26" i="11" s="1" a="1"/>
  <c r="AS26" i="11" s="1"/>
  <c r="AW26" i="11" s="1"/>
  <c r="AI27" i="11"/>
  <c r="AL27" i="11" s="1"/>
  <c r="AS27" i="11" s="1" a="1"/>
  <c r="AS27" i="11" s="1"/>
  <c r="AW27" i="11" s="1"/>
  <c r="AI34" i="11"/>
  <c r="AL34" i="11" s="1"/>
  <c r="AS34" i="11" s="1" a="1"/>
  <c r="AS34" i="11" s="1"/>
  <c r="AW34" i="11" s="1"/>
  <c r="AI42" i="11"/>
  <c r="AL42" i="11" s="1"/>
  <c r="AS42" i="11" s="1" a="1"/>
  <c r="AS42" i="11" s="1"/>
  <c r="AW42" i="11" s="1"/>
  <c r="AI21" i="11"/>
  <c r="AI22" i="11"/>
  <c r="AL22" i="11" s="1"/>
  <c r="AS22" i="11" s="1" a="1"/>
  <c r="AS22" i="11" s="1"/>
  <c r="AW22" i="11" s="1"/>
  <c r="AI23" i="11"/>
  <c r="AL23" i="11" s="1"/>
  <c r="AS23" i="11" s="1" a="1"/>
  <c r="AS23" i="11" s="1"/>
  <c r="AW23" i="11" s="1"/>
  <c r="AI24" i="11"/>
  <c r="AL24" i="11" s="1"/>
  <c r="AS24" i="11" s="1" a="1"/>
  <c r="AS24" i="11" s="1"/>
  <c r="AW24" i="11" s="1"/>
  <c r="AI9" i="11"/>
  <c r="AL14" i="11"/>
  <c r="AS14" i="11" s="1" a="1"/>
  <c r="AS14" i="11" s="1"/>
  <c r="AU14" i="11" s="1"/>
  <c r="AI19" i="11"/>
  <c r="AI38" i="11"/>
  <c r="AL38" i="11" s="1"/>
  <c r="AS38" i="11" s="1" a="1"/>
  <c r="AS38" i="11" s="1"/>
  <c r="AW38" i="11" s="1"/>
  <c r="AP11" i="12"/>
  <c r="AP14" i="12"/>
  <c r="J17" i="12"/>
  <c r="AI39" i="12"/>
  <c r="AL39" i="12" s="1"/>
  <c r="AS39" i="12" s="1" a="1"/>
  <c r="AS39" i="12" s="1"/>
  <c r="AW39" i="12" s="1"/>
  <c r="AI15" i="12"/>
  <c r="AL15" i="12" s="1"/>
  <c r="AI44" i="12"/>
  <c r="AL44" i="12" s="1"/>
  <c r="AS44" i="12" s="1" a="1"/>
  <c r="AS44" i="12" s="1"/>
  <c r="AW44" i="12" s="1"/>
  <c r="AI3" i="12"/>
  <c r="AI26" i="12"/>
  <c r="AL26" i="12" s="1"/>
  <c r="AS26" i="12" s="1" a="1"/>
  <c r="AS26" i="12" s="1"/>
  <c r="AW26" i="12" s="1"/>
  <c r="AI32" i="12"/>
  <c r="AI11" i="12"/>
  <c r="AL11" i="12" s="1"/>
  <c r="AI23" i="12"/>
  <c r="AI30" i="12"/>
  <c r="AL30" i="12" s="1"/>
  <c r="AS30" i="12" s="1" a="1"/>
  <c r="AS30" i="12" s="1"/>
  <c r="AW30" i="12" s="1"/>
  <c r="AI41" i="12"/>
  <c r="AL41" i="12" s="1"/>
  <c r="AS41" i="12" s="1" a="1"/>
  <c r="AS41" i="12" s="1"/>
  <c r="AW41" i="12" s="1"/>
  <c r="AI42" i="12"/>
  <c r="AI43" i="12"/>
  <c r="AL43" i="12" s="1"/>
  <c r="AS43" i="12" s="1" a="1"/>
  <c r="AS43" i="12" s="1"/>
  <c r="AW43" i="12" s="1"/>
  <c r="AL27" i="12"/>
  <c r="AS27" i="12" s="1" a="1"/>
  <c r="AS27" i="12" s="1"/>
  <c r="AW27" i="12" s="1"/>
  <c r="Y17" i="12"/>
  <c r="AD17" i="12" s="1"/>
  <c r="AN11" i="12"/>
  <c r="AB5" i="12"/>
  <c r="AL5" i="12" s="1"/>
  <c r="S17" i="12"/>
  <c r="AN14" i="12"/>
  <c r="AT14" i="12" s="1"/>
  <c r="AB12" i="12"/>
  <c r="AN5" i="12"/>
  <c r="AT5" i="12" s="1"/>
  <c r="AP6" i="12"/>
  <c r="AL6" i="12"/>
  <c r="AL14" i="12"/>
  <c r="AU71" i="12"/>
  <c r="AL19" i="12"/>
  <c r="Y72" i="12"/>
  <c r="AD43" i="12"/>
  <c r="AK3" i="12"/>
  <c r="AK17" i="12" s="1"/>
  <c r="AN7" i="12"/>
  <c r="AT7" i="12" s="1"/>
  <c r="AN9" i="12"/>
  <c r="AR17" i="12"/>
  <c r="Z72" i="12"/>
  <c r="AL22" i="12"/>
  <c r="AS22" i="12" s="1" a="1"/>
  <c r="AS22" i="12" s="1"/>
  <c r="AW22" i="12" s="1"/>
  <c r="AD47" i="12"/>
  <c r="AD59" i="12"/>
  <c r="AN3" i="12"/>
  <c r="AP4" i="12"/>
  <c r="AD6" i="12"/>
  <c r="AP9" i="12"/>
  <c r="AN12" i="12"/>
  <c r="AT12" i="12" s="1"/>
  <c r="E72" i="12"/>
  <c r="J19" i="12"/>
  <c r="J72" i="12" s="1"/>
  <c r="J74" i="12" s="1"/>
  <c r="AL20" i="12"/>
  <c r="AS20" i="12" s="1" a="1"/>
  <c r="AS20" i="12" s="1"/>
  <c r="AW20" i="12" s="1"/>
  <c r="AD24" i="12"/>
  <c r="AL28" i="12"/>
  <c r="AS28" i="12" s="1" a="1"/>
  <c r="AS28" i="12" s="1"/>
  <c r="AW28" i="12" s="1"/>
  <c r="AL31" i="12"/>
  <c r="AS31" i="12" s="1" a="1"/>
  <c r="AS31" i="12" s="1"/>
  <c r="AW31" i="12" s="1"/>
  <c r="AD36" i="12"/>
  <c r="AP45" i="12"/>
  <c r="AB45" i="12"/>
  <c r="AN45" i="12"/>
  <c r="AT45" i="12" s="1"/>
  <c r="P48" i="12"/>
  <c r="AP48" i="12"/>
  <c r="AB48" i="12"/>
  <c r="Z17" i="12"/>
  <c r="Z74" i="12" s="1"/>
  <c r="AB4" i="12"/>
  <c r="AL4" i="12" s="1"/>
  <c r="AD5" i="12"/>
  <c r="AB8" i="12"/>
  <c r="AL8" i="12" s="1"/>
  <c r="AN8" i="12"/>
  <c r="AP10" i="12"/>
  <c r="AN10" i="12"/>
  <c r="AT10" i="12" s="1"/>
  <c r="AD11" i="12"/>
  <c r="AR74" i="12"/>
  <c r="AD19" i="12"/>
  <c r="AD27" i="12"/>
  <c r="AD30" i="12"/>
  <c r="AD40" i="12"/>
  <c r="AD52" i="12"/>
  <c r="AD63" i="12"/>
  <c r="AP3" i="12"/>
  <c r="AD4" i="12"/>
  <c r="AB7" i="12"/>
  <c r="AL7" i="12" s="1"/>
  <c r="AB9" i="12"/>
  <c r="AL9" i="12" s="1"/>
  <c r="AL12" i="12"/>
  <c r="AD12" i="12"/>
  <c r="AD22" i="12"/>
  <c r="AD33" i="12"/>
  <c r="AD37" i="12"/>
  <c r="AQ16" i="12"/>
  <c r="AD7" i="12"/>
  <c r="AN13" i="12"/>
  <c r="AT13" i="12" s="1"/>
  <c r="AT19" i="12"/>
  <c r="AL21" i="12"/>
  <c r="AS21" i="12" s="1" a="1"/>
  <c r="AS21" i="12" s="1"/>
  <c r="AW21" i="12" s="1"/>
  <c r="AD25" i="12"/>
  <c r="AD28" i="12"/>
  <c r="AL32" i="12"/>
  <c r="AS32" i="12" s="1" a="1"/>
  <c r="AS32" i="12" s="1"/>
  <c r="AW32" i="12" s="1"/>
  <c r="AL35" i="12"/>
  <c r="AS35" i="12" s="1" a="1"/>
  <c r="AS35" i="12" s="1"/>
  <c r="AW35" i="12" s="1"/>
  <c r="E74" i="12"/>
  <c r="AK72" i="12"/>
  <c r="AO71" i="12"/>
  <c r="AL42" i="12"/>
  <c r="AS42" i="12" s="1" a="1"/>
  <c r="AS42" i="12" s="1"/>
  <c r="AW42" i="12" s="1"/>
  <c r="AD42" i="12"/>
  <c r="AD67" i="12"/>
  <c r="AD72" i="12"/>
  <c r="AD56" i="12"/>
  <c r="AD60" i="12"/>
  <c r="AD64" i="12"/>
  <c r="AD68" i="12"/>
  <c r="AI13" i="12"/>
  <c r="AL13" i="12" s="1"/>
  <c r="AQ71" i="12"/>
  <c r="AI45" i="12"/>
  <c r="P47" i="12"/>
  <c r="AP47" i="12"/>
  <c r="AN47" i="12"/>
  <c r="AT47" i="12" s="1"/>
  <c r="AI10" i="12"/>
  <c r="S72" i="12"/>
  <c r="AD46" i="12"/>
  <c r="AD58" i="12"/>
  <c r="AD62" i="12"/>
  <c r="AD66" i="12"/>
  <c r="AD70" i="12"/>
  <c r="AI70" i="12"/>
  <c r="AI69" i="12"/>
  <c r="AI68" i="12"/>
  <c r="AI67" i="12"/>
  <c r="AI66" i="12"/>
  <c r="AI65" i="12"/>
  <c r="AI64" i="12"/>
  <c r="AI63" i="12"/>
  <c r="AI62" i="12"/>
  <c r="AI61" i="12"/>
  <c r="AI60" i="12"/>
  <c r="AI59" i="12"/>
  <c r="AI58" i="12"/>
  <c r="AI57" i="12"/>
  <c r="AI56" i="12"/>
  <c r="AI55" i="12"/>
  <c r="AI54" i="12"/>
  <c r="AI53" i="12"/>
  <c r="AI52" i="12"/>
  <c r="AI51" i="12"/>
  <c r="AI50" i="12"/>
  <c r="AI49" i="12"/>
  <c r="AI48" i="12"/>
  <c r="AI47" i="12"/>
  <c r="AL47" i="12" s="1"/>
  <c r="AS47" i="12" s="1" a="1"/>
  <c r="AS47" i="12" s="1"/>
  <c r="AW47" i="12" s="1"/>
  <c r="AI46" i="12"/>
  <c r="AL46" i="12" s="1"/>
  <c r="AS46" i="12" s="1" a="1"/>
  <c r="AS46" i="12" s="1"/>
  <c r="AW46" i="12" s="1"/>
  <c r="V72" i="12"/>
  <c r="V74" i="12" s="1"/>
  <c r="P44" i="12"/>
  <c r="P49" i="12"/>
  <c r="AB49" i="12"/>
  <c r="AP49" i="12"/>
  <c r="AR72" i="12"/>
  <c r="P50" i="12"/>
  <c r="AB50" i="12"/>
  <c r="AP50" i="12"/>
  <c r="AD61" i="12"/>
  <c r="AD65" i="12"/>
  <c r="AD69" i="12"/>
  <c r="AN44" i="12"/>
  <c r="AT44" i="12" s="1"/>
  <c r="P46" i="12"/>
  <c r="AP46" i="12"/>
  <c r="AN46" i="12"/>
  <c r="AT46" i="12" s="1"/>
  <c r="P51" i="12"/>
  <c r="AB51" i="12"/>
  <c r="AP51" i="12"/>
  <c r="AP52" i="12"/>
  <c r="AP53" i="12"/>
  <c r="AP54" i="12"/>
  <c r="AP55" i="12"/>
  <c r="AP56" i="12"/>
  <c r="AP57" i="12"/>
  <c r="AP58" i="12"/>
  <c r="AP59" i="12"/>
  <c r="AP60" i="12"/>
  <c r="AP61" i="12"/>
  <c r="AP62" i="12"/>
  <c r="AP63" i="12"/>
  <c r="AP64" i="12"/>
  <c r="AP65" i="12"/>
  <c r="AP66" i="12"/>
  <c r="AP67" i="12"/>
  <c r="AP68" i="12"/>
  <c r="AP69" i="12"/>
  <c r="AP70" i="12"/>
  <c r="AB52" i="12"/>
  <c r="AB53" i="12"/>
  <c r="AB54" i="12"/>
  <c r="AB55" i="12"/>
  <c r="AB56" i="12"/>
  <c r="AB57" i="12"/>
  <c r="AB58" i="12"/>
  <c r="AB59" i="12"/>
  <c r="AB60" i="12"/>
  <c r="AB61" i="12"/>
  <c r="AB62" i="12"/>
  <c r="AB63" i="12"/>
  <c r="AB64" i="12"/>
  <c r="AB65" i="12"/>
  <c r="AB66" i="12"/>
  <c r="AB67" i="12"/>
  <c r="AB68" i="12"/>
  <c r="AB69" i="12"/>
  <c r="AB70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Y74" i="11"/>
  <c r="AA54" i="11" s="1"/>
  <c r="AR17" i="11"/>
  <c r="AF74" i="11"/>
  <c r="W6" i="3" s="1"/>
  <c r="AG74" i="11"/>
  <c r="X6" i="3" s="1"/>
  <c r="AP39" i="11"/>
  <c r="AB39" i="11"/>
  <c r="P39" i="11"/>
  <c r="AD44" i="11"/>
  <c r="AD67" i="11"/>
  <c r="Z17" i="11"/>
  <c r="AB4" i="11"/>
  <c r="P8" i="11"/>
  <c r="AB8" i="11"/>
  <c r="AN8" i="11"/>
  <c r="AI70" i="11"/>
  <c r="AL70" i="11" s="1"/>
  <c r="AS70" i="11" s="1" a="1"/>
  <c r="AS70" i="11" s="1"/>
  <c r="AW70" i="11" s="1"/>
  <c r="AI69" i="11"/>
  <c r="AI68" i="11"/>
  <c r="AL68" i="11" s="1"/>
  <c r="AS68" i="11" s="1" a="1"/>
  <c r="AS68" i="11" s="1"/>
  <c r="AW68" i="11" s="1"/>
  <c r="AI67" i="11"/>
  <c r="AL67" i="11" s="1"/>
  <c r="AS67" i="11" s="1" a="1"/>
  <c r="AS67" i="11" s="1"/>
  <c r="AW67" i="11" s="1"/>
  <c r="AI66" i="11"/>
  <c r="AI65" i="11"/>
  <c r="AL65" i="11" s="1"/>
  <c r="AS65" i="11" s="1" a="1"/>
  <c r="AS65" i="11" s="1"/>
  <c r="AW65" i="11" s="1"/>
  <c r="AI64" i="11"/>
  <c r="AL64" i="11" s="1"/>
  <c r="AS64" i="11" s="1" a="1"/>
  <c r="AS64" i="11" s="1"/>
  <c r="AW64" i="11" s="1"/>
  <c r="AI63" i="11"/>
  <c r="AL63" i="11" s="1"/>
  <c r="AS63" i="11" s="1" a="1"/>
  <c r="AS63" i="11" s="1"/>
  <c r="AW63" i="11" s="1"/>
  <c r="AI62" i="11"/>
  <c r="AI61" i="11"/>
  <c r="AI60" i="11"/>
  <c r="AL60" i="11" s="1"/>
  <c r="AS60" i="11" s="1" a="1"/>
  <c r="AS60" i="11" s="1"/>
  <c r="AW60" i="11" s="1"/>
  <c r="AI59" i="11"/>
  <c r="AL59" i="11" s="1"/>
  <c r="AS59" i="11" s="1" a="1"/>
  <c r="AS59" i="11" s="1"/>
  <c r="AW59" i="11" s="1"/>
  <c r="AI58" i="11"/>
  <c r="AI57" i="11"/>
  <c r="AI56" i="11"/>
  <c r="AL56" i="11" s="1"/>
  <c r="AS56" i="11" s="1" a="1"/>
  <c r="AS56" i="11" s="1"/>
  <c r="AW56" i="11" s="1"/>
  <c r="AI55" i="11"/>
  <c r="AI54" i="11"/>
  <c r="AL54" i="11" s="1"/>
  <c r="AS54" i="11" s="1" a="1"/>
  <c r="AS54" i="11" s="1"/>
  <c r="AW54" i="11" s="1"/>
  <c r="AI53" i="11"/>
  <c r="AI52" i="11"/>
  <c r="AL52" i="11" s="1"/>
  <c r="AS52" i="11" s="1" a="1"/>
  <c r="AS52" i="11" s="1"/>
  <c r="AW52" i="11" s="1"/>
  <c r="AI51" i="11"/>
  <c r="AL51" i="11" s="1"/>
  <c r="AS51" i="11" s="1" a="1"/>
  <c r="AS51" i="11" s="1"/>
  <c r="AW51" i="11" s="1"/>
  <c r="AI50" i="11"/>
  <c r="AI49" i="11"/>
  <c r="AI48" i="11"/>
  <c r="AI47" i="11"/>
  <c r="AL47" i="11" s="1"/>
  <c r="AS47" i="11" s="1" a="1"/>
  <c r="AS47" i="11" s="1"/>
  <c r="AW47" i="11" s="1"/>
  <c r="AI46" i="11"/>
  <c r="AL46" i="11" s="1"/>
  <c r="AS46" i="11" s="1" a="1"/>
  <c r="AS46" i="11" s="1"/>
  <c r="AW46" i="11" s="1"/>
  <c r="AI44" i="11"/>
  <c r="AI40" i="11"/>
  <c r="AI8" i="11"/>
  <c r="AI15" i="11"/>
  <c r="AL15" i="11" s="1"/>
  <c r="AS15" i="11" s="1" a="1"/>
  <c r="AS15" i="11" s="1"/>
  <c r="AT15" i="11" s="1"/>
  <c r="AI45" i="11"/>
  <c r="AL45" i="11" s="1"/>
  <c r="AS45" i="11" s="1" a="1"/>
  <c r="AS45" i="11" s="1"/>
  <c r="AW45" i="11" s="1"/>
  <c r="AI41" i="11"/>
  <c r="AI10" i="11"/>
  <c r="AL10" i="11" s="1"/>
  <c r="AS10" i="11" s="1" a="1"/>
  <c r="AS10" i="11" s="1"/>
  <c r="AI13" i="11"/>
  <c r="AL13" i="11" s="1"/>
  <c r="AS13" i="11" s="1" a="1"/>
  <c r="AS13" i="11" s="1"/>
  <c r="AI5" i="11"/>
  <c r="AK72" i="11"/>
  <c r="AU19" i="11"/>
  <c r="AU71" i="11" s="1"/>
  <c r="AO71" i="11"/>
  <c r="AI25" i="11"/>
  <c r="AL25" i="11" s="1"/>
  <c r="AS25" i="11" s="1" a="1"/>
  <c r="AS25" i="11" s="1"/>
  <c r="AW25" i="11" s="1"/>
  <c r="AI35" i="11"/>
  <c r="P47" i="11"/>
  <c r="AP47" i="11"/>
  <c r="AB47" i="11"/>
  <c r="AN47" i="11"/>
  <c r="AT47" i="11" s="1"/>
  <c r="AD54" i="11"/>
  <c r="AL66" i="11"/>
  <c r="AS66" i="11" s="1" a="1"/>
  <c r="AS66" i="11" s="1"/>
  <c r="AW66" i="11" s="1"/>
  <c r="AD66" i="11"/>
  <c r="AD70" i="11"/>
  <c r="AP4" i="11"/>
  <c r="AB5" i="11"/>
  <c r="AL5" i="11" s="1"/>
  <c r="AS5" i="11" s="1" a="1"/>
  <c r="AS5" i="11" s="1"/>
  <c r="AW5" i="11" s="1"/>
  <c r="AP3" i="11"/>
  <c r="AD4" i="11"/>
  <c r="AD6" i="11"/>
  <c r="AD7" i="11"/>
  <c r="AP8" i="11"/>
  <c r="Y72" i="11"/>
  <c r="AD72" i="11" s="1"/>
  <c r="AI20" i="11"/>
  <c r="AL20" i="11" s="1"/>
  <c r="AS20" i="11" s="1" a="1"/>
  <c r="AS20" i="11" s="1"/>
  <c r="AW20" i="11" s="1"/>
  <c r="AI28" i="11"/>
  <c r="AI36" i="11"/>
  <c r="AL36" i="11" s="1"/>
  <c r="AS36" i="11" s="1" a="1"/>
  <c r="AS36" i="11" s="1"/>
  <c r="AW36" i="11" s="1"/>
  <c r="AD45" i="11"/>
  <c r="AB48" i="11"/>
  <c r="AD50" i="11"/>
  <c r="P53" i="11"/>
  <c r="AP53" i="11"/>
  <c r="AB53" i="11"/>
  <c r="AL53" i="11" s="1"/>
  <c r="AS53" i="11" s="1" a="1"/>
  <c r="AS53" i="11" s="1"/>
  <c r="AW53" i="11" s="1"/>
  <c r="P56" i="11"/>
  <c r="AP56" i="11"/>
  <c r="AL61" i="11"/>
  <c r="AS61" i="11" s="1" a="1"/>
  <c r="AS61" i="11" s="1"/>
  <c r="AW61" i="11" s="1"/>
  <c r="AP5" i="11"/>
  <c r="AN5" i="11"/>
  <c r="AT5" i="11" s="1"/>
  <c r="AP13" i="11"/>
  <c r="AN13" i="11"/>
  <c r="P13" i="11"/>
  <c r="AO16" i="11"/>
  <c r="Z72" i="11"/>
  <c r="AP40" i="11"/>
  <c r="AB40" i="11"/>
  <c r="AN40" i="11"/>
  <c r="AT40" i="11" s="1"/>
  <c r="AP43" i="11"/>
  <c r="AB43" i="11"/>
  <c r="AL43" i="11" s="1"/>
  <c r="AS43" i="11" s="1" a="1"/>
  <c r="AS43" i="11" s="1"/>
  <c r="AW43" i="11" s="1"/>
  <c r="P43" i="11"/>
  <c r="AL69" i="11"/>
  <c r="AS69" i="11" s="1" a="1"/>
  <c r="AS69" i="11" s="1"/>
  <c r="AW69" i="11" s="1"/>
  <c r="AD69" i="11"/>
  <c r="P52" i="11"/>
  <c r="AP52" i="11"/>
  <c r="AN52" i="11"/>
  <c r="AT52" i="11" s="1"/>
  <c r="AD53" i="11"/>
  <c r="AD12" i="11"/>
  <c r="AR71" i="11"/>
  <c r="P3" i="11"/>
  <c r="P10" i="11"/>
  <c r="AP10" i="11"/>
  <c r="E72" i="11"/>
  <c r="J19" i="11"/>
  <c r="J72" i="11" s="1"/>
  <c r="AL21" i="11"/>
  <c r="AS21" i="11" s="1" a="1"/>
  <c r="AS21" i="11" s="1"/>
  <c r="AW21" i="11" s="1"/>
  <c r="AL29" i="11"/>
  <c r="AS29" i="11" s="1" a="1"/>
  <c r="AS29" i="11" s="1"/>
  <c r="AW29" i="11" s="1"/>
  <c r="AI39" i="11"/>
  <c r="AD40" i="11"/>
  <c r="AD46" i="11"/>
  <c r="P55" i="11"/>
  <c r="AP55" i="11"/>
  <c r="AB55" i="11"/>
  <c r="AN55" i="11"/>
  <c r="AT55" i="11" s="1"/>
  <c r="AD59" i="11"/>
  <c r="AD60" i="11"/>
  <c r="AD61" i="11"/>
  <c r="AD62" i="11"/>
  <c r="AD63" i="11"/>
  <c r="AD64" i="11"/>
  <c r="AD65" i="11"/>
  <c r="AD68" i="11"/>
  <c r="AK3" i="11"/>
  <c r="E74" i="11"/>
  <c r="AP44" i="11"/>
  <c r="AB44" i="11"/>
  <c r="AN44" i="11"/>
  <c r="AT44" i="11" s="1"/>
  <c r="P48" i="11"/>
  <c r="AP48" i="11"/>
  <c r="AD58" i="11"/>
  <c r="AH74" i="11"/>
  <c r="AQ71" i="11"/>
  <c r="P46" i="11"/>
  <c r="AP46" i="11"/>
  <c r="AB50" i="11"/>
  <c r="P54" i="11"/>
  <c r="AP54" i="11"/>
  <c r="AB58" i="11"/>
  <c r="G74" i="11"/>
  <c r="S72" i="11"/>
  <c r="P49" i="11"/>
  <c r="AP49" i="11"/>
  <c r="AD52" i="11"/>
  <c r="P57" i="11"/>
  <c r="AP57" i="11"/>
  <c r="V72" i="11"/>
  <c r="P50" i="11"/>
  <c r="AP50" i="11"/>
  <c r="P58" i="11"/>
  <c r="AP58" i="11"/>
  <c r="AN45" i="11"/>
  <c r="AT45" i="11" s="1"/>
  <c r="AL49" i="11"/>
  <c r="AS49" i="11" s="1" a="1"/>
  <c r="AS49" i="11" s="1"/>
  <c r="AW49" i="11" s="1"/>
  <c r="P51" i="11"/>
  <c r="AP51" i="11"/>
  <c r="AL57" i="11"/>
  <c r="AS57" i="11" s="1" a="1"/>
  <c r="AS57" i="11" s="1"/>
  <c r="AW57" i="11" s="1"/>
  <c r="AP59" i="11"/>
  <c r="AP60" i="11"/>
  <c r="AP61" i="11"/>
  <c r="AP62" i="11"/>
  <c r="AP63" i="11"/>
  <c r="AP64" i="11"/>
  <c r="AP65" i="11"/>
  <c r="AP66" i="11"/>
  <c r="AP67" i="11"/>
  <c r="AP68" i="11"/>
  <c r="AP69" i="11"/>
  <c r="AP70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O4" i="3"/>
  <c r="L4" i="3"/>
  <c r="L6" i="3"/>
  <c r="AU71" i="10"/>
  <c r="Z4" i="10"/>
  <c r="AP4" i="10"/>
  <c r="AP16" i="10" s="1"/>
  <c r="AB4" i="10"/>
  <c r="J72" i="10"/>
  <c r="AN16" i="10"/>
  <c r="P4" i="10"/>
  <c r="Z5" i="10"/>
  <c r="P10" i="10"/>
  <c r="AN10" i="10"/>
  <c r="J11" i="10"/>
  <c r="P19" i="10"/>
  <c r="S72" i="10"/>
  <c r="AP19" i="10"/>
  <c r="P21" i="10"/>
  <c r="AN21" i="10"/>
  <c r="AT21" i="10" s="1"/>
  <c r="AD24" i="10"/>
  <c r="AB34" i="10"/>
  <c r="AP34" i="10"/>
  <c r="AN34" i="10"/>
  <c r="AT34" i="10" s="1"/>
  <c r="AR17" i="10"/>
  <c r="AG74" i="10"/>
  <c r="X9" i="3" s="1"/>
  <c r="P27" i="10"/>
  <c r="AP27" i="10"/>
  <c r="P29" i="10"/>
  <c r="AN29" i="10"/>
  <c r="AT29" i="10" s="1"/>
  <c r="AD32" i="10"/>
  <c r="AP21" i="10"/>
  <c r="Y17" i="10"/>
  <c r="Y72" i="10"/>
  <c r="L17" i="10"/>
  <c r="AP9" i="10"/>
  <c r="AN9" i="10"/>
  <c r="P9" i="10"/>
  <c r="AD10" i="10"/>
  <c r="AD21" i="10"/>
  <c r="AP22" i="10"/>
  <c r="AN22" i="10"/>
  <c r="AT22" i="10" s="1"/>
  <c r="P22" i="10"/>
  <c r="AP29" i="10"/>
  <c r="H17" i="10"/>
  <c r="H74" i="10" s="1"/>
  <c r="AI11" i="10" s="1"/>
  <c r="AP13" i="10"/>
  <c r="AN13" i="10"/>
  <c r="P13" i="10"/>
  <c r="AD14" i="10"/>
  <c r="AD29" i="10"/>
  <c r="AP30" i="10"/>
  <c r="AN30" i="10"/>
  <c r="AT30" i="10" s="1"/>
  <c r="P30" i="10"/>
  <c r="AD3" i="10"/>
  <c r="AB10" i="10"/>
  <c r="Z14" i="10"/>
  <c r="E72" i="10"/>
  <c r="AD19" i="10"/>
  <c r="P25" i="10"/>
  <c r="AB25" i="10"/>
  <c r="AN25" i="10"/>
  <c r="AT25" i="10" s="1"/>
  <c r="AP25" i="10"/>
  <c r="AB27" i="10"/>
  <c r="AK17" i="10"/>
  <c r="AK72" i="10"/>
  <c r="F17" i="10"/>
  <c r="F74" i="10" s="1"/>
  <c r="P3" i="10"/>
  <c r="S17" i="10"/>
  <c r="S74" i="10" s="1"/>
  <c r="J6" i="10"/>
  <c r="Z7" i="10"/>
  <c r="AB9" i="10"/>
  <c r="J13" i="10"/>
  <c r="Z13" i="10"/>
  <c r="AN19" i="10"/>
  <c r="AB22" i="10"/>
  <c r="P34" i="10"/>
  <c r="AB8" i="10"/>
  <c r="AB12" i="10"/>
  <c r="AB20" i="10"/>
  <c r="AB28" i="10"/>
  <c r="AN35" i="10"/>
  <c r="AT35" i="10" s="1"/>
  <c r="P37" i="10"/>
  <c r="P39" i="10"/>
  <c r="P41" i="10"/>
  <c r="P43" i="10"/>
  <c r="P45" i="10"/>
  <c r="P47" i="10"/>
  <c r="P49" i="10"/>
  <c r="AB35" i="10"/>
  <c r="P38" i="10"/>
  <c r="P40" i="10"/>
  <c r="P42" i="10"/>
  <c r="P44" i="10"/>
  <c r="P46" i="10"/>
  <c r="P48" i="10"/>
  <c r="P50" i="10"/>
  <c r="P52" i="10"/>
  <c r="P54" i="10"/>
  <c r="P56" i="10"/>
  <c r="P58" i="10"/>
  <c r="P60" i="10"/>
  <c r="P62" i="10"/>
  <c r="P64" i="10"/>
  <c r="P66" i="10"/>
  <c r="P68" i="10"/>
  <c r="V72" i="10"/>
  <c r="AN70" i="10"/>
  <c r="AT70" i="10" s="1"/>
  <c r="AB37" i="10"/>
  <c r="AB39" i="10"/>
  <c r="AB41" i="10"/>
  <c r="AB43" i="10"/>
  <c r="AB45" i="10"/>
  <c r="AB47" i="10"/>
  <c r="AB49" i="10"/>
  <c r="AB51" i="10"/>
  <c r="AB53" i="10"/>
  <c r="AB55" i="10"/>
  <c r="AB57" i="10"/>
  <c r="AB59" i="10"/>
  <c r="AB61" i="10"/>
  <c r="AB63" i="10"/>
  <c r="AB65" i="10"/>
  <c r="AB67" i="10"/>
  <c r="AB69" i="10"/>
  <c r="AP70" i="10"/>
  <c r="AD72" i="10"/>
  <c r="AL56" i="12" l="1"/>
  <c r="AS56" i="12" s="1" a="1"/>
  <c r="AS56" i="12" s="1"/>
  <c r="AW56" i="12" s="1"/>
  <c r="AL63" i="12"/>
  <c r="AS63" i="12" s="1" a="1"/>
  <c r="AS63" i="12" s="1"/>
  <c r="AW63" i="12" s="1"/>
  <c r="AL64" i="12"/>
  <c r="AS64" i="12" s="1" a="1"/>
  <c r="AS64" i="12" s="1"/>
  <c r="AW64" i="12" s="1"/>
  <c r="AL55" i="12"/>
  <c r="AS55" i="12" s="1" a="1"/>
  <c r="AS55" i="12" s="1"/>
  <c r="AW55" i="12" s="1"/>
  <c r="AL69" i="12"/>
  <c r="AS69" i="12" s="1" a="1"/>
  <c r="AS69" i="12" s="1"/>
  <c r="AW69" i="12" s="1"/>
  <c r="AL61" i="12"/>
  <c r="AS61" i="12" s="1" a="1"/>
  <c r="AS61" i="12" s="1"/>
  <c r="AW61" i="12" s="1"/>
  <c r="AL53" i="12"/>
  <c r="AS53" i="12" s="1" a="1"/>
  <c r="AS53" i="12" s="1"/>
  <c r="AW53" i="12" s="1"/>
  <c r="AL25" i="12"/>
  <c r="AS25" i="12" s="1" a="1"/>
  <c r="AS25" i="12" s="1"/>
  <c r="AW25" i="12" s="1"/>
  <c r="AL51" i="12"/>
  <c r="AS51" i="12" s="1" a="1"/>
  <c r="AS51" i="12" s="1"/>
  <c r="AW51" i="12" s="1"/>
  <c r="AS11" i="12" a="1"/>
  <c r="AS11" i="12" s="1"/>
  <c r="AW11" i="12" s="1"/>
  <c r="C7" i="17"/>
  <c r="AS4" i="12" a="1"/>
  <c r="AS4" i="12" s="1"/>
  <c r="AW4" i="12" s="1"/>
  <c r="C13" i="17"/>
  <c r="AS12" i="12" a="1"/>
  <c r="AS12" i="12" s="1"/>
  <c r="AU12" i="12" s="1"/>
  <c r="C11" i="17"/>
  <c r="AS9" i="12" a="1"/>
  <c r="AS9" i="12" s="1"/>
  <c r="AU9" i="12" s="1"/>
  <c r="C15" i="17"/>
  <c r="AS7" i="12" a="1"/>
  <c r="AS7" i="12" s="1"/>
  <c r="AU7" i="12" s="1"/>
  <c r="C14" i="17"/>
  <c r="AS14" i="12" a="1"/>
  <c r="AS14" i="12" s="1"/>
  <c r="AU14" i="12" s="1"/>
  <c r="C12" i="17"/>
  <c r="AS5" i="12" a="1"/>
  <c r="AS5" i="12" s="1"/>
  <c r="AW5" i="12" s="1"/>
  <c r="C16" i="17"/>
  <c r="M9" i="16"/>
  <c r="L10" i="16"/>
  <c r="AS13" i="12" a="1"/>
  <c r="AS13" i="12" s="1"/>
  <c r="AU13" i="12" s="1"/>
  <c r="C8" i="17"/>
  <c r="AS8" i="12" a="1"/>
  <c r="AS8" i="12" s="1"/>
  <c r="AW8" i="12" s="1"/>
  <c r="C4" i="17"/>
  <c r="AS6" i="12" a="1"/>
  <c r="AS6" i="12" s="1"/>
  <c r="AW6" i="12" s="1"/>
  <c r="C5" i="17"/>
  <c r="AS15" i="12" a="1"/>
  <c r="AS15" i="12" s="1"/>
  <c r="AW15" i="12" s="1"/>
  <c r="C9" i="17"/>
  <c r="F6" i="3"/>
  <c r="F9" i="3"/>
  <c r="F23" i="30"/>
  <c r="E24" i="30"/>
  <c r="M36" i="30"/>
  <c r="L37" i="30"/>
  <c r="M94" i="34"/>
  <c r="L95" i="34"/>
  <c r="F95" i="34"/>
  <c r="E96" i="34"/>
  <c r="M97" i="33"/>
  <c r="L98" i="33"/>
  <c r="F94" i="33"/>
  <c r="E95" i="33"/>
  <c r="M85" i="32"/>
  <c r="L86" i="32"/>
  <c r="F83" i="32"/>
  <c r="E84" i="32"/>
  <c r="M89" i="30"/>
  <c r="L90" i="30"/>
  <c r="F89" i="30"/>
  <c r="E90" i="30"/>
  <c r="F4" i="3"/>
  <c r="V74" i="10"/>
  <c r="AR74" i="10"/>
  <c r="AI15" i="10"/>
  <c r="AI13" i="10"/>
  <c r="AL13" i="10" s="1"/>
  <c r="AS13" i="10" s="1" a="1"/>
  <c r="AS13" i="10" s="1"/>
  <c r="AT13" i="10" s="1"/>
  <c r="M38" i="21"/>
  <c r="L39" i="21"/>
  <c r="F38" i="21"/>
  <c r="E39" i="21"/>
  <c r="F36" i="18"/>
  <c r="E37" i="18"/>
  <c r="M38" i="18"/>
  <c r="L39" i="18"/>
  <c r="M35" i="17"/>
  <c r="L36" i="17"/>
  <c r="F36" i="17"/>
  <c r="E37" i="17"/>
  <c r="F37" i="16"/>
  <c r="E38" i="16"/>
  <c r="M37" i="16"/>
  <c r="L38" i="16"/>
  <c r="M38" i="15"/>
  <c r="L39" i="15"/>
  <c r="F37" i="15"/>
  <c r="E38" i="15"/>
  <c r="AN71" i="12"/>
  <c r="AK74" i="12"/>
  <c r="AP71" i="12"/>
  <c r="AI72" i="12"/>
  <c r="AL65" i="12"/>
  <c r="AS65" i="12" s="1" a="1"/>
  <c r="AS65" i="12" s="1"/>
  <c r="AW65" i="12" s="1"/>
  <c r="AL57" i="12"/>
  <c r="AS57" i="12" s="1" a="1"/>
  <c r="AS57" i="12" s="1"/>
  <c r="AW57" i="12" s="1"/>
  <c r="Z74" i="11"/>
  <c r="AL58" i="11"/>
  <c r="AS58" i="11" s="1" a="1"/>
  <c r="AS58" i="11" s="1"/>
  <c r="AW58" i="11" s="1"/>
  <c r="AL28" i="11"/>
  <c r="AS28" i="11" s="1" a="1"/>
  <c r="AS28" i="11" s="1"/>
  <c r="AW28" i="11" s="1"/>
  <c r="AL19" i="11"/>
  <c r="AL62" i="11"/>
  <c r="AS62" i="11" s="1" a="1"/>
  <c r="AS62" i="11" s="1"/>
  <c r="AW62" i="11" s="1"/>
  <c r="AA42" i="11"/>
  <c r="J74" i="11"/>
  <c r="AL35" i="11"/>
  <c r="AS35" i="11" s="1" a="1"/>
  <c r="AS35" i="11" s="1"/>
  <c r="AW35" i="11" s="1"/>
  <c r="AP71" i="11"/>
  <c r="AA66" i="11"/>
  <c r="AL11" i="10"/>
  <c r="AS11" i="10" s="1" a="1"/>
  <c r="AS11" i="10" s="1"/>
  <c r="AU11" i="10" s="1"/>
  <c r="L74" i="10"/>
  <c r="G9" i="3"/>
  <c r="AL15" i="10"/>
  <c r="AS15" i="10" s="1" a="1"/>
  <c r="AS15" i="10" s="1"/>
  <c r="AW15" i="10" s="1"/>
  <c r="M35" i="14"/>
  <c r="L36" i="14"/>
  <c r="E36" i="14"/>
  <c r="F35" i="14"/>
  <c r="AT13" i="11"/>
  <c r="AP16" i="12"/>
  <c r="AB17" i="10"/>
  <c r="V74" i="11"/>
  <c r="AL12" i="11"/>
  <c r="AS12" i="11" s="1" a="1"/>
  <c r="AS12" i="11" s="1"/>
  <c r="AW12" i="11" s="1"/>
  <c r="AR74" i="11"/>
  <c r="AL8" i="11"/>
  <c r="AS8" i="11" s="1" a="1"/>
  <c r="AS8" i="11" s="1"/>
  <c r="AT8" i="11" s="1"/>
  <c r="AL9" i="11"/>
  <c r="AS9" i="11" s="1" a="1"/>
  <c r="AS9" i="11" s="1"/>
  <c r="AT9" i="11" s="1"/>
  <c r="AL4" i="11"/>
  <c r="AS4" i="11" s="1" a="1"/>
  <c r="AS4" i="11" s="1"/>
  <c r="AW4" i="11" s="1"/>
  <c r="AL55" i="11"/>
  <c r="AS55" i="11" s="1" a="1"/>
  <c r="AS55" i="11" s="1"/>
  <c r="AW55" i="11" s="1"/>
  <c r="AL44" i="11"/>
  <c r="AS44" i="11" s="1" a="1"/>
  <c r="AS44" i="11" s="1"/>
  <c r="AW44" i="11" s="1"/>
  <c r="AT14" i="11"/>
  <c r="AA57" i="11"/>
  <c r="AA69" i="11"/>
  <c r="AA12" i="11"/>
  <c r="AA40" i="11"/>
  <c r="AT6" i="11"/>
  <c r="AU6" i="11"/>
  <c r="AW14" i="11"/>
  <c r="AB17" i="11"/>
  <c r="AW11" i="11"/>
  <c r="AU11" i="11"/>
  <c r="AL40" i="11"/>
  <c r="AS40" i="11" s="1" a="1"/>
  <c r="AS40" i="11" s="1"/>
  <c r="AW40" i="11" s="1"/>
  <c r="AI17" i="11"/>
  <c r="AI72" i="11"/>
  <c r="AT71" i="11"/>
  <c r="AL48" i="11"/>
  <c r="AS48" i="11" s="1" a="1"/>
  <c r="AS48" i="11" s="1"/>
  <c r="AW48" i="11" s="1"/>
  <c r="AL50" i="11"/>
  <c r="AS50" i="11" s="1" a="1"/>
  <c r="AS50" i="11" s="1"/>
  <c r="AW50" i="11" s="1"/>
  <c r="AL50" i="12"/>
  <c r="AS50" i="12" s="1" a="1"/>
  <c r="AS50" i="12" s="1"/>
  <c r="AW50" i="12" s="1"/>
  <c r="AL23" i="12"/>
  <c r="AS23" i="12" s="1" a="1"/>
  <c r="AS23" i="12" s="1"/>
  <c r="AW23" i="12" s="1"/>
  <c r="AL67" i="12"/>
  <c r="AS67" i="12" s="1" a="1"/>
  <c r="AS67" i="12" s="1"/>
  <c r="AW67" i="12" s="1"/>
  <c r="AL59" i="12"/>
  <c r="AS59" i="12" s="1" a="1"/>
  <c r="AS59" i="12" s="1"/>
  <c r="AW59" i="12" s="1"/>
  <c r="AI17" i="12"/>
  <c r="AL68" i="12"/>
  <c r="AS68" i="12" s="1" a="1"/>
  <c r="AS68" i="12" s="1"/>
  <c r="AW68" i="12" s="1"/>
  <c r="AL52" i="12"/>
  <c r="AS52" i="12" s="1" a="1"/>
  <c r="AS52" i="12" s="1"/>
  <c r="AW52" i="12" s="1"/>
  <c r="AL66" i="12"/>
  <c r="AS66" i="12" s="1" a="1"/>
  <c r="AS66" i="12" s="1"/>
  <c r="AW66" i="12" s="1"/>
  <c r="AL58" i="12"/>
  <c r="AS58" i="12" s="1" a="1"/>
  <c r="AS58" i="12" s="1"/>
  <c r="AW58" i="12" s="1"/>
  <c r="AL60" i="12"/>
  <c r="AS60" i="12" s="1" a="1"/>
  <c r="AS60" i="12" s="1"/>
  <c r="AW60" i="12" s="1"/>
  <c r="Y74" i="12"/>
  <c r="AA27" i="12" s="1"/>
  <c r="AT11" i="12"/>
  <c r="AT9" i="12"/>
  <c r="S74" i="12"/>
  <c r="AA5" i="12"/>
  <c r="AA38" i="12"/>
  <c r="AA64" i="12"/>
  <c r="AA31" i="12"/>
  <c r="AA23" i="12"/>
  <c r="AA45" i="12"/>
  <c r="AA66" i="12"/>
  <c r="AA25" i="12"/>
  <c r="AA65" i="12"/>
  <c r="AA14" i="12"/>
  <c r="AD74" i="12"/>
  <c r="AA7" i="12"/>
  <c r="AA53" i="12"/>
  <c r="AA70" i="12"/>
  <c r="AL49" i="12"/>
  <c r="AS49" i="12" s="1" a="1"/>
  <c r="AS49" i="12" s="1"/>
  <c r="AW49" i="12" s="1"/>
  <c r="AL45" i="12"/>
  <c r="AS45" i="12" s="1" a="1"/>
  <c r="AS45" i="12" s="1"/>
  <c r="AW45" i="12" s="1"/>
  <c r="AL70" i="12"/>
  <c r="AS70" i="12" s="1" a="1"/>
  <c r="AS70" i="12" s="1"/>
  <c r="AW70" i="12" s="1"/>
  <c r="AL62" i="12"/>
  <c r="AS62" i="12" s="1" a="1"/>
  <c r="AS62" i="12" s="1"/>
  <c r="AW62" i="12" s="1"/>
  <c r="AL54" i="12"/>
  <c r="AS54" i="12" s="1" a="1"/>
  <c r="AS54" i="12" s="1"/>
  <c r="AW54" i="12" s="1"/>
  <c r="AB72" i="12"/>
  <c r="AS19" i="12" a="1"/>
  <c r="AS19" i="12" s="1"/>
  <c r="AL48" i="12"/>
  <c r="AS48" i="12" s="1" a="1"/>
  <c r="AS48" i="12" s="1"/>
  <c r="AW48" i="12" s="1"/>
  <c r="AN16" i="12"/>
  <c r="AL10" i="12"/>
  <c r="AB17" i="12"/>
  <c r="AB74" i="12" s="1"/>
  <c r="AC4" i="3" s="1"/>
  <c r="AT71" i="12"/>
  <c r="AL3" i="12"/>
  <c r="C6" i="17" s="1"/>
  <c r="AW13" i="11"/>
  <c r="AU13" i="11"/>
  <c r="AW10" i="11"/>
  <c r="AU10" i="11"/>
  <c r="AW15" i="11"/>
  <c r="AU15" i="11"/>
  <c r="AN71" i="11"/>
  <c r="AA67" i="11"/>
  <c r="AU7" i="11"/>
  <c r="AA38" i="11"/>
  <c r="AA58" i="11"/>
  <c r="AA10" i="11"/>
  <c r="AA62" i="11"/>
  <c r="AL39" i="11"/>
  <c r="AS39" i="11" s="1" a="1"/>
  <c r="AS39" i="11" s="1"/>
  <c r="AW39" i="11" s="1"/>
  <c r="AA13" i="11"/>
  <c r="AA35" i="11"/>
  <c r="AA25" i="11"/>
  <c r="AA34" i="11"/>
  <c r="AA30" i="11"/>
  <c r="AA22" i="11"/>
  <c r="AA8" i="11"/>
  <c r="AA5" i="11"/>
  <c r="AA33" i="11"/>
  <c r="AA27" i="11"/>
  <c r="AA19" i="11"/>
  <c r="AA32" i="11"/>
  <c r="AA24" i="11"/>
  <c r="AA29" i="11"/>
  <c r="AA21" i="11"/>
  <c r="AA11" i="11"/>
  <c r="AA31" i="11"/>
  <c r="AA20" i="11"/>
  <c r="AA9" i="11"/>
  <c r="AA26" i="11"/>
  <c r="AA36" i="11"/>
  <c r="AA28" i="11"/>
  <c r="AA37" i="11"/>
  <c r="AA23" i="11"/>
  <c r="AA4" i="11"/>
  <c r="AA15" i="11"/>
  <c r="AA48" i="11"/>
  <c r="AA39" i="11"/>
  <c r="AA52" i="11"/>
  <c r="AN16" i="11"/>
  <c r="AA45" i="11"/>
  <c r="AS19" i="11" a="1"/>
  <c r="AS19" i="11" s="1"/>
  <c r="AA44" i="11"/>
  <c r="AA55" i="11"/>
  <c r="AK17" i="11"/>
  <c r="AK74" i="11" s="1"/>
  <c r="AL3" i="11"/>
  <c r="AA49" i="11"/>
  <c r="AA51" i="11"/>
  <c r="AA46" i="11"/>
  <c r="AU5" i="11"/>
  <c r="AA65" i="11"/>
  <c r="AA61" i="11"/>
  <c r="AB72" i="11"/>
  <c r="AP16" i="11"/>
  <c r="AA70" i="11"/>
  <c r="AA47" i="11"/>
  <c r="AA63" i="11"/>
  <c r="AA59" i="11"/>
  <c r="AA7" i="11"/>
  <c r="AA43" i="11"/>
  <c r="AA68" i="11"/>
  <c r="AD74" i="11"/>
  <c r="AA53" i="11"/>
  <c r="AA3" i="11"/>
  <c r="AA6" i="11"/>
  <c r="AA50" i="11"/>
  <c r="AA56" i="11"/>
  <c r="AA14" i="11"/>
  <c r="AA41" i="11"/>
  <c r="AA64" i="11"/>
  <c r="AA60" i="11"/>
  <c r="Z17" i="10"/>
  <c r="Z74" i="10" s="1"/>
  <c r="AI12" i="10"/>
  <c r="AI9" i="10"/>
  <c r="Y74" i="10"/>
  <c r="AD17" i="10"/>
  <c r="AT19" i="10"/>
  <c r="AT71" i="10" s="1"/>
  <c r="AN71" i="10"/>
  <c r="AI3" i="10"/>
  <c r="AP71" i="10"/>
  <c r="AI6" i="10"/>
  <c r="AK74" i="10"/>
  <c r="AI31" i="10"/>
  <c r="AL31" i="10" s="1"/>
  <c r="AS31" i="10" s="1" a="1"/>
  <c r="AS31" i="10" s="1"/>
  <c r="AW31" i="10" s="1"/>
  <c r="AI23" i="10"/>
  <c r="AL23" i="10" s="1"/>
  <c r="AS23" i="10" s="1" a="1"/>
  <c r="AS23" i="10" s="1"/>
  <c r="AW23" i="10" s="1"/>
  <c r="AI25" i="10"/>
  <c r="AL25" i="10" s="1"/>
  <c r="AS25" i="10" s="1" a="1"/>
  <c r="AS25" i="10" s="1"/>
  <c r="AW25" i="10" s="1"/>
  <c r="AI70" i="10"/>
  <c r="AL70" i="10" s="1"/>
  <c r="AS70" i="10" s="1" a="1"/>
  <c r="AS70" i="10" s="1"/>
  <c r="AW70" i="10" s="1"/>
  <c r="AI68" i="10"/>
  <c r="AL68" i="10" s="1"/>
  <c r="AS68" i="10" s="1" a="1"/>
  <c r="AS68" i="10" s="1"/>
  <c r="AW68" i="10" s="1"/>
  <c r="AI66" i="10"/>
  <c r="AL66" i="10" s="1"/>
  <c r="AS66" i="10" s="1" a="1"/>
  <c r="AS66" i="10" s="1"/>
  <c r="AW66" i="10" s="1"/>
  <c r="AI64" i="10"/>
  <c r="AL64" i="10" s="1"/>
  <c r="AS64" i="10" s="1" a="1"/>
  <c r="AS64" i="10" s="1"/>
  <c r="AW64" i="10" s="1"/>
  <c r="AI62" i="10"/>
  <c r="AL62" i="10" s="1"/>
  <c r="AS62" i="10" s="1" a="1"/>
  <c r="AS62" i="10" s="1"/>
  <c r="AW62" i="10" s="1"/>
  <c r="AI60" i="10"/>
  <c r="AL60" i="10" s="1"/>
  <c r="AS60" i="10" s="1" a="1"/>
  <c r="AS60" i="10" s="1"/>
  <c r="AW60" i="10" s="1"/>
  <c r="AI58" i="10"/>
  <c r="AL58" i="10" s="1"/>
  <c r="AS58" i="10" s="1" a="1"/>
  <c r="AS58" i="10" s="1"/>
  <c r="AW58" i="10" s="1"/>
  <c r="AI56" i="10"/>
  <c r="AL56" i="10" s="1"/>
  <c r="AS56" i="10" s="1" a="1"/>
  <c r="AS56" i="10" s="1"/>
  <c r="AW56" i="10" s="1"/>
  <c r="AI54" i="10"/>
  <c r="AL54" i="10" s="1"/>
  <c r="AS54" i="10" s="1" a="1"/>
  <c r="AS54" i="10" s="1"/>
  <c r="AW54" i="10" s="1"/>
  <c r="AI52" i="10"/>
  <c r="AL52" i="10" s="1"/>
  <c r="AS52" i="10" s="1" a="1"/>
  <c r="AS52" i="10" s="1"/>
  <c r="AW52" i="10" s="1"/>
  <c r="AI50" i="10"/>
  <c r="AL50" i="10" s="1"/>
  <c r="AS50" i="10" s="1" a="1"/>
  <c r="AS50" i="10" s="1"/>
  <c r="AW50" i="10" s="1"/>
  <c r="AI48" i="10"/>
  <c r="AL48" i="10" s="1"/>
  <c r="AS48" i="10" s="1" a="1"/>
  <c r="AS48" i="10" s="1"/>
  <c r="AW48" i="10" s="1"/>
  <c r="AI46" i="10"/>
  <c r="AL46" i="10" s="1"/>
  <c r="AS46" i="10" s="1" a="1"/>
  <c r="AS46" i="10" s="1"/>
  <c r="AW46" i="10" s="1"/>
  <c r="AI44" i="10"/>
  <c r="AL44" i="10" s="1"/>
  <c r="AS44" i="10" s="1" a="1"/>
  <c r="AS44" i="10" s="1"/>
  <c r="AW44" i="10" s="1"/>
  <c r="AI42" i="10"/>
  <c r="AL42" i="10" s="1"/>
  <c r="AS42" i="10" s="1" a="1"/>
  <c r="AS42" i="10" s="1"/>
  <c r="AW42" i="10" s="1"/>
  <c r="AI40" i="10"/>
  <c r="AL40" i="10" s="1"/>
  <c r="AS40" i="10" s="1" a="1"/>
  <c r="AS40" i="10" s="1"/>
  <c r="AW40" i="10" s="1"/>
  <c r="AI38" i="10"/>
  <c r="AL38" i="10" s="1"/>
  <c r="AS38" i="10" s="1" a="1"/>
  <c r="AS38" i="10" s="1"/>
  <c r="AW38" i="10" s="1"/>
  <c r="AI36" i="10"/>
  <c r="AL36" i="10" s="1"/>
  <c r="AS36" i="10" s="1" a="1"/>
  <c r="AS36" i="10" s="1"/>
  <c r="AW36" i="10" s="1"/>
  <c r="AI27" i="10"/>
  <c r="AL27" i="10" s="1"/>
  <c r="AS27" i="10" s="1" a="1"/>
  <c r="AS27" i="10" s="1"/>
  <c r="AW27" i="10" s="1"/>
  <c r="AI19" i="10"/>
  <c r="AI69" i="10"/>
  <c r="AL69" i="10" s="1"/>
  <c r="AS69" i="10" s="1" a="1"/>
  <c r="AS69" i="10" s="1"/>
  <c r="AW69" i="10" s="1"/>
  <c r="AI67" i="10"/>
  <c r="AL67" i="10" s="1"/>
  <c r="AS67" i="10" s="1" a="1"/>
  <c r="AS67" i="10" s="1"/>
  <c r="AW67" i="10" s="1"/>
  <c r="AI65" i="10"/>
  <c r="AL65" i="10" s="1"/>
  <c r="AS65" i="10" s="1" a="1"/>
  <c r="AS65" i="10" s="1"/>
  <c r="AW65" i="10" s="1"/>
  <c r="AI63" i="10"/>
  <c r="AL63" i="10" s="1"/>
  <c r="AS63" i="10" s="1" a="1"/>
  <c r="AS63" i="10" s="1"/>
  <c r="AW63" i="10" s="1"/>
  <c r="AI61" i="10"/>
  <c r="AL61" i="10" s="1"/>
  <c r="AS61" i="10" s="1" a="1"/>
  <c r="AS61" i="10" s="1"/>
  <c r="AW61" i="10" s="1"/>
  <c r="AI59" i="10"/>
  <c r="AL59" i="10" s="1"/>
  <c r="AS59" i="10" s="1" a="1"/>
  <c r="AS59" i="10" s="1"/>
  <c r="AW59" i="10" s="1"/>
  <c r="AI57" i="10"/>
  <c r="AL57" i="10" s="1"/>
  <c r="AS57" i="10" s="1" a="1"/>
  <c r="AS57" i="10" s="1"/>
  <c r="AW57" i="10" s="1"/>
  <c r="AI55" i="10"/>
  <c r="AL55" i="10" s="1"/>
  <c r="AS55" i="10" s="1" a="1"/>
  <c r="AS55" i="10" s="1"/>
  <c r="AW55" i="10" s="1"/>
  <c r="AI53" i="10"/>
  <c r="AL53" i="10" s="1"/>
  <c r="AS53" i="10" s="1" a="1"/>
  <c r="AS53" i="10" s="1"/>
  <c r="AW53" i="10" s="1"/>
  <c r="AI51" i="10"/>
  <c r="AL51" i="10" s="1"/>
  <c r="AS51" i="10" s="1" a="1"/>
  <c r="AS51" i="10" s="1"/>
  <c r="AW51" i="10" s="1"/>
  <c r="AI49" i="10"/>
  <c r="AL49" i="10" s="1"/>
  <c r="AS49" i="10" s="1" a="1"/>
  <c r="AS49" i="10" s="1"/>
  <c r="AW49" i="10" s="1"/>
  <c r="AI47" i="10"/>
  <c r="AL47" i="10" s="1"/>
  <c r="AS47" i="10" s="1" a="1"/>
  <c r="AS47" i="10" s="1"/>
  <c r="AW47" i="10" s="1"/>
  <c r="AI45" i="10"/>
  <c r="AL45" i="10" s="1"/>
  <c r="AS45" i="10" s="1" a="1"/>
  <c r="AS45" i="10" s="1"/>
  <c r="AW45" i="10" s="1"/>
  <c r="AI43" i="10"/>
  <c r="AL43" i="10" s="1"/>
  <c r="AS43" i="10" s="1" a="1"/>
  <c r="AS43" i="10" s="1"/>
  <c r="AW43" i="10" s="1"/>
  <c r="AI41" i="10"/>
  <c r="AL41" i="10" s="1"/>
  <c r="AS41" i="10" s="1" a="1"/>
  <c r="AS41" i="10" s="1"/>
  <c r="AW41" i="10" s="1"/>
  <c r="AI39" i="10"/>
  <c r="AL39" i="10" s="1"/>
  <c r="AS39" i="10" s="1" a="1"/>
  <c r="AS39" i="10" s="1"/>
  <c r="AW39" i="10" s="1"/>
  <c r="AI37" i="10"/>
  <c r="AL37" i="10" s="1"/>
  <c r="AS37" i="10" s="1" a="1"/>
  <c r="AS37" i="10" s="1"/>
  <c r="AW37" i="10" s="1"/>
  <c r="AI30" i="10"/>
  <c r="AL30" i="10" s="1"/>
  <c r="AS30" i="10" s="1" a="1"/>
  <c r="AS30" i="10" s="1"/>
  <c r="AW30" i="10" s="1"/>
  <c r="AI22" i="10"/>
  <c r="AL22" i="10" s="1"/>
  <c r="AS22" i="10" s="1" a="1"/>
  <c r="AS22" i="10" s="1"/>
  <c r="AW22" i="10" s="1"/>
  <c r="AI29" i="10"/>
  <c r="AL29" i="10" s="1"/>
  <c r="AS29" i="10" s="1" a="1"/>
  <c r="AS29" i="10" s="1"/>
  <c r="AW29" i="10" s="1"/>
  <c r="AI14" i="10"/>
  <c r="AI7" i="10"/>
  <c r="AI33" i="10"/>
  <c r="AL33" i="10" s="1"/>
  <c r="AS33" i="10" s="1" a="1"/>
  <c r="AS33" i="10" s="1"/>
  <c r="AW33" i="10" s="1"/>
  <c r="AI28" i="10"/>
  <c r="AL28" i="10" s="1"/>
  <c r="AS28" i="10" s="1" a="1"/>
  <c r="AS28" i="10" s="1"/>
  <c r="AW28" i="10" s="1"/>
  <c r="AI10" i="10"/>
  <c r="AI34" i="10"/>
  <c r="AL34" i="10" s="1"/>
  <c r="AS34" i="10" s="1" a="1"/>
  <c r="AS34" i="10" s="1"/>
  <c r="AW34" i="10" s="1"/>
  <c r="AI20" i="10"/>
  <c r="AI32" i="10"/>
  <c r="AL32" i="10" s="1"/>
  <c r="AS32" i="10" s="1" a="1"/>
  <c r="AS32" i="10" s="1"/>
  <c r="AW32" i="10" s="1"/>
  <c r="AI26" i="10"/>
  <c r="AL26" i="10" s="1"/>
  <c r="AS26" i="10" s="1" a="1"/>
  <c r="AS26" i="10" s="1"/>
  <c r="AW26" i="10" s="1"/>
  <c r="AI8" i="10"/>
  <c r="AI35" i="10"/>
  <c r="AL35" i="10" s="1"/>
  <c r="AS35" i="10" s="1" a="1"/>
  <c r="AS35" i="10" s="1"/>
  <c r="AW35" i="10" s="1"/>
  <c r="AI24" i="10"/>
  <c r="AL24" i="10" s="1"/>
  <c r="AS24" i="10" s="1" a="1"/>
  <c r="AS24" i="10" s="1"/>
  <c r="AW24" i="10" s="1"/>
  <c r="AI21" i="10"/>
  <c r="AL21" i="10" s="1"/>
  <c r="AS21" i="10" s="1" a="1"/>
  <c r="AS21" i="10" s="1"/>
  <c r="AW21" i="10" s="1"/>
  <c r="AI4" i="10"/>
  <c r="AL20" i="10"/>
  <c r="AS20" i="10" s="1" a="1"/>
  <c r="AS20" i="10" s="1"/>
  <c r="AW20" i="10" s="1"/>
  <c r="J3" i="10"/>
  <c r="J17" i="10" s="1"/>
  <c r="J74" i="10" s="1"/>
  <c r="E17" i="10"/>
  <c r="E74" i="10" s="1"/>
  <c r="AB72" i="10"/>
  <c r="AI5" i="10"/>
  <c r="J16" i="7"/>
  <c r="J73" i="7"/>
  <c r="C73" i="7"/>
  <c r="D70" i="7" s="1"/>
  <c r="K72" i="7"/>
  <c r="G72" i="7"/>
  <c r="K71" i="7"/>
  <c r="G71" i="7"/>
  <c r="K70" i="7"/>
  <c r="G70" i="7"/>
  <c r="K69" i="7"/>
  <c r="G69" i="7"/>
  <c r="D69" i="7"/>
  <c r="K68" i="7"/>
  <c r="G68" i="7"/>
  <c r="D68" i="7"/>
  <c r="K67" i="7"/>
  <c r="G67" i="7"/>
  <c r="D67" i="7"/>
  <c r="K66" i="7"/>
  <c r="G66" i="7"/>
  <c r="D66" i="7"/>
  <c r="K65" i="7"/>
  <c r="G65" i="7"/>
  <c r="D65" i="7"/>
  <c r="K64" i="7"/>
  <c r="G64" i="7"/>
  <c r="D64" i="7"/>
  <c r="K63" i="7"/>
  <c r="G63" i="7"/>
  <c r="D63" i="7"/>
  <c r="K62" i="7"/>
  <c r="G62" i="7"/>
  <c r="D62" i="7"/>
  <c r="K61" i="7"/>
  <c r="G61" i="7"/>
  <c r="D61" i="7"/>
  <c r="K60" i="7"/>
  <c r="G60" i="7"/>
  <c r="D60" i="7"/>
  <c r="K59" i="7"/>
  <c r="G59" i="7"/>
  <c r="D59" i="7"/>
  <c r="K58" i="7"/>
  <c r="G58" i="7"/>
  <c r="D58" i="7"/>
  <c r="K57" i="7"/>
  <c r="G57" i="7"/>
  <c r="D57" i="7"/>
  <c r="K56" i="7"/>
  <c r="G56" i="7"/>
  <c r="D56" i="7"/>
  <c r="K55" i="7"/>
  <c r="G55" i="7"/>
  <c r="D55" i="7"/>
  <c r="K54" i="7"/>
  <c r="G54" i="7"/>
  <c r="D54" i="7"/>
  <c r="K53" i="7"/>
  <c r="G53" i="7"/>
  <c r="D53" i="7"/>
  <c r="K52" i="7"/>
  <c r="G52" i="7"/>
  <c r="D52" i="7"/>
  <c r="K51" i="7"/>
  <c r="G51" i="7"/>
  <c r="D51" i="7"/>
  <c r="K50" i="7"/>
  <c r="G50" i="7"/>
  <c r="D50" i="7"/>
  <c r="K49" i="7"/>
  <c r="G49" i="7"/>
  <c r="D49" i="7"/>
  <c r="K48" i="7"/>
  <c r="G48" i="7"/>
  <c r="D48" i="7"/>
  <c r="K47" i="7"/>
  <c r="G47" i="7"/>
  <c r="D47" i="7"/>
  <c r="K46" i="7"/>
  <c r="G46" i="7"/>
  <c r="D46" i="7"/>
  <c r="K45" i="7"/>
  <c r="G45" i="7"/>
  <c r="D45" i="7"/>
  <c r="K44" i="7"/>
  <c r="G44" i="7"/>
  <c r="D44" i="7"/>
  <c r="K43" i="7"/>
  <c r="G43" i="7"/>
  <c r="D43" i="7"/>
  <c r="K42" i="7"/>
  <c r="G42" i="7"/>
  <c r="D42" i="7"/>
  <c r="K41" i="7"/>
  <c r="G41" i="7"/>
  <c r="D41" i="7"/>
  <c r="K40" i="7"/>
  <c r="G40" i="7"/>
  <c r="D40" i="7"/>
  <c r="K39" i="7"/>
  <c r="G39" i="7"/>
  <c r="D39" i="7"/>
  <c r="K38" i="7"/>
  <c r="G38" i="7"/>
  <c r="D38" i="7"/>
  <c r="K37" i="7"/>
  <c r="G37" i="7"/>
  <c r="D37" i="7"/>
  <c r="K36" i="7"/>
  <c r="G36" i="7"/>
  <c r="D36" i="7"/>
  <c r="K35" i="7"/>
  <c r="G35" i="7"/>
  <c r="D35" i="7"/>
  <c r="K34" i="7"/>
  <c r="G34" i="7"/>
  <c r="D34" i="7"/>
  <c r="K33" i="7"/>
  <c r="G33" i="7"/>
  <c r="D33" i="7"/>
  <c r="K32" i="7"/>
  <c r="G32" i="7"/>
  <c r="D32" i="7"/>
  <c r="K31" i="7"/>
  <c r="G31" i="7"/>
  <c r="D31" i="7"/>
  <c r="K30" i="7"/>
  <c r="G30" i="7"/>
  <c r="D30" i="7"/>
  <c r="K29" i="7"/>
  <c r="G29" i="7"/>
  <c r="D29" i="7"/>
  <c r="K28" i="7"/>
  <c r="G28" i="7"/>
  <c r="D28" i="7"/>
  <c r="K27" i="7"/>
  <c r="G27" i="7"/>
  <c r="D27" i="7"/>
  <c r="K26" i="7"/>
  <c r="G26" i="7"/>
  <c r="D26" i="7"/>
  <c r="K25" i="7"/>
  <c r="G25" i="7"/>
  <c r="D25" i="7"/>
  <c r="K24" i="7"/>
  <c r="G24" i="7"/>
  <c r="D24" i="7"/>
  <c r="K23" i="7"/>
  <c r="G23" i="7"/>
  <c r="D23" i="7"/>
  <c r="K22" i="7"/>
  <c r="G22" i="7"/>
  <c r="D22" i="7"/>
  <c r="L21" i="7"/>
  <c r="M21" i="7" s="1"/>
  <c r="K21" i="7"/>
  <c r="K73" i="7" s="1"/>
  <c r="G21" i="7"/>
  <c r="E21" i="7"/>
  <c r="F21" i="7" s="1"/>
  <c r="D21" i="7"/>
  <c r="D73" i="7" s="1"/>
  <c r="AT8" i="12" l="1"/>
  <c r="AA36" i="12"/>
  <c r="AA39" i="12"/>
  <c r="AT6" i="12"/>
  <c r="AA44" i="12"/>
  <c r="AA69" i="12"/>
  <c r="AA12" i="12"/>
  <c r="AW14" i="12"/>
  <c r="AU4" i="12"/>
  <c r="AU11" i="12"/>
  <c r="AA34" i="12"/>
  <c r="AA51" i="12"/>
  <c r="AA68" i="12"/>
  <c r="AA33" i="12"/>
  <c r="AA63" i="12"/>
  <c r="AA15" i="12"/>
  <c r="AW12" i="12"/>
  <c r="AA22" i="12"/>
  <c r="AA60" i="12"/>
  <c r="AA67" i="12"/>
  <c r="AA59" i="12"/>
  <c r="AA37" i="12"/>
  <c r="AW9" i="12"/>
  <c r="AA61" i="12"/>
  <c r="AA10" i="12"/>
  <c r="AA56" i="12"/>
  <c r="AA21" i="12"/>
  <c r="AA40" i="12"/>
  <c r="AA41" i="12"/>
  <c r="AA52" i="12"/>
  <c r="AA57" i="12"/>
  <c r="AA32" i="12"/>
  <c r="AA3" i="12"/>
  <c r="AA47" i="12"/>
  <c r="AA20" i="12"/>
  <c r="AA9" i="12"/>
  <c r="AA54" i="12"/>
  <c r="AA35" i="12"/>
  <c r="AU5" i="12"/>
  <c r="AW7" i="12"/>
  <c r="AW13" i="12"/>
  <c r="AU6" i="12"/>
  <c r="M10" i="16"/>
  <c r="G16" i="16" s="1"/>
  <c r="L11" i="16"/>
  <c r="G7" i="16"/>
  <c r="AU8" i="12"/>
  <c r="AU15" i="12"/>
  <c r="AS10" i="12" a="1"/>
  <c r="AS10" i="12" s="1"/>
  <c r="AW10" i="12" s="1"/>
  <c r="C10" i="17"/>
  <c r="C17" i="17" s="1"/>
  <c r="AB4" i="3"/>
  <c r="M37" i="30"/>
  <c r="G26" i="30" s="1"/>
  <c r="L38" i="30"/>
  <c r="G21" i="30"/>
  <c r="F24" i="30"/>
  <c r="E25" i="30"/>
  <c r="F96" i="34"/>
  <c r="E97" i="34"/>
  <c r="M95" i="34"/>
  <c r="L96" i="34"/>
  <c r="F95" i="33"/>
  <c r="E96" i="33"/>
  <c r="M98" i="33"/>
  <c r="L99" i="33"/>
  <c r="F84" i="32"/>
  <c r="E85" i="32"/>
  <c r="M86" i="32"/>
  <c r="L87" i="32"/>
  <c r="F90" i="30"/>
  <c r="E91" i="30"/>
  <c r="M90" i="30"/>
  <c r="L91" i="30"/>
  <c r="AT11" i="10"/>
  <c r="AU15" i="10"/>
  <c r="AW13" i="10"/>
  <c r="AU13" i="10"/>
  <c r="E40" i="21"/>
  <c r="F39" i="21"/>
  <c r="M39" i="21"/>
  <c r="L40" i="21"/>
  <c r="M39" i="18"/>
  <c r="L40" i="18"/>
  <c r="F37" i="18"/>
  <c r="E38" i="18"/>
  <c r="E38" i="17"/>
  <c r="F37" i="17"/>
  <c r="M36" i="17"/>
  <c r="L37" i="17"/>
  <c r="M38" i="16"/>
  <c r="L39" i="16"/>
  <c r="F38" i="16"/>
  <c r="E39" i="16"/>
  <c r="E39" i="15"/>
  <c r="F38" i="15"/>
  <c r="M39" i="15"/>
  <c r="L40" i="15"/>
  <c r="AB74" i="11"/>
  <c r="P6" i="3" s="1"/>
  <c r="AU12" i="11"/>
  <c r="AL12" i="10"/>
  <c r="AS12" i="10" s="1" a="1"/>
  <c r="AS12" i="10" s="1"/>
  <c r="AT12" i="10" s="1"/>
  <c r="AL8" i="10"/>
  <c r="AS8" i="10" s="1" a="1"/>
  <c r="AS8" i="10" s="1"/>
  <c r="AL7" i="10"/>
  <c r="AW11" i="10"/>
  <c r="AL14" i="10"/>
  <c r="AS14" i="10" s="1" a="1"/>
  <c r="AS14" i="10" s="1"/>
  <c r="AL6" i="10"/>
  <c r="AS6" i="10" s="1" a="1"/>
  <c r="AS6" i="10" s="1"/>
  <c r="AL5" i="10"/>
  <c r="AS5" i="10" s="1" a="1"/>
  <c r="AS5" i="10" s="1"/>
  <c r="AL4" i="10"/>
  <c r="AS4" i="10" s="1" a="1"/>
  <c r="AS4" i="10" s="1"/>
  <c r="AL10" i="10"/>
  <c r="AS10" i="10" s="1" a="1"/>
  <c r="AS10" i="10" s="1"/>
  <c r="AU10" i="10" s="1"/>
  <c r="AL9" i="10"/>
  <c r="AS9" i="10" s="1" a="1"/>
  <c r="AS9" i="10" s="1"/>
  <c r="F36" i="14"/>
  <c r="E37" i="14"/>
  <c r="M36" i="14"/>
  <c r="L37" i="14"/>
  <c r="AB74" i="10"/>
  <c r="P9" i="3" s="1"/>
  <c r="AU9" i="11"/>
  <c r="AU8" i="11"/>
  <c r="AW8" i="11"/>
  <c r="AW9" i="11"/>
  <c r="AU4" i="11"/>
  <c r="AA72" i="11"/>
  <c r="AA17" i="11"/>
  <c r="AL72" i="11"/>
  <c r="AA26" i="12"/>
  <c r="AA11" i="12"/>
  <c r="AA43" i="12"/>
  <c r="AA6" i="12"/>
  <c r="AA29" i="12"/>
  <c r="AA55" i="12"/>
  <c r="AA50" i="12"/>
  <c r="AA19" i="12"/>
  <c r="AA72" i="12" s="1"/>
  <c r="AA24" i="12"/>
  <c r="AA4" i="12"/>
  <c r="AA42" i="12"/>
  <c r="AA62" i="12"/>
  <c r="AA30" i="12"/>
  <c r="AA13" i="12"/>
  <c r="AA58" i="12"/>
  <c r="AA48" i="12"/>
  <c r="AA28" i="12"/>
  <c r="AA49" i="12"/>
  <c r="AA46" i="12"/>
  <c r="AA8" i="12"/>
  <c r="AL72" i="12"/>
  <c r="AS71" i="12"/>
  <c r="AW19" i="12"/>
  <c r="AW72" i="12" s="1"/>
  <c r="AL17" i="12"/>
  <c r="AS3" i="12"/>
  <c r="AT3" i="12" s="1"/>
  <c r="AT16" i="12" s="1"/>
  <c r="AS71" i="11"/>
  <c r="AW19" i="11"/>
  <c r="AW72" i="11" s="1"/>
  <c r="AL17" i="11"/>
  <c r="AL74" i="11" s="1"/>
  <c r="AS3" i="11"/>
  <c r="AT3" i="11" s="1"/>
  <c r="AT16" i="11" s="1"/>
  <c r="AI72" i="10"/>
  <c r="AL19" i="10"/>
  <c r="AW12" i="10"/>
  <c r="AI17" i="10"/>
  <c r="AL3" i="10"/>
  <c r="AA28" i="10"/>
  <c r="AA20" i="10"/>
  <c r="AA15" i="10"/>
  <c r="AA12" i="10"/>
  <c r="AA69" i="10"/>
  <c r="AA67" i="10"/>
  <c r="AA65" i="10"/>
  <c r="AA63" i="10"/>
  <c r="AA61" i="10"/>
  <c r="AA59" i="10"/>
  <c r="AA57" i="10"/>
  <c r="AA55" i="10"/>
  <c r="AA53" i="10"/>
  <c r="AA51" i="10"/>
  <c r="AA49" i="10"/>
  <c r="AA47" i="10"/>
  <c r="AA45" i="10"/>
  <c r="AA43" i="10"/>
  <c r="AA41" i="10"/>
  <c r="AA39" i="10"/>
  <c r="AA35" i="10"/>
  <c r="AA70" i="10"/>
  <c r="AA68" i="10"/>
  <c r="AA66" i="10"/>
  <c r="AA64" i="10"/>
  <c r="AA62" i="10"/>
  <c r="AA60" i="10"/>
  <c r="AA58" i="10"/>
  <c r="AA56" i="10"/>
  <c r="AA54" i="10"/>
  <c r="AA52" i="10"/>
  <c r="AA50" i="10"/>
  <c r="AA48" i="10"/>
  <c r="AA46" i="10"/>
  <c r="AA44" i="10"/>
  <c r="AA42" i="10"/>
  <c r="AA40" i="10"/>
  <c r="AA38" i="10"/>
  <c r="AA36" i="10"/>
  <c r="AA4" i="10"/>
  <c r="AA11" i="10"/>
  <c r="AA34" i="10"/>
  <c r="AA33" i="10"/>
  <c r="AA26" i="10"/>
  <c r="AA31" i="10"/>
  <c r="AA25" i="10"/>
  <c r="AA8" i="10"/>
  <c r="AA23" i="10"/>
  <c r="AD74" i="10"/>
  <c r="AA6" i="10"/>
  <c r="AA9" i="10"/>
  <c r="AA5" i="10"/>
  <c r="AA19" i="10"/>
  <c r="AA37" i="10"/>
  <c r="AA13" i="10"/>
  <c r="AA27" i="10"/>
  <c r="AA21" i="10"/>
  <c r="AA10" i="10"/>
  <c r="AA22" i="10"/>
  <c r="AA7" i="10"/>
  <c r="AA32" i="10"/>
  <c r="AA3" i="10"/>
  <c r="AA14" i="10"/>
  <c r="AA29" i="10"/>
  <c r="AA24" i="10"/>
  <c r="AA30" i="10"/>
  <c r="E23" i="7"/>
  <c r="F23" i="7" s="1"/>
  <c r="E24" i="7"/>
  <c r="E22" i="7"/>
  <c r="F22" i="7" s="1"/>
  <c r="L22" i="7"/>
  <c r="M22" i="7" s="1"/>
  <c r="D72" i="7"/>
  <c r="D71" i="7"/>
  <c r="AA17" i="12" l="1"/>
  <c r="AA74" i="12" s="1"/>
  <c r="AU10" i="12"/>
  <c r="D10" i="17"/>
  <c r="D13" i="17"/>
  <c r="D16" i="17"/>
  <c r="D9" i="17"/>
  <c r="D5" i="17"/>
  <c r="D11" i="17"/>
  <c r="D8" i="17"/>
  <c r="D4" i="17"/>
  <c r="D15" i="17"/>
  <c r="D14" i="17"/>
  <c r="D6" i="17"/>
  <c r="D7" i="17"/>
  <c r="D12" i="17"/>
  <c r="L12" i="16"/>
  <c r="M11" i="16"/>
  <c r="G10" i="16" s="1"/>
  <c r="AB6" i="3"/>
  <c r="AC6" i="3"/>
  <c r="AC9" i="3"/>
  <c r="AB9" i="3"/>
  <c r="E26" i="30"/>
  <c r="F25" i="30"/>
  <c r="M38" i="30"/>
  <c r="G27" i="30" s="1"/>
  <c r="L39" i="30"/>
  <c r="M96" i="34"/>
  <c r="L97" i="34"/>
  <c r="F97" i="34"/>
  <c r="E98" i="34"/>
  <c r="M99" i="33"/>
  <c r="L100" i="33"/>
  <c r="M100" i="33" s="1"/>
  <c r="F96" i="33"/>
  <c r="E97" i="33"/>
  <c r="M87" i="32"/>
  <c r="L88" i="32"/>
  <c r="F85" i="32"/>
  <c r="E86" i="32"/>
  <c r="M91" i="30"/>
  <c r="L92" i="30"/>
  <c r="F91" i="30"/>
  <c r="E92" i="30"/>
  <c r="AS7" i="10" a="1"/>
  <c r="AS7" i="10" s="1"/>
  <c r="AW7" i="10" s="1"/>
  <c r="C15" i="16"/>
  <c r="C15" i="15"/>
  <c r="AU12" i="10"/>
  <c r="AA17" i="10"/>
  <c r="AW4" i="10"/>
  <c r="AT4" i="10"/>
  <c r="AU6" i="10"/>
  <c r="AT6" i="10"/>
  <c r="AU14" i="10"/>
  <c r="AT14" i="10"/>
  <c r="AU9" i="10"/>
  <c r="AT9" i="10"/>
  <c r="AW8" i="10"/>
  <c r="AT8" i="10"/>
  <c r="AA72" i="10"/>
  <c r="AA74" i="10" s="1"/>
  <c r="AW10" i="10"/>
  <c r="AT10" i="10"/>
  <c r="AW5" i="10"/>
  <c r="AT5" i="10"/>
  <c r="AW9" i="10"/>
  <c r="AU5" i="10"/>
  <c r="AW6" i="10"/>
  <c r="AW14" i="10"/>
  <c r="AU4" i="10"/>
  <c r="M40" i="21"/>
  <c r="L41" i="21"/>
  <c r="F40" i="21"/>
  <c r="E41" i="21"/>
  <c r="F38" i="18"/>
  <c r="E39" i="18"/>
  <c r="M40" i="18"/>
  <c r="L41" i="18"/>
  <c r="M37" i="17"/>
  <c r="L38" i="17"/>
  <c r="F38" i="17"/>
  <c r="E39" i="17"/>
  <c r="F39" i="16"/>
  <c r="E40" i="16"/>
  <c r="M39" i="16"/>
  <c r="L40" i="16"/>
  <c r="M40" i="15"/>
  <c r="L41" i="15"/>
  <c r="F39" i="15"/>
  <c r="E40" i="15"/>
  <c r="AL74" i="12"/>
  <c r="AU8" i="10"/>
  <c r="M37" i="14"/>
  <c r="L38" i="14"/>
  <c r="F37" i="14"/>
  <c r="E38" i="14"/>
  <c r="AA74" i="11"/>
  <c r="AU3" i="12"/>
  <c r="AU16" i="12" s="1"/>
  <c r="AW3" i="12"/>
  <c r="AW17" i="12" s="1"/>
  <c r="AW74" i="12" s="1"/>
  <c r="AS16" i="12"/>
  <c r="AS16" i="11"/>
  <c r="AW3" i="11"/>
  <c r="AW17" i="11" s="1"/>
  <c r="AW74" i="11" s="1"/>
  <c r="AU3" i="11"/>
  <c r="AU16" i="11" s="1"/>
  <c r="AL72" i="10"/>
  <c r="AS19" i="10" a="1"/>
  <c r="AS19" i="10" s="1"/>
  <c r="AL17" i="10"/>
  <c r="AS3" i="10"/>
  <c r="AT3" i="10" s="1"/>
  <c r="F24" i="7"/>
  <c r="E25" i="7"/>
  <c r="L23" i="7"/>
  <c r="E4" i="17" l="1"/>
  <c r="D17" i="17"/>
  <c r="M12" i="16"/>
  <c r="L13" i="16"/>
  <c r="L40" i="30"/>
  <c r="M39" i="30"/>
  <c r="G30" i="30" s="1"/>
  <c r="F26" i="30"/>
  <c r="E27" i="30"/>
  <c r="M97" i="34"/>
  <c r="L98" i="34"/>
  <c r="F98" i="34"/>
  <c r="E99" i="34"/>
  <c r="F97" i="33"/>
  <c r="E98" i="33"/>
  <c r="F86" i="32"/>
  <c r="E87" i="32"/>
  <c r="M88" i="32"/>
  <c r="L89" i="32"/>
  <c r="F92" i="30"/>
  <c r="E93" i="30"/>
  <c r="M92" i="30"/>
  <c r="L93" i="30"/>
  <c r="AT7" i="10"/>
  <c r="AU7" i="10"/>
  <c r="C17" i="15"/>
  <c r="D15" i="15" s="1"/>
  <c r="C17" i="16"/>
  <c r="AT16" i="10"/>
  <c r="AL74" i="10"/>
  <c r="F41" i="21"/>
  <c r="E42" i="21"/>
  <c r="M41" i="21"/>
  <c r="L42" i="21"/>
  <c r="M41" i="18"/>
  <c r="L42" i="18"/>
  <c r="F39" i="18"/>
  <c r="E40" i="18"/>
  <c r="M38" i="17"/>
  <c r="L39" i="17"/>
  <c r="F39" i="17"/>
  <c r="E40" i="17"/>
  <c r="F40" i="16"/>
  <c r="E41" i="16"/>
  <c r="M40" i="16"/>
  <c r="L41" i="16"/>
  <c r="E41" i="15"/>
  <c r="F40" i="15"/>
  <c r="M41" i="15"/>
  <c r="L42" i="15"/>
  <c r="F38" i="14"/>
  <c r="E39" i="14"/>
  <c r="M38" i="14"/>
  <c r="L39" i="14"/>
  <c r="AS71" i="10"/>
  <c r="AW19" i="10"/>
  <c r="AW72" i="10" s="1"/>
  <c r="AS16" i="10"/>
  <c r="AW3" i="10"/>
  <c r="AW17" i="10" s="1"/>
  <c r="AU3" i="10"/>
  <c r="AU16" i="10" s="1"/>
  <c r="M23" i="7"/>
  <c r="L24" i="7"/>
  <c r="F25" i="7"/>
  <c r="E26" i="7"/>
  <c r="L14" i="16" l="1"/>
  <c r="M13" i="16"/>
  <c r="G12" i="16"/>
  <c r="G9" i="16"/>
  <c r="F4" i="17"/>
  <c r="E5" i="17"/>
  <c r="E28" i="30"/>
  <c r="F27" i="30"/>
  <c r="M40" i="30"/>
  <c r="G37" i="30" s="1"/>
  <c r="L41" i="30"/>
  <c r="M41" i="30" s="1"/>
  <c r="E100" i="34"/>
  <c r="F100" i="34" s="1"/>
  <c r="F99" i="34"/>
  <c r="M98" i="34"/>
  <c r="L99" i="34"/>
  <c r="F98" i="33"/>
  <c r="E99" i="33"/>
  <c r="M89" i="32"/>
  <c r="L90" i="32"/>
  <c r="F87" i="32"/>
  <c r="E88" i="32"/>
  <c r="M93" i="30"/>
  <c r="L94" i="30"/>
  <c r="F93" i="30"/>
  <c r="E94" i="30"/>
  <c r="D14" i="16"/>
  <c r="D4" i="16"/>
  <c r="E4" i="16" s="1"/>
  <c r="D12" i="16"/>
  <c r="D7" i="16"/>
  <c r="D6" i="16"/>
  <c r="D5" i="16"/>
  <c r="D9" i="16"/>
  <c r="D11" i="16"/>
  <c r="D10" i="16"/>
  <c r="D13" i="16"/>
  <c r="D8" i="16"/>
  <c r="D16" i="16"/>
  <c r="D15" i="16"/>
  <c r="D12" i="15"/>
  <c r="D4" i="15"/>
  <c r="D13" i="15"/>
  <c r="D10" i="15"/>
  <c r="D6" i="15"/>
  <c r="D7" i="15"/>
  <c r="D11" i="15"/>
  <c r="D9" i="15"/>
  <c r="D5" i="15"/>
  <c r="D16" i="15"/>
  <c r="D14" i="15"/>
  <c r="D8" i="15"/>
  <c r="AW74" i="10"/>
  <c r="M42" i="21"/>
  <c r="L43" i="21"/>
  <c r="F42" i="21"/>
  <c r="E43" i="21"/>
  <c r="F40" i="18"/>
  <c r="E41" i="18"/>
  <c r="M42" i="18"/>
  <c r="L43" i="18"/>
  <c r="F40" i="17"/>
  <c r="E41" i="17"/>
  <c r="M39" i="17"/>
  <c r="L40" i="17"/>
  <c r="L42" i="16"/>
  <c r="M41" i="16"/>
  <c r="F41" i="16"/>
  <c r="E42" i="16"/>
  <c r="M42" i="15"/>
  <c r="L43" i="15"/>
  <c r="F41" i="15"/>
  <c r="E42" i="15"/>
  <c r="L40" i="14"/>
  <c r="M39" i="14"/>
  <c r="F39" i="14"/>
  <c r="E40" i="14"/>
  <c r="F26" i="7"/>
  <c r="E27" i="7"/>
  <c r="L25" i="7"/>
  <c r="M24" i="7"/>
  <c r="F5" i="17" l="1"/>
  <c r="E6" i="17"/>
  <c r="G13" i="16"/>
  <c r="G8" i="16"/>
  <c r="L15" i="16"/>
  <c r="M14" i="16"/>
  <c r="G14" i="16" s="1"/>
  <c r="G41" i="30"/>
  <c r="G36" i="30"/>
  <c r="F28" i="30"/>
  <c r="E29" i="30"/>
  <c r="M99" i="34"/>
  <c r="L100" i="34"/>
  <c r="M100" i="34" s="1"/>
  <c r="F99" i="33"/>
  <c r="E100" i="33"/>
  <c r="F100" i="33" s="1"/>
  <c r="F88" i="32"/>
  <c r="E89" i="32"/>
  <c r="M90" i="32"/>
  <c r="L91" i="32"/>
  <c r="M91" i="32" s="1"/>
  <c r="F94" i="30"/>
  <c r="E95" i="30"/>
  <c r="M94" i="30"/>
  <c r="L95" i="30"/>
  <c r="D17" i="16"/>
  <c r="E4" i="15"/>
  <c r="D17" i="15"/>
  <c r="F4" i="16"/>
  <c r="E5" i="16"/>
  <c r="F43" i="21"/>
  <c r="E44" i="21"/>
  <c r="M43" i="21"/>
  <c r="L44" i="21"/>
  <c r="M43" i="18"/>
  <c r="L44" i="18"/>
  <c r="F41" i="18"/>
  <c r="E42" i="18"/>
  <c r="M40" i="17"/>
  <c r="L41" i="17"/>
  <c r="F41" i="17"/>
  <c r="E42" i="17"/>
  <c r="F42" i="16"/>
  <c r="E43" i="16"/>
  <c r="M42" i="16"/>
  <c r="L43" i="16"/>
  <c r="M43" i="15"/>
  <c r="L44" i="15"/>
  <c r="F42" i="15"/>
  <c r="E43" i="15"/>
  <c r="F40" i="14"/>
  <c r="E41" i="14"/>
  <c r="M40" i="14"/>
  <c r="L41" i="14"/>
  <c r="F27" i="7"/>
  <c r="E28" i="7"/>
  <c r="M25" i="7"/>
  <c r="L26" i="7"/>
  <c r="M15" i="16" l="1"/>
  <c r="G11" i="16" s="1"/>
  <c r="L16" i="16"/>
  <c r="M16" i="16" s="1"/>
  <c r="G15" i="16" s="1"/>
  <c r="E7" i="17"/>
  <c r="F6" i="17"/>
  <c r="E30" i="30"/>
  <c r="F29" i="30"/>
  <c r="F89" i="32"/>
  <c r="E90" i="32"/>
  <c r="M95" i="30"/>
  <c r="L96" i="30"/>
  <c r="F95" i="30"/>
  <c r="E96" i="30"/>
  <c r="F4" i="15"/>
  <c r="E5" i="15"/>
  <c r="E6" i="16"/>
  <c r="F5" i="16"/>
  <c r="M44" i="21"/>
  <c r="L45" i="21"/>
  <c r="F44" i="21"/>
  <c r="E45" i="21"/>
  <c r="F42" i="18"/>
  <c r="E43" i="18"/>
  <c r="M44" i="18"/>
  <c r="L45" i="18"/>
  <c r="M41" i="17"/>
  <c r="L42" i="17"/>
  <c r="F42" i="17"/>
  <c r="E43" i="17"/>
  <c r="M43" i="16"/>
  <c r="L44" i="16"/>
  <c r="F43" i="16"/>
  <c r="E44" i="16"/>
  <c r="F43" i="15"/>
  <c r="E44" i="15"/>
  <c r="L45" i="15"/>
  <c r="M44" i="15"/>
  <c r="M41" i="14"/>
  <c r="L42" i="14"/>
  <c r="F41" i="14"/>
  <c r="E42" i="14"/>
  <c r="M26" i="7"/>
  <c r="L27" i="7"/>
  <c r="E29" i="7"/>
  <c r="F28" i="7"/>
  <c r="E8" i="17" l="1"/>
  <c r="F7" i="17"/>
  <c r="F30" i="30"/>
  <c r="E31" i="30"/>
  <c r="F90" i="32"/>
  <c r="E91" i="32"/>
  <c r="F91" i="32" s="1"/>
  <c r="F96" i="30"/>
  <c r="E97" i="30"/>
  <c r="F97" i="30" s="1"/>
  <c r="M96" i="30"/>
  <c r="L97" i="30"/>
  <c r="M97" i="30" s="1"/>
  <c r="E7" i="16"/>
  <c r="F6" i="16"/>
  <c r="F5" i="15"/>
  <c r="E6" i="15"/>
  <c r="M45" i="21"/>
  <c r="L46" i="21"/>
  <c r="F45" i="21"/>
  <c r="E46" i="21"/>
  <c r="F43" i="18"/>
  <c r="E44" i="18"/>
  <c r="M45" i="18"/>
  <c r="L46" i="18"/>
  <c r="F43" i="17"/>
  <c r="E44" i="17"/>
  <c r="M42" i="17"/>
  <c r="L43" i="17"/>
  <c r="F44" i="16"/>
  <c r="E45" i="16"/>
  <c r="M44" i="16"/>
  <c r="L45" i="16"/>
  <c r="M45" i="15"/>
  <c r="L46" i="15"/>
  <c r="F44" i="15"/>
  <c r="E45" i="15"/>
  <c r="F42" i="14"/>
  <c r="E43" i="14"/>
  <c r="M42" i="14"/>
  <c r="L43" i="14"/>
  <c r="F29" i="7"/>
  <c r="E30" i="7"/>
  <c r="M27" i="7"/>
  <c r="L28" i="7"/>
  <c r="F8" i="17" l="1"/>
  <c r="E9" i="17"/>
  <c r="F31" i="30"/>
  <c r="E32" i="30"/>
  <c r="E7" i="15"/>
  <c r="F6" i="15"/>
  <c r="F7" i="16"/>
  <c r="E8" i="16"/>
  <c r="M46" i="21"/>
  <c r="L47" i="21"/>
  <c r="F46" i="21"/>
  <c r="E47" i="21"/>
  <c r="M46" i="18"/>
  <c r="L47" i="18"/>
  <c r="F44" i="18"/>
  <c r="E45" i="18"/>
  <c r="M43" i="17"/>
  <c r="L44" i="17"/>
  <c r="F44" i="17"/>
  <c r="E45" i="17"/>
  <c r="M45" i="16"/>
  <c r="L46" i="16"/>
  <c r="F45" i="16"/>
  <c r="E46" i="16"/>
  <c r="F45" i="15"/>
  <c r="E46" i="15"/>
  <c r="M46" i="15"/>
  <c r="L47" i="15"/>
  <c r="M43" i="14"/>
  <c r="L44" i="14"/>
  <c r="E44" i="14"/>
  <c r="F43" i="14"/>
  <c r="M28" i="7"/>
  <c r="L29" i="7"/>
  <c r="F30" i="7"/>
  <c r="E31" i="7"/>
  <c r="F9" i="17" l="1"/>
  <c r="E10" i="17"/>
  <c r="E33" i="30"/>
  <c r="F32" i="30"/>
  <c r="F8" i="16"/>
  <c r="E9" i="16"/>
  <c r="F7" i="15"/>
  <c r="E8" i="15"/>
  <c r="E48" i="21"/>
  <c r="F47" i="21"/>
  <c r="M47" i="21"/>
  <c r="L48" i="21"/>
  <c r="F45" i="18"/>
  <c r="E46" i="18"/>
  <c r="M47" i="18"/>
  <c r="L48" i="18"/>
  <c r="F45" i="17"/>
  <c r="E46" i="17"/>
  <c r="M44" i="17"/>
  <c r="L45" i="17"/>
  <c r="L47" i="16"/>
  <c r="M46" i="16"/>
  <c r="F46" i="16"/>
  <c r="E47" i="16"/>
  <c r="M47" i="15"/>
  <c r="L48" i="15"/>
  <c r="E47" i="15"/>
  <c r="F46" i="15"/>
  <c r="M44" i="14"/>
  <c r="L45" i="14"/>
  <c r="F44" i="14"/>
  <c r="E45" i="14"/>
  <c r="F31" i="7"/>
  <c r="E32" i="7"/>
  <c r="M29" i="7"/>
  <c r="L30" i="7"/>
  <c r="F10" i="17" l="1"/>
  <c r="E11" i="17"/>
  <c r="F33" i="30"/>
  <c r="E34" i="30"/>
  <c r="F8" i="15"/>
  <c r="E9" i="15"/>
  <c r="F9" i="16"/>
  <c r="E10" i="16"/>
  <c r="M48" i="21"/>
  <c r="L49" i="21"/>
  <c r="F48" i="21"/>
  <c r="E49" i="21"/>
  <c r="F46" i="18"/>
  <c r="E47" i="18"/>
  <c r="M48" i="18"/>
  <c r="L49" i="18"/>
  <c r="M45" i="17"/>
  <c r="L46" i="17"/>
  <c r="F46" i="17"/>
  <c r="E47" i="17"/>
  <c r="F47" i="16"/>
  <c r="E48" i="16"/>
  <c r="M47" i="16"/>
  <c r="L48" i="16"/>
  <c r="M48" i="15"/>
  <c r="L49" i="15"/>
  <c r="F47" i="15"/>
  <c r="E48" i="15"/>
  <c r="M45" i="14"/>
  <c r="L46" i="14"/>
  <c r="F45" i="14"/>
  <c r="E46" i="14"/>
  <c r="F32" i="7"/>
  <c r="E33" i="7"/>
  <c r="M30" i="7"/>
  <c r="L31" i="7"/>
  <c r="F11" i="17" l="1"/>
  <c r="E12" i="17"/>
  <c r="E35" i="30"/>
  <c r="F34" i="30"/>
  <c r="E11" i="16"/>
  <c r="F10" i="16"/>
  <c r="E10" i="15"/>
  <c r="F9" i="15"/>
  <c r="F49" i="21"/>
  <c r="E50" i="21"/>
  <c r="M49" i="21"/>
  <c r="L50" i="21"/>
  <c r="M49" i="18"/>
  <c r="L50" i="18"/>
  <c r="F47" i="18"/>
  <c r="E48" i="18"/>
  <c r="F47" i="17"/>
  <c r="E48" i="17"/>
  <c r="M46" i="17"/>
  <c r="L47" i="17"/>
  <c r="M48" i="16"/>
  <c r="L49" i="16"/>
  <c r="F48" i="16"/>
  <c r="E49" i="16"/>
  <c r="M49" i="15"/>
  <c r="L50" i="15"/>
  <c r="E49" i="15"/>
  <c r="F48" i="15"/>
  <c r="F46" i="14"/>
  <c r="E47" i="14"/>
  <c r="M46" i="14"/>
  <c r="L47" i="14"/>
  <c r="F33" i="7"/>
  <c r="E34" i="7"/>
  <c r="M31" i="7"/>
  <c r="L32" i="7"/>
  <c r="F12" i="17" l="1"/>
  <c r="E13" i="17"/>
  <c r="F35" i="30"/>
  <c r="E36" i="30"/>
  <c r="E11" i="15"/>
  <c r="F10" i="15"/>
  <c r="F11" i="16"/>
  <c r="E12" i="16"/>
  <c r="M50" i="21"/>
  <c r="L51" i="21"/>
  <c r="F50" i="21"/>
  <c r="E51" i="21"/>
  <c r="M50" i="18"/>
  <c r="L51" i="18"/>
  <c r="F48" i="18"/>
  <c r="E49" i="18"/>
  <c r="M47" i="17"/>
  <c r="L48" i="17"/>
  <c r="F48" i="17"/>
  <c r="E49" i="17"/>
  <c r="M49" i="16"/>
  <c r="L50" i="16"/>
  <c r="F49" i="16"/>
  <c r="E50" i="16"/>
  <c r="F49" i="15"/>
  <c r="E50" i="15"/>
  <c r="L51" i="15"/>
  <c r="M50" i="15"/>
  <c r="L48" i="14"/>
  <c r="M47" i="14"/>
  <c r="F47" i="14"/>
  <c r="E48" i="14"/>
  <c r="L33" i="7"/>
  <c r="M32" i="7"/>
  <c r="F34" i="7"/>
  <c r="E35" i="7"/>
  <c r="F13" i="17" l="1"/>
  <c r="E14" i="17"/>
  <c r="F36" i="30"/>
  <c r="E37" i="30"/>
  <c r="F12" i="16"/>
  <c r="E13" i="16"/>
  <c r="F11" i="15"/>
  <c r="E12" i="15"/>
  <c r="F51" i="21"/>
  <c r="E52" i="21"/>
  <c r="M51" i="21"/>
  <c r="L52" i="21"/>
  <c r="F49" i="18"/>
  <c r="E50" i="18"/>
  <c r="M51" i="18"/>
  <c r="L52" i="18"/>
  <c r="F49" i="17"/>
  <c r="E50" i="17"/>
  <c r="M48" i="17"/>
  <c r="L49" i="17"/>
  <c r="F50" i="16"/>
  <c r="E51" i="16"/>
  <c r="M50" i="16"/>
  <c r="L51" i="16"/>
  <c r="M51" i="15"/>
  <c r="L52" i="15"/>
  <c r="F50" i="15"/>
  <c r="E51" i="15"/>
  <c r="F48" i="14"/>
  <c r="E49" i="14"/>
  <c r="M48" i="14"/>
  <c r="L49" i="14"/>
  <c r="F35" i="7"/>
  <c r="E36" i="7"/>
  <c r="M33" i="7"/>
  <c r="L34" i="7"/>
  <c r="E15" i="17" l="1"/>
  <c r="F14" i="17"/>
  <c r="F37" i="30"/>
  <c r="E38" i="30"/>
  <c r="E13" i="15"/>
  <c r="F12" i="15"/>
  <c r="F13" i="16"/>
  <c r="E14" i="16"/>
  <c r="M52" i="21"/>
  <c r="L53" i="21"/>
  <c r="F52" i="21"/>
  <c r="E53" i="21"/>
  <c r="M52" i="18"/>
  <c r="L53" i="18"/>
  <c r="F50" i="18"/>
  <c r="E51" i="18"/>
  <c r="M49" i="17"/>
  <c r="L50" i="17"/>
  <c r="F50" i="17"/>
  <c r="E51" i="17"/>
  <c r="M51" i="16"/>
  <c r="L52" i="16"/>
  <c r="F51" i="16"/>
  <c r="E52" i="16"/>
  <c r="F51" i="15"/>
  <c r="E52" i="15"/>
  <c r="L53" i="15"/>
  <c r="M52" i="15"/>
  <c r="M49" i="14"/>
  <c r="L50" i="14"/>
  <c r="F49" i="14"/>
  <c r="E50" i="14"/>
  <c r="M34" i="7"/>
  <c r="L35" i="7"/>
  <c r="F36" i="7"/>
  <c r="E37" i="7"/>
  <c r="F15" i="17" l="1"/>
  <c r="E16" i="17"/>
  <c r="F16" i="17" s="1"/>
  <c r="E39" i="30"/>
  <c r="F38" i="30"/>
  <c r="F14" i="16"/>
  <c r="E15" i="16"/>
  <c r="E14" i="15"/>
  <c r="F13" i="15"/>
  <c r="E54" i="21"/>
  <c r="F53" i="21"/>
  <c r="M53" i="21"/>
  <c r="L54" i="21"/>
  <c r="F51" i="18"/>
  <c r="E52" i="18"/>
  <c r="M53" i="18"/>
  <c r="L54" i="18"/>
  <c r="F51" i="17"/>
  <c r="E52" i="17"/>
  <c r="M50" i="17"/>
  <c r="L51" i="17"/>
  <c r="F52" i="16"/>
  <c r="E53" i="16"/>
  <c r="M52" i="16"/>
  <c r="L53" i="16"/>
  <c r="M53" i="15"/>
  <c r="L54" i="15"/>
  <c r="F52" i="15"/>
  <c r="E53" i="15"/>
  <c r="F50" i="14"/>
  <c r="E51" i="14"/>
  <c r="M50" i="14"/>
  <c r="L51" i="14"/>
  <c r="F37" i="7"/>
  <c r="E38" i="7"/>
  <c r="M35" i="7"/>
  <c r="L36" i="7"/>
  <c r="E40" i="30" l="1"/>
  <c r="F39" i="30"/>
  <c r="E15" i="15"/>
  <c r="F14" i="15"/>
  <c r="F15" i="16"/>
  <c r="E16" i="16"/>
  <c r="F16" i="16" s="1"/>
  <c r="M54" i="21"/>
  <c r="L55" i="21"/>
  <c r="F54" i="21"/>
  <c r="E55" i="21"/>
  <c r="M54" i="18"/>
  <c r="L55" i="18"/>
  <c r="F52" i="18"/>
  <c r="E53" i="18"/>
  <c r="M51" i="17"/>
  <c r="L52" i="17"/>
  <c r="F52" i="17"/>
  <c r="E53" i="17"/>
  <c r="M53" i="16"/>
  <c r="L54" i="16"/>
  <c r="F53" i="16"/>
  <c r="E54" i="16"/>
  <c r="F53" i="15"/>
  <c r="E54" i="15"/>
  <c r="M54" i="15"/>
  <c r="L55" i="15"/>
  <c r="M51" i="14"/>
  <c r="L52" i="14"/>
  <c r="F51" i="14"/>
  <c r="E52" i="14"/>
  <c r="M36" i="7"/>
  <c r="L37" i="7"/>
  <c r="F38" i="7"/>
  <c r="E39" i="7"/>
  <c r="E41" i="30" l="1"/>
  <c r="F41" i="30" s="1"/>
  <c r="F40" i="30"/>
  <c r="E16" i="15"/>
  <c r="F16" i="15" s="1"/>
  <c r="F15" i="15"/>
  <c r="E56" i="21"/>
  <c r="F55" i="21"/>
  <c r="M55" i="21"/>
  <c r="L56" i="21"/>
  <c r="F53" i="18"/>
  <c r="E54" i="18"/>
  <c r="M55" i="18"/>
  <c r="L56" i="18"/>
  <c r="M52" i="17"/>
  <c r="L53" i="17"/>
  <c r="F53" i="17"/>
  <c r="E54" i="17"/>
  <c r="L55" i="16"/>
  <c r="M54" i="16"/>
  <c r="F54" i="16"/>
  <c r="E55" i="16"/>
  <c r="M55" i="15"/>
  <c r="L56" i="15"/>
  <c r="F54" i="15"/>
  <c r="E55" i="15"/>
  <c r="M52" i="14"/>
  <c r="L53" i="14"/>
  <c r="F52" i="14"/>
  <c r="E53" i="14"/>
  <c r="F39" i="7"/>
  <c r="E40" i="7"/>
  <c r="M37" i="7"/>
  <c r="L38" i="7"/>
  <c r="M56" i="21" l="1"/>
  <c r="L57" i="21"/>
  <c r="F56" i="21"/>
  <c r="E57" i="21"/>
  <c r="M56" i="18"/>
  <c r="L57" i="18"/>
  <c r="F54" i="18"/>
  <c r="E55" i="18"/>
  <c r="F54" i="17"/>
  <c r="E55" i="17"/>
  <c r="M53" i="17"/>
  <c r="L54" i="17"/>
  <c r="F55" i="16"/>
  <c r="E56" i="16"/>
  <c r="M55" i="16"/>
  <c r="L56" i="16"/>
  <c r="F55" i="15"/>
  <c r="E56" i="15"/>
  <c r="M56" i="15"/>
  <c r="L57" i="15"/>
  <c r="M53" i="14"/>
  <c r="L54" i="14"/>
  <c r="F53" i="14"/>
  <c r="E54" i="14"/>
  <c r="M38" i="7"/>
  <c r="L39" i="7"/>
  <c r="F40" i="7"/>
  <c r="E41" i="7"/>
  <c r="M57" i="21" l="1"/>
  <c r="L58" i="21"/>
  <c r="F57" i="21"/>
  <c r="E58" i="21"/>
  <c r="M57" i="18"/>
  <c r="L58" i="18"/>
  <c r="F55" i="18"/>
  <c r="E56" i="18"/>
  <c r="M54" i="17"/>
  <c r="L55" i="17"/>
  <c r="F55" i="17"/>
  <c r="E56" i="17"/>
  <c r="M56" i="16"/>
  <c r="L57" i="16"/>
  <c r="F56" i="16"/>
  <c r="E57" i="16"/>
  <c r="M57" i="15"/>
  <c r="L58" i="15"/>
  <c r="E57" i="15"/>
  <c r="F56" i="15"/>
  <c r="F54" i="14"/>
  <c r="E55" i="14"/>
  <c r="M54" i="14"/>
  <c r="L55" i="14"/>
  <c r="F41" i="7"/>
  <c r="E42" i="7"/>
  <c r="M39" i="7"/>
  <c r="L40" i="7"/>
  <c r="M58" i="21" l="1"/>
  <c r="L59" i="21"/>
  <c r="F58" i="21"/>
  <c r="E59" i="21"/>
  <c r="M58" i="18"/>
  <c r="L59" i="18"/>
  <c r="F56" i="18"/>
  <c r="E57" i="18"/>
  <c r="M55" i="17"/>
  <c r="L56" i="17"/>
  <c r="F56" i="17"/>
  <c r="E57" i="17"/>
  <c r="F57" i="16"/>
  <c r="E58" i="16"/>
  <c r="L58" i="16"/>
  <c r="M57" i="16"/>
  <c r="F57" i="15"/>
  <c r="E58" i="15"/>
  <c r="L59" i="15"/>
  <c r="M58" i="15"/>
  <c r="L56" i="14"/>
  <c r="M55" i="14"/>
  <c r="E56" i="14"/>
  <c r="F55" i="14"/>
  <c r="M40" i="7"/>
  <c r="L41" i="7"/>
  <c r="F42" i="7"/>
  <c r="E43" i="7"/>
  <c r="F59" i="21" l="1"/>
  <c r="E60" i="21"/>
  <c r="M59" i="21"/>
  <c r="L60" i="21"/>
  <c r="M59" i="18"/>
  <c r="L60" i="18"/>
  <c r="F57" i="18"/>
  <c r="E58" i="18"/>
  <c r="F57" i="17"/>
  <c r="E58" i="17"/>
  <c r="M56" i="17"/>
  <c r="L57" i="17"/>
  <c r="M58" i="16"/>
  <c r="L59" i="16"/>
  <c r="F58" i="16"/>
  <c r="E59" i="16"/>
  <c r="M59" i="15"/>
  <c r="L60" i="15"/>
  <c r="F58" i="15"/>
  <c r="E59" i="15"/>
  <c r="F56" i="14"/>
  <c r="E57" i="14"/>
  <c r="M56" i="14"/>
  <c r="L57" i="14"/>
  <c r="F43" i="7"/>
  <c r="E44" i="7"/>
  <c r="M41" i="7"/>
  <c r="L42" i="7"/>
  <c r="M60" i="21" l="1"/>
  <c r="L61" i="21"/>
  <c r="F60" i="21"/>
  <c r="E61" i="21"/>
  <c r="M60" i="18"/>
  <c r="L61" i="18"/>
  <c r="F58" i="18"/>
  <c r="E59" i="18"/>
  <c r="M57" i="17"/>
  <c r="L58" i="17"/>
  <c r="F58" i="17"/>
  <c r="E59" i="17"/>
  <c r="F59" i="16"/>
  <c r="E60" i="16"/>
  <c r="M59" i="16"/>
  <c r="L60" i="16"/>
  <c r="F59" i="15"/>
  <c r="E60" i="15"/>
  <c r="L61" i="15"/>
  <c r="M60" i="15"/>
  <c r="M57" i="14"/>
  <c r="L58" i="14"/>
  <c r="F57" i="14"/>
  <c r="E58" i="14"/>
  <c r="M42" i="7"/>
  <c r="L43" i="7"/>
  <c r="F44" i="7"/>
  <c r="E45" i="7"/>
  <c r="M61" i="21" l="1"/>
  <c r="L62" i="21"/>
  <c r="E62" i="21"/>
  <c r="F61" i="21"/>
  <c r="M61" i="18"/>
  <c r="L62" i="18"/>
  <c r="F59" i="18"/>
  <c r="E60" i="18"/>
  <c r="F59" i="17"/>
  <c r="E60" i="17"/>
  <c r="M58" i="17"/>
  <c r="L59" i="17"/>
  <c r="M60" i="16"/>
  <c r="L61" i="16"/>
  <c r="F60" i="16"/>
  <c r="E61" i="16"/>
  <c r="M61" i="15"/>
  <c r="L62" i="15"/>
  <c r="F60" i="15"/>
  <c r="E61" i="15"/>
  <c r="F58" i="14"/>
  <c r="E59" i="14"/>
  <c r="M58" i="14"/>
  <c r="L59" i="14"/>
  <c r="F45" i="7"/>
  <c r="E46" i="7"/>
  <c r="M43" i="7"/>
  <c r="L44" i="7"/>
  <c r="F62" i="21" l="1"/>
  <c r="E63" i="21"/>
  <c r="M62" i="21"/>
  <c r="L63" i="21"/>
  <c r="F60" i="18"/>
  <c r="E61" i="18"/>
  <c r="M62" i="18"/>
  <c r="L63" i="18"/>
  <c r="M59" i="17"/>
  <c r="L60" i="17"/>
  <c r="F60" i="17"/>
  <c r="E61" i="17"/>
  <c r="F61" i="16"/>
  <c r="E62" i="16"/>
  <c r="M61" i="16"/>
  <c r="L62" i="16"/>
  <c r="M62" i="15"/>
  <c r="L63" i="15"/>
  <c r="F61" i="15"/>
  <c r="E62" i="15"/>
  <c r="M59" i="14"/>
  <c r="L60" i="14"/>
  <c r="F59" i="14"/>
  <c r="E60" i="14"/>
  <c r="M44" i="7"/>
  <c r="L45" i="7"/>
  <c r="F46" i="7"/>
  <c r="E47" i="7"/>
  <c r="M63" i="21" l="1"/>
  <c r="L64" i="21"/>
  <c r="E64" i="21"/>
  <c r="F63" i="21"/>
  <c r="M63" i="18"/>
  <c r="L64" i="18"/>
  <c r="F61" i="18"/>
  <c r="E62" i="18"/>
  <c r="E62" i="17"/>
  <c r="F61" i="17"/>
  <c r="M60" i="17"/>
  <c r="L61" i="17"/>
  <c r="L63" i="16"/>
  <c r="M62" i="16"/>
  <c r="F62" i="16"/>
  <c r="E63" i="16"/>
  <c r="E63" i="15"/>
  <c r="F62" i="15"/>
  <c r="M63" i="15"/>
  <c r="L64" i="15"/>
  <c r="F60" i="14"/>
  <c r="E61" i="14"/>
  <c r="M60" i="14"/>
  <c r="L61" i="14"/>
  <c r="F47" i="7"/>
  <c r="E48" i="7"/>
  <c r="M45" i="7"/>
  <c r="L46" i="7"/>
  <c r="F64" i="21" l="1"/>
  <c r="E65" i="21"/>
  <c r="M64" i="21"/>
  <c r="L65" i="21"/>
  <c r="F62" i="18"/>
  <c r="E63" i="18"/>
  <c r="M64" i="18"/>
  <c r="L65" i="18"/>
  <c r="M61" i="17"/>
  <c r="L62" i="17"/>
  <c r="F62" i="17"/>
  <c r="E63" i="17"/>
  <c r="F63" i="16"/>
  <c r="E64" i="16"/>
  <c r="M63" i="16"/>
  <c r="L64" i="16"/>
  <c r="M64" i="15"/>
  <c r="L65" i="15"/>
  <c r="F63" i="15"/>
  <c r="E64" i="15"/>
  <c r="M61" i="14"/>
  <c r="L62" i="14"/>
  <c r="F61" i="14"/>
  <c r="E62" i="14"/>
  <c r="M46" i="7"/>
  <c r="L47" i="7"/>
  <c r="F48" i="7"/>
  <c r="E49" i="7"/>
  <c r="F65" i="21" l="1"/>
  <c r="E66" i="21"/>
  <c r="M65" i="21"/>
  <c r="L66" i="21"/>
  <c r="M65" i="18"/>
  <c r="L66" i="18"/>
  <c r="F63" i="18"/>
  <c r="E64" i="18"/>
  <c r="M62" i="17"/>
  <c r="L63" i="17"/>
  <c r="F63" i="17"/>
  <c r="E64" i="17"/>
  <c r="M64" i="16"/>
  <c r="L65" i="16"/>
  <c r="F64" i="16"/>
  <c r="E65" i="16"/>
  <c r="E65" i="15"/>
  <c r="F64" i="15"/>
  <c r="M65" i="15"/>
  <c r="L66" i="15"/>
  <c r="F62" i="14"/>
  <c r="E63" i="14"/>
  <c r="M62" i="14"/>
  <c r="L63" i="14"/>
  <c r="F49" i="7"/>
  <c r="E50" i="7"/>
  <c r="M47" i="7"/>
  <c r="L48" i="7"/>
  <c r="F66" i="21" l="1"/>
  <c r="E67" i="21"/>
  <c r="M66" i="21"/>
  <c r="L67" i="21"/>
  <c r="F64" i="18"/>
  <c r="E65" i="18"/>
  <c r="M66" i="18"/>
  <c r="L67" i="18"/>
  <c r="F64" i="17"/>
  <c r="E65" i="17"/>
  <c r="M63" i="17"/>
  <c r="L64" i="17"/>
  <c r="F65" i="16"/>
  <c r="E66" i="16"/>
  <c r="M65" i="16"/>
  <c r="L66" i="16"/>
  <c r="M66" i="15"/>
  <c r="L67" i="15"/>
  <c r="F65" i="15"/>
  <c r="E66" i="15"/>
  <c r="M63" i="14"/>
  <c r="L64" i="14"/>
  <c r="F63" i="14"/>
  <c r="E64" i="14"/>
  <c r="M48" i="7"/>
  <c r="L49" i="7"/>
  <c r="F50" i="7"/>
  <c r="E51" i="7"/>
  <c r="M67" i="21" l="1"/>
  <c r="L68" i="21"/>
  <c r="F67" i="21"/>
  <c r="E68" i="21"/>
  <c r="M67" i="18"/>
  <c r="L68" i="18"/>
  <c r="F65" i="18"/>
  <c r="E66" i="18"/>
  <c r="M64" i="17"/>
  <c r="L65" i="17"/>
  <c r="F65" i="17"/>
  <c r="E66" i="17"/>
  <c r="M66" i="16"/>
  <c r="L67" i="16"/>
  <c r="F66" i="16"/>
  <c r="E67" i="16"/>
  <c r="F66" i="15"/>
  <c r="E67" i="15"/>
  <c r="M67" i="15"/>
  <c r="L68" i="15"/>
  <c r="M64" i="14"/>
  <c r="L65" i="14"/>
  <c r="F64" i="14"/>
  <c r="E65" i="14"/>
  <c r="F51" i="7"/>
  <c r="E52" i="7"/>
  <c r="M49" i="7"/>
  <c r="L50" i="7"/>
  <c r="F68" i="21" l="1"/>
  <c r="E69" i="21"/>
  <c r="M68" i="21"/>
  <c r="L69" i="21"/>
  <c r="M68" i="18"/>
  <c r="L69" i="18"/>
  <c r="F66" i="18"/>
  <c r="E67" i="18"/>
  <c r="F66" i="17"/>
  <c r="E67" i="17"/>
  <c r="M65" i="17"/>
  <c r="L66" i="17"/>
  <c r="F67" i="16"/>
  <c r="E68" i="16"/>
  <c r="M67" i="16"/>
  <c r="L68" i="16"/>
  <c r="L69" i="15"/>
  <c r="M68" i="15"/>
  <c r="F67" i="15"/>
  <c r="E68" i="15"/>
  <c r="F65" i="14"/>
  <c r="E66" i="14"/>
  <c r="M65" i="14"/>
  <c r="L66" i="14"/>
  <c r="M50" i="7"/>
  <c r="L51" i="7"/>
  <c r="F52" i="7"/>
  <c r="E53" i="7"/>
  <c r="F69" i="21" l="1"/>
  <c r="E70" i="21"/>
  <c r="M69" i="21"/>
  <c r="L70" i="21"/>
  <c r="M69" i="18"/>
  <c r="L70" i="18"/>
  <c r="F67" i="18"/>
  <c r="E68" i="18"/>
  <c r="M66" i="17"/>
  <c r="L67" i="17"/>
  <c r="F67" i="17"/>
  <c r="E68" i="17"/>
  <c r="M68" i="16"/>
  <c r="L69" i="16"/>
  <c r="F68" i="16"/>
  <c r="E69" i="16"/>
  <c r="F68" i="15"/>
  <c r="E69" i="15"/>
  <c r="M69" i="15"/>
  <c r="L70" i="15"/>
  <c r="M66" i="14"/>
  <c r="L67" i="14"/>
  <c r="F66" i="14"/>
  <c r="E67" i="14"/>
  <c r="F53" i="7"/>
  <c r="E54" i="7"/>
  <c r="M51" i="7"/>
  <c r="L52" i="7"/>
  <c r="M70" i="21" l="1"/>
  <c r="L71" i="21"/>
  <c r="F70" i="21"/>
  <c r="E71" i="21"/>
  <c r="F68" i="18"/>
  <c r="E69" i="18"/>
  <c r="M70" i="18"/>
  <c r="L71" i="18"/>
  <c r="F68" i="17"/>
  <c r="E69" i="17"/>
  <c r="M67" i="17"/>
  <c r="L68" i="17"/>
  <c r="F69" i="16"/>
  <c r="E70" i="16"/>
  <c r="M69" i="16"/>
  <c r="L70" i="16"/>
  <c r="M70" i="15"/>
  <c r="L71" i="15"/>
  <c r="F69" i="15"/>
  <c r="E70" i="15"/>
  <c r="F67" i="14"/>
  <c r="E68" i="14"/>
  <c r="M67" i="14"/>
  <c r="L68" i="14"/>
  <c r="M52" i="7"/>
  <c r="L53" i="7"/>
  <c r="F54" i="7"/>
  <c r="E55" i="7"/>
  <c r="M71" i="21" l="1"/>
  <c r="L72" i="21"/>
  <c r="M72" i="21" s="1"/>
  <c r="F71" i="21"/>
  <c r="E72" i="21"/>
  <c r="F72" i="21" s="1"/>
  <c r="M71" i="18"/>
  <c r="L72" i="18"/>
  <c r="M72" i="18" s="1"/>
  <c r="F69" i="18"/>
  <c r="E70" i="18"/>
  <c r="M68" i="17"/>
  <c r="L69" i="17"/>
  <c r="F69" i="17"/>
  <c r="E70" i="17"/>
  <c r="L71" i="16"/>
  <c r="M70" i="16"/>
  <c r="F70" i="16"/>
  <c r="E71" i="16"/>
  <c r="F70" i="15"/>
  <c r="E71" i="15"/>
  <c r="M71" i="15"/>
  <c r="L72" i="15"/>
  <c r="M72" i="15" s="1"/>
  <c r="M68" i="14"/>
  <c r="L69" i="14"/>
  <c r="F68" i="14"/>
  <c r="E69" i="14"/>
  <c r="F55" i="7"/>
  <c r="E56" i="7"/>
  <c r="M53" i="7"/>
  <c r="L54" i="7"/>
  <c r="F70" i="18" l="1"/>
  <c r="E71" i="18"/>
  <c r="F70" i="17"/>
  <c r="E71" i="17"/>
  <c r="M69" i="17"/>
  <c r="L70" i="17"/>
  <c r="F71" i="16"/>
  <c r="E72" i="16"/>
  <c r="F72" i="16" s="1"/>
  <c r="M71" i="16"/>
  <c r="L72" i="16"/>
  <c r="M72" i="16" s="1"/>
  <c r="F71" i="15"/>
  <c r="E72" i="15"/>
  <c r="F72" i="15" s="1"/>
  <c r="M69" i="14"/>
  <c r="L70" i="14"/>
  <c r="F69" i="14"/>
  <c r="E70" i="14"/>
  <c r="M54" i="7"/>
  <c r="L55" i="7"/>
  <c r="F56" i="7"/>
  <c r="E57" i="7"/>
  <c r="F71" i="18" l="1"/>
  <c r="E72" i="18"/>
  <c r="F72" i="18" s="1"/>
  <c r="M70" i="17"/>
  <c r="L71" i="17"/>
  <c r="F71" i="17"/>
  <c r="E72" i="17"/>
  <c r="F72" i="17" s="1"/>
  <c r="F70" i="14"/>
  <c r="E71" i="14"/>
  <c r="M70" i="14"/>
  <c r="L71" i="14"/>
  <c r="F57" i="7"/>
  <c r="E58" i="7"/>
  <c r="M55" i="7"/>
  <c r="L56" i="7"/>
  <c r="M71" i="17" l="1"/>
  <c r="L72" i="17"/>
  <c r="M72" i="17" s="1"/>
  <c r="M71" i="14"/>
  <c r="L72" i="14"/>
  <c r="M72" i="14" s="1"/>
  <c r="F71" i="14"/>
  <c r="E72" i="14"/>
  <c r="F72" i="14" s="1"/>
  <c r="L57" i="7"/>
  <c r="M56" i="7"/>
  <c r="F58" i="7"/>
  <c r="E59" i="7"/>
  <c r="F59" i="7" l="1"/>
  <c r="E60" i="7"/>
  <c r="M57" i="7"/>
  <c r="L58" i="7"/>
  <c r="M58" i="7" l="1"/>
  <c r="L59" i="7"/>
  <c r="E61" i="7"/>
  <c r="F60" i="7"/>
  <c r="F61" i="7" l="1"/>
  <c r="E62" i="7"/>
  <c r="M59" i="7"/>
  <c r="L60" i="7"/>
  <c r="M60" i="7" l="1"/>
  <c r="L61" i="7"/>
  <c r="F62" i="7"/>
  <c r="E63" i="7"/>
  <c r="F63" i="7" l="1"/>
  <c r="E64" i="7"/>
  <c r="M61" i="7"/>
  <c r="L62" i="7"/>
  <c r="M62" i="7" l="1"/>
  <c r="L63" i="7"/>
  <c r="F64" i="7"/>
  <c r="E65" i="7"/>
  <c r="F65" i="7" l="1"/>
  <c r="E66" i="7"/>
  <c r="M63" i="7"/>
  <c r="L64" i="7"/>
  <c r="M64" i="7" l="1"/>
  <c r="L65" i="7"/>
  <c r="F66" i="7"/>
  <c r="E67" i="7"/>
  <c r="F67" i="7" l="1"/>
  <c r="E68" i="7"/>
  <c r="M65" i="7"/>
  <c r="L66" i="7"/>
  <c r="M66" i="7" l="1"/>
  <c r="L67" i="7"/>
  <c r="F68" i="7"/>
  <c r="E69" i="7"/>
  <c r="F69" i="7" l="1"/>
  <c r="E70" i="7"/>
  <c r="M67" i="7"/>
  <c r="L68" i="7"/>
  <c r="M68" i="7" l="1"/>
  <c r="L69" i="7"/>
  <c r="F70" i="7"/>
  <c r="E71" i="7"/>
  <c r="F71" i="7" l="1"/>
  <c r="E72" i="7"/>
  <c r="F72" i="7" s="1"/>
  <c r="M69" i="7"/>
  <c r="L70" i="7"/>
  <c r="M70" i="7" l="1"/>
  <c r="L71" i="7"/>
  <c r="M71" i="7" l="1"/>
  <c r="L72" i="7"/>
  <c r="M72" i="7" s="1"/>
  <c r="E3" i="8" l="1"/>
  <c r="AF75" i="9" l="1"/>
  <c r="P74" i="9"/>
  <c r="O74" i="9"/>
  <c r="N74" i="9"/>
  <c r="M74" i="9"/>
  <c r="K74" i="9"/>
  <c r="I74" i="9"/>
  <c r="AJ72" i="9"/>
  <c r="AH72" i="9"/>
  <c r="AG72" i="9"/>
  <c r="AF72" i="9"/>
  <c r="AE72" i="9"/>
  <c r="AC72" i="9"/>
  <c r="X72" i="9"/>
  <c r="W72" i="9"/>
  <c r="U72" i="9"/>
  <c r="T72" i="9"/>
  <c r="R72" i="9"/>
  <c r="Q72" i="9"/>
  <c r="L72" i="9"/>
  <c r="H72" i="9"/>
  <c r="G72" i="9"/>
  <c r="F72" i="9"/>
  <c r="AR70" i="9"/>
  <c r="AQ70" i="9"/>
  <c r="AO70" i="9"/>
  <c r="AU70" i="9" s="1"/>
  <c r="Z70" i="9"/>
  <c r="Y70" i="9"/>
  <c r="V70" i="9"/>
  <c r="AK70" i="9" s="1"/>
  <c r="S70" i="9"/>
  <c r="AN70" i="9" s="1"/>
  <c r="AT70" i="9" s="1"/>
  <c r="O70" i="9"/>
  <c r="E70" i="9"/>
  <c r="J70" i="9" s="1"/>
  <c r="AR69" i="9"/>
  <c r="AQ69" i="9"/>
  <c r="AO69" i="9"/>
  <c r="AU69" i="9" s="1"/>
  <c r="Z69" i="9"/>
  <c r="Y69" i="9"/>
  <c r="V69" i="9"/>
  <c r="AK69" i="9" s="1"/>
  <c r="S69" i="9"/>
  <c r="AN69" i="9" s="1"/>
  <c r="AT69" i="9" s="1"/>
  <c r="O69" i="9"/>
  <c r="E69" i="9"/>
  <c r="J69" i="9" s="1"/>
  <c r="AR68" i="9"/>
  <c r="AQ68" i="9"/>
  <c r="AO68" i="9"/>
  <c r="AU68" i="9" s="1"/>
  <c r="Z68" i="9"/>
  <c r="Y68" i="9"/>
  <c r="V68" i="9"/>
  <c r="AK68" i="9" s="1"/>
  <c r="S68" i="9"/>
  <c r="AN68" i="9" s="1"/>
  <c r="AT68" i="9" s="1"/>
  <c r="O68" i="9"/>
  <c r="E68" i="9"/>
  <c r="J68" i="9" s="1"/>
  <c r="AR67" i="9"/>
  <c r="AQ67" i="9"/>
  <c r="AO67" i="9"/>
  <c r="AU67" i="9" s="1"/>
  <c r="AK67" i="9"/>
  <c r="Z67" i="9"/>
  <c r="Y67" i="9"/>
  <c r="V67" i="9"/>
  <c r="S67" i="9"/>
  <c r="AN67" i="9" s="1"/>
  <c r="AT67" i="9" s="1"/>
  <c r="O67" i="9"/>
  <c r="E67" i="9"/>
  <c r="J67" i="9" s="1"/>
  <c r="AR66" i="9"/>
  <c r="AQ66" i="9"/>
  <c r="AO66" i="9"/>
  <c r="AU66" i="9" s="1"/>
  <c r="Z66" i="9"/>
  <c r="Y66" i="9"/>
  <c r="V66" i="9"/>
  <c r="AK66" i="9" s="1"/>
  <c r="S66" i="9"/>
  <c r="AN66" i="9" s="1"/>
  <c r="AT66" i="9" s="1"/>
  <c r="O66" i="9"/>
  <c r="E66" i="9"/>
  <c r="J66" i="9" s="1"/>
  <c r="AR65" i="9"/>
  <c r="AQ65" i="9"/>
  <c r="AO65" i="9"/>
  <c r="AU65" i="9" s="1"/>
  <c r="Z65" i="9"/>
  <c r="Y65" i="9"/>
  <c r="V65" i="9"/>
  <c r="AK65" i="9" s="1"/>
  <c r="S65" i="9"/>
  <c r="AN65" i="9" s="1"/>
  <c r="AT65" i="9" s="1"/>
  <c r="O65" i="9"/>
  <c r="E65" i="9"/>
  <c r="J65" i="9" s="1"/>
  <c r="AR64" i="9"/>
  <c r="AQ64" i="9"/>
  <c r="AO64" i="9"/>
  <c r="AU64" i="9" s="1"/>
  <c r="AK64" i="9"/>
  <c r="Z64" i="9"/>
  <c r="Y64" i="9"/>
  <c r="V64" i="9"/>
  <c r="S64" i="9"/>
  <c r="AN64" i="9" s="1"/>
  <c r="AT64" i="9" s="1"/>
  <c r="O64" i="9"/>
  <c r="E64" i="9"/>
  <c r="J64" i="9" s="1"/>
  <c r="AR63" i="9"/>
  <c r="AQ63" i="9"/>
  <c r="AO63" i="9"/>
  <c r="AU63" i="9" s="1"/>
  <c r="Z63" i="9"/>
  <c r="Y63" i="9"/>
  <c r="V63" i="9"/>
  <c r="AK63" i="9" s="1"/>
  <c r="S63" i="9"/>
  <c r="AN63" i="9" s="1"/>
  <c r="AT63" i="9" s="1"/>
  <c r="O63" i="9"/>
  <c r="E63" i="9"/>
  <c r="J63" i="9" s="1"/>
  <c r="AR62" i="9"/>
  <c r="AQ62" i="9"/>
  <c r="AO62" i="9"/>
  <c r="AU62" i="9" s="1"/>
  <c r="Z62" i="9"/>
  <c r="Y62" i="9"/>
  <c r="V62" i="9"/>
  <c r="AK62" i="9" s="1"/>
  <c r="S62" i="9"/>
  <c r="AN62" i="9" s="1"/>
  <c r="AT62" i="9" s="1"/>
  <c r="O62" i="9"/>
  <c r="E62" i="9"/>
  <c r="J62" i="9" s="1"/>
  <c r="AR61" i="9"/>
  <c r="AQ61" i="9"/>
  <c r="AO61" i="9"/>
  <c r="AU61" i="9" s="1"/>
  <c r="AK61" i="9"/>
  <c r="Z61" i="9"/>
  <c r="Y61" i="9"/>
  <c r="V61" i="9"/>
  <c r="S61" i="9"/>
  <c r="AN61" i="9" s="1"/>
  <c r="AT61" i="9" s="1"/>
  <c r="O61" i="9"/>
  <c r="E61" i="9"/>
  <c r="J61" i="9" s="1"/>
  <c r="AR60" i="9"/>
  <c r="AQ60" i="9"/>
  <c r="AO60" i="9"/>
  <c r="AU60" i="9" s="1"/>
  <c r="Z60" i="9"/>
  <c r="Y60" i="9"/>
  <c r="V60" i="9"/>
  <c r="AK60" i="9" s="1"/>
  <c r="S60" i="9"/>
  <c r="AN60" i="9" s="1"/>
  <c r="AT60" i="9" s="1"/>
  <c r="O60" i="9"/>
  <c r="E60" i="9"/>
  <c r="J60" i="9" s="1"/>
  <c r="AR59" i="9"/>
  <c r="AQ59" i="9"/>
  <c r="AO59" i="9"/>
  <c r="AU59" i="9" s="1"/>
  <c r="AK59" i="9"/>
  <c r="Z59" i="9"/>
  <c r="Y59" i="9"/>
  <c r="V59" i="9"/>
  <c r="S59" i="9"/>
  <c r="AN59" i="9" s="1"/>
  <c r="AT59" i="9" s="1"/>
  <c r="O59" i="9"/>
  <c r="E59" i="9"/>
  <c r="J59" i="9" s="1"/>
  <c r="AR58" i="9"/>
  <c r="AQ58" i="9"/>
  <c r="AO58" i="9"/>
  <c r="AU58" i="9" s="1"/>
  <c r="Z58" i="9"/>
  <c r="Y58" i="9"/>
  <c r="AD58" i="9" s="1"/>
  <c r="V58" i="9"/>
  <c r="AK58" i="9" s="1"/>
  <c r="S58" i="9"/>
  <c r="AN58" i="9" s="1"/>
  <c r="AT58" i="9" s="1"/>
  <c r="O58" i="9"/>
  <c r="E58" i="9"/>
  <c r="J58" i="9" s="1"/>
  <c r="AR57" i="9"/>
  <c r="AQ57" i="9"/>
  <c r="AO57" i="9"/>
  <c r="AU57" i="9" s="1"/>
  <c r="Z57" i="9"/>
  <c r="Y57" i="9"/>
  <c r="AD57" i="9" s="1"/>
  <c r="V57" i="9"/>
  <c r="AK57" i="9" s="1"/>
  <c r="S57" i="9"/>
  <c r="AN57" i="9" s="1"/>
  <c r="AT57" i="9" s="1"/>
  <c r="O57" i="9"/>
  <c r="E57" i="9"/>
  <c r="J57" i="9" s="1"/>
  <c r="AR56" i="9"/>
  <c r="AQ56" i="9"/>
  <c r="AO56" i="9"/>
  <c r="AU56" i="9" s="1"/>
  <c r="Z56" i="9"/>
  <c r="Y56" i="9"/>
  <c r="AD56" i="9" s="1"/>
  <c r="V56" i="9"/>
  <c r="AK56" i="9" s="1"/>
  <c r="S56" i="9"/>
  <c r="AN56" i="9" s="1"/>
  <c r="AT56" i="9" s="1"/>
  <c r="O56" i="9"/>
  <c r="E56" i="9"/>
  <c r="J56" i="9" s="1"/>
  <c r="AR55" i="9"/>
  <c r="AQ55" i="9"/>
  <c r="AO55" i="9"/>
  <c r="AU55" i="9" s="1"/>
  <c r="Z55" i="9"/>
  <c r="Y55" i="9"/>
  <c r="AD55" i="9" s="1"/>
  <c r="V55" i="9"/>
  <c r="AK55" i="9" s="1"/>
  <c r="S55" i="9"/>
  <c r="AN55" i="9" s="1"/>
  <c r="AT55" i="9" s="1"/>
  <c r="O55" i="9"/>
  <c r="E55" i="9"/>
  <c r="J55" i="9" s="1"/>
  <c r="AR54" i="9"/>
  <c r="AQ54" i="9"/>
  <c r="AO54" i="9"/>
  <c r="AU54" i="9" s="1"/>
  <c r="Z54" i="9"/>
  <c r="Y54" i="9"/>
  <c r="AD54" i="9" s="1"/>
  <c r="V54" i="9"/>
  <c r="AK54" i="9" s="1"/>
  <c r="S54" i="9"/>
  <c r="AN54" i="9" s="1"/>
  <c r="AT54" i="9" s="1"/>
  <c r="O54" i="9"/>
  <c r="E54" i="9"/>
  <c r="J54" i="9" s="1"/>
  <c r="AR53" i="9"/>
  <c r="AQ53" i="9"/>
  <c r="AO53" i="9"/>
  <c r="AU53" i="9" s="1"/>
  <c r="Z53" i="9"/>
  <c r="Y53" i="9"/>
  <c r="V53" i="9"/>
  <c r="AK53" i="9" s="1"/>
  <c r="S53" i="9"/>
  <c r="AN53" i="9" s="1"/>
  <c r="AT53" i="9" s="1"/>
  <c r="O53" i="9"/>
  <c r="E53" i="9"/>
  <c r="J53" i="9" s="1"/>
  <c r="AR52" i="9"/>
  <c r="AQ52" i="9"/>
  <c r="AO52" i="9"/>
  <c r="AU52" i="9" s="1"/>
  <c r="AK52" i="9"/>
  <c r="Z52" i="9"/>
  <c r="Y52" i="9"/>
  <c r="AD52" i="9" s="1"/>
  <c r="V52" i="9"/>
  <c r="S52" i="9"/>
  <c r="AN52" i="9" s="1"/>
  <c r="AT52" i="9" s="1"/>
  <c r="O52" i="9"/>
  <c r="E52" i="9"/>
  <c r="J52" i="9" s="1"/>
  <c r="AR51" i="9"/>
  <c r="AQ51" i="9"/>
  <c r="AO51" i="9"/>
  <c r="AU51" i="9" s="1"/>
  <c r="Z51" i="9"/>
  <c r="Y51" i="9"/>
  <c r="V51" i="9"/>
  <c r="AK51" i="9" s="1"/>
  <c r="S51" i="9"/>
  <c r="O51" i="9"/>
  <c r="E51" i="9"/>
  <c r="J51" i="9" s="1"/>
  <c r="AR50" i="9"/>
  <c r="AQ50" i="9"/>
  <c r="AO50" i="9"/>
  <c r="AU50" i="9" s="1"/>
  <c r="Z50" i="9"/>
  <c r="Y50" i="9"/>
  <c r="AD50" i="9" s="1"/>
  <c r="V50" i="9"/>
  <c r="AK50" i="9" s="1"/>
  <c r="S50" i="9"/>
  <c r="AN50" i="9" s="1"/>
  <c r="AT50" i="9" s="1"/>
  <c r="O50" i="9"/>
  <c r="E50" i="9"/>
  <c r="J50" i="9" s="1"/>
  <c r="AR49" i="9"/>
  <c r="AQ49" i="9"/>
  <c r="AO49" i="9"/>
  <c r="AU49" i="9" s="1"/>
  <c r="AD49" i="9"/>
  <c r="Z49" i="9"/>
  <c r="Y49" i="9"/>
  <c r="V49" i="9"/>
  <c r="AK49" i="9" s="1"/>
  <c r="S49" i="9"/>
  <c r="AN49" i="9" s="1"/>
  <c r="AT49" i="9" s="1"/>
  <c r="O49" i="9"/>
  <c r="E49" i="9"/>
  <c r="J49" i="9" s="1"/>
  <c r="AU48" i="9"/>
  <c r="AR48" i="9"/>
  <c r="AQ48" i="9"/>
  <c r="AO48" i="9"/>
  <c r="Z48" i="9"/>
  <c r="Y48" i="9"/>
  <c r="AD48" i="9" s="1"/>
  <c r="V48" i="9"/>
  <c r="AK48" i="9" s="1"/>
  <c r="S48" i="9"/>
  <c r="AN48" i="9" s="1"/>
  <c r="AT48" i="9" s="1"/>
  <c r="O48" i="9"/>
  <c r="E48" i="9"/>
  <c r="J48" i="9" s="1"/>
  <c r="AR47" i="9"/>
  <c r="AQ47" i="9"/>
  <c r="AO47" i="9"/>
  <c r="AU47" i="9" s="1"/>
  <c r="AK47" i="9"/>
  <c r="Z47" i="9"/>
  <c r="Y47" i="9"/>
  <c r="AD47" i="9" s="1"/>
  <c r="V47" i="9"/>
  <c r="S47" i="9"/>
  <c r="AN47" i="9" s="1"/>
  <c r="AT47" i="9" s="1"/>
  <c r="O47" i="9"/>
  <c r="E47" i="9"/>
  <c r="J47" i="9" s="1"/>
  <c r="AR46" i="9"/>
  <c r="AQ46" i="9"/>
  <c r="AO46" i="9"/>
  <c r="AU46" i="9" s="1"/>
  <c r="Z46" i="9"/>
  <c r="Y46" i="9"/>
  <c r="V46" i="9"/>
  <c r="AK46" i="9" s="1"/>
  <c r="S46" i="9"/>
  <c r="AN46" i="9" s="1"/>
  <c r="AT46" i="9" s="1"/>
  <c r="O46" i="9"/>
  <c r="E46" i="9"/>
  <c r="J46" i="9" s="1"/>
  <c r="AR45" i="9"/>
  <c r="AQ45" i="9"/>
  <c r="AO45" i="9"/>
  <c r="AU45" i="9" s="1"/>
  <c r="Z45" i="9"/>
  <c r="Y45" i="9"/>
  <c r="V45" i="9"/>
  <c r="AK45" i="9" s="1"/>
  <c r="S45" i="9"/>
  <c r="AN45" i="9" s="1"/>
  <c r="AT45" i="9" s="1"/>
  <c r="O45" i="9"/>
  <c r="E45" i="9"/>
  <c r="J45" i="9" s="1"/>
  <c r="AR44" i="9"/>
  <c r="AQ44" i="9"/>
  <c r="AO44" i="9"/>
  <c r="AU44" i="9" s="1"/>
  <c r="Z44" i="9"/>
  <c r="Y44" i="9"/>
  <c r="V44" i="9"/>
  <c r="AK44" i="9" s="1"/>
  <c r="S44" i="9"/>
  <c r="AP44" i="9" s="1"/>
  <c r="O44" i="9"/>
  <c r="E44" i="9"/>
  <c r="J44" i="9" s="1"/>
  <c r="AR43" i="9"/>
  <c r="AQ43" i="9"/>
  <c r="AO43" i="9"/>
  <c r="AU43" i="9" s="1"/>
  <c r="Z43" i="9"/>
  <c r="Y43" i="9"/>
  <c r="AD43" i="9" s="1"/>
  <c r="V43" i="9"/>
  <c r="AK43" i="9" s="1"/>
  <c r="S43" i="9"/>
  <c r="AB43" i="9" s="1"/>
  <c r="O43" i="9"/>
  <c r="E43" i="9"/>
  <c r="J43" i="9" s="1"/>
  <c r="AR42" i="9"/>
  <c r="AQ42" i="9"/>
  <c r="AO42" i="9"/>
  <c r="AU42" i="9" s="1"/>
  <c r="Z42" i="9"/>
  <c r="Y42" i="9"/>
  <c r="AD42" i="9" s="1"/>
  <c r="V42" i="9"/>
  <c r="AK42" i="9" s="1"/>
  <c r="S42" i="9"/>
  <c r="AB42" i="9" s="1"/>
  <c r="O42" i="9"/>
  <c r="E42" i="9"/>
  <c r="J42" i="9" s="1"/>
  <c r="AR41" i="9"/>
  <c r="AQ41" i="9"/>
  <c r="AO41" i="9"/>
  <c r="AU41" i="9" s="1"/>
  <c r="Z41" i="9"/>
  <c r="Y41" i="9"/>
  <c r="AD41" i="9" s="1"/>
  <c r="V41" i="9"/>
  <c r="AK41" i="9" s="1"/>
  <c r="S41" i="9"/>
  <c r="AB41" i="9" s="1"/>
  <c r="O41" i="9"/>
  <c r="E41" i="9"/>
  <c r="J41" i="9" s="1"/>
  <c r="AR40" i="9"/>
  <c r="AQ40" i="9"/>
  <c r="AO40" i="9"/>
  <c r="AU40" i="9" s="1"/>
  <c r="AK40" i="9"/>
  <c r="Z40" i="9"/>
  <c r="Y40" i="9"/>
  <c r="AD40" i="9" s="1"/>
  <c r="V40" i="9"/>
  <c r="S40" i="9"/>
  <c r="AB40" i="9" s="1"/>
  <c r="O40" i="9"/>
  <c r="E40" i="9"/>
  <c r="J40" i="9" s="1"/>
  <c r="AR39" i="9"/>
  <c r="AQ39" i="9"/>
  <c r="AO39" i="9"/>
  <c r="AU39" i="9" s="1"/>
  <c r="Z39" i="9"/>
  <c r="Y39" i="9"/>
  <c r="AD39" i="9" s="1"/>
  <c r="V39" i="9"/>
  <c r="AK39" i="9" s="1"/>
  <c r="S39" i="9"/>
  <c r="AB39" i="9" s="1"/>
  <c r="O39" i="9"/>
  <c r="E39" i="9"/>
  <c r="J39" i="9" s="1"/>
  <c r="AR38" i="9"/>
  <c r="AQ38" i="9"/>
  <c r="AO38" i="9"/>
  <c r="AU38" i="9" s="1"/>
  <c r="Z38" i="9"/>
  <c r="Y38" i="9"/>
  <c r="AD38" i="9" s="1"/>
  <c r="V38" i="9"/>
  <c r="AK38" i="9" s="1"/>
  <c r="S38" i="9"/>
  <c r="AB38" i="9" s="1"/>
  <c r="O38" i="9"/>
  <c r="E38" i="9"/>
  <c r="J38" i="9" s="1"/>
  <c r="AR37" i="9"/>
  <c r="AQ37" i="9"/>
  <c r="AO37" i="9"/>
  <c r="AU37" i="9" s="1"/>
  <c r="Z37" i="9"/>
  <c r="Y37" i="9"/>
  <c r="AD37" i="9" s="1"/>
  <c r="V37" i="9"/>
  <c r="AK37" i="9" s="1"/>
  <c r="S37" i="9"/>
  <c r="AB37" i="9" s="1"/>
  <c r="P37" i="9"/>
  <c r="O37" i="9"/>
  <c r="E37" i="9"/>
  <c r="J37" i="9" s="1"/>
  <c r="AR36" i="9"/>
  <c r="AQ36" i="9"/>
  <c r="AO36" i="9"/>
  <c r="AU36" i="9" s="1"/>
  <c r="Z36" i="9"/>
  <c r="Y36" i="9"/>
  <c r="AD36" i="9" s="1"/>
  <c r="V36" i="9"/>
  <c r="AK36" i="9" s="1"/>
  <c r="S36" i="9"/>
  <c r="AB36" i="9" s="1"/>
  <c r="O36" i="9"/>
  <c r="E36" i="9"/>
  <c r="J36" i="9" s="1"/>
  <c r="AR35" i="9"/>
  <c r="AQ35" i="9"/>
  <c r="AO35" i="9"/>
  <c r="AU35" i="9" s="1"/>
  <c r="Z35" i="9"/>
  <c r="Y35" i="9"/>
  <c r="AD35" i="9" s="1"/>
  <c r="V35" i="9"/>
  <c r="AK35" i="9" s="1"/>
  <c r="S35" i="9"/>
  <c r="AB35" i="9" s="1"/>
  <c r="O35" i="9"/>
  <c r="E35" i="9"/>
  <c r="J35" i="9" s="1"/>
  <c r="AR34" i="9"/>
  <c r="AQ34" i="9"/>
  <c r="AO34" i="9"/>
  <c r="AU34" i="9" s="1"/>
  <c r="Z34" i="9"/>
  <c r="Y34" i="9"/>
  <c r="AD34" i="9" s="1"/>
  <c r="V34" i="9"/>
  <c r="AK34" i="9" s="1"/>
  <c r="S34" i="9"/>
  <c r="AB34" i="9" s="1"/>
  <c r="O34" i="9"/>
  <c r="E34" i="9"/>
  <c r="J34" i="9" s="1"/>
  <c r="AR33" i="9"/>
  <c r="AQ33" i="9"/>
  <c r="AO33" i="9"/>
  <c r="AU33" i="9" s="1"/>
  <c r="AK33" i="9"/>
  <c r="Z33" i="9"/>
  <c r="Y33" i="9"/>
  <c r="AD33" i="9" s="1"/>
  <c r="V33" i="9"/>
  <c r="S33" i="9"/>
  <c r="AB33" i="9" s="1"/>
  <c r="O33" i="9"/>
  <c r="E33" i="9"/>
  <c r="J33" i="9" s="1"/>
  <c r="AR32" i="9"/>
  <c r="AQ32" i="9"/>
  <c r="AO32" i="9"/>
  <c r="AU32" i="9" s="1"/>
  <c r="Z32" i="9"/>
  <c r="Y32" i="9"/>
  <c r="AD32" i="9" s="1"/>
  <c r="V32" i="9"/>
  <c r="AK32" i="9" s="1"/>
  <c r="S32" i="9"/>
  <c r="AB32" i="9" s="1"/>
  <c r="O32" i="9"/>
  <c r="E32" i="9"/>
  <c r="J32" i="9" s="1"/>
  <c r="AR31" i="9"/>
  <c r="AQ31" i="9"/>
  <c r="AO31" i="9"/>
  <c r="AU31" i="9" s="1"/>
  <c r="Z31" i="9"/>
  <c r="Y31" i="9"/>
  <c r="AD31" i="9" s="1"/>
  <c r="V31" i="9"/>
  <c r="AK31" i="9" s="1"/>
  <c r="S31" i="9"/>
  <c r="AB31" i="9" s="1"/>
  <c r="O31" i="9"/>
  <c r="E31" i="9"/>
  <c r="J31" i="9" s="1"/>
  <c r="AR30" i="9"/>
  <c r="AQ30" i="9"/>
  <c r="AO30" i="9"/>
  <c r="AU30" i="9" s="1"/>
  <c r="Z30" i="9"/>
  <c r="Y30" i="9"/>
  <c r="AD30" i="9" s="1"/>
  <c r="V30" i="9"/>
  <c r="AK30" i="9" s="1"/>
  <c r="S30" i="9"/>
  <c r="AB30" i="9" s="1"/>
  <c r="O30" i="9"/>
  <c r="E30" i="9"/>
  <c r="J30" i="9" s="1"/>
  <c r="AR29" i="9"/>
  <c r="AQ29" i="9"/>
  <c r="AO29" i="9"/>
  <c r="AU29" i="9" s="1"/>
  <c r="Z29" i="9"/>
  <c r="Y29" i="9"/>
  <c r="AD29" i="9" s="1"/>
  <c r="V29" i="9"/>
  <c r="AK29" i="9" s="1"/>
  <c r="S29" i="9"/>
  <c r="AB29" i="9" s="1"/>
  <c r="O29" i="9"/>
  <c r="E29" i="9"/>
  <c r="J29" i="9" s="1"/>
  <c r="AR28" i="9"/>
  <c r="AQ28" i="9"/>
  <c r="AO28" i="9"/>
  <c r="AU28" i="9" s="1"/>
  <c r="Z28" i="9"/>
  <c r="Y28" i="9"/>
  <c r="AD28" i="9" s="1"/>
  <c r="V28" i="9"/>
  <c r="AK28" i="9" s="1"/>
  <c r="S28" i="9"/>
  <c r="AB28" i="9" s="1"/>
  <c r="O28" i="9"/>
  <c r="E28" i="9"/>
  <c r="J28" i="9" s="1"/>
  <c r="AR27" i="9"/>
  <c r="AQ27" i="9"/>
  <c r="AO27" i="9"/>
  <c r="AU27" i="9" s="1"/>
  <c r="Z27" i="9"/>
  <c r="Y27" i="9"/>
  <c r="AD27" i="9" s="1"/>
  <c r="V27" i="9"/>
  <c r="AK27" i="9" s="1"/>
  <c r="S27" i="9"/>
  <c r="AB27" i="9" s="1"/>
  <c r="O27" i="9"/>
  <c r="E27" i="9"/>
  <c r="J27" i="9" s="1"/>
  <c r="AR26" i="9"/>
  <c r="AQ26" i="9"/>
  <c r="AO26" i="9"/>
  <c r="AU26" i="9" s="1"/>
  <c r="Z26" i="9"/>
  <c r="Y26" i="9"/>
  <c r="AD26" i="9" s="1"/>
  <c r="V26" i="9"/>
  <c r="AK26" i="9" s="1"/>
  <c r="S26" i="9"/>
  <c r="AB26" i="9" s="1"/>
  <c r="P26" i="9"/>
  <c r="O26" i="9"/>
  <c r="E26" i="9"/>
  <c r="J26" i="9" s="1"/>
  <c r="AR25" i="9"/>
  <c r="AQ25" i="9"/>
  <c r="AO25" i="9"/>
  <c r="AU25" i="9" s="1"/>
  <c r="Z25" i="9"/>
  <c r="Y25" i="9"/>
  <c r="AD25" i="9" s="1"/>
  <c r="V25" i="9"/>
  <c r="AK25" i="9" s="1"/>
  <c r="S25" i="9"/>
  <c r="AB25" i="9" s="1"/>
  <c r="O25" i="9"/>
  <c r="E25" i="9"/>
  <c r="J25" i="9" s="1"/>
  <c r="AR24" i="9"/>
  <c r="AQ24" i="9"/>
  <c r="AO24" i="9"/>
  <c r="AU24" i="9" s="1"/>
  <c r="Z24" i="9"/>
  <c r="Y24" i="9"/>
  <c r="AD24" i="9" s="1"/>
  <c r="V24" i="9"/>
  <c r="AK24" i="9" s="1"/>
  <c r="S24" i="9"/>
  <c r="AB24" i="9" s="1"/>
  <c r="O24" i="9"/>
  <c r="E24" i="9"/>
  <c r="J24" i="9" s="1"/>
  <c r="AR23" i="9"/>
  <c r="AQ23" i="9"/>
  <c r="AO23" i="9"/>
  <c r="AU23" i="9" s="1"/>
  <c r="Z23" i="9"/>
  <c r="Y23" i="9"/>
  <c r="AD23" i="9" s="1"/>
  <c r="V23" i="9"/>
  <c r="AK23" i="9" s="1"/>
  <c r="S23" i="9"/>
  <c r="AB23" i="9" s="1"/>
  <c r="O23" i="9"/>
  <c r="E23" i="9"/>
  <c r="J23" i="9" s="1"/>
  <c r="AR22" i="9"/>
  <c r="AQ22" i="9"/>
  <c r="AO22" i="9"/>
  <c r="AU22" i="9" s="1"/>
  <c r="Z22" i="9"/>
  <c r="Y22" i="9"/>
  <c r="AD22" i="9" s="1"/>
  <c r="V22" i="9"/>
  <c r="AK22" i="9" s="1"/>
  <c r="S22" i="9"/>
  <c r="AB22" i="9" s="1"/>
  <c r="O22" i="9"/>
  <c r="E22" i="9"/>
  <c r="J22" i="9" s="1"/>
  <c r="AR21" i="9"/>
  <c r="AQ21" i="9"/>
  <c r="AO21" i="9"/>
  <c r="AU21" i="9" s="1"/>
  <c r="Z21" i="9"/>
  <c r="Y21" i="9"/>
  <c r="AD21" i="9" s="1"/>
  <c r="V21" i="9"/>
  <c r="AK21" i="9" s="1"/>
  <c r="S21" i="9"/>
  <c r="AB21" i="9" s="1"/>
  <c r="O21" i="9"/>
  <c r="E21" i="9"/>
  <c r="J21" i="9" s="1"/>
  <c r="AR20" i="9"/>
  <c r="AQ20" i="9"/>
  <c r="AO20" i="9"/>
  <c r="AU20" i="9" s="1"/>
  <c r="Z20" i="9"/>
  <c r="Y20" i="9"/>
  <c r="AD20" i="9" s="1"/>
  <c r="V20" i="9"/>
  <c r="AK20" i="9" s="1"/>
  <c r="S20" i="9"/>
  <c r="AB20" i="9" s="1"/>
  <c r="O20" i="9"/>
  <c r="E20" i="9"/>
  <c r="J20" i="9" s="1"/>
  <c r="AR19" i="9"/>
  <c r="AQ19" i="9"/>
  <c r="AO19" i="9"/>
  <c r="Z19" i="9"/>
  <c r="Y19" i="9"/>
  <c r="V19" i="9"/>
  <c r="AK19" i="9" s="1"/>
  <c r="S19" i="9"/>
  <c r="P19" i="9" s="1"/>
  <c r="O19" i="9"/>
  <c r="E19" i="9"/>
  <c r="AJ17" i="9"/>
  <c r="AJ74" i="9" s="1"/>
  <c r="U8" i="3" s="1"/>
  <c r="AH17" i="9"/>
  <c r="AG17" i="9"/>
  <c r="AG74" i="9" s="1"/>
  <c r="X8" i="3" s="1"/>
  <c r="AF17" i="9"/>
  <c r="AE17" i="9"/>
  <c r="AC17" i="9"/>
  <c r="AC74" i="9" s="1"/>
  <c r="R8" i="3" s="1"/>
  <c r="X17" i="9"/>
  <c r="X74" i="9" s="1"/>
  <c r="N8" i="3" s="1"/>
  <c r="W17" i="9"/>
  <c r="W74" i="9" s="1"/>
  <c r="M8" i="3" s="1"/>
  <c r="U17" i="9"/>
  <c r="U74" i="9" s="1"/>
  <c r="K8" i="3" s="1"/>
  <c r="T17" i="9"/>
  <c r="R17" i="9"/>
  <c r="I8" i="3" s="1"/>
  <c r="Q17" i="9"/>
  <c r="H8" i="3" s="1"/>
  <c r="H17" i="9"/>
  <c r="H74" i="9" s="1"/>
  <c r="AI43" i="9" s="1"/>
  <c r="G17" i="9"/>
  <c r="G74" i="9" s="1"/>
  <c r="F17" i="9"/>
  <c r="F74" i="9" s="1"/>
  <c r="AR15" i="9"/>
  <c r="AQ15" i="9"/>
  <c r="AP15" i="9"/>
  <c r="AO15" i="9"/>
  <c r="AK15" i="9"/>
  <c r="AB15" i="9"/>
  <c r="Z15" i="9"/>
  <c r="Y15" i="9"/>
  <c r="AD15" i="9" s="1"/>
  <c r="P15" i="9"/>
  <c r="O15" i="9"/>
  <c r="E15" i="9"/>
  <c r="J15" i="9" s="1"/>
  <c r="AR14" i="9"/>
  <c r="AQ14" i="9"/>
  <c r="AO14" i="9"/>
  <c r="Y14" i="9"/>
  <c r="AD14" i="9" s="1"/>
  <c r="V14" i="9"/>
  <c r="AK14" i="9" s="1"/>
  <c r="O14" i="9"/>
  <c r="E14" i="9"/>
  <c r="J14" i="9" s="1"/>
  <c r="AR13" i="9"/>
  <c r="AQ13" i="9"/>
  <c r="AO13" i="9"/>
  <c r="Z13" i="9"/>
  <c r="Y13" i="9"/>
  <c r="V13" i="9"/>
  <c r="AK13" i="9" s="1"/>
  <c r="AB13" i="9"/>
  <c r="O13" i="9"/>
  <c r="E13" i="9"/>
  <c r="J13" i="9" s="1"/>
  <c r="AR12" i="9"/>
  <c r="AQ12" i="9"/>
  <c r="AO12" i="9"/>
  <c r="Y12" i="9"/>
  <c r="AD12" i="9" s="1"/>
  <c r="V12" i="9"/>
  <c r="AK12" i="9" s="1"/>
  <c r="AB12" i="9"/>
  <c r="O12" i="9"/>
  <c r="Z12" i="9"/>
  <c r="E12" i="9"/>
  <c r="J12" i="9" s="1"/>
  <c r="AR11" i="9"/>
  <c r="AQ11" i="9"/>
  <c r="AO11" i="9"/>
  <c r="Y11" i="9"/>
  <c r="AD11" i="9" s="1"/>
  <c r="V11" i="9"/>
  <c r="AK11" i="9" s="1"/>
  <c r="AB11" i="9"/>
  <c r="O11" i="9"/>
  <c r="E11" i="9"/>
  <c r="J11" i="9" s="1"/>
  <c r="AR10" i="9"/>
  <c r="AQ10" i="9"/>
  <c r="AO10" i="9"/>
  <c r="Y10" i="9"/>
  <c r="AD10" i="9" s="1"/>
  <c r="V10" i="9"/>
  <c r="AK10" i="9" s="1"/>
  <c r="O10" i="9"/>
  <c r="E10" i="9"/>
  <c r="J10" i="9" s="1"/>
  <c r="AR9" i="9"/>
  <c r="AQ9" i="9"/>
  <c r="AO9" i="9"/>
  <c r="Z9" i="9"/>
  <c r="Y9" i="9"/>
  <c r="AD9" i="9" s="1"/>
  <c r="V9" i="9"/>
  <c r="AK9" i="9" s="1"/>
  <c r="AP9" i="9"/>
  <c r="O9" i="9"/>
  <c r="E9" i="9"/>
  <c r="J9" i="9" s="1"/>
  <c r="AR8" i="9"/>
  <c r="AQ8" i="9"/>
  <c r="AO8" i="9"/>
  <c r="AK8" i="9"/>
  <c r="Y8" i="9"/>
  <c r="V8" i="9"/>
  <c r="AP8" i="9"/>
  <c r="O8" i="9"/>
  <c r="Z8" i="9"/>
  <c r="E8" i="9"/>
  <c r="J8" i="9" s="1"/>
  <c r="AR7" i="9"/>
  <c r="AQ7" i="9"/>
  <c r="AO7" i="9"/>
  <c r="Y7" i="9"/>
  <c r="AD7" i="9" s="1"/>
  <c r="V7" i="9"/>
  <c r="AK7" i="9" s="1"/>
  <c r="AP7" i="9"/>
  <c r="E7" i="9"/>
  <c r="J7" i="9" s="1"/>
  <c r="AR6" i="9"/>
  <c r="AQ6" i="9"/>
  <c r="AO6" i="9"/>
  <c r="Y6" i="9"/>
  <c r="AD6" i="9" s="1"/>
  <c r="V6" i="9"/>
  <c r="AK6" i="9" s="1"/>
  <c r="AP6" i="9"/>
  <c r="O6" i="9"/>
  <c r="Z6" i="9"/>
  <c r="E6" i="9"/>
  <c r="J6" i="9" s="1"/>
  <c r="AR5" i="9"/>
  <c r="AQ5" i="9"/>
  <c r="AO5" i="9"/>
  <c r="Z5" i="9"/>
  <c r="Y5" i="9"/>
  <c r="AD5" i="9" s="1"/>
  <c r="V5" i="9"/>
  <c r="AK5" i="9" s="1"/>
  <c r="AN5" i="9"/>
  <c r="AT5" i="9" s="1"/>
  <c r="O5" i="9"/>
  <c r="E5" i="9"/>
  <c r="J5" i="9" s="1"/>
  <c r="AR4" i="9"/>
  <c r="AQ4" i="9"/>
  <c r="AO4" i="9"/>
  <c r="Y4" i="9"/>
  <c r="AD4" i="9" s="1"/>
  <c r="V4" i="9"/>
  <c r="AK4" i="9" s="1"/>
  <c r="AB4" i="9"/>
  <c r="O4" i="9"/>
  <c r="Z4" i="9"/>
  <c r="E4" i="9"/>
  <c r="J4" i="9" s="1"/>
  <c r="AR3" i="9"/>
  <c r="AQ3" i="9"/>
  <c r="AO3" i="9"/>
  <c r="AO16" i="9" s="1"/>
  <c r="Y3" i="9"/>
  <c r="AD3" i="9" s="1"/>
  <c r="V3" i="9"/>
  <c r="AK3" i="9" s="1"/>
  <c r="AP3" i="9"/>
  <c r="O3" i="9"/>
  <c r="E3" i="9"/>
  <c r="J3" i="9" s="1"/>
  <c r="O8" i="3" l="1"/>
  <c r="AR72" i="9"/>
  <c r="P33" i="9"/>
  <c r="AN34" i="9"/>
  <c r="AT34" i="9" s="1"/>
  <c r="AN15" i="9"/>
  <c r="AN22" i="9"/>
  <c r="AT22" i="9" s="1"/>
  <c r="P25" i="9"/>
  <c r="AB7" i="9"/>
  <c r="P13" i="9"/>
  <c r="AQ16" i="9"/>
  <c r="AE74" i="9"/>
  <c r="Q8" i="3" s="1"/>
  <c r="AN26" i="9"/>
  <c r="AT26" i="9" s="1"/>
  <c r="P36" i="9"/>
  <c r="P7" i="9"/>
  <c r="P11" i="9"/>
  <c r="Q74" i="9"/>
  <c r="AR16" i="9"/>
  <c r="AB5" i="9"/>
  <c r="AB9" i="9"/>
  <c r="P28" i="9"/>
  <c r="P32" i="9"/>
  <c r="AN35" i="9"/>
  <c r="AT35" i="9" s="1"/>
  <c r="AN13" i="9"/>
  <c r="P20" i="9"/>
  <c r="P24" i="9"/>
  <c r="AN27" i="9"/>
  <c r="AT27" i="9" s="1"/>
  <c r="AN30" i="9"/>
  <c r="AT30" i="9" s="1"/>
  <c r="AN38" i="9"/>
  <c r="AT38" i="9" s="1"/>
  <c r="AN19" i="9"/>
  <c r="AT19" i="9" s="1"/>
  <c r="AN25" i="9"/>
  <c r="AT25" i="9" s="1"/>
  <c r="AN33" i="9"/>
  <c r="AT33" i="9" s="1"/>
  <c r="P9" i="9"/>
  <c r="E72" i="9"/>
  <c r="J19" i="9"/>
  <c r="J72" i="9" s="1"/>
  <c r="P5" i="9"/>
  <c r="AN8" i="9"/>
  <c r="AN12" i="9"/>
  <c r="P22" i="9"/>
  <c r="AN24" i="9"/>
  <c r="AT24" i="9" s="1"/>
  <c r="P30" i="9"/>
  <c r="AN32" i="9"/>
  <c r="AT32" i="9" s="1"/>
  <c r="P38" i="9"/>
  <c r="AN21" i="9"/>
  <c r="AT21" i="9" s="1"/>
  <c r="P27" i="9"/>
  <c r="AN29" i="9"/>
  <c r="AT29" i="9" s="1"/>
  <c r="P35" i="9"/>
  <c r="AN37" i="9"/>
  <c r="AT37" i="9" s="1"/>
  <c r="P40" i="9"/>
  <c r="P42" i="9"/>
  <c r="P44" i="9"/>
  <c r="AN4" i="9"/>
  <c r="AT4" i="9" s="1"/>
  <c r="R74" i="9"/>
  <c r="V72" i="9"/>
  <c r="P21" i="9"/>
  <c r="AN23" i="9"/>
  <c r="AT23" i="9" s="1"/>
  <c r="P29" i="9"/>
  <c r="AN31" i="9"/>
  <c r="AT31" i="9" s="1"/>
  <c r="T74" i="9"/>
  <c r="J8" i="3" s="1"/>
  <c r="L8" i="3" s="1"/>
  <c r="AH74" i="9"/>
  <c r="AN20" i="9"/>
  <c r="AT20" i="9" s="1"/>
  <c r="AN28" i="9"/>
  <c r="AT28" i="9" s="1"/>
  <c r="P34" i="9"/>
  <c r="AN36" i="9"/>
  <c r="AT36" i="9" s="1"/>
  <c r="E17" i="9"/>
  <c r="P23" i="9"/>
  <c r="P31" i="9"/>
  <c r="P39" i="9"/>
  <c r="P41" i="9"/>
  <c r="P43" i="9"/>
  <c r="AD45" i="9"/>
  <c r="J17" i="9"/>
  <c r="AI40" i="9"/>
  <c r="AL40" i="9" s="1"/>
  <c r="AS40" i="9" s="1" a="1"/>
  <c r="AS40" i="9" s="1"/>
  <c r="AW40" i="9" s="1"/>
  <c r="Z3" i="9"/>
  <c r="AK17" i="9"/>
  <c r="Z7" i="9"/>
  <c r="AI19" i="9"/>
  <c r="AI20" i="9"/>
  <c r="AI21" i="9"/>
  <c r="AL21" i="9" s="1"/>
  <c r="AS21" i="9" s="1" a="1"/>
  <c r="AS21" i="9" s="1"/>
  <c r="AW21" i="9" s="1"/>
  <c r="AI22" i="9"/>
  <c r="AL22" i="9" s="1"/>
  <c r="AS22" i="9" s="1" a="1"/>
  <c r="AS22" i="9" s="1"/>
  <c r="AW22" i="9" s="1"/>
  <c r="AI23" i="9"/>
  <c r="AL23" i="9" s="1"/>
  <c r="AS23" i="9" s="1" a="1"/>
  <c r="AS23" i="9" s="1"/>
  <c r="AW23" i="9" s="1"/>
  <c r="AI24" i="9"/>
  <c r="AL24" i="9" s="1"/>
  <c r="AS24" i="9" s="1" a="1"/>
  <c r="AS24" i="9" s="1"/>
  <c r="AW24" i="9" s="1"/>
  <c r="AI25" i="9"/>
  <c r="AL25" i="9" s="1"/>
  <c r="AS25" i="9" s="1" a="1"/>
  <c r="AS25" i="9" s="1"/>
  <c r="AW25" i="9" s="1"/>
  <c r="AI26" i="9"/>
  <c r="AL26" i="9" s="1"/>
  <c r="AS26" i="9" s="1" a="1"/>
  <c r="AS26" i="9" s="1"/>
  <c r="AW26" i="9" s="1"/>
  <c r="AI27" i="9"/>
  <c r="AI28" i="9"/>
  <c r="AI29" i="9"/>
  <c r="AI30" i="9"/>
  <c r="AL30" i="9" s="1"/>
  <c r="AS30" i="9" s="1" a="1"/>
  <c r="AS30" i="9" s="1"/>
  <c r="AW30" i="9" s="1"/>
  <c r="AI31" i="9"/>
  <c r="AL31" i="9" s="1"/>
  <c r="AS31" i="9" s="1" a="1"/>
  <c r="AS31" i="9" s="1"/>
  <c r="AW31" i="9" s="1"/>
  <c r="AI32" i="9"/>
  <c r="AL32" i="9" s="1"/>
  <c r="AS32" i="9" s="1" a="1"/>
  <c r="AS32" i="9" s="1"/>
  <c r="AW32" i="9" s="1"/>
  <c r="AI33" i="9"/>
  <c r="AL33" i="9" s="1"/>
  <c r="AS33" i="9" s="1" a="1"/>
  <c r="AS33" i="9" s="1"/>
  <c r="AW33" i="9" s="1"/>
  <c r="AI34" i="9"/>
  <c r="AL34" i="9" s="1"/>
  <c r="AS34" i="9" s="1" a="1"/>
  <c r="AS34" i="9" s="1"/>
  <c r="AW34" i="9" s="1"/>
  <c r="AI35" i="9"/>
  <c r="AI36" i="9"/>
  <c r="AI37" i="9"/>
  <c r="AI38" i="9"/>
  <c r="AL38" i="9" s="1"/>
  <c r="AS38" i="9" s="1" a="1"/>
  <c r="AS38" i="9" s="1"/>
  <c r="AW38" i="9" s="1"/>
  <c r="AI39" i="9"/>
  <c r="AL39" i="9" s="1"/>
  <c r="AS39" i="9" s="1" a="1"/>
  <c r="AS39" i="9" s="1"/>
  <c r="AW39" i="9" s="1"/>
  <c r="AI9" i="9"/>
  <c r="Z10" i="9"/>
  <c r="AI13" i="9"/>
  <c r="Z14" i="9"/>
  <c r="AD46" i="9"/>
  <c r="P14" i="9"/>
  <c r="AB14" i="9"/>
  <c r="AN14" i="9"/>
  <c r="AT14" i="9" s="1"/>
  <c r="AF74" i="9"/>
  <c r="AR17" i="9"/>
  <c r="AO71" i="9"/>
  <c r="AU19" i="9"/>
  <c r="AU71" i="9" s="1"/>
  <c r="AD8" i="9"/>
  <c r="Z72" i="9"/>
  <c r="AI15" i="9"/>
  <c r="L17" i="9"/>
  <c r="S17" i="9"/>
  <c r="P3" i="9"/>
  <c r="AB3" i="9"/>
  <c r="AN3" i="9"/>
  <c r="AN10" i="9"/>
  <c r="AT10" i="9" s="1"/>
  <c r="P10" i="9"/>
  <c r="AB10" i="9"/>
  <c r="AI70" i="9"/>
  <c r="AI69" i="9"/>
  <c r="AI68" i="9"/>
  <c r="AI67" i="9"/>
  <c r="AI66" i="9"/>
  <c r="AI65" i="9"/>
  <c r="AI64" i="9"/>
  <c r="AI63" i="9"/>
  <c r="AI62" i="9"/>
  <c r="AI61" i="9"/>
  <c r="AI60" i="9"/>
  <c r="AI59" i="9"/>
  <c r="AI58" i="9"/>
  <c r="AI57" i="9"/>
  <c r="AI56" i="9"/>
  <c r="AI55" i="9"/>
  <c r="AI54" i="9"/>
  <c r="AI53" i="9"/>
  <c r="AI52" i="9"/>
  <c r="AI51" i="9"/>
  <c r="AI50" i="9"/>
  <c r="AI49" i="9"/>
  <c r="AI48" i="9"/>
  <c r="AI47" i="9"/>
  <c r="AI46" i="9"/>
  <c r="AI45" i="9"/>
  <c r="AI44" i="9"/>
  <c r="AI14" i="9"/>
  <c r="AI6" i="9"/>
  <c r="AI3" i="9"/>
  <c r="AI11" i="9"/>
  <c r="AI8" i="9"/>
  <c r="AI10" i="9"/>
  <c r="AI7" i="9"/>
  <c r="AI12" i="9"/>
  <c r="AI4" i="9"/>
  <c r="AI41" i="9"/>
  <c r="AL41" i="9" s="1"/>
  <c r="AS41" i="9" s="1" a="1"/>
  <c r="AS41" i="9" s="1"/>
  <c r="AW41" i="9" s="1"/>
  <c r="AI5" i="9"/>
  <c r="V17" i="9"/>
  <c r="V74" i="9" s="1"/>
  <c r="P6" i="9"/>
  <c r="AB6" i="9"/>
  <c r="AL6" i="9" s="1"/>
  <c r="AS6" i="9" s="1" a="1"/>
  <c r="AS6" i="9" s="1"/>
  <c r="AN6" i="9"/>
  <c r="AP10" i="9"/>
  <c r="AP14" i="9"/>
  <c r="AI42" i="9"/>
  <c r="P4" i="9"/>
  <c r="AP5" i="9"/>
  <c r="O7" i="9"/>
  <c r="AN11" i="9"/>
  <c r="AT11" i="9" s="1"/>
  <c r="P12" i="9"/>
  <c r="AP13" i="9"/>
  <c r="S72" i="9"/>
  <c r="AK72" i="9"/>
  <c r="P51" i="9"/>
  <c r="AB51" i="9"/>
  <c r="AL51" i="9" s="1"/>
  <c r="AS51" i="9" s="1" a="1"/>
  <c r="AS51" i="9" s="1"/>
  <c r="AW51" i="9" s="1"/>
  <c r="AP51" i="9"/>
  <c r="AD60" i="9"/>
  <c r="AD68" i="9"/>
  <c r="Z11" i="9"/>
  <c r="AL20" i="9"/>
  <c r="AS20" i="9" s="1" a="1"/>
  <c r="AS20" i="9" s="1"/>
  <c r="AW20" i="9" s="1"/>
  <c r="AL27" i="9"/>
  <c r="AS27" i="9" s="1" a="1"/>
  <c r="AS27" i="9" s="1"/>
  <c r="AW27" i="9" s="1"/>
  <c r="AL28" i="9"/>
  <c r="AS28" i="9" s="1" a="1"/>
  <c r="AS28" i="9" s="1"/>
  <c r="AW28" i="9" s="1"/>
  <c r="AL29" i="9"/>
  <c r="AS29" i="9" s="1" a="1"/>
  <c r="AS29" i="9" s="1"/>
  <c r="AW29" i="9" s="1"/>
  <c r="AL35" i="9"/>
  <c r="AS35" i="9" s="1" a="1"/>
  <c r="AS35" i="9" s="1"/>
  <c r="AW35" i="9" s="1"/>
  <c r="AL36" i="9"/>
  <c r="AS36" i="9" s="1" a="1"/>
  <c r="AS36" i="9" s="1"/>
  <c r="AW36" i="9" s="1"/>
  <c r="AL37" i="9"/>
  <c r="AS37" i="9" s="1" a="1"/>
  <c r="AS37" i="9" s="1"/>
  <c r="AW37" i="9" s="1"/>
  <c r="AL42" i="9"/>
  <c r="AS42" i="9" s="1" a="1"/>
  <c r="AS42" i="9" s="1"/>
  <c r="AW42" i="9" s="1"/>
  <c r="AL43" i="9"/>
  <c r="AS43" i="9" s="1" a="1"/>
  <c r="AS43" i="9" s="1"/>
  <c r="AW43" i="9" s="1"/>
  <c r="AN44" i="9"/>
  <c r="AT44" i="9" s="1"/>
  <c r="AB45" i="9"/>
  <c r="P50" i="9"/>
  <c r="AB50" i="9"/>
  <c r="AL50" i="9" s="1"/>
  <c r="AS50" i="9" s="1" a="1"/>
  <c r="AS50" i="9" s="1"/>
  <c r="AW50" i="9" s="1"/>
  <c r="AP50" i="9"/>
  <c r="AD53" i="9"/>
  <c r="AD65" i="9"/>
  <c r="AD63" i="9"/>
  <c r="AB8" i="9"/>
  <c r="AN9" i="9"/>
  <c r="AP11" i="9"/>
  <c r="AD13" i="9"/>
  <c r="Y72" i="9"/>
  <c r="AD72" i="9" s="1"/>
  <c r="AN39" i="9"/>
  <c r="AT39" i="9" s="1"/>
  <c r="AN40" i="9"/>
  <c r="AT40" i="9" s="1"/>
  <c r="AN41" i="9"/>
  <c r="AT41" i="9" s="1"/>
  <c r="AN42" i="9"/>
  <c r="AT42" i="9" s="1"/>
  <c r="AN43" i="9"/>
  <c r="AT43" i="9" s="1"/>
  <c r="P49" i="9"/>
  <c r="AB49" i="9"/>
  <c r="AL49" i="9" s="1"/>
  <c r="AS49" i="9" s="1" a="1"/>
  <c r="AS49" i="9" s="1"/>
  <c r="AW49" i="9" s="1"/>
  <c r="AP49" i="9"/>
  <c r="AD62" i="9"/>
  <c r="AD70" i="9"/>
  <c r="P48" i="9"/>
  <c r="AB48" i="9"/>
  <c r="AL48" i="9" s="1"/>
  <c r="AS48" i="9" s="1" a="1"/>
  <c r="AS48" i="9" s="1"/>
  <c r="AW48" i="9" s="1"/>
  <c r="AP48" i="9"/>
  <c r="AD59" i="9"/>
  <c r="AN7" i="9"/>
  <c r="AT7" i="9" s="1"/>
  <c r="P8" i="9"/>
  <c r="Y17" i="9"/>
  <c r="AP19" i="9"/>
  <c r="AP20" i="9"/>
  <c r="AP21" i="9"/>
  <c r="AP22" i="9"/>
  <c r="AP23" i="9"/>
  <c r="AP24" i="9"/>
  <c r="AP25" i="9"/>
  <c r="AP26" i="9"/>
  <c r="AP27" i="9"/>
  <c r="AP28" i="9"/>
  <c r="AP29" i="9"/>
  <c r="AP30" i="9"/>
  <c r="AP31" i="9"/>
  <c r="AP32" i="9"/>
  <c r="AP33" i="9"/>
  <c r="AP34" i="9"/>
  <c r="AP35" i="9"/>
  <c r="AP36" i="9"/>
  <c r="AP37" i="9"/>
  <c r="AP38" i="9"/>
  <c r="AP39" i="9"/>
  <c r="AP40" i="9"/>
  <c r="AP41" i="9"/>
  <c r="AP42" i="9"/>
  <c r="AP43" i="9"/>
  <c r="AB44" i="9"/>
  <c r="P45" i="9"/>
  <c r="P47" i="9"/>
  <c r="AB47" i="9"/>
  <c r="AP47" i="9"/>
  <c r="AD51" i="9"/>
  <c r="AD64" i="9"/>
  <c r="AD67" i="9"/>
  <c r="AP4" i="9"/>
  <c r="AP12" i="9"/>
  <c r="AB19" i="9"/>
  <c r="AL19" i="9" s="1"/>
  <c r="AQ71" i="9"/>
  <c r="AD44" i="9"/>
  <c r="AP45" i="9"/>
  <c r="P46" i="9"/>
  <c r="AB46" i="9"/>
  <c r="AP46" i="9"/>
  <c r="AD61" i="9"/>
  <c r="AD69" i="9"/>
  <c r="AD19" i="9"/>
  <c r="AR71" i="9"/>
  <c r="AN51" i="9"/>
  <c r="AT51" i="9" s="1"/>
  <c r="AD66" i="9"/>
  <c r="AP52" i="9"/>
  <c r="AP53" i="9"/>
  <c r="AP54" i="9"/>
  <c r="AP55" i="9"/>
  <c r="AP56" i="9"/>
  <c r="AP57" i="9"/>
  <c r="AP58" i="9"/>
  <c r="AP59" i="9"/>
  <c r="AP60" i="9"/>
  <c r="AP61" i="9"/>
  <c r="AP62" i="9"/>
  <c r="AP63" i="9"/>
  <c r="AP64" i="9"/>
  <c r="AP65" i="9"/>
  <c r="AP66" i="9"/>
  <c r="AP67" i="9"/>
  <c r="AP68" i="9"/>
  <c r="AP69" i="9"/>
  <c r="AP70" i="9"/>
  <c r="AB52" i="9"/>
  <c r="AB53" i="9"/>
  <c r="AB54" i="9"/>
  <c r="AB55" i="9"/>
  <c r="AB56" i="9"/>
  <c r="AL56" i="9" s="1"/>
  <c r="AS56" i="9" s="1" a="1"/>
  <c r="AS56" i="9" s="1"/>
  <c r="AW56" i="9" s="1"/>
  <c r="AB57" i="9"/>
  <c r="AL57" i="9" s="1"/>
  <c r="AS57" i="9" s="1" a="1"/>
  <c r="AS57" i="9" s="1"/>
  <c r="AW57" i="9" s="1"/>
  <c r="AB58" i="9"/>
  <c r="AL58" i="9" s="1"/>
  <c r="AS58" i="9" s="1" a="1"/>
  <c r="AS58" i="9" s="1"/>
  <c r="AW58" i="9" s="1"/>
  <c r="AB59" i="9"/>
  <c r="AB60" i="9"/>
  <c r="AB61" i="9"/>
  <c r="AB62" i="9"/>
  <c r="AB63" i="9"/>
  <c r="AB64" i="9"/>
  <c r="AL64" i="9" s="1"/>
  <c r="AS64" i="9" s="1" a="1"/>
  <c r="AS64" i="9" s="1"/>
  <c r="AW64" i="9" s="1"/>
  <c r="AB65" i="9"/>
  <c r="AL65" i="9" s="1"/>
  <c r="AS65" i="9" s="1" a="1"/>
  <c r="AS65" i="9" s="1"/>
  <c r="AW65" i="9" s="1"/>
  <c r="AB66" i="9"/>
  <c r="AL66" i="9" s="1"/>
  <c r="AS66" i="9" s="1" a="1"/>
  <c r="AS66" i="9" s="1"/>
  <c r="AW66" i="9" s="1"/>
  <c r="AB67" i="9"/>
  <c r="AB68" i="9"/>
  <c r="AB69" i="9"/>
  <c r="AB70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AL54" i="9" l="1"/>
  <c r="AS54" i="9" s="1" a="1"/>
  <c r="AS54" i="9" s="1"/>
  <c r="AW54" i="9" s="1"/>
  <c r="L74" i="9"/>
  <c r="G8" i="3"/>
  <c r="AL15" i="9"/>
  <c r="AS15" i="9" s="1" a="1"/>
  <c r="AS15" i="9" s="1"/>
  <c r="AT15" i="9" s="1"/>
  <c r="AL11" i="9"/>
  <c r="AS11" i="9" s="1" a="1"/>
  <c r="AS11" i="9" s="1"/>
  <c r="AL4" i="9"/>
  <c r="AS4" i="9" s="1" a="1"/>
  <c r="AS4" i="9" s="1"/>
  <c r="AL13" i="9"/>
  <c r="AS13" i="9" s="1" a="1"/>
  <c r="AS13" i="9" s="1"/>
  <c r="AW13" i="9" s="1"/>
  <c r="AL12" i="9"/>
  <c r="AS12" i="9" s="1" a="1"/>
  <c r="AS12" i="9" s="1"/>
  <c r="AT12" i="9" s="1"/>
  <c r="AL7" i="9"/>
  <c r="AS7" i="9" s="1" a="1"/>
  <c r="AS7" i="9" s="1"/>
  <c r="AR74" i="9"/>
  <c r="W8" i="3"/>
  <c r="AH8" i="3" s="1"/>
  <c r="AL9" i="9"/>
  <c r="AS9" i="9" s="1" a="1"/>
  <c r="AS9" i="9" s="1"/>
  <c r="AW9" i="9" s="1"/>
  <c r="AT13" i="9"/>
  <c r="AT6" i="9"/>
  <c r="AP16" i="9"/>
  <c r="AL10" i="9"/>
  <c r="AS10" i="9" s="1" a="1"/>
  <c r="AS10" i="9" s="1"/>
  <c r="AU10" i="9" s="1"/>
  <c r="AL45" i="9"/>
  <c r="AS45" i="9" s="1" a="1"/>
  <c r="AS45" i="9" s="1"/>
  <c r="AW45" i="9" s="1"/>
  <c r="AL70" i="9"/>
  <c r="AS70" i="9" s="1" a="1"/>
  <c r="AS70" i="9" s="1"/>
  <c r="AW70" i="9" s="1"/>
  <c r="AL62" i="9"/>
  <c r="AS62" i="9" s="1" a="1"/>
  <c r="AS62" i="9" s="1"/>
  <c r="AW62" i="9" s="1"/>
  <c r="AL63" i="9"/>
  <c r="AS63" i="9" s="1" a="1"/>
  <c r="AS63" i="9" s="1"/>
  <c r="AW63" i="9" s="1"/>
  <c r="AL46" i="9"/>
  <c r="AS46" i="9" s="1" a="1"/>
  <c r="AS46" i="9" s="1"/>
  <c r="AW46" i="9" s="1"/>
  <c r="AI72" i="9"/>
  <c r="AL44" i="9"/>
  <c r="AS44" i="9" s="1" a="1"/>
  <c r="AS44" i="9" s="1"/>
  <c r="AW44" i="9" s="1"/>
  <c r="E74" i="9"/>
  <c r="AL53" i="9"/>
  <c r="AS53" i="9" s="1" a="1"/>
  <c r="AS53" i="9" s="1"/>
  <c r="AW53" i="9" s="1"/>
  <c r="AL68" i="9"/>
  <c r="AS68" i="9" s="1" a="1"/>
  <c r="AS68" i="9" s="1"/>
  <c r="AW68" i="9" s="1"/>
  <c r="AL60" i="9"/>
  <c r="AS60" i="9" s="1" a="1"/>
  <c r="AS60" i="9" s="1"/>
  <c r="AW60" i="9" s="1"/>
  <c r="AL52" i="9"/>
  <c r="AS52" i="9" s="1" a="1"/>
  <c r="AS52" i="9" s="1"/>
  <c r="AW52" i="9" s="1"/>
  <c r="AL69" i="9"/>
  <c r="AS69" i="9" s="1" a="1"/>
  <c r="AS69" i="9" s="1"/>
  <c r="AW69" i="9" s="1"/>
  <c r="AL67" i="9"/>
  <c r="AS67" i="9" s="1" a="1"/>
  <c r="AS67" i="9" s="1"/>
  <c r="AW67" i="9" s="1"/>
  <c r="AL59" i="9"/>
  <c r="AS59" i="9" s="1" a="1"/>
  <c r="AS59" i="9" s="1"/>
  <c r="AW59" i="9" s="1"/>
  <c r="AL5" i="9"/>
  <c r="AS5" i="9" s="1" a="1"/>
  <c r="AS5" i="9" s="1"/>
  <c r="AU5" i="9" s="1"/>
  <c r="AL61" i="9"/>
  <c r="AS61" i="9" s="1" a="1"/>
  <c r="AS61" i="9" s="1"/>
  <c r="AW61" i="9" s="1"/>
  <c r="J74" i="9"/>
  <c r="AL8" i="9"/>
  <c r="AS8" i="9" s="1" a="1"/>
  <c r="AS8" i="9" s="1"/>
  <c r="AU8" i="9" s="1"/>
  <c r="AL55" i="9"/>
  <c r="AS55" i="9" s="1" a="1"/>
  <c r="AS55" i="9" s="1"/>
  <c r="AW55" i="9" s="1"/>
  <c r="AL47" i="9"/>
  <c r="AS47" i="9" s="1" a="1"/>
  <c r="AS47" i="9" s="1"/>
  <c r="AW47" i="9" s="1"/>
  <c r="AT71" i="9"/>
  <c r="AW4" i="9"/>
  <c r="AU4" i="9"/>
  <c r="AS19" i="9" a="1"/>
  <c r="AS19" i="9" s="1"/>
  <c r="AW12" i="9"/>
  <c r="AU12" i="9"/>
  <c r="AW7" i="9"/>
  <c r="AU7" i="9"/>
  <c r="AW6" i="9"/>
  <c r="AU6" i="9"/>
  <c r="AW15" i="9"/>
  <c r="AU15" i="9"/>
  <c r="AW11" i="9"/>
  <c r="AU11" i="9"/>
  <c r="Y74" i="9"/>
  <c r="AN71" i="9"/>
  <c r="Z17" i="9"/>
  <c r="Z74" i="9" s="1"/>
  <c r="AB72" i="9"/>
  <c r="AI17" i="9"/>
  <c r="AB17" i="9"/>
  <c r="AL14" i="9"/>
  <c r="AS14" i="9" s="1" a="1"/>
  <c r="AS14" i="9" s="1"/>
  <c r="AL3" i="9"/>
  <c r="S74" i="9"/>
  <c r="AP71" i="9"/>
  <c r="AD17" i="9"/>
  <c r="AU13" i="9"/>
  <c r="AN16" i="9"/>
  <c r="AK74" i="9"/>
  <c r="F8" i="3" l="1"/>
  <c r="AU9" i="9"/>
  <c r="AT9" i="9"/>
  <c r="AT8" i="9"/>
  <c r="AW10" i="9"/>
  <c r="AW5" i="9"/>
  <c r="AW8" i="9"/>
  <c r="AL72" i="9"/>
  <c r="AA7" i="9"/>
  <c r="AA3" i="9"/>
  <c r="AA14" i="9"/>
  <c r="AA10" i="9"/>
  <c r="AA6" i="9"/>
  <c r="AA60" i="9"/>
  <c r="AA63" i="9"/>
  <c r="AA19" i="9"/>
  <c r="AA23" i="9"/>
  <c r="AA27" i="9"/>
  <c r="AA31" i="9"/>
  <c r="AA35" i="9"/>
  <c r="AA39" i="9"/>
  <c r="AA43" i="9"/>
  <c r="AA47" i="9"/>
  <c r="AA46" i="9"/>
  <c r="AA8" i="9"/>
  <c r="AA5" i="9"/>
  <c r="AA52" i="9"/>
  <c r="AA65" i="9"/>
  <c r="AA49" i="9"/>
  <c r="AA48" i="9"/>
  <c r="AA50" i="9"/>
  <c r="AA55" i="9"/>
  <c r="AA69" i="9"/>
  <c r="AA53" i="9"/>
  <c r="AA70" i="9"/>
  <c r="AA20" i="9"/>
  <c r="AA24" i="9"/>
  <c r="AA28" i="9"/>
  <c r="AA32" i="9"/>
  <c r="AA36" i="9"/>
  <c r="AA40" i="9"/>
  <c r="AA67" i="9"/>
  <c r="AA61" i="9"/>
  <c r="AA9" i="9"/>
  <c r="AA26" i="9"/>
  <c r="AA45" i="9"/>
  <c r="AA11" i="9"/>
  <c r="AA51" i="9"/>
  <c r="AA59" i="9"/>
  <c r="AA12" i="9"/>
  <c r="AA4" i="9"/>
  <c r="AA68" i="9"/>
  <c r="AA21" i="9"/>
  <c r="AA25" i="9"/>
  <c r="AA29" i="9"/>
  <c r="AA33" i="9"/>
  <c r="AA37" i="9"/>
  <c r="AA41" i="9"/>
  <c r="AA54" i="9"/>
  <c r="AA62" i="9"/>
  <c r="AA15" i="9"/>
  <c r="AA30" i="9"/>
  <c r="AA42" i="9"/>
  <c r="AA13" i="9"/>
  <c r="AA56" i="9"/>
  <c r="AA57" i="9"/>
  <c r="AA44" i="9"/>
  <c r="AA64" i="9"/>
  <c r="AA66" i="9"/>
  <c r="AD74" i="9"/>
  <c r="AA58" i="9"/>
  <c r="AA22" i="9"/>
  <c r="AA34" i="9"/>
  <c r="AA38" i="9"/>
  <c r="AL17" i="9"/>
  <c r="AL74" i="9" s="1"/>
  <c r="AS3" i="9"/>
  <c r="AT3" i="9" s="1"/>
  <c r="AT16" i="9" s="1"/>
  <c r="AS71" i="9"/>
  <c r="AW19" i="9"/>
  <c r="AW72" i="9" s="1"/>
  <c r="AW14" i="9"/>
  <c r="AU14" i="9"/>
  <c r="AB74" i="9"/>
  <c r="P8" i="3" s="1"/>
  <c r="AB8" i="3" l="1"/>
  <c r="AC8" i="3"/>
  <c r="AE8" i="3"/>
  <c r="AA72" i="9"/>
  <c r="AA74" i="9" s="1"/>
  <c r="AA17" i="9"/>
  <c r="AS16" i="9"/>
  <c r="AW3" i="9"/>
  <c r="AU3" i="9"/>
  <c r="AU16" i="9" s="1"/>
  <c r="AF8" i="3" l="1"/>
  <c r="AG8" i="3"/>
  <c r="AW17" i="9"/>
  <c r="AW74" i="9" s="1"/>
  <c r="P74" i="8"/>
  <c r="O74" i="8"/>
  <c r="N74" i="8"/>
  <c r="M74" i="8"/>
  <c r="K74" i="8"/>
  <c r="I74" i="8"/>
  <c r="AJ72" i="8"/>
  <c r="AH72" i="8"/>
  <c r="AG72" i="8"/>
  <c r="AF72" i="8"/>
  <c r="AR72" i="8" s="1"/>
  <c r="AE72" i="8"/>
  <c r="AC72" i="8"/>
  <c r="X72" i="8"/>
  <c r="W72" i="8"/>
  <c r="U72" i="8"/>
  <c r="T72" i="8"/>
  <c r="R72" i="8"/>
  <c r="Q72" i="8"/>
  <c r="L72" i="8"/>
  <c r="H72" i="8"/>
  <c r="G72" i="8"/>
  <c r="F72" i="8"/>
  <c r="AR70" i="8"/>
  <c r="AQ70" i="8"/>
  <c r="AO70" i="8"/>
  <c r="AU70" i="8" s="1"/>
  <c r="Z70" i="8"/>
  <c r="Y70" i="8"/>
  <c r="V70" i="8"/>
  <c r="AK70" i="8" s="1"/>
  <c r="S70" i="8"/>
  <c r="AN70" i="8" s="1"/>
  <c r="AT70" i="8" s="1"/>
  <c r="O70" i="8"/>
  <c r="E70" i="8"/>
  <c r="J70" i="8" s="1"/>
  <c r="AR69" i="8"/>
  <c r="AQ69" i="8"/>
  <c r="AO69" i="8"/>
  <c r="AU69" i="8" s="1"/>
  <c r="Z69" i="8"/>
  <c r="Y69" i="8"/>
  <c r="V69" i="8"/>
  <c r="AK69" i="8" s="1"/>
  <c r="S69" i="8"/>
  <c r="AN69" i="8" s="1"/>
  <c r="AT69" i="8" s="1"/>
  <c r="O69" i="8"/>
  <c r="E69" i="8"/>
  <c r="J69" i="8" s="1"/>
  <c r="AR68" i="8"/>
  <c r="AQ68" i="8"/>
  <c r="AO68" i="8"/>
  <c r="AU68" i="8" s="1"/>
  <c r="Z68" i="8"/>
  <c r="Y68" i="8"/>
  <c r="V68" i="8"/>
  <c r="AK68" i="8" s="1"/>
  <c r="S68" i="8"/>
  <c r="AN68" i="8" s="1"/>
  <c r="AT68" i="8" s="1"/>
  <c r="O68" i="8"/>
  <c r="E68" i="8"/>
  <c r="J68" i="8" s="1"/>
  <c r="AR67" i="8"/>
  <c r="AQ67" i="8"/>
  <c r="AO67" i="8"/>
  <c r="AU67" i="8" s="1"/>
  <c r="Z67" i="8"/>
  <c r="Y67" i="8"/>
  <c r="V67" i="8"/>
  <c r="AK67" i="8" s="1"/>
  <c r="S67" i="8"/>
  <c r="AN67" i="8" s="1"/>
  <c r="AT67" i="8" s="1"/>
  <c r="O67" i="8"/>
  <c r="E67" i="8"/>
  <c r="J67" i="8" s="1"/>
  <c r="AR66" i="8"/>
  <c r="AQ66" i="8"/>
  <c r="AO66" i="8"/>
  <c r="AU66" i="8" s="1"/>
  <c r="Z66" i="8"/>
  <c r="Y66" i="8"/>
  <c r="V66" i="8"/>
  <c r="AK66" i="8" s="1"/>
  <c r="S66" i="8"/>
  <c r="AN66" i="8" s="1"/>
  <c r="AT66" i="8" s="1"/>
  <c r="O66" i="8"/>
  <c r="E66" i="8"/>
  <c r="J66" i="8" s="1"/>
  <c r="AR65" i="8"/>
  <c r="AQ65" i="8"/>
  <c r="AO65" i="8"/>
  <c r="AU65" i="8" s="1"/>
  <c r="Z65" i="8"/>
  <c r="Y65" i="8"/>
  <c r="V65" i="8"/>
  <c r="AK65" i="8" s="1"/>
  <c r="S65" i="8"/>
  <c r="AN65" i="8" s="1"/>
  <c r="AT65" i="8" s="1"/>
  <c r="O65" i="8"/>
  <c r="E65" i="8"/>
  <c r="J65" i="8" s="1"/>
  <c r="AR64" i="8"/>
  <c r="AQ64" i="8"/>
  <c r="AO64" i="8"/>
  <c r="AU64" i="8" s="1"/>
  <c r="Z64" i="8"/>
  <c r="Y64" i="8"/>
  <c r="V64" i="8"/>
  <c r="AK64" i="8" s="1"/>
  <c r="S64" i="8"/>
  <c r="AN64" i="8" s="1"/>
  <c r="AT64" i="8" s="1"/>
  <c r="O64" i="8"/>
  <c r="E64" i="8"/>
  <c r="J64" i="8" s="1"/>
  <c r="AR63" i="8"/>
  <c r="AQ63" i="8"/>
  <c r="AO63" i="8"/>
  <c r="AU63" i="8" s="1"/>
  <c r="Z63" i="8"/>
  <c r="Y63" i="8"/>
  <c r="V63" i="8"/>
  <c r="AK63" i="8" s="1"/>
  <c r="S63" i="8"/>
  <c r="AN63" i="8" s="1"/>
  <c r="AT63" i="8" s="1"/>
  <c r="O63" i="8"/>
  <c r="E63" i="8"/>
  <c r="J63" i="8" s="1"/>
  <c r="AR62" i="8"/>
  <c r="AQ62" i="8"/>
  <c r="AO62" i="8"/>
  <c r="AU62" i="8" s="1"/>
  <c r="Z62" i="8"/>
  <c r="Y62" i="8"/>
  <c r="V62" i="8"/>
  <c r="AK62" i="8" s="1"/>
  <c r="S62" i="8"/>
  <c r="AN62" i="8" s="1"/>
  <c r="AT62" i="8" s="1"/>
  <c r="O62" i="8"/>
  <c r="E62" i="8"/>
  <c r="J62" i="8" s="1"/>
  <c r="AR61" i="8"/>
  <c r="AQ61" i="8"/>
  <c r="AO61" i="8"/>
  <c r="AU61" i="8" s="1"/>
  <c r="Z61" i="8"/>
  <c r="Y61" i="8"/>
  <c r="V61" i="8"/>
  <c r="AK61" i="8" s="1"/>
  <c r="S61" i="8"/>
  <c r="AN61" i="8" s="1"/>
  <c r="AT61" i="8" s="1"/>
  <c r="O61" i="8"/>
  <c r="E61" i="8"/>
  <c r="J61" i="8" s="1"/>
  <c r="AR60" i="8"/>
  <c r="AQ60" i="8"/>
  <c r="AO60" i="8"/>
  <c r="AU60" i="8" s="1"/>
  <c r="Z60" i="8"/>
  <c r="Y60" i="8"/>
  <c r="V60" i="8"/>
  <c r="AK60" i="8" s="1"/>
  <c r="S60" i="8"/>
  <c r="AN60" i="8" s="1"/>
  <c r="AT60" i="8" s="1"/>
  <c r="O60" i="8"/>
  <c r="E60" i="8"/>
  <c r="J60" i="8" s="1"/>
  <c r="AR59" i="8"/>
  <c r="AQ59" i="8"/>
  <c r="AO59" i="8"/>
  <c r="AU59" i="8" s="1"/>
  <c r="Z59" i="8"/>
  <c r="Y59" i="8"/>
  <c r="V59" i="8"/>
  <c r="AK59" i="8" s="1"/>
  <c r="S59" i="8"/>
  <c r="AN59" i="8" s="1"/>
  <c r="AT59" i="8" s="1"/>
  <c r="O59" i="8"/>
  <c r="E59" i="8"/>
  <c r="J59" i="8" s="1"/>
  <c r="AR58" i="8"/>
  <c r="AQ58" i="8"/>
  <c r="AO58" i="8"/>
  <c r="AU58" i="8" s="1"/>
  <c r="Z58" i="8"/>
  <c r="Y58" i="8"/>
  <c r="V58" i="8"/>
  <c r="AK58" i="8" s="1"/>
  <c r="S58" i="8"/>
  <c r="AN58" i="8" s="1"/>
  <c r="AT58" i="8" s="1"/>
  <c r="O58" i="8"/>
  <c r="E58" i="8"/>
  <c r="J58" i="8" s="1"/>
  <c r="AR57" i="8"/>
  <c r="AQ57" i="8"/>
  <c r="AO57" i="8"/>
  <c r="AU57" i="8" s="1"/>
  <c r="Z57" i="8"/>
  <c r="Y57" i="8"/>
  <c r="V57" i="8"/>
  <c r="AK57" i="8" s="1"/>
  <c r="S57" i="8"/>
  <c r="AN57" i="8" s="1"/>
  <c r="AT57" i="8" s="1"/>
  <c r="O57" i="8"/>
  <c r="E57" i="8"/>
  <c r="J57" i="8" s="1"/>
  <c r="AR56" i="8"/>
  <c r="AQ56" i="8"/>
  <c r="AO56" i="8"/>
  <c r="AU56" i="8" s="1"/>
  <c r="Z56" i="8"/>
  <c r="Y56" i="8"/>
  <c r="V56" i="8"/>
  <c r="AK56" i="8" s="1"/>
  <c r="S56" i="8"/>
  <c r="AN56" i="8" s="1"/>
  <c r="AT56" i="8" s="1"/>
  <c r="O56" i="8"/>
  <c r="E56" i="8"/>
  <c r="J56" i="8" s="1"/>
  <c r="AR55" i="8"/>
  <c r="AQ55" i="8"/>
  <c r="AO55" i="8"/>
  <c r="AU55" i="8" s="1"/>
  <c r="Z55" i="8"/>
  <c r="Y55" i="8"/>
  <c r="AD55" i="8" s="1"/>
  <c r="V55" i="8"/>
  <c r="AK55" i="8" s="1"/>
  <c r="S55" i="8"/>
  <c r="AN55" i="8" s="1"/>
  <c r="AT55" i="8" s="1"/>
  <c r="O55" i="8"/>
  <c r="E55" i="8"/>
  <c r="J55" i="8" s="1"/>
  <c r="AR54" i="8"/>
  <c r="AQ54" i="8"/>
  <c r="AO54" i="8"/>
  <c r="AU54" i="8" s="1"/>
  <c r="Z54" i="8"/>
  <c r="Y54" i="8"/>
  <c r="V54" i="8"/>
  <c r="AK54" i="8" s="1"/>
  <c r="S54" i="8"/>
  <c r="AN54" i="8" s="1"/>
  <c r="AT54" i="8" s="1"/>
  <c r="O54" i="8"/>
  <c r="E54" i="8"/>
  <c r="J54" i="8" s="1"/>
  <c r="AU53" i="8"/>
  <c r="AR53" i="8"/>
  <c r="AQ53" i="8"/>
  <c r="AO53" i="8"/>
  <c r="Z53" i="8"/>
  <c r="Y53" i="8"/>
  <c r="V53" i="8"/>
  <c r="AK53" i="8" s="1"/>
  <c r="S53" i="8"/>
  <c r="AN53" i="8" s="1"/>
  <c r="AT53" i="8" s="1"/>
  <c r="O53" i="8"/>
  <c r="E53" i="8"/>
  <c r="J53" i="8" s="1"/>
  <c r="AR52" i="8"/>
  <c r="AQ52" i="8"/>
  <c r="AO52" i="8"/>
  <c r="AU52" i="8" s="1"/>
  <c r="Z52" i="8"/>
  <c r="Y52" i="8"/>
  <c r="AD52" i="8" s="1"/>
  <c r="V52" i="8"/>
  <c r="AK52" i="8" s="1"/>
  <c r="S52" i="8"/>
  <c r="AN52" i="8" s="1"/>
  <c r="AT52" i="8" s="1"/>
  <c r="O52" i="8"/>
  <c r="E52" i="8"/>
  <c r="J52" i="8" s="1"/>
  <c r="AR51" i="8"/>
  <c r="AQ51" i="8"/>
  <c r="AO51" i="8"/>
  <c r="AU51" i="8" s="1"/>
  <c r="Z51" i="8"/>
  <c r="Y51" i="8"/>
  <c r="V51" i="8"/>
  <c r="AK51" i="8" s="1"/>
  <c r="S51" i="8"/>
  <c r="AN51" i="8" s="1"/>
  <c r="AT51" i="8" s="1"/>
  <c r="O51" i="8"/>
  <c r="E51" i="8"/>
  <c r="J51" i="8" s="1"/>
  <c r="AR50" i="8"/>
  <c r="AQ50" i="8"/>
  <c r="AO50" i="8"/>
  <c r="AU50" i="8" s="1"/>
  <c r="Z50" i="8"/>
  <c r="Y50" i="8"/>
  <c r="V50" i="8"/>
  <c r="AK50" i="8" s="1"/>
  <c r="S50" i="8"/>
  <c r="AN50" i="8" s="1"/>
  <c r="AT50" i="8" s="1"/>
  <c r="O50" i="8"/>
  <c r="E50" i="8"/>
  <c r="J50" i="8" s="1"/>
  <c r="AR49" i="8"/>
  <c r="AQ49" i="8"/>
  <c r="AO49" i="8"/>
  <c r="AU49" i="8" s="1"/>
  <c r="Z49" i="8"/>
  <c r="Y49" i="8"/>
  <c r="AD49" i="8" s="1"/>
  <c r="V49" i="8"/>
  <c r="AK49" i="8" s="1"/>
  <c r="S49" i="8"/>
  <c r="AN49" i="8" s="1"/>
  <c r="AT49" i="8" s="1"/>
  <c r="O49" i="8"/>
  <c r="E49" i="8"/>
  <c r="J49" i="8" s="1"/>
  <c r="AR48" i="8"/>
  <c r="AQ48" i="8"/>
  <c r="AO48" i="8"/>
  <c r="AU48" i="8" s="1"/>
  <c r="Z48" i="8"/>
  <c r="Y48" i="8"/>
  <c r="V48" i="8"/>
  <c r="AK48" i="8" s="1"/>
  <c r="S48" i="8"/>
  <c r="AN48" i="8" s="1"/>
  <c r="AT48" i="8" s="1"/>
  <c r="O48" i="8"/>
  <c r="E48" i="8"/>
  <c r="J48" i="8" s="1"/>
  <c r="AR47" i="8"/>
  <c r="AQ47" i="8"/>
  <c r="AO47" i="8"/>
  <c r="AU47" i="8" s="1"/>
  <c r="Z47" i="8"/>
  <c r="Y47" i="8"/>
  <c r="V47" i="8"/>
  <c r="AK47" i="8" s="1"/>
  <c r="S47" i="8"/>
  <c r="AN47" i="8" s="1"/>
  <c r="AT47" i="8" s="1"/>
  <c r="O47" i="8"/>
  <c r="E47" i="8"/>
  <c r="J47" i="8" s="1"/>
  <c r="AR46" i="8"/>
  <c r="AQ46" i="8"/>
  <c r="AO46" i="8"/>
  <c r="AU46" i="8" s="1"/>
  <c r="Z46" i="8"/>
  <c r="Y46" i="8"/>
  <c r="AD46" i="8" s="1"/>
  <c r="V46" i="8"/>
  <c r="AK46" i="8" s="1"/>
  <c r="S46" i="8"/>
  <c r="O46" i="8"/>
  <c r="E46" i="8"/>
  <c r="J46" i="8" s="1"/>
  <c r="AR45" i="8"/>
  <c r="AQ45" i="8"/>
  <c r="AO45" i="8"/>
  <c r="AU45" i="8" s="1"/>
  <c r="Z45" i="8"/>
  <c r="Y45" i="8"/>
  <c r="V45" i="8"/>
  <c r="AK45" i="8" s="1"/>
  <c r="S45" i="8"/>
  <c r="AN45" i="8" s="1"/>
  <c r="AT45" i="8" s="1"/>
  <c r="O45" i="8"/>
  <c r="E45" i="8"/>
  <c r="J45" i="8" s="1"/>
  <c r="AR44" i="8"/>
  <c r="AQ44" i="8"/>
  <c r="AO44" i="8"/>
  <c r="AU44" i="8" s="1"/>
  <c r="Z44" i="8"/>
  <c r="Y44" i="8"/>
  <c r="AD44" i="8" s="1"/>
  <c r="V44" i="8"/>
  <c r="AK44" i="8" s="1"/>
  <c r="S44" i="8"/>
  <c r="AN44" i="8" s="1"/>
  <c r="AT44" i="8" s="1"/>
  <c r="O44" i="8"/>
  <c r="E44" i="8"/>
  <c r="J44" i="8" s="1"/>
  <c r="AR43" i="8"/>
  <c r="AQ43" i="8"/>
  <c r="AO43" i="8"/>
  <c r="AU43" i="8" s="1"/>
  <c r="Z43" i="8"/>
  <c r="Y43" i="8"/>
  <c r="AD43" i="8" s="1"/>
  <c r="V43" i="8"/>
  <c r="AK43" i="8" s="1"/>
  <c r="S43" i="8"/>
  <c r="AN43" i="8" s="1"/>
  <c r="AT43" i="8" s="1"/>
  <c r="O43" i="8"/>
  <c r="E43" i="8"/>
  <c r="J43" i="8" s="1"/>
  <c r="AR42" i="8"/>
  <c r="AQ42" i="8"/>
  <c r="AO42" i="8"/>
  <c r="AU42" i="8" s="1"/>
  <c r="Z42" i="8"/>
  <c r="Y42" i="8"/>
  <c r="AD42" i="8" s="1"/>
  <c r="V42" i="8"/>
  <c r="AK42" i="8" s="1"/>
  <c r="S42" i="8"/>
  <c r="AN42" i="8" s="1"/>
  <c r="AT42" i="8" s="1"/>
  <c r="O42" i="8"/>
  <c r="E42" i="8"/>
  <c r="J42" i="8" s="1"/>
  <c r="AR41" i="8"/>
  <c r="AQ41" i="8"/>
  <c r="AO41" i="8"/>
  <c r="AU41" i="8" s="1"/>
  <c r="Z41" i="8"/>
  <c r="Y41" i="8"/>
  <c r="AD41" i="8" s="1"/>
  <c r="V41" i="8"/>
  <c r="AK41" i="8" s="1"/>
  <c r="S41" i="8"/>
  <c r="AN41" i="8" s="1"/>
  <c r="AT41" i="8" s="1"/>
  <c r="O41" i="8"/>
  <c r="E41" i="8"/>
  <c r="J41" i="8" s="1"/>
  <c r="AR40" i="8"/>
  <c r="AQ40" i="8"/>
  <c r="AO40" i="8"/>
  <c r="AU40" i="8" s="1"/>
  <c r="Z40" i="8"/>
  <c r="Y40" i="8"/>
  <c r="AD40" i="8" s="1"/>
  <c r="V40" i="8"/>
  <c r="AK40" i="8" s="1"/>
  <c r="S40" i="8"/>
  <c r="AN40" i="8" s="1"/>
  <c r="AT40" i="8" s="1"/>
  <c r="O40" i="8"/>
  <c r="E40" i="8"/>
  <c r="J40" i="8" s="1"/>
  <c r="AR39" i="8"/>
  <c r="AQ39" i="8"/>
  <c r="AO39" i="8"/>
  <c r="AU39" i="8" s="1"/>
  <c r="Z39" i="8"/>
  <c r="Y39" i="8"/>
  <c r="AD39" i="8" s="1"/>
  <c r="V39" i="8"/>
  <c r="AK39" i="8" s="1"/>
  <c r="S39" i="8"/>
  <c r="AN39" i="8" s="1"/>
  <c r="AT39" i="8" s="1"/>
  <c r="O39" i="8"/>
  <c r="E39" i="8"/>
  <c r="J39" i="8" s="1"/>
  <c r="AR38" i="8"/>
  <c r="AQ38" i="8"/>
  <c r="AO38" i="8"/>
  <c r="AU38" i="8" s="1"/>
  <c r="Z38" i="8"/>
  <c r="Y38" i="8"/>
  <c r="AD38" i="8" s="1"/>
  <c r="V38" i="8"/>
  <c r="AK38" i="8" s="1"/>
  <c r="S38" i="8"/>
  <c r="AN38" i="8" s="1"/>
  <c r="AT38" i="8" s="1"/>
  <c r="O38" i="8"/>
  <c r="E38" i="8"/>
  <c r="J38" i="8" s="1"/>
  <c r="AR37" i="8"/>
  <c r="AQ37" i="8"/>
  <c r="AO37" i="8"/>
  <c r="AU37" i="8" s="1"/>
  <c r="Z37" i="8"/>
  <c r="Y37" i="8"/>
  <c r="AD37" i="8" s="1"/>
  <c r="V37" i="8"/>
  <c r="AK37" i="8" s="1"/>
  <c r="S37" i="8"/>
  <c r="AN37" i="8" s="1"/>
  <c r="AT37" i="8" s="1"/>
  <c r="O37" i="8"/>
  <c r="E37" i="8"/>
  <c r="J37" i="8" s="1"/>
  <c r="AR36" i="8"/>
  <c r="AQ36" i="8"/>
  <c r="AO36" i="8"/>
  <c r="AU36" i="8" s="1"/>
  <c r="Z36" i="8"/>
  <c r="Y36" i="8"/>
  <c r="AD36" i="8" s="1"/>
  <c r="V36" i="8"/>
  <c r="AK36" i="8" s="1"/>
  <c r="S36" i="8"/>
  <c r="AN36" i="8" s="1"/>
  <c r="AT36" i="8" s="1"/>
  <c r="O36" i="8"/>
  <c r="E36" i="8"/>
  <c r="J36" i="8" s="1"/>
  <c r="AR35" i="8"/>
  <c r="AQ35" i="8"/>
  <c r="AO35" i="8"/>
  <c r="AU35" i="8" s="1"/>
  <c r="Z35" i="8"/>
  <c r="Y35" i="8"/>
  <c r="AD35" i="8" s="1"/>
  <c r="V35" i="8"/>
  <c r="AK35" i="8" s="1"/>
  <c r="S35" i="8"/>
  <c r="AN35" i="8" s="1"/>
  <c r="AT35" i="8" s="1"/>
  <c r="O35" i="8"/>
  <c r="E35" i="8"/>
  <c r="J35" i="8" s="1"/>
  <c r="AR34" i="8"/>
  <c r="AQ34" i="8"/>
  <c r="AO34" i="8"/>
  <c r="AU34" i="8" s="1"/>
  <c r="Z34" i="8"/>
  <c r="Y34" i="8"/>
  <c r="AD34" i="8" s="1"/>
  <c r="V34" i="8"/>
  <c r="AK34" i="8" s="1"/>
  <c r="S34" i="8"/>
  <c r="AN34" i="8" s="1"/>
  <c r="AT34" i="8" s="1"/>
  <c r="O34" i="8"/>
  <c r="E34" i="8"/>
  <c r="J34" i="8" s="1"/>
  <c r="AR33" i="8"/>
  <c r="AQ33" i="8"/>
  <c r="AO33" i="8"/>
  <c r="AU33" i="8" s="1"/>
  <c r="Z33" i="8"/>
  <c r="Y33" i="8"/>
  <c r="AD33" i="8" s="1"/>
  <c r="V33" i="8"/>
  <c r="AK33" i="8" s="1"/>
  <c r="S33" i="8"/>
  <c r="AN33" i="8" s="1"/>
  <c r="AT33" i="8" s="1"/>
  <c r="O33" i="8"/>
  <c r="E33" i="8"/>
  <c r="J33" i="8" s="1"/>
  <c r="AR32" i="8"/>
  <c r="AQ32" i="8"/>
  <c r="AO32" i="8"/>
  <c r="AU32" i="8" s="1"/>
  <c r="Z32" i="8"/>
  <c r="Y32" i="8"/>
  <c r="AD32" i="8" s="1"/>
  <c r="V32" i="8"/>
  <c r="AK32" i="8" s="1"/>
  <c r="S32" i="8"/>
  <c r="AN32" i="8" s="1"/>
  <c r="AT32" i="8" s="1"/>
  <c r="O32" i="8"/>
  <c r="E32" i="8"/>
  <c r="J32" i="8" s="1"/>
  <c r="AR31" i="8"/>
  <c r="AQ31" i="8"/>
  <c r="AO31" i="8"/>
  <c r="AU31" i="8" s="1"/>
  <c r="Z31" i="8"/>
  <c r="Y31" i="8"/>
  <c r="AD31" i="8" s="1"/>
  <c r="V31" i="8"/>
  <c r="AK31" i="8" s="1"/>
  <c r="S31" i="8"/>
  <c r="AN31" i="8" s="1"/>
  <c r="AT31" i="8" s="1"/>
  <c r="O31" i="8"/>
  <c r="E31" i="8"/>
  <c r="J31" i="8" s="1"/>
  <c r="AR30" i="8"/>
  <c r="AQ30" i="8"/>
  <c r="AO30" i="8"/>
  <c r="AU30" i="8" s="1"/>
  <c r="Z30" i="8"/>
  <c r="Y30" i="8"/>
  <c r="AD30" i="8" s="1"/>
  <c r="V30" i="8"/>
  <c r="AK30" i="8" s="1"/>
  <c r="S30" i="8"/>
  <c r="AN30" i="8" s="1"/>
  <c r="AT30" i="8" s="1"/>
  <c r="O30" i="8"/>
  <c r="E30" i="8"/>
  <c r="J30" i="8" s="1"/>
  <c r="AR29" i="8"/>
  <c r="AQ29" i="8"/>
  <c r="AO29" i="8"/>
  <c r="AU29" i="8" s="1"/>
  <c r="Z29" i="8"/>
  <c r="Y29" i="8"/>
  <c r="AD29" i="8" s="1"/>
  <c r="V29" i="8"/>
  <c r="AK29" i="8" s="1"/>
  <c r="S29" i="8"/>
  <c r="AN29" i="8" s="1"/>
  <c r="AT29" i="8" s="1"/>
  <c r="O29" i="8"/>
  <c r="E29" i="8"/>
  <c r="J29" i="8" s="1"/>
  <c r="AR28" i="8"/>
  <c r="AQ28" i="8"/>
  <c r="AO28" i="8"/>
  <c r="AU28" i="8" s="1"/>
  <c r="Z28" i="8"/>
  <c r="Y28" i="8"/>
  <c r="V28" i="8"/>
  <c r="AK28" i="8" s="1"/>
  <c r="S28" i="8"/>
  <c r="AN28" i="8" s="1"/>
  <c r="AT28" i="8" s="1"/>
  <c r="O28" i="8"/>
  <c r="E28" i="8"/>
  <c r="J28" i="8" s="1"/>
  <c r="AR27" i="8"/>
  <c r="AQ27" i="8"/>
  <c r="AO27" i="8"/>
  <c r="AU27" i="8" s="1"/>
  <c r="Z27" i="8"/>
  <c r="Y27" i="8"/>
  <c r="V27" i="8"/>
  <c r="AK27" i="8" s="1"/>
  <c r="S27" i="8"/>
  <c r="AN27" i="8" s="1"/>
  <c r="AT27" i="8" s="1"/>
  <c r="O27" i="8"/>
  <c r="E27" i="8"/>
  <c r="J27" i="8" s="1"/>
  <c r="AR26" i="8"/>
  <c r="AQ26" i="8"/>
  <c r="AO26" i="8"/>
  <c r="AU26" i="8" s="1"/>
  <c r="Z26" i="8"/>
  <c r="Y26" i="8"/>
  <c r="V26" i="8"/>
  <c r="AK26" i="8" s="1"/>
  <c r="S26" i="8"/>
  <c r="AN26" i="8" s="1"/>
  <c r="AT26" i="8" s="1"/>
  <c r="O26" i="8"/>
  <c r="E26" i="8"/>
  <c r="J26" i="8" s="1"/>
  <c r="AR25" i="8"/>
  <c r="AQ25" i="8"/>
  <c r="AO25" i="8"/>
  <c r="AU25" i="8" s="1"/>
  <c r="Z25" i="8"/>
  <c r="Y25" i="8"/>
  <c r="V25" i="8"/>
  <c r="AK25" i="8" s="1"/>
  <c r="S25" i="8"/>
  <c r="AN25" i="8" s="1"/>
  <c r="AT25" i="8" s="1"/>
  <c r="O25" i="8"/>
  <c r="E25" i="8"/>
  <c r="J25" i="8" s="1"/>
  <c r="AR24" i="8"/>
  <c r="AQ24" i="8"/>
  <c r="AO24" i="8"/>
  <c r="AU24" i="8" s="1"/>
  <c r="Z24" i="8"/>
  <c r="Y24" i="8"/>
  <c r="V24" i="8"/>
  <c r="AK24" i="8" s="1"/>
  <c r="S24" i="8"/>
  <c r="AN24" i="8" s="1"/>
  <c r="AT24" i="8" s="1"/>
  <c r="O24" i="8"/>
  <c r="E24" i="8"/>
  <c r="J24" i="8" s="1"/>
  <c r="AR23" i="8"/>
  <c r="AQ23" i="8"/>
  <c r="AO23" i="8"/>
  <c r="AU23" i="8" s="1"/>
  <c r="Z23" i="8"/>
  <c r="Y23" i="8"/>
  <c r="V23" i="8"/>
  <c r="AK23" i="8" s="1"/>
  <c r="S23" i="8"/>
  <c r="AN23" i="8" s="1"/>
  <c r="AT23" i="8" s="1"/>
  <c r="O23" i="8"/>
  <c r="E23" i="8"/>
  <c r="J23" i="8" s="1"/>
  <c r="AR22" i="8"/>
  <c r="AQ22" i="8"/>
  <c r="AO22" i="8"/>
  <c r="AU22" i="8" s="1"/>
  <c r="Z22" i="8"/>
  <c r="Y22" i="8"/>
  <c r="V22" i="8"/>
  <c r="AK22" i="8" s="1"/>
  <c r="S22" i="8"/>
  <c r="AN22" i="8" s="1"/>
  <c r="AT22" i="8" s="1"/>
  <c r="O22" i="8"/>
  <c r="E22" i="8"/>
  <c r="J22" i="8" s="1"/>
  <c r="AR21" i="8"/>
  <c r="AQ21" i="8"/>
  <c r="AO21" i="8"/>
  <c r="AU21" i="8" s="1"/>
  <c r="Z21" i="8"/>
  <c r="Y21" i="8"/>
  <c r="V21" i="8"/>
  <c r="AK21" i="8" s="1"/>
  <c r="S21" i="8"/>
  <c r="AP21" i="8" s="1"/>
  <c r="O21" i="8"/>
  <c r="E21" i="8"/>
  <c r="J21" i="8" s="1"/>
  <c r="AR20" i="8"/>
  <c r="AQ20" i="8"/>
  <c r="AO20" i="8"/>
  <c r="AU20" i="8" s="1"/>
  <c r="Z20" i="8"/>
  <c r="Y20" i="8"/>
  <c r="V20" i="8"/>
  <c r="AK20" i="8" s="1"/>
  <c r="S20" i="8"/>
  <c r="AB20" i="8" s="1"/>
  <c r="P20" i="8"/>
  <c r="O20" i="8"/>
  <c r="E20" i="8"/>
  <c r="J20" i="8" s="1"/>
  <c r="AR19" i="8"/>
  <c r="AQ19" i="8"/>
  <c r="AO19" i="8"/>
  <c r="AO71" i="8" s="1"/>
  <c r="Z19" i="8"/>
  <c r="Y19" i="8"/>
  <c r="AD19" i="8" s="1"/>
  <c r="V19" i="8"/>
  <c r="S19" i="8"/>
  <c r="O19" i="8"/>
  <c r="E19" i="8"/>
  <c r="AJ17" i="8"/>
  <c r="AJ74" i="8" s="1"/>
  <c r="U7" i="3" s="1"/>
  <c r="AH17" i="8"/>
  <c r="AH74" i="8" s="1"/>
  <c r="AG17" i="8"/>
  <c r="AG74" i="8" s="1"/>
  <c r="X7" i="3" s="1"/>
  <c r="AF17" i="8"/>
  <c r="L17" i="8"/>
  <c r="H17" i="8"/>
  <c r="H74" i="8" s="1"/>
  <c r="G17" i="8"/>
  <c r="G74" i="8" s="1"/>
  <c r="F17" i="8"/>
  <c r="F74" i="8" s="1"/>
  <c r="AP15" i="8"/>
  <c r="AO15" i="8"/>
  <c r="AK15" i="8"/>
  <c r="AB15" i="8"/>
  <c r="Z15" i="8"/>
  <c r="P15" i="8"/>
  <c r="O15" i="8"/>
  <c r="E15" i="8"/>
  <c r="J15" i="8" s="1"/>
  <c r="AO14" i="8"/>
  <c r="Z14" i="8"/>
  <c r="O14" i="8"/>
  <c r="E14" i="8"/>
  <c r="J14" i="8" s="1"/>
  <c r="AO13" i="8"/>
  <c r="Z13" i="8"/>
  <c r="O13" i="8"/>
  <c r="E13" i="8"/>
  <c r="J13" i="8" s="1"/>
  <c r="AO12" i="8"/>
  <c r="Z12" i="8"/>
  <c r="O12" i="8"/>
  <c r="E12" i="8"/>
  <c r="J12" i="8" s="1"/>
  <c r="AO11" i="8"/>
  <c r="Z11" i="8"/>
  <c r="O11" i="8"/>
  <c r="E11" i="8"/>
  <c r="J11" i="8" s="1"/>
  <c r="AO10" i="8"/>
  <c r="Z10" i="8"/>
  <c r="O10" i="8"/>
  <c r="E10" i="8"/>
  <c r="J10" i="8" s="1"/>
  <c r="AO9" i="8"/>
  <c r="Z9" i="8"/>
  <c r="O9" i="8"/>
  <c r="E9" i="8"/>
  <c r="J9" i="8" s="1"/>
  <c r="AO8" i="8"/>
  <c r="Z8" i="8"/>
  <c r="O8" i="8"/>
  <c r="E8" i="8"/>
  <c r="J8" i="8" s="1"/>
  <c r="AO7" i="8"/>
  <c r="Z7" i="8"/>
  <c r="O7" i="8"/>
  <c r="E7" i="8"/>
  <c r="J7" i="8" s="1"/>
  <c r="AO6" i="8"/>
  <c r="Z6" i="8"/>
  <c r="O6" i="8"/>
  <c r="E6" i="8"/>
  <c r="J6" i="8" s="1"/>
  <c r="AO5" i="8"/>
  <c r="Z5" i="8"/>
  <c r="O5" i="8"/>
  <c r="E5" i="8"/>
  <c r="J5" i="8" s="1"/>
  <c r="AO4" i="8"/>
  <c r="Z4" i="8"/>
  <c r="O4" i="8"/>
  <c r="E4" i="8"/>
  <c r="J4" i="8" s="1"/>
  <c r="AO3" i="8"/>
  <c r="Z3" i="8"/>
  <c r="O3" i="8"/>
  <c r="U45" i="3" l="1"/>
  <c r="X40" i="3"/>
  <c r="AG72" i="36" s="1"/>
  <c r="X45" i="3"/>
  <c r="AQ71" i="8"/>
  <c r="AN20" i="8"/>
  <c r="AT20" i="8" s="1"/>
  <c r="S72" i="8"/>
  <c r="L74" i="8"/>
  <c r="G7" i="3"/>
  <c r="V72" i="8"/>
  <c r="AF74" i="8"/>
  <c r="W7" i="3" s="1"/>
  <c r="Z72" i="8"/>
  <c r="AB24" i="8"/>
  <c r="AH4" i="3"/>
  <c r="E17" i="8"/>
  <c r="P19" i="8"/>
  <c r="AP44" i="8"/>
  <c r="AP20" i="8"/>
  <c r="AP42" i="8"/>
  <c r="P33" i="8"/>
  <c r="AB44" i="8"/>
  <c r="AP24" i="8"/>
  <c r="P26" i="8"/>
  <c r="P45" i="8"/>
  <c r="AI10" i="8"/>
  <c r="AI9" i="8"/>
  <c r="AI11" i="8"/>
  <c r="AI4" i="8"/>
  <c r="AI12" i="8"/>
  <c r="AI5" i="8"/>
  <c r="AI13" i="8"/>
  <c r="AI6" i="8"/>
  <c r="AI14" i="8"/>
  <c r="AI7" i="8"/>
  <c r="AI15" i="8"/>
  <c r="AI8" i="8"/>
  <c r="AI3" i="8"/>
  <c r="AN19" i="8"/>
  <c r="AT19" i="8" s="1"/>
  <c r="AP22" i="8"/>
  <c r="P24" i="8"/>
  <c r="AP27" i="8"/>
  <c r="AP29" i="8"/>
  <c r="AB33" i="8"/>
  <c r="P34" i="8"/>
  <c r="AP34" i="8"/>
  <c r="AP36" i="8"/>
  <c r="AP38" i="8"/>
  <c r="AP40" i="8"/>
  <c r="AB21" i="8"/>
  <c r="P22" i="8"/>
  <c r="AB23" i="8"/>
  <c r="AB30" i="8"/>
  <c r="P31" i="8"/>
  <c r="AP31" i="8"/>
  <c r="AB35" i="8"/>
  <c r="AB37" i="8"/>
  <c r="AB39" i="8"/>
  <c r="AB41" i="8"/>
  <c r="AB43" i="8"/>
  <c r="AP19" i="8"/>
  <c r="AN21" i="8"/>
  <c r="AT21" i="8" s="1"/>
  <c r="AP25" i="8"/>
  <c r="P27" i="8"/>
  <c r="AB28" i="8"/>
  <c r="AP23" i="8"/>
  <c r="AB32" i="8"/>
  <c r="AP33" i="8"/>
  <c r="P21" i="8"/>
  <c r="P25" i="8"/>
  <c r="AP28" i="8"/>
  <c r="AP30" i="8"/>
  <c r="AP35" i="8"/>
  <c r="AP37" i="8"/>
  <c r="AP39" i="8"/>
  <c r="AP41" i="8"/>
  <c r="AP43" i="8"/>
  <c r="AP26" i="8"/>
  <c r="P28" i="8"/>
  <c r="AB29" i="8"/>
  <c r="AB34" i="8"/>
  <c r="AB36" i="8"/>
  <c r="AB38" i="8"/>
  <c r="AB40" i="8"/>
  <c r="AB42" i="8"/>
  <c r="AB19" i="8"/>
  <c r="AB22" i="8"/>
  <c r="AB31" i="8"/>
  <c r="P32" i="8"/>
  <c r="AP32" i="8"/>
  <c r="Z17" i="8"/>
  <c r="AO16" i="8"/>
  <c r="AD54" i="8"/>
  <c r="E72" i="8"/>
  <c r="E74" i="8" s="1"/>
  <c r="J19" i="8"/>
  <c r="J72" i="8" s="1"/>
  <c r="J3" i="8"/>
  <c r="AD48" i="8"/>
  <c r="AD63" i="8"/>
  <c r="AB25" i="8"/>
  <c r="AB26" i="8"/>
  <c r="AB27" i="8"/>
  <c r="P46" i="8"/>
  <c r="AB46" i="8"/>
  <c r="AP46" i="8"/>
  <c r="AD60" i="8"/>
  <c r="AD68" i="8"/>
  <c r="AR71" i="8"/>
  <c r="AD20" i="8"/>
  <c r="AD21" i="8"/>
  <c r="AD22" i="8"/>
  <c r="AD23" i="8"/>
  <c r="AD24" i="8"/>
  <c r="AD25" i="8"/>
  <c r="AD26" i="8"/>
  <c r="AD27" i="8"/>
  <c r="AD28" i="8"/>
  <c r="AD57" i="8"/>
  <c r="AD65" i="8"/>
  <c r="AI70" i="8"/>
  <c r="AI69" i="8"/>
  <c r="AI68" i="8"/>
  <c r="AI67" i="8"/>
  <c r="AI66" i="8"/>
  <c r="AI65" i="8"/>
  <c r="AI64" i="8"/>
  <c r="AI63" i="8"/>
  <c r="AI62" i="8"/>
  <c r="AI61" i="8"/>
  <c r="AI60" i="8"/>
  <c r="AI59" i="8"/>
  <c r="AI58" i="8"/>
  <c r="AI57" i="8"/>
  <c r="AI56" i="8"/>
  <c r="AI55" i="8"/>
  <c r="AI54" i="8"/>
  <c r="AI53" i="8"/>
  <c r="AI52" i="8"/>
  <c r="AI51" i="8"/>
  <c r="AI50" i="8"/>
  <c r="AI49" i="8"/>
  <c r="AI48" i="8"/>
  <c r="AI47" i="8"/>
  <c r="AI46" i="8"/>
  <c r="AL46" i="8" s="1"/>
  <c r="AS46" i="8" s="1" a="1"/>
  <c r="AS46" i="8" s="1"/>
  <c r="AW46" i="8" s="1"/>
  <c r="AI45" i="8"/>
  <c r="AI19" i="8"/>
  <c r="AI20" i="8"/>
  <c r="AL20" i="8" s="1"/>
  <c r="AS20" i="8" s="1" a="1"/>
  <c r="AS20" i="8" s="1"/>
  <c r="AW20" i="8" s="1"/>
  <c r="AI21" i="8"/>
  <c r="AL21" i="8" s="1"/>
  <c r="AS21" i="8" s="1" a="1"/>
  <c r="AS21" i="8" s="1"/>
  <c r="AW21" i="8" s="1"/>
  <c r="AI22" i="8"/>
  <c r="AL22" i="8" s="1"/>
  <c r="AS22" i="8" s="1" a="1"/>
  <c r="AS22" i="8" s="1"/>
  <c r="AW22" i="8" s="1"/>
  <c r="P23" i="8"/>
  <c r="AI23" i="8"/>
  <c r="AI24" i="8"/>
  <c r="AL24" i="8" s="1"/>
  <c r="AS24" i="8" s="1" a="1"/>
  <c r="AS24" i="8" s="1"/>
  <c r="AW24" i="8" s="1"/>
  <c r="AI25" i="8"/>
  <c r="AI26" i="8"/>
  <c r="AI27" i="8"/>
  <c r="AI28" i="8"/>
  <c r="AL28" i="8" s="1"/>
  <c r="AS28" i="8" s="1" a="1"/>
  <c r="AS28" i="8" s="1"/>
  <c r="AW28" i="8" s="1"/>
  <c r="P29" i="8"/>
  <c r="AI29" i="8"/>
  <c r="AL29" i="8" s="1"/>
  <c r="AS29" i="8" s="1" a="1"/>
  <c r="AS29" i="8" s="1"/>
  <c r="AW29" i="8" s="1"/>
  <c r="P30" i="8"/>
  <c r="AI30" i="8"/>
  <c r="AI31" i="8"/>
  <c r="AL31" i="8" s="1"/>
  <c r="AS31" i="8" s="1" a="1"/>
  <c r="AS31" i="8" s="1"/>
  <c r="AW31" i="8" s="1"/>
  <c r="AI32" i="8"/>
  <c r="AI33" i="8"/>
  <c r="AI34" i="8"/>
  <c r="AL34" i="8" s="1"/>
  <c r="AS34" i="8" s="1" a="1"/>
  <c r="AS34" i="8" s="1"/>
  <c r="AW34" i="8" s="1"/>
  <c r="P35" i="8"/>
  <c r="AI35" i="8"/>
  <c r="AL35" i="8" s="1"/>
  <c r="AS35" i="8" s="1" a="1"/>
  <c r="AS35" i="8" s="1"/>
  <c r="AW35" i="8" s="1"/>
  <c r="P36" i="8"/>
  <c r="AI36" i="8"/>
  <c r="AL36" i="8" s="1"/>
  <c r="AS36" i="8" s="1" a="1"/>
  <c r="AS36" i="8" s="1"/>
  <c r="AW36" i="8" s="1"/>
  <c r="P37" i="8"/>
  <c r="AI37" i="8"/>
  <c r="P38" i="8"/>
  <c r="AI38" i="8"/>
  <c r="P39" i="8"/>
  <c r="AI39" i="8"/>
  <c r="AL39" i="8" s="1"/>
  <c r="AS39" i="8" s="1" a="1"/>
  <c r="AS39" i="8" s="1"/>
  <c r="AW39" i="8" s="1"/>
  <c r="P40" i="8"/>
  <c r="AI40" i="8"/>
  <c r="P41" i="8"/>
  <c r="AI41" i="8"/>
  <c r="P42" i="8"/>
  <c r="AI42" i="8"/>
  <c r="P43" i="8"/>
  <c r="AI43" i="8"/>
  <c r="AL43" i="8" s="1"/>
  <c r="AS43" i="8" s="1" a="1"/>
  <c r="AS43" i="8" s="1"/>
  <c r="AW43" i="8" s="1"/>
  <c r="P44" i="8"/>
  <c r="AI44" i="8"/>
  <c r="AL44" i="8" s="1"/>
  <c r="AS44" i="8" s="1" a="1"/>
  <c r="AS44" i="8" s="1"/>
  <c r="AW44" i="8" s="1"/>
  <c r="AB45" i="8"/>
  <c r="AL45" i="8" s="1"/>
  <c r="AS45" i="8" s="1" a="1"/>
  <c r="AS45" i="8" s="1"/>
  <c r="AW45" i="8" s="1"/>
  <c r="AP45" i="8"/>
  <c r="AD51" i="8"/>
  <c r="AD62" i="8"/>
  <c r="AD70" i="8"/>
  <c r="AK19" i="8"/>
  <c r="AK72" i="8" s="1"/>
  <c r="AD47" i="8"/>
  <c r="AD59" i="8"/>
  <c r="AD67" i="8"/>
  <c r="AD53" i="8"/>
  <c r="AD64" i="8"/>
  <c r="Y72" i="8"/>
  <c r="AD72" i="8" s="1"/>
  <c r="AU19" i="8"/>
  <c r="AU71" i="8" s="1"/>
  <c r="AD50" i="8"/>
  <c r="AD56" i="8"/>
  <c r="AD61" i="8"/>
  <c r="AD69" i="8"/>
  <c r="AD45" i="8"/>
  <c r="AN46" i="8"/>
  <c r="AT46" i="8" s="1"/>
  <c r="AT71" i="8" s="1"/>
  <c r="AD58" i="8"/>
  <c r="AD66" i="8"/>
  <c r="AP47" i="8"/>
  <c r="AP48" i="8"/>
  <c r="AP49" i="8"/>
  <c r="AP50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P67" i="8"/>
  <c r="AP68" i="8"/>
  <c r="AP69" i="8"/>
  <c r="AP70" i="8"/>
  <c r="AB47" i="8"/>
  <c r="AL47" i="8" s="1"/>
  <c r="AS47" i="8" s="1" a="1"/>
  <c r="AS47" i="8" s="1"/>
  <c r="AW47" i="8" s="1"/>
  <c r="AB48" i="8"/>
  <c r="AB49" i="8"/>
  <c r="AB50" i="8"/>
  <c r="AB51" i="8"/>
  <c r="AL51" i="8" s="1"/>
  <c r="AS51" i="8" s="1" a="1"/>
  <c r="AS51" i="8" s="1"/>
  <c r="AW51" i="8" s="1"/>
  <c r="AB52" i="8"/>
  <c r="AL52" i="8" s="1"/>
  <c r="AS52" i="8" s="1" a="1"/>
  <c r="AS52" i="8" s="1"/>
  <c r="AW52" i="8" s="1"/>
  <c r="AB53" i="8"/>
  <c r="AB54" i="8"/>
  <c r="AL54" i="8" s="1"/>
  <c r="AS54" i="8" s="1" a="1"/>
  <c r="AS54" i="8" s="1"/>
  <c r="AW54" i="8" s="1"/>
  <c r="AB55" i="8"/>
  <c r="AL55" i="8" s="1"/>
  <c r="AS55" i="8" s="1" a="1"/>
  <c r="AS55" i="8" s="1"/>
  <c r="AW55" i="8" s="1"/>
  <c r="AB56" i="8"/>
  <c r="AB57" i="8"/>
  <c r="AB58" i="8"/>
  <c r="AB59" i="8"/>
  <c r="AL59" i="8" s="1"/>
  <c r="AS59" i="8" s="1" a="1"/>
  <c r="AS59" i="8" s="1"/>
  <c r="AW59" i="8" s="1"/>
  <c r="AB60" i="8"/>
  <c r="AL60" i="8" s="1"/>
  <c r="AS60" i="8" s="1" a="1"/>
  <c r="AS60" i="8" s="1"/>
  <c r="AW60" i="8" s="1"/>
  <c r="AB61" i="8"/>
  <c r="AL61" i="8" s="1"/>
  <c r="AS61" i="8" s="1" a="1"/>
  <c r="AS61" i="8" s="1"/>
  <c r="AW61" i="8" s="1"/>
  <c r="AB62" i="8"/>
  <c r="AL62" i="8" s="1"/>
  <c r="AS62" i="8" s="1" a="1"/>
  <c r="AS62" i="8" s="1"/>
  <c r="AW62" i="8" s="1"/>
  <c r="AB63" i="8"/>
  <c r="AL63" i="8" s="1"/>
  <c r="AS63" i="8" s="1" a="1"/>
  <c r="AS63" i="8" s="1"/>
  <c r="AW63" i="8" s="1"/>
  <c r="AB64" i="8"/>
  <c r="AB65" i="8"/>
  <c r="AB66" i="8"/>
  <c r="AB67" i="8"/>
  <c r="AL67" i="8" s="1"/>
  <c r="AS67" i="8" s="1" a="1"/>
  <c r="AS67" i="8" s="1"/>
  <c r="AW67" i="8" s="1"/>
  <c r="AB68" i="8"/>
  <c r="AL68" i="8" s="1"/>
  <c r="AS68" i="8" s="1" a="1"/>
  <c r="AS68" i="8" s="1"/>
  <c r="AW68" i="8" s="1"/>
  <c r="AB69" i="8"/>
  <c r="AL69" i="8" s="1"/>
  <c r="AS69" i="8" s="1" a="1"/>
  <c r="AS69" i="8" s="1"/>
  <c r="AW69" i="8" s="1"/>
  <c r="AB70" i="8"/>
  <c r="AL70" i="8" s="1"/>
  <c r="AS70" i="8" s="1" a="1"/>
  <c r="AS70" i="8" s="1"/>
  <c r="AW70" i="8" s="1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AH6" i="3"/>
  <c r="AE4" i="3"/>
  <c r="AE6" i="3"/>
  <c r="G40" i="3" l="1"/>
  <c r="L72" i="36" s="1"/>
  <c r="G45" i="3"/>
  <c r="W45" i="3"/>
  <c r="W40" i="3"/>
  <c r="AF72" i="36" s="1"/>
  <c r="Z74" i="8"/>
  <c r="AL66" i="8"/>
  <c r="AS66" i="8" s="1" a="1"/>
  <c r="AS66" i="8" s="1"/>
  <c r="AW66" i="8" s="1"/>
  <c r="AL58" i="8"/>
  <c r="AS58" i="8" s="1" a="1"/>
  <c r="AS58" i="8" s="1"/>
  <c r="AW58" i="8" s="1"/>
  <c r="AL50" i="8"/>
  <c r="AS50" i="8" s="1" a="1"/>
  <c r="AS50" i="8" s="1"/>
  <c r="AW50" i="8" s="1"/>
  <c r="AL33" i="8"/>
  <c r="AS33" i="8" s="1" a="1"/>
  <c r="AS33" i="8" s="1"/>
  <c r="AW33" i="8" s="1"/>
  <c r="AL65" i="8"/>
  <c r="AS65" i="8" s="1" a="1"/>
  <c r="AS65" i="8" s="1"/>
  <c r="AW65" i="8" s="1"/>
  <c r="AL57" i="8"/>
  <c r="AS57" i="8" s="1" a="1"/>
  <c r="AS57" i="8" s="1"/>
  <c r="AW57" i="8" s="1"/>
  <c r="AL49" i="8"/>
  <c r="AS49" i="8" s="1" a="1"/>
  <c r="AS49" i="8" s="1"/>
  <c r="AW49" i="8" s="1"/>
  <c r="AL41" i="8"/>
  <c r="AS41" i="8" s="1" a="1"/>
  <c r="AS41" i="8" s="1"/>
  <c r="AW41" i="8" s="1"/>
  <c r="AL32" i="8"/>
  <c r="AS32" i="8" s="1" a="1"/>
  <c r="AS32" i="8" s="1"/>
  <c r="AW32" i="8" s="1"/>
  <c r="AL42" i="8"/>
  <c r="AS42" i="8" s="1" a="1"/>
  <c r="AS42" i="8" s="1"/>
  <c r="AW42" i="8" s="1"/>
  <c r="AL64" i="8"/>
  <c r="AS64" i="8" s="1" a="1"/>
  <c r="AS64" i="8" s="1"/>
  <c r="AW64" i="8" s="1"/>
  <c r="AL56" i="8"/>
  <c r="AS56" i="8" s="1" a="1"/>
  <c r="AS56" i="8" s="1"/>
  <c r="AW56" i="8" s="1"/>
  <c r="AL48" i="8"/>
  <c r="AS48" i="8" s="1" a="1"/>
  <c r="AS48" i="8" s="1"/>
  <c r="AW48" i="8" s="1"/>
  <c r="AL40" i="8"/>
  <c r="AS40" i="8" s="1" a="1"/>
  <c r="AS40" i="8" s="1"/>
  <c r="AW40" i="8" s="1"/>
  <c r="AL30" i="8"/>
  <c r="AS30" i="8" s="1" a="1"/>
  <c r="AS30" i="8" s="1"/>
  <c r="AW30" i="8" s="1"/>
  <c r="AL23" i="8"/>
  <c r="AS23" i="8" s="1" a="1"/>
  <c r="AS23" i="8" s="1"/>
  <c r="AW23" i="8" s="1"/>
  <c r="AI17" i="13"/>
  <c r="AG6" i="3"/>
  <c r="AH9" i="3"/>
  <c r="J17" i="8"/>
  <c r="J74" i="8" s="1"/>
  <c r="AL53" i="8"/>
  <c r="AS53" i="8" s="1" a="1"/>
  <c r="AS53" i="8" s="1"/>
  <c r="AW53" i="8" s="1"/>
  <c r="AI72" i="8"/>
  <c r="AL26" i="8"/>
  <c r="AS26" i="8" s="1" a="1"/>
  <c r="AS26" i="8" s="1"/>
  <c r="AW26" i="8" s="1"/>
  <c r="AL38" i="8"/>
  <c r="AS38" i="8" s="1" a="1"/>
  <c r="AS38" i="8" s="1"/>
  <c r="AW38" i="8" s="1"/>
  <c r="AI17" i="8"/>
  <c r="AP71" i="8"/>
  <c r="AL37" i="8"/>
  <c r="AS37" i="8" s="1" a="1"/>
  <c r="AS37" i="8" s="1"/>
  <c r="AW37" i="8" s="1"/>
  <c r="AL27" i="8"/>
  <c r="AS27" i="8" s="1" a="1"/>
  <c r="AS27" i="8" s="1"/>
  <c r="AW27" i="8" s="1"/>
  <c r="AL25" i="8"/>
  <c r="AS25" i="8" s="1" a="1"/>
  <c r="AS25" i="8" s="1"/>
  <c r="AW25" i="8" s="1"/>
  <c r="AB72" i="8"/>
  <c r="AN71" i="8"/>
  <c r="AL19" i="8"/>
  <c r="AG4" i="3"/>
  <c r="AF4" i="3"/>
  <c r="AF6" i="3"/>
  <c r="AE9" i="3"/>
  <c r="AI73" i="36" l="1"/>
  <c r="AL72" i="8"/>
  <c r="AS19" i="8" a="1"/>
  <c r="AS19" i="8" s="1"/>
  <c r="AG9" i="3"/>
  <c r="AF9" i="3"/>
  <c r="AS71" i="8" l="1"/>
  <c r="AW19" i="8"/>
  <c r="AW72" i="8" s="1"/>
  <c r="V10" i="8" l="1"/>
  <c r="AK10" i="8" s="1"/>
  <c r="V11" i="8"/>
  <c r="AK11" i="8" s="1"/>
  <c r="V12" i="8"/>
  <c r="AK12" i="8" s="1"/>
  <c r="V14" i="8"/>
  <c r="AK14" i="8" s="1"/>
  <c r="Y13" i="8" l="1"/>
  <c r="Y10" i="8"/>
  <c r="Y12" i="8"/>
  <c r="AD12" i="8" s="1"/>
  <c r="Y14" i="8"/>
  <c r="AD13" i="8"/>
  <c r="AD10" i="8"/>
  <c r="V13" i="8"/>
  <c r="AK13" i="8" s="1"/>
  <c r="J14" i="7"/>
  <c r="AR11" i="8"/>
  <c r="AQ11" i="8"/>
  <c r="Y15" i="8"/>
  <c r="AN15" i="8" s="1"/>
  <c r="AR14" i="8"/>
  <c r="J8" i="7"/>
  <c r="AQ14" i="8"/>
  <c r="AR13" i="8"/>
  <c r="AQ13" i="8"/>
  <c r="J11" i="7"/>
  <c r="J10" i="7"/>
  <c r="AR10" i="8"/>
  <c r="AQ10" i="8"/>
  <c r="AD14" i="8"/>
  <c r="AR15" i="8"/>
  <c r="AQ15" i="8"/>
  <c r="Y11" i="8"/>
  <c r="J15" i="7"/>
  <c r="AR12" i="8"/>
  <c r="AQ12" i="8"/>
  <c r="P14" i="8" l="1"/>
  <c r="AB14" i="8"/>
  <c r="AL14" i="8" s="1"/>
  <c r="AP14" i="8"/>
  <c r="AN14" i="8"/>
  <c r="AB12" i="8"/>
  <c r="AL12" i="8" s="1"/>
  <c r="P12" i="8"/>
  <c r="AP12" i="8"/>
  <c r="AN12" i="8"/>
  <c r="AT12" i="8" s="1"/>
  <c r="AD11" i="8"/>
  <c r="AP10" i="8"/>
  <c r="AB10" i="8"/>
  <c r="AL10" i="8" s="1"/>
  <c r="AN10" i="8"/>
  <c r="P10" i="8"/>
  <c r="AP11" i="8"/>
  <c r="P11" i="8"/>
  <c r="AN11" i="8"/>
  <c r="AT11" i="8" s="1"/>
  <c r="AB11" i="8"/>
  <c r="AL11" i="8" s="1"/>
  <c r="P13" i="8"/>
  <c r="AP13" i="8"/>
  <c r="AB13" i="8"/>
  <c r="AL13" i="8" s="1"/>
  <c r="AN13" i="8"/>
  <c r="AD15" i="8"/>
  <c r="AL15" i="8"/>
  <c r="Y9" i="8"/>
  <c r="AS10" i="8" l="1" a="1"/>
  <c r="AS10" i="8" s="1"/>
  <c r="AT10" i="8" s="1"/>
  <c r="C11" i="7"/>
  <c r="AS15" i="8" a="1"/>
  <c r="AS15" i="8" s="1"/>
  <c r="C8" i="7"/>
  <c r="AS11" i="8" a="1"/>
  <c r="AS11" i="8" s="1"/>
  <c r="AU11" i="8" s="1"/>
  <c r="C12" i="7"/>
  <c r="AS12" i="8" a="1"/>
  <c r="AS12" i="8" s="1"/>
  <c r="AW12" i="8" s="1"/>
  <c r="C14" i="7"/>
  <c r="AS14" i="8" a="1"/>
  <c r="AS14" i="8" s="1"/>
  <c r="AU14" i="8" s="1"/>
  <c r="C7" i="7"/>
  <c r="Y8" i="8"/>
  <c r="AS13" i="8" a="1"/>
  <c r="AS13" i="8" s="1"/>
  <c r="AW13" i="8" s="1"/>
  <c r="C9" i="7"/>
  <c r="V9" i="8"/>
  <c r="AK9" i="8" s="1"/>
  <c r="V8" i="8"/>
  <c r="AK8" i="8" s="1"/>
  <c r="V7" i="8"/>
  <c r="AK7" i="8" s="1"/>
  <c r="AQ7" i="8"/>
  <c r="J13" i="7"/>
  <c r="AR7" i="8"/>
  <c r="AD8" i="8"/>
  <c r="AQ9" i="8"/>
  <c r="J7" i="7"/>
  <c r="AR9" i="8"/>
  <c r="Y7" i="8"/>
  <c r="J4" i="7"/>
  <c r="AQ8" i="8"/>
  <c r="AR8" i="8"/>
  <c r="AD9" i="8"/>
  <c r="AU13" i="8" l="1"/>
  <c r="AW11" i="8"/>
  <c r="AT13" i="8"/>
  <c r="AT14" i="8"/>
  <c r="AW14" i="8"/>
  <c r="AU15" i="8"/>
  <c r="AT15" i="8"/>
  <c r="AU12" i="8"/>
  <c r="AU10" i="8"/>
  <c r="AW10" i="8"/>
  <c r="U17" i="8"/>
  <c r="U74" i="8" s="1"/>
  <c r="K7" i="3" s="1"/>
  <c r="AW15" i="8"/>
  <c r="P9" i="8"/>
  <c r="AP9" i="8"/>
  <c r="AN9" i="8"/>
  <c r="AB9" i="8"/>
  <c r="AL9" i="8" s="1"/>
  <c r="AD7" i="8"/>
  <c r="R17" i="8"/>
  <c r="X17" i="8"/>
  <c r="X74" i="8" s="1"/>
  <c r="N7" i="3" s="1"/>
  <c r="AN8" i="8"/>
  <c r="P8" i="8"/>
  <c r="AP8" i="8"/>
  <c r="AB8" i="8"/>
  <c r="AL8" i="8" s="1"/>
  <c r="AB7" i="8"/>
  <c r="AL7" i="8" s="1"/>
  <c r="P7" i="8"/>
  <c r="AP7" i="8"/>
  <c r="AN7" i="8"/>
  <c r="AT7" i="8" s="1"/>
  <c r="Y6" i="8"/>
  <c r="V6" i="8"/>
  <c r="AK6" i="8" s="1"/>
  <c r="Y5" i="8"/>
  <c r="V5" i="8"/>
  <c r="AK5" i="8" s="1"/>
  <c r="Y4" i="8"/>
  <c r="V4" i="8"/>
  <c r="AK4" i="8" s="1"/>
  <c r="N45" i="3" l="1"/>
  <c r="K45" i="3"/>
  <c r="R74" i="8"/>
  <c r="I7" i="3"/>
  <c r="AS7" i="8" a="1"/>
  <c r="AS7" i="8" s="1"/>
  <c r="AU7" i="8" s="1"/>
  <c r="C15" i="7"/>
  <c r="AS9" i="8" a="1"/>
  <c r="AS9" i="8" s="1"/>
  <c r="AT9" i="8" s="1"/>
  <c r="C16" i="7"/>
  <c r="AS8" i="8" a="1"/>
  <c r="AS8" i="8" s="1"/>
  <c r="AW8" i="8" s="1"/>
  <c r="C4" i="7"/>
  <c r="AE17" i="8"/>
  <c r="AE74" i="8" s="1"/>
  <c r="Q7" i="3" s="1"/>
  <c r="V3" i="8"/>
  <c r="T17" i="8"/>
  <c r="T74" i="8" s="1"/>
  <c r="J7" i="3" s="1"/>
  <c r="AD6" i="8"/>
  <c r="J12" i="7"/>
  <c r="AR4" i="8"/>
  <c r="AQ4" i="8"/>
  <c r="AC17" i="8"/>
  <c r="AD5" i="8"/>
  <c r="W17" i="8"/>
  <c r="W74" i="8" s="1"/>
  <c r="M7" i="3" s="1"/>
  <c r="Y3" i="8"/>
  <c r="AR6" i="8"/>
  <c r="J6" i="7"/>
  <c r="AQ6" i="8"/>
  <c r="J5" i="7"/>
  <c r="AR3" i="8"/>
  <c r="AQ3" i="8"/>
  <c r="Q17" i="8"/>
  <c r="H7" i="3" s="1"/>
  <c r="AR5" i="8"/>
  <c r="AQ5" i="8"/>
  <c r="J9" i="7"/>
  <c r="AD4" i="8"/>
  <c r="J45" i="3" l="1"/>
  <c r="H45" i="3"/>
  <c r="I45" i="3"/>
  <c r="M45" i="3"/>
  <c r="N46" i="3" s="1"/>
  <c r="Q45" i="3"/>
  <c r="AU9" i="8"/>
  <c r="AW7" i="8"/>
  <c r="AU8" i="8"/>
  <c r="AT8" i="8"/>
  <c r="L7" i="3"/>
  <c r="J17" i="7"/>
  <c r="K12" i="7" s="1"/>
  <c r="AW9" i="8"/>
  <c r="O7" i="3"/>
  <c r="AP4" i="8"/>
  <c r="AB4" i="8"/>
  <c r="AL4" i="8" s="1"/>
  <c r="AN4" i="8"/>
  <c r="AT4" i="8" s="1"/>
  <c r="P4" i="8"/>
  <c r="AD3" i="8"/>
  <c r="Y17" i="8"/>
  <c r="Y74" i="8" s="1"/>
  <c r="AA3" i="8" s="1"/>
  <c r="AB5" i="8"/>
  <c r="AL5" i="8" s="1"/>
  <c r="P5" i="8"/>
  <c r="AN5" i="8"/>
  <c r="AT5" i="8" s="1"/>
  <c r="AP5" i="8"/>
  <c r="Q74" i="8"/>
  <c r="AR74" i="8" s="1"/>
  <c r="AR17" i="8"/>
  <c r="AQ16" i="8"/>
  <c r="AR16" i="8"/>
  <c r="AB6" i="8"/>
  <c r="AL6" i="8" s="1"/>
  <c r="P6" i="8"/>
  <c r="AN6" i="8"/>
  <c r="AP6" i="8"/>
  <c r="S17" i="8"/>
  <c r="S74" i="8" s="1"/>
  <c r="AP3" i="8"/>
  <c r="AP16" i="8" s="1"/>
  <c r="AB3" i="8"/>
  <c r="P3" i="8"/>
  <c r="AN3" i="8"/>
  <c r="AC74" i="8"/>
  <c r="R7" i="3" s="1"/>
  <c r="AK3" i="8"/>
  <c r="AK17" i="8" s="1"/>
  <c r="AK74" i="8" s="1"/>
  <c r="V17" i="8"/>
  <c r="V74" i="8" s="1"/>
  <c r="L45" i="3" l="1"/>
  <c r="R45" i="3"/>
  <c r="O45" i="3"/>
  <c r="AN16" i="8"/>
  <c r="AS6" i="8" a="1"/>
  <c r="AS6" i="8" s="1"/>
  <c r="AW6" i="8" s="1"/>
  <c r="C6" i="7"/>
  <c r="AS5" i="8" a="1"/>
  <c r="AS5" i="8" s="1"/>
  <c r="AW5" i="8" s="1"/>
  <c r="C10" i="7"/>
  <c r="AH7" i="3"/>
  <c r="F7" i="3"/>
  <c r="AS4" i="8" a="1"/>
  <c r="AS4" i="8" s="1"/>
  <c r="AW4" i="8" s="1"/>
  <c r="C13" i="7"/>
  <c r="K6" i="7"/>
  <c r="K16" i="7"/>
  <c r="K8" i="7"/>
  <c r="K10" i="7"/>
  <c r="K11" i="7"/>
  <c r="K14" i="7"/>
  <c r="K15" i="7"/>
  <c r="K7" i="7"/>
  <c r="K13" i="7"/>
  <c r="K4" i="7"/>
  <c r="L4" i="7" s="1"/>
  <c r="K5" i="7"/>
  <c r="K9" i="7"/>
  <c r="AB17" i="8"/>
  <c r="AB74" i="8" s="1"/>
  <c r="P7" i="3" s="1"/>
  <c r="AC7" i="3" s="1"/>
  <c r="AA37" i="8"/>
  <c r="AA43" i="8"/>
  <c r="AA27" i="8"/>
  <c r="AA51" i="8"/>
  <c r="AA60" i="8"/>
  <c r="AA67" i="8"/>
  <c r="AA55" i="8"/>
  <c r="AA38" i="8"/>
  <c r="AA48" i="8"/>
  <c r="AA33" i="8"/>
  <c r="AA63" i="8"/>
  <c r="AA39" i="8"/>
  <c r="AA28" i="8"/>
  <c r="AA35" i="8"/>
  <c r="AA25" i="8"/>
  <c r="AA68" i="8"/>
  <c r="AA49" i="8"/>
  <c r="AA65" i="8"/>
  <c r="AA69" i="8"/>
  <c r="AA47" i="8"/>
  <c r="AA23" i="8"/>
  <c r="AA26" i="8"/>
  <c r="AA22" i="8"/>
  <c r="AA44" i="8"/>
  <c r="AA57" i="8"/>
  <c r="AA50" i="8"/>
  <c r="AA62" i="8"/>
  <c r="AA54" i="8"/>
  <c r="AA58" i="8"/>
  <c r="AA36" i="8"/>
  <c r="AA42" i="8"/>
  <c r="AA64" i="8"/>
  <c r="AA29" i="8"/>
  <c r="AA59" i="8"/>
  <c r="AA20" i="8"/>
  <c r="AA21" i="8"/>
  <c r="AA70" i="8"/>
  <c r="AA32" i="8"/>
  <c r="AA52" i="8"/>
  <c r="AA34" i="8"/>
  <c r="AA40" i="8"/>
  <c r="AA19" i="8"/>
  <c r="AA45" i="8"/>
  <c r="AA61" i="8"/>
  <c r="AA24" i="8"/>
  <c r="AA66" i="8"/>
  <c r="AA30" i="8"/>
  <c r="AA31" i="8"/>
  <c r="AA41" i="8"/>
  <c r="AA53" i="8"/>
  <c r="AA46" i="8"/>
  <c r="AA56" i="8"/>
  <c r="AA14" i="8"/>
  <c r="AA13" i="8"/>
  <c r="AA10" i="8"/>
  <c r="AA12" i="8"/>
  <c r="AA15" i="8"/>
  <c r="AA11" i="8"/>
  <c r="AA8" i="8"/>
  <c r="AA9" i="8"/>
  <c r="AA7" i="8"/>
  <c r="AA4" i="8"/>
  <c r="AA6" i="8"/>
  <c r="AA5" i="8"/>
  <c r="AD17" i="8"/>
  <c r="AL3" i="8"/>
  <c r="AD74" i="8"/>
  <c r="AT6" i="8"/>
  <c r="V46" i="3" l="1"/>
  <c r="T46" i="3"/>
  <c r="AA46" i="3"/>
  <c r="Y46" i="3"/>
  <c r="S46" i="3"/>
  <c r="X46" i="3"/>
  <c r="U46" i="3"/>
  <c r="W46" i="3"/>
  <c r="R46" i="3"/>
  <c r="Q46" i="3"/>
  <c r="AB7" i="3"/>
  <c r="P45" i="3"/>
  <c r="P46" i="3" s="1"/>
  <c r="Z45" i="3"/>
  <c r="AK17" i="13" s="1"/>
  <c r="C5" i="7"/>
  <c r="AU5" i="8"/>
  <c r="AU6" i="8"/>
  <c r="AU4" i="8"/>
  <c r="C17" i="7"/>
  <c r="D10" i="7" s="1"/>
  <c r="L5" i="7"/>
  <c r="M4" i="7"/>
  <c r="G4" i="7" s="1"/>
  <c r="AE7" i="3"/>
  <c r="K17" i="7"/>
  <c r="AA17" i="8"/>
  <c r="AL17" i="8"/>
  <c r="AL74" i="8" s="1"/>
  <c r="AS3" i="8"/>
  <c r="AA72" i="8"/>
  <c r="Z46" i="3" l="1"/>
  <c r="AK74" i="13"/>
  <c r="AK8" i="13"/>
  <c r="AK4" i="13"/>
  <c r="AK14" i="13"/>
  <c r="AK9" i="13"/>
  <c r="AK10" i="13"/>
  <c r="AK3" i="13"/>
  <c r="AK11" i="13"/>
  <c r="AK15" i="13"/>
  <c r="AK6" i="13"/>
  <c r="AK13" i="13"/>
  <c r="AK5" i="13"/>
  <c r="AK12" i="13"/>
  <c r="AK7" i="13"/>
  <c r="AC45" i="3"/>
  <c r="AL75" i="13" s="1"/>
  <c r="AF7" i="3"/>
  <c r="AD4" i="3"/>
  <c r="AG7" i="3"/>
  <c r="C17" i="14"/>
  <c r="D13" i="7"/>
  <c r="D6" i="7"/>
  <c r="D14" i="7"/>
  <c r="D11" i="7"/>
  <c r="D8" i="7"/>
  <c r="D12" i="7"/>
  <c r="D9" i="7"/>
  <c r="D7" i="7"/>
  <c r="D4" i="7"/>
  <c r="D16" i="7"/>
  <c r="D15" i="7"/>
  <c r="D5" i="7"/>
  <c r="L6" i="7"/>
  <c r="M5" i="7"/>
  <c r="G5" i="7" s="1"/>
  <c r="AA74" i="8"/>
  <c r="AT3" i="8"/>
  <c r="AT16" i="8" s="1"/>
  <c r="AW3" i="8"/>
  <c r="AU3" i="8"/>
  <c r="AU16" i="8" s="1"/>
  <c r="AS16" i="8"/>
  <c r="AL3" i="13" l="1"/>
  <c r="AL10" i="13"/>
  <c r="AS10" i="13" s="1" a="1"/>
  <c r="AS10" i="13" s="1"/>
  <c r="AL9" i="13"/>
  <c r="AS9" i="13" s="1" a="1"/>
  <c r="AS9" i="13" s="1"/>
  <c r="AL13" i="13"/>
  <c r="AS13" i="13" s="1" a="1"/>
  <c r="AS13" i="13" s="1"/>
  <c r="AL4" i="13"/>
  <c r="AS4" i="13" s="1" a="1"/>
  <c r="AS4" i="13" s="1"/>
  <c r="AL7" i="13"/>
  <c r="AS7" i="13" s="1" a="1"/>
  <c r="AS7" i="13" s="1"/>
  <c r="AL5" i="13"/>
  <c r="AS5" i="13" s="1" a="1"/>
  <c r="AS5" i="13" s="1"/>
  <c r="AL8" i="13"/>
  <c r="AS8" i="13" s="1" a="1"/>
  <c r="AS8" i="13" s="1"/>
  <c r="AL12" i="13"/>
  <c r="AS12" i="13" s="1" a="1"/>
  <c r="AS12" i="13" s="1"/>
  <c r="AL6" i="13"/>
  <c r="AS6" i="13" s="1" a="1"/>
  <c r="AS6" i="13" s="1"/>
  <c r="AL15" i="13"/>
  <c r="AS15" i="13" s="1" a="1"/>
  <c r="AS15" i="13" s="1"/>
  <c r="AL14" i="13"/>
  <c r="AS14" i="13" s="1" a="1"/>
  <c r="AS14" i="13" s="1"/>
  <c r="AL11" i="13"/>
  <c r="AS11" i="13" s="1" a="1"/>
  <c r="AS11" i="13" s="1"/>
  <c r="AD46" i="3"/>
  <c r="AD45" i="3"/>
  <c r="AC46" i="3"/>
  <c r="D14" i="14"/>
  <c r="D9" i="14"/>
  <c r="D8" i="14"/>
  <c r="D11" i="14"/>
  <c r="D7" i="14"/>
  <c r="D12" i="14"/>
  <c r="D16" i="14"/>
  <c r="D4" i="14"/>
  <c r="D15" i="14"/>
  <c r="D13" i="14"/>
  <c r="D6" i="14"/>
  <c r="D10" i="14"/>
  <c r="D5" i="14"/>
  <c r="L7" i="7"/>
  <c r="M6" i="7"/>
  <c r="E4" i="7"/>
  <c r="D17" i="7"/>
  <c r="AW17" i="8"/>
  <c r="AW74" i="8" s="1"/>
  <c r="AT14" i="13" l="1"/>
  <c r="AU14" i="13"/>
  <c r="AW14" i="13"/>
  <c r="AU13" i="13"/>
  <c r="AW13" i="13"/>
  <c r="AT13" i="13"/>
  <c r="AW8" i="13"/>
  <c r="AU8" i="13"/>
  <c r="AT8" i="13"/>
  <c r="AW15" i="13"/>
  <c r="AT15" i="13"/>
  <c r="AU15" i="13"/>
  <c r="AT9" i="13"/>
  <c r="AW9" i="13"/>
  <c r="AU9" i="13"/>
  <c r="AT5" i="13"/>
  <c r="AW5" i="13"/>
  <c r="AU5" i="13"/>
  <c r="AU6" i="13"/>
  <c r="AW6" i="13"/>
  <c r="AT6" i="13"/>
  <c r="AT10" i="13"/>
  <c r="AU10" i="13"/>
  <c r="AW10" i="13"/>
  <c r="AT7" i="13"/>
  <c r="AW7" i="13"/>
  <c r="AU7" i="13"/>
  <c r="AW11" i="13"/>
  <c r="AU11" i="13"/>
  <c r="AT11" i="13"/>
  <c r="AT4" i="13"/>
  <c r="AU4" i="13"/>
  <c r="AW4" i="13"/>
  <c r="AS3" i="13"/>
  <c r="AL17" i="13"/>
  <c r="AT12" i="13"/>
  <c r="AW12" i="13"/>
  <c r="AU12" i="13"/>
  <c r="D17" i="14"/>
  <c r="E4" i="14"/>
  <c r="E5" i="7"/>
  <c r="F4" i="7"/>
  <c r="L8" i="7"/>
  <c r="M7" i="7"/>
  <c r="AS16" i="13" l="1"/>
  <c r="AT3" i="13"/>
  <c r="AT16" i="13" s="1"/>
  <c r="AW3" i="13"/>
  <c r="AW17" i="13" s="1"/>
  <c r="AU3" i="13"/>
  <c r="AU16" i="13" s="1"/>
  <c r="E5" i="14"/>
  <c r="F4" i="14"/>
  <c r="M8" i="7"/>
  <c r="G7" i="7" s="1"/>
  <c r="L9" i="7"/>
  <c r="G6" i="7"/>
  <c r="G16" i="7"/>
  <c r="E6" i="7"/>
  <c r="F5" i="7"/>
  <c r="E6" i="14" l="1"/>
  <c r="F5" i="14"/>
  <c r="E7" i="7"/>
  <c r="F6" i="7"/>
  <c r="L10" i="7"/>
  <c r="M9" i="7"/>
  <c r="E7" i="14" l="1"/>
  <c r="F6" i="14"/>
  <c r="L11" i="7"/>
  <c r="M10" i="7"/>
  <c r="G11" i="7" s="1"/>
  <c r="F7" i="7"/>
  <c r="E8" i="7"/>
  <c r="E8" i="14" l="1"/>
  <c r="F7" i="14"/>
  <c r="F8" i="7"/>
  <c r="E9" i="7"/>
  <c r="L12" i="7"/>
  <c r="M11" i="7"/>
  <c r="E9" i="14" l="1"/>
  <c r="F8" i="14"/>
  <c r="L13" i="7"/>
  <c r="M12" i="7"/>
  <c r="E10" i="7"/>
  <c r="F9" i="7"/>
  <c r="F9" i="14" l="1"/>
  <c r="E10" i="14"/>
  <c r="G9" i="7"/>
  <c r="G13" i="7"/>
  <c r="F10" i="7"/>
  <c r="E11" i="7"/>
  <c r="L14" i="7"/>
  <c r="M13" i="7"/>
  <c r="E11" i="14" l="1"/>
  <c r="F10" i="14"/>
  <c r="G10" i="7"/>
  <c r="G15" i="7"/>
  <c r="M14" i="7"/>
  <c r="G12" i="7" s="1"/>
  <c r="L15" i="7"/>
  <c r="F11" i="7"/>
  <c r="E12" i="7"/>
  <c r="E12" i="14" l="1"/>
  <c r="F11" i="14"/>
  <c r="E13" i="7"/>
  <c r="F12" i="7"/>
  <c r="L16" i="7"/>
  <c r="M16" i="7" s="1"/>
  <c r="G8" i="7" s="1"/>
  <c r="M15" i="7"/>
  <c r="G14" i="7" s="1"/>
  <c r="E13" i="14" l="1"/>
  <c r="F12" i="14"/>
  <c r="E14" i="7"/>
  <c r="F13" i="7"/>
  <c r="E14" i="14" l="1"/>
  <c r="F13" i="14"/>
  <c r="F14" i="7"/>
  <c r="E15" i="7"/>
  <c r="E15" i="14" l="1"/>
  <c r="F14" i="14"/>
  <c r="E16" i="7"/>
  <c r="F16" i="7" s="1"/>
  <c r="F15" i="7"/>
  <c r="AL19" i="13"/>
  <c r="AI72" i="13"/>
  <c r="AI74" i="13" s="1"/>
  <c r="E16" i="14" l="1"/>
  <c r="F16" i="14" s="1"/>
  <c r="F15" i="14"/>
  <c r="AS19" i="13" a="1"/>
  <c r="AS19" i="13" s="1"/>
  <c r="AW19" i="13" s="1"/>
  <c r="AL33" i="13"/>
  <c r="AS33" i="13" s="1" a="1"/>
  <c r="AS33" i="13" s="1"/>
  <c r="AW33" i="13" s="1"/>
  <c r="AL28" i="13"/>
  <c r="AS28" i="13" s="1" a="1"/>
  <c r="AS28" i="13" s="1"/>
  <c r="AW28" i="13" s="1"/>
  <c r="AL69" i="13"/>
  <c r="AS69" i="13" s="1" a="1"/>
  <c r="AS69" i="13" s="1"/>
  <c r="AW69" i="13" s="1"/>
  <c r="AL66" i="13"/>
  <c r="AS66" i="13" s="1" a="1"/>
  <c r="AS66" i="13" s="1"/>
  <c r="AW66" i="13" s="1"/>
  <c r="AL45" i="13"/>
  <c r="AS45" i="13" s="1" a="1"/>
  <c r="AS45" i="13" s="1"/>
  <c r="AW45" i="13" s="1"/>
  <c r="AL53" i="13"/>
  <c r="AS53" i="13" s="1" a="1"/>
  <c r="AS53" i="13" s="1"/>
  <c r="AW53" i="13" s="1"/>
  <c r="AL36" i="13"/>
  <c r="AS36" i="13" s="1" a="1"/>
  <c r="AS36" i="13" s="1"/>
  <c r="AW36" i="13" s="1"/>
  <c r="AL37" i="13"/>
  <c r="AS37" i="13" s="1" a="1"/>
  <c r="AS37" i="13" s="1"/>
  <c r="AW37" i="13" s="1"/>
  <c r="AL34" i="13"/>
  <c r="AS34" i="13" s="1" a="1"/>
  <c r="AS34" i="13" s="1"/>
  <c r="AW34" i="13" s="1"/>
  <c r="AL30" i="13"/>
  <c r="AS30" i="13" s="1" a="1"/>
  <c r="AS30" i="13" s="1"/>
  <c r="AW30" i="13" s="1"/>
  <c r="AL20" i="13"/>
  <c r="AS20" i="13" s="1" a="1"/>
  <c r="AS20" i="13" s="1"/>
  <c r="AW20" i="13" s="1"/>
  <c r="AL27" i="13"/>
  <c r="AS27" i="13" s="1" a="1"/>
  <c r="AS27" i="13" s="1"/>
  <c r="AW27" i="13" s="1"/>
  <c r="AL44" i="13"/>
  <c r="AS44" i="13" s="1" a="1"/>
  <c r="AS44" i="13" s="1"/>
  <c r="AW44" i="13" s="1"/>
  <c r="AL59" i="13"/>
  <c r="AS59" i="13" s="1" a="1"/>
  <c r="AS59" i="13" s="1"/>
  <c r="AW59" i="13" s="1"/>
  <c r="AL63" i="13"/>
  <c r="AS63" i="13" s="1" a="1"/>
  <c r="AS63" i="13" s="1"/>
  <c r="AW63" i="13" s="1"/>
  <c r="AL38" i="13"/>
  <c r="AS38" i="13" s="1" a="1"/>
  <c r="AS38" i="13" s="1"/>
  <c r="AW38" i="13" s="1"/>
  <c r="AL49" i="13"/>
  <c r="AS49" i="13" s="1" a="1"/>
  <c r="AS49" i="13" s="1"/>
  <c r="AW49" i="13" s="1"/>
  <c r="AL50" i="13"/>
  <c r="AS50" i="13" s="1" a="1"/>
  <c r="AS50" i="13" s="1"/>
  <c r="AW50" i="13" s="1"/>
  <c r="AL70" i="13"/>
  <c r="AS70" i="13" s="1" a="1"/>
  <c r="AS70" i="13" s="1"/>
  <c r="AW70" i="13" s="1"/>
  <c r="AL58" i="13"/>
  <c r="AS58" i="13" s="1" a="1"/>
  <c r="AS58" i="13" s="1"/>
  <c r="AW58" i="13" s="1"/>
  <c r="AL57" i="13"/>
  <c r="AS57" i="13" s="1" a="1"/>
  <c r="AS57" i="13" s="1"/>
  <c r="AW57" i="13" s="1"/>
  <c r="AL43" i="13"/>
  <c r="AS43" i="13" s="1" a="1"/>
  <c r="AS43" i="13" s="1"/>
  <c r="AW43" i="13" s="1"/>
  <c r="AL60" i="13"/>
  <c r="AS60" i="13" s="1" a="1"/>
  <c r="AS60" i="13" s="1"/>
  <c r="AW60" i="13" s="1"/>
  <c r="AL62" i="13"/>
  <c r="AS62" i="13" s="1" a="1"/>
  <c r="AS62" i="13" s="1"/>
  <c r="AW62" i="13" s="1"/>
  <c r="AL68" i="13"/>
  <c r="AS68" i="13" s="1" a="1"/>
  <c r="AS68" i="13" s="1"/>
  <c r="AW68" i="13" s="1"/>
  <c r="AL39" i="13"/>
  <c r="AS39" i="13" s="1" a="1"/>
  <c r="AS39" i="13" s="1"/>
  <c r="AW39" i="13" s="1"/>
  <c r="AL40" i="13"/>
  <c r="AS40" i="13" s="1" a="1"/>
  <c r="AS40" i="13" s="1"/>
  <c r="AW40" i="13" s="1"/>
  <c r="AL48" i="13"/>
  <c r="AS48" i="13" s="1" a="1"/>
  <c r="AS48" i="13" s="1"/>
  <c r="AW48" i="13" s="1"/>
  <c r="AL22" i="13"/>
  <c r="AS22" i="13" s="1" a="1"/>
  <c r="AS22" i="13" s="1"/>
  <c r="AW22" i="13" s="1"/>
  <c r="AL29" i="13"/>
  <c r="AS29" i="13" s="1" a="1"/>
  <c r="AS29" i="13" s="1"/>
  <c r="AW29" i="13" s="1"/>
  <c r="AL65" i="13"/>
  <c r="AS65" i="13" s="1" a="1"/>
  <c r="AS65" i="13" s="1"/>
  <c r="AW65" i="13" s="1"/>
  <c r="AL67" i="13"/>
  <c r="AS67" i="13" s="1" a="1"/>
  <c r="AS67" i="13" s="1"/>
  <c r="AW67" i="13" s="1"/>
  <c r="AL25" i="13"/>
  <c r="AS25" i="13" s="1" a="1"/>
  <c r="AS25" i="13" s="1"/>
  <c r="AW25" i="13" s="1"/>
  <c r="AL35" i="13"/>
  <c r="AS35" i="13" s="1" a="1"/>
  <c r="AS35" i="13" s="1"/>
  <c r="AW35" i="13" s="1"/>
  <c r="AL56" i="13"/>
  <c r="AS56" i="13" s="1" a="1"/>
  <c r="AS56" i="13" s="1"/>
  <c r="AW56" i="13" s="1"/>
  <c r="AL26" i="13"/>
  <c r="AS26" i="13" s="1" a="1"/>
  <c r="AS26" i="13" s="1"/>
  <c r="AW26" i="13" s="1"/>
  <c r="AL32" i="13"/>
  <c r="AS32" i="13" s="1" a="1"/>
  <c r="AS32" i="13" s="1"/>
  <c r="AW32" i="13" s="1"/>
  <c r="AL54" i="13"/>
  <c r="AS54" i="13" s="1" a="1"/>
  <c r="AS54" i="13" s="1"/>
  <c r="AW54" i="13" s="1"/>
  <c r="AL42" i="13"/>
  <c r="AS42" i="13" s="1" a="1"/>
  <c r="AS42" i="13" s="1"/>
  <c r="AW42" i="13" s="1"/>
  <c r="AL46" i="13"/>
  <c r="AS46" i="13" s="1" a="1"/>
  <c r="AS46" i="13" s="1"/>
  <c r="AW46" i="13" s="1"/>
  <c r="AL23" i="13"/>
  <c r="AS23" i="13" s="1" a="1"/>
  <c r="AS23" i="13" s="1"/>
  <c r="AW23" i="13" s="1"/>
  <c r="AL21" i="13"/>
  <c r="AS21" i="13" s="1" a="1"/>
  <c r="AS21" i="13" s="1"/>
  <c r="AW21" i="13" s="1"/>
  <c r="AL64" i="13"/>
  <c r="AS64" i="13" s="1" a="1"/>
  <c r="AS64" i="13" s="1"/>
  <c r="AW64" i="13" s="1"/>
  <c r="AL24" i="13"/>
  <c r="AS24" i="13" s="1" a="1"/>
  <c r="AS24" i="13" s="1"/>
  <c r="AW24" i="13" s="1"/>
  <c r="AL41" i="13"/>
  <c r="AS41" i="13" s="1" a="1"/>
  <c r="AS41" i="13" s="1"/>
  <c r="AW41" i="13" s="1"/>
  <c r="AL47" i="13"/>
  <c r="AS47" i="13" s="1" a="1"/>
  <c r="AS47" i="13" s="1"/>
  <c r="AW47" i="13" s="1"/>
  <c r="AL52" i="13"/>
  <c r="AS52" i="13" s="1" a="1"/>
  <c r="AS52" i="13" s="1"/>
  <c r="AW52" i="13" s="1"/>
  <c r="AL51" i="13"/>
  <c r="AS51" i="13" s="1" a="1"/>
  <c r="AS51" i="13" s="1"/>
  <c r="AW51" i="13" s="1"/>
  <c r="AL55" i="13"/>
  <c r="AS55" i="13" s="1" a="1"/>
  <c r="AS55" i="13" s="1"/>
  <c r="AW55" i="13" s="1"/>
  <c r="AL61" i="13"/>
  <c r="AS61" i="13" s="1" a="1"/>
  <c r="AS61" i="13" s="1"/>
  <c r="AW61" i="13" s="1"/>
  <c r="AL31" i="13"/>
  <c r="AS31" i="13" s="1" a="1"/>
  <c r="AS31" i="13" s="1"/>
  <c r="AW31" i="13" s="1"/>
  <c r="AS71" i="13" l="1"/>
  <c r="AW72" i="13"/>
  <c r="AW74" i="13" s="1"/>
  <c r="AL72" i="13"/>
  <c r="AL74" i="13" s="1"/>
  <c r="R10" i="25" l="1"/>
  <c r="U10" i="25"/>
  <c r="X10" i="25"/>
  <c r="AC10" i="25"/>
  <c r="R11" i="25"/>
  <c r="U11" i="25"/>
  <c r="X11" i="25"/>
  <c r="AC11" i="25"/>
  <c r="R12" i="25"/>
  <c r="U12" i="25"/>
  <c r="X12" i="25"/>
  <c r="AC12" i="25"/>
  <c r="R13" i="25"/>
  <c r="U13" i="25"/>
  <c r="X13" i="25"/>
  <c r="AC13" i="25"/>
  <c r="R14" i="25"/>
  <c r="U14" i="25"/>
  <c r="X14" i="25"/>
  <c r="AC14" i="25"/>
  <c r="R15" i="25"/>
  <c r="U15" i="25"/>
  <c r="X15" i="25"/>
  <c r="AC15" i="25"/>
  <c r="S15" i="22" l="1"/>
  <c r="J15" i="32" s="1"/>
  <c r="Q15" i="25"/>
  <c r="AR15" i="22"/>
  <c r="AQ15" i="22"/>
  <c r="Y11" i="22"/>
  <c r="W11" i="25"/>
  <c r="S12" i="22"/>
  <c r="J10" i="32" s="1"/>
  <c r="AR12" i="22"/>
  <c r="AQ12" i="22"/>
  <c r="Q12" i="25"/>
  <c r="Y13" i="22"/>
  <c r="W13" i="25"/>
  <c r="V11" i="22"/>
  <c r="AK11" i="22" s="1"/>
  <c r="T11" i="25"/>
  <c r="Y10" i="22"/>
  <c r="W10" i="25"/>
  <c r="S14" i="22"/>
  <c r="J14" i="32" s="1"/>
  <c r="Q14" i="25"/>
  <c r="AR14" i="22"/>
  <c r="AQ14" i="22"/>
  <c r="V13" i="22"/>
  <c r="AK13" i="22" s="1"/>
  <c r="T13" i="25"/>
  <c r="S11" i="22"/>
  <c r="J16" i="32" s="1"/>
  <c r="AQ11" i="22"/>
  <c r="AR11" i="22"/>
  <c r="Q11" i="25"/>
  <c r="Y12" i="22"/>
  <c r="W12" i="25"/>
  <c r="V10" i="22"/>
  <c r="AK10" i="22" s="1"/>
  <c r="T10" i="25"/>
  <c r="Y15" i="22"/>
  <c r="W15" i="25"/>
  <c r="V15" i="22"/>
  <c r="AK15" i="22" s="1"/>
  <c r="T15" i="25"/>
  <c r="S13" i="22"/>
  <c r="J13" i="32" s="1"/>
  <c r="Q13" i="25"/>
  <c r="AR13" i="22"/>
  <c r="AQ13" i="22"/>
  <c r="V14" i="22"/>
  <c r="AK14" i="22" s="1"/>
  <c r="T14" i="25"/>
  <c r="Y14" i="22"/>
  <c r="W14" i="25"/>
  <c r="V12" i="22"/>
  <c r="AK12" i="22" s="1"/>
  <c r="T12" i="25"/>
  <c r="S10" i="22"/>
  <c r="J12" i="32" s="1"/>
  <c r="AQ10" i="22"/>
  <c r="Q10" i="25"/>
  <c r="AR10" i="22"/>
  <c r="Y10" i="25" l="1"/>
  <c r="Y15" i="25"/>
  <c r="V14" i="25"/>
  <c r="V11" i="25"/>
  <c r="V13" i="25"/>
  <c r="Y11" i="25"/>
  <c r="V10" i="25"/>
  <c r="Y13" i="25"/>
  <c r="AD13" i="25" s="1"/>
  <c r="V12" i="25"/>
  <c r="Y12" i="25"/>
  <c r="V15" i="25"/>
  <c r="Y14" i="25"/>
  <c r="AD10" i="22"/>
  <c r="AD15" i="25"/>
  <c r="AD10" i="25"/>
  <c r="AB10" i="22"/>
  <c r="AL10" i="22" s="1"/>
  <c r="C35" i="32" s="1"/>
  <c r="AP10" i="22"/>
  <c r="AN10" i="22"/>
  <c r="P10" i="22"/>
  <c r="AD11" i="22"/>
  <c r="AR10" i="25"/>
  <c r="S10" i="25"/>
  <c r="P10" i="25" s="1"/>
  <c r="AQ10" i="25"/>
  <c r="AB11" i="22"/>
  <c r="AL11" i="22" s="1"/>
  <c r="C29" i="32" s="1"/>
  <c r="P11" i="22"/>
  <c r="AN11" i="22"/>
  <c r="AT11" i="22" s="1"/>
  <c r="AP11" i="22"/>
  <c r="AR13" i="25"/>
  <c r="AQ13" i="25"/>
  <c r="S13" i="25"/>
  <c r="P13" i="25" s="1"/>
  <c r="AD12" i="25"/>
  <c r="AB13" i="22"/>
  <c r="AL13" i="22" s="1"/>
  <c r="C11" i="32" s="1"/>
  <c r="P13" i="22"/>
  <c r="AN13" i="22"/>
  <c r="AP13" i="22"/>
  <c r="AD12" i="22"/>
  <c r="AD13" i="22"/>
  <c r="AD15" i="22"/>
  <c r="AB12" i="22"/>
  <c r="AL12" i="22" s="1"/>
  <c r="C10" i="32" s="1"/>
  <c r="AN12" i="22"/>
  <c r="AP12" i="22"/>
  <c r="P12" i="22"/>
  <c r="AD11" i="25"/>
  <c r="AD14" i="25"/>
  <c r="S11" i="25"/>
  <c r="P11" i="25" s="1"/>
  <c r="AQ11" i="25"/>
  <c r="AR11" i="25"/>
  <c r="AQ14" i="25"/>
  <c r="AR14" i="25"/>
  <c r="S14" i="25"/>
  <c r="P14" i="25" s="1"/>
  <c r="AR12" i="25"/>
  <c r="AQ12" i="25"/>
  <c r="S12" i="25"/>
  <c r="P12" i="25" s="1"/>
  <c r="AR15" i="25"/>
  <c r="S15" i="25"/>
  <c r="P15" i="25" s="1"/>
  <c r="AQ15" i="25"/>
  <c r="AD14" i="22"/>
  <c r="AB14" i="22"/>
  <c r="AL14" i="22" s="1"/>
  <c r="C12" i="32" s="1"/>
  <c r="AN14" i="22"/>
  <c r="AP14" i="22"/>
  <c r="P14" i="22"/>
  <c r="AB15" i="22"/>
  <c r="AL15" i="22" s="1"/>
  <c r="C14" i="32" s="1"/>
  <c r="AN15" i="22"/>
  <c r="P15" i="22"/>
  <c r="AP15" i="22"/>
  <c r="R7" i="25"/>
  <c r="T7" i="25"/>
  <c r="X7" i="25"/>
  <c r="AC7" i="25"/>
  <c r="R8" i="25"/>
  <c r="U8" i="25"/>
  <c r="X8" i="25"/>
  <c r="AC8" i="25"/>
  <c r="R9" i="25"/>
  <c r="U9" i="25"/>
  <c r="X9" i="25"/>
  <c r="AC9" i="25"/>
  <c r="AS13" i="22" l="1" a="1"/>
  <c r="AS13" i="22" s="1"/>
  <c r="AT13" i="22" s="1"/>
  <c r="AS14" i="22" a="1"/>
  <c r="AS14" i="22" s="1"/>
  <c r="AU14" i="22" s="1"/>
  <c r="AS15" i="22" a="1"/>
  <c r="AS15" i="22" s="1"/>
  <c r="AW15" i="22" s="1"/>
  <c r="AS12" i="22" a="1"/>
  <c r="AS12" i="22" s="1"/>
  <c r="AT12" i="22" s="1"/>
  <c r="AS11" i="22" a="1"/>
  <c r="AS11" i="22" s="1"/>
  <c r="AU11" i="22" s="1"/>
  <c r="AS10" i="22" a="1"/>
  <c r="AS10" i="22" s="1"/>
  <c r="AW10" i="22" s="1"/>
  <c r="V9" i="22"/>
  <c r="AK9" i="22" s="1"/>
  <c r="T9" i="25"/>
  <c r="S7" i="22"/>
  <c r="J7" i="32" s="1"/>
  <c r="Q7" i="25"/>
  <c r="AR7" i="22"/>
  <c r="AQ7" i="22"/>
  <c r="S9" i="22"/>
  <c r="J9" i="32" s="1"/>
  <c r="AQ9" i="22"/>
  <c r="AR9" i="22"/>
  <c r="Q9" i="25"/>
  <c r="AN15" i="25"/>
  <c r="AB15" i="25"/>
  <c r="AL15" i="25" s="1"/>
  <c r="AP15" i="25"/>
  <c r="AU13" i="22"/>
  <c r="V8" i="22"/>
  <c r="AK8" i="22" s="1"/>
  <c r="T8" i="25"/>
  <c r="Y7" i="22"/>
  <c r="W7" i="25"/>
  <c r="AT14" i="22"/>
  <c r="AN12" i="25"/>
  <c r="AB12" i="25"/>
  <c r="AL12" i="25" s="1"/>
  <c r="AP12" i="25"/>
  <c r="AP11" i="25"/>
  <c r="AN11" i="25"/>
  <c r="AB11" i="25"/>
  <c r="AL11" i="25" s="1"/>
  <c r="S8" i="22"/>
  <c r="J6" i="32" s="1"/>
  <c r="Q8" i="25"/>
  <c r="AR8" i="22"/>
  <c r="AQ8" i="22"/>
  <c r="V7" i="22"/>
  <c r="AK7" i="22" s="1"/>
  <c r="U7" i="25"/>
  <c r="Y9" i="22"/>
  <c r="W9" i="25"/>
  <c r="Y8" i="22"/>
  <c r="W8" i="25"/>
  <c r="AW14" i="22"/>
  <c r="AB14" i="25"/>
  <c r="AL14" i="25" s="1"/>
  <c r="AP14" i="25"/>
  <c r="AN14" i="25"/>
  <c r="AB13" i="25"/>
  <c r="AL13" i="25" s="1"/>
  <c r="AP13" i="25"/>
  <c r="AN13" i="25"/>
  <c r="AB10" i="25"/>
  <c r="AL10" i="25" s="1"/>
  <c r="AN10" i="25"/>
  <c r="AP10" i="25"/>
  <c r="X4" i="25"/>
  <c r="X5" i="25"/>
  <c r="X6" i="25"/>
  <c r="U4" i="25"/>
  <c r="U5" i="25"/>
  <c r="U6" i="25"/>
  <c r="R4" i="25"/>
  <c r="R6" i="25"/>
  <c r="AS13" i="25" l="1" a="1"/>
  <c r="AS13" i="25" s="1"/>
  <c r="AW13" i="25" s="1"/>
  <c r="C15" i="37"/>
  <c r="AS12" i="25" a="1"/>
  <c r="AS12" i="25" s="1"/>
  <c r="AT12" i="25" s="1"/>
  <c r="C11" i="37"/>
  <c r="AS15" i="25" a="1"/>
  <c r="AS15" i="25" s="1"/>
  <c r="AT15" i="25" s="1"/>
  <c r="C16" i="37"/>
  <c r="AS10" i="25" a="1"/>
  <c r="AS10" i="25" s="1"/>
  <c r="AW10" i="25" s="1"/>
  <c r="C24" i="37"/>
  <c r="AS14" i="25" a="1"/>
  <c r="AS14" i="25" s="1"/>
  <c r="AU14" i="25" s="1"/>
  <c r="C14" i="37"/>
  <c r="AS11" i="25" a="1"/>
  <c r="AS11" i="25" s="1"/>
  <c r="AT11" i="25" s="1"/>
  <c r="C22" i="37"/>
  <c r="AW13" i="22"/>
  <c r="Y8" i="25"/>
  <c r="AD8" i="25" s="1"/>
  <c r="Y7" i="25"/>
  <c r="AD7" i="25" s="1"/>
  <c r="Y9" i="25"/>
  <c r="V9" i="25"/>
  <c r="V8" i="25"/>
  <c r="V7" i="25"/>
  <c r="AW11" i="22"/>
  <c r="AU15" i="22"/>
  <c r="AU10" i="22"/>
  <c r="AT10" i="22"/>
  <c r="AW12" i="22"/>
  <c r="AU12" i="22"/>
  <c r="AT15" i="22"/>
  <c r="R45" i="22"/>
  <c r="R3" i="25"/>
  <c r="X45" i="22"/>
  <c r="X102" i="22" s="1"/>
  <c r="N11" i="3" s="1"/>
  <c r="X3" i="25"/>
  <c r="AD9" i="22"/>
  <c r="AD7" i="22"/>
  <c r="AR7" i="25"/>
  <c r="S7" i="25"/>
  <c r="P7" i="25" s="1"/>
  <c r="AQ7" i="25"/>
  <c r="AR9" i="25"/>
  <c r="S9" i="25"/>
  <c r="P9" i="25" s="1"/>
  <c r="AQ9" i="25"/>
  <c r="AB7" i="22"/>
  <c r="AL7" i="22" s="1"/>
  <c r="C7" i="32" s="1"/>
  <c r="AN7" i="22"/>
  <c r="P7" i="22"/>
  <c r="AP7" i="22"/>
  <c r="R5" i="25"/>
  <c r="U45" i="22"/>
  <c r="U102" i="22" s="1"/>
  <c r="K11" i="3" s="1"/>
  <c r="K48" i="3" s="1"/>
  <c r="U3" i="25"/>
  <c r="AD8" i="22"/>
  <c r="AR8" i="25"/>
  <c r="S8" i="25"/>
  <c r="P8" i="25" s="1"/>
  <c r="AQ8" i="25"/>
  <c r="AU12" i="25"/>
  <c r="AD9" i="25"/>
  <c r="AB8" i="22"/>
  <c r="AL8" i="22" s="1"/>
  <c r="C6" i="32" s="1"/>
  <c r="AP8" i="22"/>
  <c r="P8" i="22"/>
  <c r="AN8" i="22"/>
  <c r="AB9" i="22"/>
  <c r="AL9" i="22" s="1"/>
  <c r="C8" i="32" s="1"/>
  <c r="P9" i="22"/>
  <c r="AN9" i="22"/>
  <c r="AP9" i="22"/>
  <c r="AC6" i="25"/>
  <c r="AC5" i="25"/>
  <c r="AC4" i="25"/>
  <c r="AJ45" i="22"/>
  <c r="AJ102" i="22" s="1"/>
  <c r="U11" i="3" s="1"/>
  <c r="AW12" i="25" l="1"/>
  <c r="AU13" i="25"/>
  <c r="AW15" i="25"/>
  <c r="AT13" i="25"/>
  <c r="AW14" i="25"/>
  <c r="AU15" i="25"/>
  <c r="AT14" i="25"/>
  <c r="AW11" i="25"/>
  <c r="AU11" i="25"/>
  <c r="AU10" i="25"/>
  <c r="AT10" i="25"/>
  <c r="N48" i="3"/>
  <c r="U48" i="3"/>
  <c r="AJ104" i="25" s="1"/>
  <c r="U45" i="25"/>
  <c r="U102" i="25" s="1"/>
  <c r="X45" i="25"/>
  <c r="X102" i="25" s="1"/>
  <c r="AS8" i="22" a="1"/>
  <c r="AS8" i="22" s="1"/>
  <c r="AT8" i="22" s="1"/>
  <c r="AS7" i="22" a="1"/>
  <c r="AS7" i="22" s="1"/>
  <c r="AT7" i="22" s="1"/>
  <c r="AS9" i="22" a="1"/>
  <c r="AS9" i="22" s="1"/>
  <c r="AU9" i="22" s="1"/>
  <c r="R45" i="25"/>
  <c r="R102" i="25" s="1"/>
  <c r="AW8" i="22"/>
  <c r="AU8" i="22"/>
  <c r="V4" i="22"/>
  <c r="AK4" i="22" s="1"/>
  <c r="T4" i="25"/>
  <c r="AC45" i="22"/>
  <c r="AC3" i="25"/>
  <c r="Q45" i="22"/>
  <c r="AQ3" i="22"/>
  <c r="S3" i="22"/>
  <c r="Q3" i="25"/>
  <c r="AR3" i="22"/>
  <c r="AR5" i="22"/>
  <c r="Q5" i="25"/>
  <c r="AQ5" i="22"/>
  <c r="Y4" i="22"/>
  <c r="W4" i="25"/>
  <c r="AB8" i="25"/>
  <c r="AL8" i="25" s="1"/>
  <c r="AN8" i="25"/>
  <c r="AP8" i="25"/>
  <c r="AN7" i="25"/>
  <c r="AP7" i="25"/>
  <c r="AB7" i="25"/>
  <c r="AL7" i="25" s="1"/>
  <c r="W45" i="22"/>
  <c r="W102" i="22" s="1"/>
  <c r="M11" i="3" s="1"/>
  <c r="M48" i="3" s="1"/>
  <c r="W104" i="25" s="1"/>
  <c r="W3" i="25"/>
  <c r="Y3" i="22"/>
  <c r="V5" i="22"/>
  <c r="AK5" i="22" s="1"/>
  <c r="T5" i="25"/>
  <c r="S6" i="22"/>
  <c r="J8" i="32" s="1"/>
  <c r="Q6" i="25"/>
  <c r="AQ6" i="22"/>
  <c r="AR6" i="22"/>
  <c r="S4" i="22"/>
  <c r="J4" i="32" s="1"/>
  <c r="Q4" i="25"/>
  <c r="AR4" i="22"/>
  <c r="AQ4" i="22"/>
  <c r="V6" i="22"/>
  <c r="AK6" i="22" s="1"/>
  <c r="T6" i="25"/>
  <c r="AP9" i="25"/>
  <c r="AB9" i="25"/>
  <c r="AL9" i="25" s="1"/>
  <c r="AN9" i="25"/>
  <c r="T45" i="22"/>
  <c r="T102" i="22" s="1"/>
  <c r="J11" i="3" s="1"/>
  <c r="J48" i="3" s="1"/>
  <c r="V3" i="22"/>
  <c r="T3" i="25"/>
  <c r="Y6" i="22"/>
  <c r="W6" i="25"/>
  <c r="AT9" i="22"/>
  <c r="S5" i="22"/>
  <c r="J11" i="32" s="1"/>
  <c r="AE45" i="22"/>
  <c r="AE102" i="22" s="1"/>
  <c r="Q11" i="3" s="1"/>
  <c r="Y5" i="22"/>
  <c r="W5" i="25"/>
  <c r="I11" i="3"/>
  <c r="R102" i="22"/>
  <c r="N49" i="3" l="1"/>
  <c r="AS7" i="25" a="1"/>
  <c r="AS7" i="25" s="1"/>
  <c r="AT7" i="25" s="1"/>
  <c r="C9" i="37"/>
  <c r="AS8" i="25" a="1"/>
  <c r="AS8" i="25" s="1"/>
  <c r="AU8" i="25" s="1"/>
  <c r="C6" i="37"/>
  <c r="AS9" i="25" a="1"/>
  <c r="AS9" i="25" s="1"/>
  <c r="AW9" i="25" s="1"/>
  <c r="C7" i="37"/>
  <c r="Q48" i="3"/>
  <c r="J36" i="32"/>
  <c r="K4" i="32" s="1"/>
  <c r="K11" i="32"/>
  <c r="K8" i="32"/>
  <c r="X104" i="25"/>
  <c r="I48" i="3"/>
  <c r="R104" i="25" s="1"/>
  <c r="AK102" i="25"/>
  <c r="AC45" i="25"/>
  <c r="AC102" i="25" s="1"/>
  <c r="V4" i="25"/>
  <c r="V6" i="25"/>
  <c r="Y5" i="25"/>
  <c r="AD5" i="25" s="1"/>
  <c r="Y6" i="25"/>
  <c r="V5" i="25"/>
  <c r="Y4" i="25"/>
  <c r="AW9" i="22"/>
  <c r="AW7" i="22"/>
  <c r="AQ44" i="22"/>
  <c r="AU7" i="22"/>
  <c r="S45" i="22"/>
  <c r="S102" i="22" s="1"/>
  <c r="AB3" i="22"/>
  <c r="P3" i="22"/>
  <c r="AP3" i="22"/>
  <c r="AN3" i="22"/>
  <c r="AD6" i="25"/>
  <c r="AD6" i="22"/>
  <c r="S6" i="25"/>
  <c r="P6" i="25" s="1"/>
  <c r="AQ6" i="25"/>
  <c r="AR6" i="25"/>
  <c r="AD4" i="22"/>
  <c r="H11" i="3"/>
  <c r="Q102" i="22"/>
  <c r="AR102" i="22" s="1"/>
  <c r="AR45" i="22"/>
  <c r="AD4" i="25"/>
  <c r="T45" i="25"/>
  <c r="T102" i="25" s="1"/>
  <c r="V3" i="25"/>
  <c r="AB6" i="22"/>
  <c r="AL6" i="22" s="1"/>
  <c r="C9" i="32" s="1"/>
  <c r="AN6" i="22"/>
  <c r="AP6" i="22"/>
  <c r="P6" i="22"/>
  <c r="V45" i="22"/>
  <c r="V102" i="22" s="1"/>
  <c r="AK3" i="22"/>
  <c r="AK45" i="22" s="1"/>
  <c r="AK102" i="22" s="1"/>
  <c r="AR5" i="25"/>
  <c r="AQ5" i="25"/>
  <c r="S5" i="25"/>
  <c r="P5" i="25" s="1"/>
  <c r="AC102" i="22"/>
  <c r="AD5" i="22"/>
  <c r="L11" i="3"/>
  <c r="O11" i="3"/>
  <c r="O48" i="3" s="1"/>
  <c r="AD3" i="22"/>
  <c r="Y45" i="22"/>
  <c r="Y102" i="22" s="1"/>
  <c r="AA5" i="22" s="1"/>
  <c r="AL3" i="22"/>
  <c r="C5" i="32" s="1"/>
  <c r="AR44" i="22"/>
  <c r="AQ4" i="25"/>
  <c r="S4" i="25"/>
  <c r="P4" i="25" s="1"/>
  <c r="AR4" i="25"/>
  <c r="AB5" i="22"/>
  <c r="AL5" i="22" s="1"/>
  <c r="C13" i="32" s="1"/>
  <c r="P5" i="22"/>
  <c r="AN5" i="22"/>
  <c r="AP5" i="22"/>
  <c r="AB4" i="22"/>
  <c r="AL4" i="22" s="1"/>
  <c r="C4" i="32" s="1"/>
  <c r="AN4" i="22"/>
  <c r="AP4" i="22"/>
  <c r="P4" i="22"/>
  <c r="Y3" i="25"/>
  <c r="W45" i="25"/>
  <c r="W102" i="25" s="1"/>
  <c r="S3" i="25"/>
  <c r="P3" i="25" s="1"/>
  <c r="AQ3" i="25"/>
  <c r="AR3" i="25"/>
  <c r="Q45" i="25"/>
  <c r="AW8" i="25" l="1"/>
  <c r="AU7" i="25"/>
  <c r="AT8" i="25"/>
  <c r="AW7" i="25"/>
  <c r="AT9" i="25"/>
  <c r="AU9" i="25"/>
  <c r="L4" i="32"/>
  <c r="U49" i="3"/>
  <c r="AA49" i="3"/>
  <c r="X49" i="3"/>
  <c r="V49" i="3"/>
  <c r="T49" i="3"/>
  <c r="S49" i="3"/>
  <c r="Y49" i="3"/>
  <c r="W49" i="3"/>
  <c r="H48" i="3"/>
  <c r="Q104" i="25" s="1"/>
  <c r="K5" i="32"/>
  <c r="K36" i="32" s="1"/>
  <c r="K21" i="32"/>
  <c r="K25" i="32"/>
  <c r="K35" i="32"/>
  <c r="K34" i="32"/>
  <c r="K27" i="32"/>
  <c r="K26" i="32"/>
  <c r="K23" i="32"/>
  <c r="K19" i="32"/>
  <c r="K22" i="32"/>
  <c r="K20" i="32"/>
  <c r="K17" i="32"/>
  <c r="K32" i="32"/>
  <c r="K30" i="32"/>
  <c r="K24" i="32"/>
  <c r="K33" i="32"/>
  <c r="K28" i="32"/>
  <c r="K18" i="32"/>
  <c r="K31" i="32"/>
  <c r="K29" i="32"/>
  <c r="K16" i="32"/>
  <c r="K10" i="32"/>
  <c r="K13" i="32"/>
  <c r="K12" i="32"/>
  <c r="K14" i="32"/>
  <c r="K15" i="32"/>
  <c r="K9" i="32"/>
  <c r="K6" i="32"/>
  <c r="K7" i="32"/>
  <c r="C36" i="32"/>
  <c r="D4" i="32"/>
  <c r="AE104" i="25"/>
  <c r="Q49" i="3"/>
  <c r="L48" i="3"/>
  <c r="AR44" i="25"/>
  <c r="AQ44" i="25"/>
  <c r="AS6" i="22" a="1"/>
  <c r="AS6" i="22" s="1"/>
  <c r="AT6" i="22" s="1"/>
  <c r="AS4" i="22" a="1"/>
  <c r="AS4" i="22" s="1"/>
  <c r="AU4" i="22" s="1"/>
  <c r="AS5" i="22" a="1"/>
  <c r="AS5" i="22" s="1"/>
  <c r="AU5" i="22" s="1"/>
  <c r="AT4" i="22"/>
  <c r="AW4" i="22"/>
  <c r="AA3" i="22"/>
  <c r="AD3" i="25"/>
  <c r="Y45" i="25"/>
  <c r="AL45" i="22"/>
  <c r="AL102" i="22" s="1"/>
  <c r="AA33" i="22"/>
  <c r="AA40" i="22"/>
  <c r="AA58" i="22"/>
  <c r="AA51" i="22"/>
  <c r="AA48" i="22"/>
  <c r="AA66" i="22"/>
  <c r="AA78" i="22"/>
  <c r="AA53" i="22"/>
  <c r="AA39" i="22"/>
  <c r="AA74" i="22"/>
  <c r="AA19" i="22"/>
  <c r="AA64" i="22"/>
  <c r="AA56" i="22"/>
  <c r="AA54" i="22"/>
  <c r="AA57" i="22"/>
  <c r="AA89" i="22"/>
  <c r="AA55" i="22"/>
  <c r="AA61" i="22"/>
  <c r="AA34" i="22"/>
  <c r="AA76" i="22"/>
  <c r="AA60" i="22"/>
  <c r="AA83" i="22"/>
  <c r="AA37" i="22"/>
  <c r="AA31" i="22"/>
  <c r="AA71" i="22"/>
  <c r="AA72" i="22"/>
  <c r="AA63" i="22"/>
  <c r="AA88" i="22"/>
  <c r="AA92" i="22"/>
  <c r="AA36" i="22"/>
  <c r="AA70" i="22"/>
  <c r="AA49" i="22"/>
  <c r="AA43" i="22"/>
  <c r="AA38" i="22"/>
  <c r="AA35" i="22"/>
  <c r="AA75" i="22"/>
  <c r="AA69" i="22"/>
  <c r="AA79" i="22"/>
  <c r="AA67" i="22"/>
  <c r="AA98" i="22"/>
  <c r="AA87" i="22"/>
  <c r="AA68" i="22"/>
  <c r="AA80" i="22"/>
  <c r="AA42" i="22"/>
  <c r="AA91" i="22"/>
  <c r="AA22" i="22"/>
  <c r="AA23" i="22"/>
  <c r="AA82" i="22"/>
  <c r="AA47" i="22"/>
  <c r="AA52" i="22"/>
  <c r="AA50" i="22"/>
  <c r="AA90" i="22"/>
  <c r="AA97" i="22"/>
  <c r="AA86" i="22"/>
  <c r="AA30" i="22"/>
  <c r="AA85" i="22"/>
  <c r="AA84" i="22"/>
  <c r="AA41" i="22"/>
  <c r="AA21" i="22"/>
  <c r="AA32" i="22"/>
  <c r="AA73" i="22"/>
  <c r="AA81" i="22"/>
  <c r="AA65" i="22"/>
  <c r="AA59" i="22"/>
  <c r="AA94" i="22"/>
  <c r="AA62" i="22"/>
  <c r="AA93" i="22"/>
  <c r="AA77" i="22"/>
  <c r="AA96" i="22"/>
  <c r="AA20" i="22"/>
  <c r="AA95" i="22"/>
  <c r="AA15" i="22"/>
  <c r="AA14" i="22"/>
  <c r="AA10" i="22"/>
  <c r="AA12" i="22"/>
  <c r="AA11" i="22"/>
  <c r="AA13" i="22"/>
  <c r="AA8" i="22"/>
  <c r="AA9" i="22"/>
  <c r="AA7" i="22"/>
  <c r="AS3" i="22"/>
  <c r="AD45" i="22"/>
  <c r="AP6" i="25"/>
  <c r="AB6" i="25"/>
  <c r="AL6" i="25" s="1"/>
  <c r="AN6" i="25"/>
  <c r="AN44" i="22"/>
  <c r="Q102" i="25"/>
  <c r="AR102" i="25" s="1"/>
  <c r="AR45" i="25"/>
  <c r="AN4" i="25"/>
  <c r="AB4" i="25"/>
  <c r="AL4" i="25" s="1"/>
  <c r="AP4" i="25"/>
  <c r="R11" i="3"/>
  <c r="F11" i="3" s="1"/>
  <c r="AD102" i="22"/>
  <c r="AP44" i="22"/>
  <c r="S45" i="25"/>
  <c r="S102" i="25" s="1"/>
  <c r="AP3" i="25"/>
  <c r="AB3" i="25"/>
  <c r="AN3" i="25"/>
  <c r="AH11" i="3"/>
  <c r="AP5" i="25"/>
  <c r="AN5" i="25"/>
  <c r="AB5" i="25"/>
  <c r="AL5" i="25" s="1"/>
  <c r="V45" i="25"/>
  <c r="V102" i="25" s="1"/>
  <c r="AA6" i="22"/>
  <c r="AA4" i="22"/>
  <c r="AB45" i="22"/>
  <c r="AB102" i="22" s="1"/>
  <c r="P11" i="3" s="1"/>
  <c r="P48" i="3" s="1"/>
  <c r="AS5" i="25" l="1" a="1"/>
  <c r="AS5" i="25" s="1"/>
  <c r="C12" i="37"/>
  <c r="AS4" i="25" a="1"/>
  <c r="AS4" i="25" s="1"/>
  <c r="AT4" i="25" s="1"/>
  <c r="C4" i="37"/>
  <c r="AS6" i="25" a="1"/>
  <c r="AS6" i="25" s="1"/>
  <c r="AT6" i="25" s="1"/>
  <c r="C8" i="37"/>
  <c r="E4" i="32"/>
  <c r="P49" i="3"/>
  <c r="AB104" i="25"/>
  <c r="R48" i="3"/>
  <c r="D6" i="32"/>
  <c r="D18" i="32"/>
  <c r="D20" i="32"/>
  <c r="D21" i="32"/>
  <c r="D34" i="32"/>
  <c r="D16" i="32"/>
  <c r="D17" i="32"/>
  <c r="D24" i="32"/>
  <c r="D28" i="32"/>
  <c r="D33" i="32"/>
  <c r="D32" i="32"/>
  <c r="D27" i="32"/>
  <c r="D25" i="32"/>
  <c r="D22" i="32"/>
  <c r="D31" i="32"/>
  <c r="D26" i="32"/>
  <c r="D23" i="32"/>
  <c r="D19" i="32"/>
  <c r="D30" i="32"/>
  <c r="D15" i="32"/>
  <c r="D12" i="32"/>
  <c r="D11" i="32"/>
  <c r="D10" i="32"/>
  <c r="D29" i="32"/>
  <c r="D35" i="32"/>
  <c r="D14" i="32"/>
  <c r="D7" i="32"/>
  <c r="D8" i="32"/>
  <c r="D9" i="32"/>
  <c r="D5" i="32"/>
  <c r="D36" i="32" s="1"/>
  <c r="D13" i="32"/>
  <c r="Z49" i="3"/>
  <c r="AK104" i="25"/>
  <c r="L5" i="32"/>
  <c r="M4" i="32"/>
  <c r="G4" i="32" s="1"/>
  <c r="AT5" i="22"/>
  <c r="AU6" i="22"/>
  <c r="AW6" i="22"/>
  <c r="AB11" i="3"/>
  <c r="AW5" i="22"/>
  <c r="AL3" i="25"/>
  <c r="AT3" i="22"/>
  <c r="AT44" i="22" s="1"/>
  <c r="AW3" i="22"/>
  <c r="AU3" i="22"/>
  <c r="AU44" i="22" s="1"/>
  <c r="AS44" i="22"/>
  <c r="AA100" i="22"/>
  <c r="AW5" i="25"/>
  <c r="AU5" i="25"/>
  <c r="AT5" i="25"/>
  <c r="AN44" i="25"/>
  <c r="Y102" i="25"/>
  <c r="AD45" i="25"/>
  <c r="AE11" i="3"/>
  <c r="AB45" i="25"/>
  <c r="AB102" i="25" s="1"/>
  <c r="AU4" i="25"/>
  <c r="AA45" i="22"/>
  <c r="AP44" i="25"/>
  <c r="AC11" i="3"/>
  <c r="AW6" i="25" l="1"/>
  <c r="AU6" i="25"/>
  <c r="AW4" i="25"/>
  <c r="AL45" i="25"/>
  <c r="AL102" i="25" s="1"/>
  <c r="C5" i="37"/>
  <c r="AC48" i="3"/>
  <c r="AD10" i="3"/>
  <c r="AA26" i="25"/>
  <c r="AA25" i="25"/>
  <c r="AA24" i="25"/>
  <c r="AB48" i="3"/>
  <c r="M5" i="32"/>
  <c r="G5" i="32" s="1"/>
  <c r="L6" i="32"/>
  <c r="AC104" i="25"/>
  <c r="R49" i="3"/>
  <c r="F4" i="32"/>
  <c r="E5" i="32"/>
  <c r="AA21" i="25"/>
  <c r="AA17" i="25"/>
  <c r="AA20" i="25"/>
  <c r="AA18" i="25"/>
  <c r="AA29" i="25"/>
  <c r="AA16" i="25"/>
  <c r="AA27" i="25"/>
  <c r="AA19" i="25"/>
  <c r="AA22" i="25"/>
  <c r="AA23" i="25"/>
  <c r="AA28" i="25"/>
  <c r="AW45" i="22"/>
  <c r="AW102" i="22" s="1"/>
  <c r="AS3" i="25"/>
  <c r="AT3" i="25" s="1"/>
  <c r="AT44" i="25" s="1"/>
  <c r="AA41" i="25"/>
  <c r="AA33" i="25"/>
  <c r="AA37" i="25"/>
  <c r="AA90" i="25"/>
  <c r="AA80" i="25"/>
  <c r="AA94" i="25"/>
  <c r="AA87" i="25"/>
  <c r="AA71" i="25"/>
  <c r="AA85" i="25"/>
  <c r="AA35" i="25"/>
  <c r="AA40" i="25"/>
  <c r="AA42" i="25"/>
  <c r="AA82" i="25"/>
  <c r="AA74" i="25"/>
  <c r="AA96" i="25"/>
  <c r="AA84" i="25"/>
  <c r="AA75" i="25"/>
  <c r="AA50" i="25"/>
  <c r="AA31" i="25"/>
  <c r="AA69" i="25"/>
  <c r="AA73" i="25"/>
  <c r="AA58" i="25"/>
  <c r="AA88" i="25"/>
  <c r="AA48" i="25"/>
  <c r="AA63" i="25"/>
  <c r="AA92" i="25"/>
  <c r="AA83" i="25"/>
  <c r="AA36" i="25"/>
  <c r="AA61" i="25"/>
  <c r="AA53" i="25"/>
  <c r="AA57" i="25"/>
  <c r="AA65" i="25"/>
  <c r="AA56" i="25"/>
  <c r="AA76" i="25"/>
  <c r="AA77" i="25"/>
  <c r="AA79" i="25"/>
  <c r="AA98" i="25"/>
  <c r="AA34" i="25"/>
  <c r="AA64" i="25"/>
  <c r="AA72" i="25"/>
  <c r="AA62" i="25"/>
  <c r="AA86" i="25"/>
  <c r="AA93" i="25"/>
  <c r="AA30" i="25"/>
  <c r="AA97" i="25"/>
  <c r="AA54" i="25"/>
  <c r="AA70" i="25"/>
  <c r="AA78" i="25"/>
  <c r="AA55" i="25"/>
  <c r="AA51" i="25"/>
  <c r="AA91" i="25"/>
  <c r="AA32" i="25"/>
  <c r="AA89" i="25"/>
  <c r="AA47" i="25"/>
  <c r="AA49" i="25"/>
  <c r="AA66" i="25"/>
  <c r="AA60" i="25"/>
  <c r="AA52" i="25"/>
  <c r="AA67" i="25"/>
  <c r="AA43" i="25"/>
  <c r="AA38" i="25"/>
  <c r="AA39" i="25"/>
  <c r="AA81" i="25"/>
  <c r="AA68" i="25"/>
  <c r="AA95" i="25"/>
  <c r="AA59" i="25"/>
  <c r="AA12" i="25"/>
  <c r="AA14" i="25"/>
  <c r="AA15" i="25"/>
  <c r="AA13" i="25"/>
  <c r="AA10" i="25"/>
  <c r="AA11" i="25"/>
  <c r="AA7" i="25"/>
  <c r="AA8" i="25"/>
  <c r="AA9" i="25"/>
  <c r="AA6" i="25"/>
  <c r="AA4" i="25"/>
  <c r="AA5" i="25"/>
  <c r="AD102" i="25"/>
  <c r="AA3" i="25"/>
  <c r="AF11" i="3"/>
  <c r="AG11" i="3"/>
  <c r="AA102" i="22"/>
  <c r="AC49" i="3" l="1"/>
  <c r="AL104" i="25"/>
  <c r="AD49" i="3"/>
  <c r="AD48" i="3"/>
  <c r="C45" i="37"/>
  <c r="D5" i="37" s="1"/>
  <c r="L7" i="32"/>
  <c r="M6" i="32"/>
  <c r="G6" i="32" s="1"/>
  <c r="E6" i="32"/>
  <c r="F5" i="32"/>
  <c r="AW3" i="25"/>
  <c r="AW45" i="25" s="1"/>
  <c r="AW102" i="25" s="1"/>
  <c r="AU3" i="25"/>
  <c r="AU44" i="25" s="1"/>
  <c r="AS44" i="25"/>
  <c r="AA45" i="25"/>
  <c r="AA100" i="25"/>
  <c r="D28" i="37" l="1"/>
  <c r="D17" i="37"/>
  <c r="D34" i="37"/>
  <c r="D32" i="37"/>
  <c r="D41" i="37"/>
  <c r="D27" i="37"/>
  <c r="D31" i="37"/>
  <c r="D21" i="37"/>
  <c r="D37" i="37"/>
  <c r="D14" i="37"/>
  <c r="D12" i="37"/>
  <c r="D36" i="37"/>
  <c r="D26" i="37"/>
  <c r="D8" i="37"/>
  <c r="D22" i="37"/>
  <c r="D11" i="37"/>
  <c r="D44" i="37"/>
  <c r="D6" i="37"/>
  <c r="D43" i="37"/>
  <c r="D40" i="37"/>
  <c r="D25" i="37"/>
  <c r="D35" i="37"/>
  <c r="D39" i="37"/>
  <c r="D7" i="37"/>
  <c r="D30" i="37"/>
  <c r="D20" i="37"/>
  <c r="D18" i="37"/>
  <c r="D29" i="37"/>
  <c r="D33" i="37"/>
  <c r="D38" i="37"/>
  <c r="D23" i="37"/>
  <c r="D13" i="37"/>
  <c r="D24" i="37"/>
  <c r="D15" i="37"/>
  <c r="D4" i="37"/>
  <c r="D9" i="37"/>
  <c r="D10" i="37"/>
  <c r="D16" i="37"/>
  <c r="D19" i="37"/>
  <c r="D42" i="37"/>
  <c r="F6" i="32"/>
  <c r="E7" i="32"/>
  <c r="L8" i="32"/>
  <c r="M7" i="32"/>
  <c r="AA102" i="25"/>
  <c r="E4" i="37" l="1"/>
  <c r="D45" i="37"/>
  <c r="L9" i="32"/>
  <c r="M8" i="32"/>
  <c r="E8" i="32"/>
  <c r="F7" i="32"/>
  <c r="F4" i="37" l="1"/>
  <c r="E5" i="37"/>
  <c r="E9" i="32"/>
  <c r="F8" i="32"/>
  <c r="G7" i="32"/>
  <c r="G9" i="32"/>
  <c r="L10" i="32"/>
  <c r="M9" i="32"/>
  <c r="G8" i="32" s="1"/>
  <c r="E6" i="37" l="1"/>
  <c r="F5" i="37"/>
  <c r="L11" i="32"/>
  <c r="M10" i="32"/>
  <c r="G10" i="32" s="1"/>
  <c r="E10" i="32"/>
  <c r="F9" i="32"/>
  <c r="F6" i="37" l="1"/>
  <c r="E7" i="37"/>
  <c r="E11" i="32"/>
  <c r="F10" i="32"/>
  <c r="L12" i="32"/>
  <c r="M11" i="32"/>
  <c r="E8" i="37" l="1"/>
  <c r="F7" i="37"/>
  <c r="L13" i="32"/>
  <c r="M12" i="32"/>
  <c r="G35" i="32" s="1"/>
  <c r="E12" i="32"/>
  <c r="F11" i="32"/>
  <c r="E9" i="37" l="1"/>
  <c r="F8" i="37"/>
  <c r="E13" i="32"/>
  <c r="F12" i="32"/>
  <c r="L14" i="32"/>
  <c r="M13" i="32"/>
  <c r="F9" i="37" l="1"/>
  <c r="E10" i="37"/>
  <c r="G13" i="32"/>
  <c r="G11" i="32"/>
  <c r="L15" i="32"/>
  <c r="M14" i="32"/>
  <c r="F13" i="32"/>
  <c r="E14" i="32"/>
  <c r="F10" i="37" l="1"/>
  <c r="E11" i="37"/>
  <c r="E15" i="32"/>
  <c r="F14" i="32"/>
  <c r="M15" i="32"/>
  <c r="L16" i="32"/>
  <c r="F11" i="37" l="1"/>
  <c r="E12" i="37"/>
  <c r="L17" i="32"/>
  <c r="M16" i="32"/>
  <c r="E16" i="32"/>
  <c r="F15" i="32"/>
  <c r="E13" i="37" l="1"/>
  <c r="F12" i="37"/>
  <c r="E17" i="32"/>
  <c r="F16" i="32"/>
  <c r="L18" i="32"/>
  <c r="M17" i="32"/>
  <c r="G15" i="32" s="1"/>
  <c r="E14" i="37" l="1"/>
  <c r="F13" i="37"/>
  <c r="L19" i="32"/>
  <c r="M18" i="32"/>
  <c r="G14" i="32" s="1"/>
  <c r="E18" i="32"/>
  <c r="F17" i="32"/>
  <c r="F14" i="37" l="1"/>
  <c r="E15" i="37"/>
  <c r="E19" i="32"/>
  <c r="F18" i="32"/>
  <c r="L20" i="32"/>
  <c r="M19" i="32"/>
  <c r="E16" i="37" l="1"/>
  <c r="F15" i="37"/>
  <c r="G16" i="32"/>
  <c r="G17" i="32"/>
  <c r="L21" i="32"/>
  <c r="M20" i="32"/>
  <c r="E20" i="32"/>
  <c r="F19" i="32"/>
  <c r="E17" i="37" l="1"/>
  <c r="F16" i="37"/>
  <c r="E21" i="32"/>
  <c r="F20" i="32"/>
  <c r="L22" i="32"/>
  <c r="M21" i="32"/>
  <c r="F17" i="37" l="1"/>
  <c r="E18" i="37"/>
  <c r="L23" i="32"/>
  <c r="M22" i="32"/>
  <c r="G20" i="32" s="1"/>
  <c r="E22" i="32"/>
  <c r="F21" i="32"/>
  <c r="E19" i="37" l="1"/>
  <c r="F18" i="37"/>
  <c r="E23" i="32"/>
  <c r="F22" i="32"/>
  <c r="L24" i="32"/>
  <c r="M23" i="32"/>
  <c r="F19" i="37" l="1"/>
  <c r="E20" i="37"/>
  <c r="G19" i="32"/>
  <c r="G28" i="32"/>
  <c r="L25" i="32"/>
  <c r="M24" i="32"/>
  <c r="E24" i="32"/>
  <c r="F23" i="32"/>
  <c r="F20" i="37" l="1"/>
  <c r="E21" i="37"/>
  <c r="E25" i="32"/>
  <c r="F24" i="32"/>
  <c r="G12" i="32"/>
  <c r="G21" i="32"/>
  <c r="L26" i="32"/>
  <c r="M25" i="32"/>
  <c r="G34" i="32" s="1"/>
  <c r="F21" i="37" l="1"/>
  <c r="E22" i="37"/>
  <c r="L27" i="32"/>
  <c r="M26" i="32"/>
  <c r="G22" i="32" s="1"/>
  <c r="E26" i="32"/>
  <c r="F25" i="32"/>
  <c r="E23" i="37" l="1"/>
  <c r="F22" i="37"/>
  <c r="E27" i="32"/>
  <c r="F26" i="32"/>
  <c r="L28" i="32"/>
  <c r="M27" i="32"/>
  <c r="G23" i="32" s="1"/>
  <c r="E24" i="37" l="1"/>
  <c r="F23" i="37"/>
  <c r="L29" i="32"/>
  <c r="M28" i="32"/>
  <c r="G30" i="32" s="1"/>
  <c r="E28" i="32"/>
  <c r="F27" i="32"/>
  <c r="E25" i="37" l="1"/>
  <c r="E28" i="37"/>
  <c r="F24" i="37"/>
  <c r="E29" i="32"/>
  <c r="F28" i="32"/>
  <c r="L30" i="32"/>
  <c r="M29" i="32"/>
  <c r="F28" i="37" l="1"/>
  <c r="E29" i="37"/>
  <c r="E26" i="37"/>
  <c r="F25" i="37"/>
  <c r="G29" i="32"/>
  <c r="G24" i="32"/>
  <c r="L31" i="32"/>
  <c r="M30" i="32"/>
  <c r="E30" i="32"/>
  <c r="F29" i="32"/>
  <c r="F26" i="37" l="1"/>
  <c r="E27" i="37"/>
  <c r="F27" i="37" s="1"/>
  <c r="F29" i="37"/>
  <c r="E30" i="37"/>
  <c r="G18" i="32"/>
  <c r="G32" i="32"/>
  <c r="E31" i="32"/>
  <c r="F30" i="32"/>
  <c r="L32" i="32"/>
  <c r="M31" i="32"/>
  <c r="G33" i="32" s="1"/>
  <c r="F30" i="37" l="1"/>
  <c r="E31" i="37"/>
  <c r="L33" i="32"/>
  <c r="M32" i="32"/>
  <c r="G25" i="32" s="1"/>
  <c r="E32" i="32"/>
  <c r="F31" i="32"/>
  <c r="E32" i="37" l="1"/>
  <c r="F31" i="37"/>
  <c r="E33" i="32"/>
  <c r="F32" i="32"/>
  <c r="L34" i="32"/>
  <c r="M33" i="32"/>
  <c r="G31" i="32" s="1"/>
  <c r="F32" i="37" l="1"/>
  <c r="E33" i="37"/>
  <c r="L35" i="32"/>
  <c r="M35" i="32" s="1"/>
  <c r="G27" i="32" s="1"/>
  <c r="M34" i="32"/>
  <c r="G26" i="32" s="1"/>
  <c r="E34" i="32"/>
  <c r="F33" i="32"/>
  <c r="F33" i="37" l="1"/>
  <c r="E34" i="37"/>
  <c r="E35" i="32"/>
  <c r="F35" i="32" s="1"/>
  <c r="F34" i="32"/>
  <c r="F34" i="37" l="1"/>
  <c r="E35" i="37"/>
  <c r="F35" i="37" l="1"/>
  <c r="E36" i="37"/>
  <c r="F36" i="37" l="1"/>
  <c r="E37" i="37"/>
  <c r="E38" i="37" l="1"/>
  <c r="F37" i="37"/>
  <c r="F38" i="37" l="1"/>
  <c r="E39" i="37"/>
  <c r="F39" i="37" l="1"/>
  <c r="E40" i="37"/>
  <c r="E41" i="37" l="1"/>
  <c r="F40" i="37"/>
  <c r="E42" i="37" l="1"/>
  <c r="F41" i="37"/>
  <c r="F42" i="37" l="1"/>
  <c r="E43" i="37"/>
  <c r="F43" i="37" l="1"/>
  <c r="E44" i="37"/>
  <c r="F44" i="37" s="1"/>
  <c r="AL28" i="48"/>
  <c r="AS28" i="48" s="1" a="1"/>
  <c r="AS28" i="48" s="1"/>
  <c r="AW28" i="48" s="1"/>
  <c r="AL23" i="48"/>
  <c r="AS23" i="48" s="1" a="1"/>
  <c r="AS23" i="48" s="1"/>
  <c r="AW23" i="48" s="1"/>
  <c r="AL47" i="48"/>
  <c r="AS47" i="48" s="1" a="1"/>
  <c r="AS47" i="48" s="1"/>
  <c r="AW47" i="48" s="1"/>
  <c r="AL46" i="48"/>
  <c r="AS46" i="48" s="1" a="1"/>
  <c r="AS46" i="48" s="1"/>
  <c r="AW46" i="48" s="1"/>
  <c r="AL70" i="48"/>
  <c r="AS70" i="48" s="1" a="1"/>
  <c r="AS70" i="48" s="1"/>
  <c r="AW70" i="48" s="1"/>
  <c r="AL59" i="48"/>
  <c r="AS59" i="48" s="1" a="1"/>
  <c r="AS59" i="48" s="1"/>
  <c r="AW59" i="48" s="1"/>
  <c r="AL22" i="48"/>
  <c r="AS22" i="48" s="1" a="1"/>
  <c r="AS22" i="48" s="1"/>
  <c r="AW22" i="48" s="1"/>
  <c r="AL66" i="48"/>
  <c r="AS66" i="48" s="1" a="1"/>
  <c r="AS66" i="48" s="1"/>
  <c r="AW66" i="48" s="1"/>
  <c r="AL45" i="48"/>
  <c r="AS45" i="48" s="1" a="1"/>
  <c r="AS45" i="48" s="1"/>
  <c r="AW45" i="48" s="1"/>
  <c r="AL57" i="48"/>
  <c r="AS57" i="48" s="1" a="1"/>
  <c r="AS57" i="48" s="1"/>
  <c r="AW57" i="48" s="1"/>
  <c r="AL64" i="48"/>
  <c r="AS64" i="48" a="1"/>
  <c r="AS64" i="48" s="1"/>
  <c r="AW64" i="48" s="1"/>
  <c r="AL65" i="48"/>
  <c r="AS65" i="48" s="1" a="1"/>
  <c r="AS65" i="48" s="1"/>
  <c r="AW65" i="48" s="1"/>
  <c r="AL55" i="48"/>
  <c r="AS55" i="48" a="1"/>
  <c r="AS55" i="48" s="1"/>
  <c r="AW55" i="48" s="1"/>
  <c r="AL48" i="48"/>
  <c r="AS48" i="48" s="1" a="1"/>
  <c r="AS48" i="48" s="1"/>
  <c r="AW48" i="48" s="1"/>
  <c r="AL54" i="48"/>
  <c r="AS54" i="48" s="1" a="1"/>
  <c r="AS54" i="48" s="1"/>
  <c r="AW54" i="48" s="1"/>
  <c r="AL37" i="48"/>
  <c r="AS37" i="48" s="1" a="1"/>
  <c r="AS37" i="48" s="1"/>
  <c r="AW37" i="48" s="1"/>
  <c r="AL50" i="48"/>
  <c r="AS50" i="48" s="1" a="1"/>
  <c r="AS50" i="48" s="1"/>
  <c r="AW50" i="48" s="1"/>
  <c r="AL25" i="48"/>
  <c r="AS25" i="48" a="1"/>
  <c r="AS25" i="48" s="1"/>
  <c r="AW25" i="48" s="1"/>
  <c r="AL63" i="48"/>
  <c r="AS63" i="48" s="1" a="1"/>
  <c r="AS63" i="48" s="1"/>
  <c r="AW63" i="48" s="1"/>
  <c r="AL68" i="48"/>
  <c r="AS68" i="48" s="1" a="1"/>
  <c r="AS68" i="48" s="1"/>
  <c r="AW68" i="48" s="1"/>
  <c r="AL43" i="48"/>
  <c r="AS43" i="48" s="1" a="1"/>
  <c r="AS43" i="48" s="1"/>
  <c r="AW43" i="48" s="1"/>
  <c r="AL38" i="48"/>
  <c r="AS38" i="48" s="1" a="1"/>
  <c r="AS38" i="48" s="1"/>
  <c r="AW38" i="48" s="1"/>
  <c r="AL42" i="48"/>
  <c r="AS42" i="48" s="1" a="1"/>
  <c r="AS42" i="48" s="1"/>
  <c r="AW42" i="48" s="1"/>
  <c r="AL52" i="48"/>
  <c r="AS52" i="48" s="1" a="1"/>
  <c r="AS52" i="48" s="1"/>
  <c r="AW52" i="48" s="1"/>
  <c r="AL44" i="48"/>
  <c r="AS44" i="48" s="1" a="1"/>
  <c r="AS44" i="48" s="1"/>
  <c r="AW44" i="48" s="1"/>
  <c r="AL21" i="48"/>
  <c r="AS21" i="48" a="1"/>
  <c r="AS21" i="48" s="1"/>
  <c r="AW21" i="48" s="1"/>
  <c r="AL67" i="48"/>
  <c r="AS67" i="48" s="1" a="1"/>
  <c r="AS67" i="48" s="1"/>
  <c r="AW67" i="48" s="1"/>
  <c r="AL69" i="48"/>
  <c r="AS69" i="48" s="1" a="1"/>
  <c r="AS69" i="48" s="1"/>
  <c r="AW69" i="48" s="1"/>
  <c r="AL34" i="48"/>
  <c r="AS34" i="48" s="1" a="1"/>
  <c r="AS34" i="48" s="1"/>
  <c r="AW34" i="48" s="1"/>
  <c r="AL24" i="48"/>
  <c r="AS24" i="48" a="1"/>
  <c r="AS24" i="48" s="1"/>
  <c r="AW24" i="48" s="1"/>
  <c r="AL53" i="48"/>
  <c r="AS53" i="48" s="1" a="1"/>
  <c r="AS53" i="48" s="1"/>
  <c r="AW53" i="48" s="1"/>
  <c r="AL35" i="48"/>
  <c r="AS35" i="48" s="1" a="1"/>
  <c r="AS35" i="48" s="1"/>
  <c r="AW35" i="48" s="1"/>
  <c r="AL27" i="48"/>
  <c r="AS27" i="48" a="1"/>
  <c r="AS27" i="48" s="1"/>
  <c r="AW27" i="48" s="1"/>
  <c r="AL33" i="48"/>
  <c r="AS33" i="48" s="1" a="1"/>
  <c r="AS33" i="48" s="1"/>
  <c r="AW33" i="48" s="1"/>
  <c r="AL31" i="48"/>
  <c r="AS31" i="48" s="1" a="1"/>
  <c r="AS31" i="48" s="1"/>
  <c r="AW31" i="48" s="1"/>
  <c r="AL51" i="48"/>
  <c r="AS51" i="48" s="1" a="1"/>
  <c r="AS51" i="48" s="1"/>
  <c r="AW51" i="48" s="1"/>
  <c r="AL40" i="48"/>
  <c r="AS40" i="48" a="1"/>
  <c r="AS40" i="48" s="1"/>
  <c r="AW40" i="48" s="1"/>
  <c r="AL29" i="48"/>
  <c r="AS29" i="48" s="1" a="1"/>
  <c r="AS29" i="48" s="1"/>
  <c r="AW29" i="48" s="1"/>
  <c r="AL32" i="48"/>
  <c r="AS32" i="48" s="1" a="1"/>
  <c r="AS32" i="48" s="1"/>
  <c r="AW32" i="48" s="1"/>
  <c r="AL49" i="48"/>
  <c r="AS49" i="48" a="1"/>
  <c r="AS49" i="48" s="1"/>
  <c r="AW49" i="48" s="1"/>
  <c r="AL62" i="48"/>
  <c r="AS62" i="48" a="1"/>
  <c r="AS62" i="48" s="1"/>
  <c r="AW62" i="48" s="1"/>
  <c r="AL56" i="48"/>
  <c r="AS56" i="48" a="1"/>
  <c r="AS56" i="48" s="1"/>
  <c r="AW56" i="48" s="1"/>
  <c r="AL61" i="48"/>
  <c r="AS61" i="48" a="1"/>
  <c r="AS61" i="48" s="1"/>
  <c r="AW61" i="48" s="1"/>
  <c r="AL41" i="48"/>
  <c r="AS41" i="48" s="1" a="1"/>
  <c r="AS41" i="48" s="1"/>
  <c r="AW41" i="48" s="1"/>
  <c r="AL60" i="48"/>
  <c r="AS60" i="48" s="1" a="1"/>
  <c r="AS60" i="48" s="1"/>
  <c r="AW60" i="48" s="1"/>
  <c r="AL26" i="48"/>
  <c r="AS26" i="48" s="1" a="1"/>
  <c r="AS26" i="48" s="1"/>
  <c r="AW26" i="48" s="1"/>
  <c r="AL19" i="48"/>
  <c r="AS19" i="48" s="1" a="1"/>
  <c r="AS19" i="48" s="1"/>
  <c r="AL30" i="48"/>
  <c r="AS30" i="48" s="1" a="1"/>
  <c r="AS30" i="48" s="1"/>
  <c r="AW30" i="48" s="1"/>
  <c r="AL20" i="48"/>
  <c r="AS20" i="48" s="1" a="1"/>
  <c r="AS20" i="48" s="1"/>
  <c r="AW20" i="48" s="1"/>
  <c r="AL36" i="48"/>
  <c r="AS36" i="48" a="1"/>
  <c r="AS36" i="48" s="1"/>
  <c r="AW36" i="48" s="1"/>
  <c r="AL58" i="48"/>
  <c r="AS58" i="48" s="1" a="1"/>
  <c r="AS58" i="48" s="1"/>
  <c r="AW58" i="48" s="1"/>
  <c r="AI72" i="48"/>
  <c r="AI74" i="48" s="1"/>
  <c r="AL39" i="48"/>
  <c r="AS39" i="48" s="1" a="1"/>
  <c r="AS39" i="48" s="1"/>
  <c r="AW39" i="48" s="1"/>
  <c r="AS71" i="48" l="1"/>
  <c r="AW19" i="48"/>
  <c r="AW72" i="48" s="1"/>
  <c r="AW74" i="48" s="1"/>
  <c r="AL72" i="48"/>
  <c r="AL74" i="48" s="1"/>
  <c r="R44" i="44" l="1"/>
  <c r="T44" i="44"/>
  <c r="X44" i="44"/>
  <c r="AC44" i="44"/>
  <c r="AE44" i="44"/>
  <c r="AJ44" i="44"/>
  <c r="R45" i="44"/>
  <c r="U45" i="44"/>
  <c r="X45" i="44"/>
  <c r="AC45" i="44"/>
  <c r="AE45" i="44"/>
  <c r="AJ45" i="44"/>
  <c r="R46" i="44"/>
  <c r="U46" i="44"/>
  <c r="X46" i="44"/>
  <c r="AC46" i="44"/>
  <c r="AE46" i="44"/>
  <c r="AJ46" i="44"/>
  <c r="T47" i="44"/>
  <c r="X47" i="44"/>
  <c r="AC47" i="44"/>
  <c r="AE47" i="44"/>
  <c r="AJ47" i="44"/>
  <c r="R48" i="44"/>
  <c r="U48" i="44"/>
  <c r="X48" i="44"/>
  <c r="AC48" i="44"/>
  <c r="AE48" i="44"/>
  <c r="AJ48" i="44"/>
  <c r="R49" i="44"/>
  <c r="U49" i="44"/>
  <c r="W49" i="44"/>
  <c r="AC49" i="44"/>
  <c r="AE49" i="44"/>
  <c r="AJ49" i="44"/>
  <c r="R50" i="44"/>
  <c r="U50" i="44"/>
  <c r="X50" i="44"/>
  <c r="AC50" i="44"/>
  <c r="AE50" i="44"/>
  <c r="AJ50" i="44"/>
  <c r="R51" i="44"/>
  <c r="U51" i="44"/>
  <c r="X51" i="44"/>
  <c r="AC51" i="44"/>
  <c r="AE51" i="44"/>
  <c r="AJ51" i="44"/>
  <c r="R52" i="44"/>
  <c r="T52" i="44"/>
  <c r="X52" i="44"/>
  <c r="AC52" i="44"/>
  <c r="AE52" i="44"/>
  <c r="AJ52" i="44"/>
  <c r="R53" i="44"/>
  <c r="U53" i="44"/>
  <c r="X53" i="44"/>
  <c r="AC53" i="44"/>
  <c r="AE53" i="44"/>
  <c r="AJ53" i="44"/>
  <c r="R54" i="44"/>
  <c r="U54" i="44"/>
  <c r="X54" i="44"/>
  <c r="AC54" i="44"/>
  <c r="AE54" i="44"/>
  <c r="AJ54" i="44"/>
  <c r="R55" i="44"/>
  <c r="T55" i="44"/>
  <c r="X55" i="44"/>
  <c r="AC55" i="44"/>
  <c r="AE55" i="44"/>
  <c r="AJ55" i="44"/>
  <c r="R56" i="44"/>
  <c r="U56" i="44"/>
  <c r="X56" i="44"/>
  <c r="AC56" i="44"/>
  <c r="AE56" i="44"/>
  <c r="AJ56" i="44"/>
  <c r="S49" i="43" l="1"/>
  <c r="Q49" i="44"/>
  <c r="AQ49" i="43"/>
  <c r="AR49" i="43"/>
  <c r="Y45" i="43"/>
  <c r="W45" i="44"/>
  <c r="V56" i="43"/>
  <c r="AK56" i="43" s="1"/>
  <c r="T56" i="44"/>
  <c r="S54" i="43"/>
  <c r="AQ54" i="43"/>
  <c r="AR54" i="43"/>
  <c r="Q54" i="44"/>
  <c r="Y50" i="43"/>
  <c r="W50" i="44"/>
  <c r="V48" i="43"/>
  <c r="AK48" i="43" s="1"/>
  <c r="T48" i="44"/>
  <c r="S46" i="43"/>
  <c r="AQ46" i="43"/>
  <c r="AR46" i="43"/>
  <c r="Q46" i="44"/>
  <c r="V53" i="43"/>
  <c r="AK53" i="43" s="1"/>
  <c r="T53" i="44"/>
  <c r="S51" i="43"/>
  <c r="AQ51" i="43"/>
  <c r="AR51" i="43"/>
  <c r="Q51" i="44"/>
  <c r="Y47" i="43"/>
  <c r="W47" i="44"/>
  <c r="V45" i="43"/>
  <c r="AK45" i="43" s="1"/>
  <c r="T45" i="44"/>
  <c r="S56" i="43"/>
  <c r="AQ56" i="43"/>
  <c r="AR56" i="43"/>
  <c r="Q56" i="44"/>
  <c r="AQ56" i="44" s="1"/>
  <c r="V55" i="43"/>
  <c r="AK55" i="43" s="1"/>
  <c r="U55" i="44"/>
  <c r="Y52" i="43"/>
  <c r="W52" i="44"/>
  <c r="V50" i="43"/>
  <c r="AK50" i="43" s="1"/>
  <c r="T50" i="44"/>
  <c r="Y49" i="43"/>
  <c r="X49" i="44"/>
  <c r="S48" i="43"/>
  <c r="AR48" i="43"/>
  <c r="Q48" i="44"/>
  <c r="AQ48" i="43"/>
  <c r="V47" i="43"/>
  <c r="AK47" i="43" s="1"/>
  <c r="U47" i="44"/>
  <c r="Y44" i="43"/>
  <c r="W44" i="44"/>
  <c r="S53" i="43"/>
  <c r="Q53" i="44"/>
  <c r="AQ53" i="43"/>
  <c r="AR53" i="43"/>
  <c r="V52" i="43"/>
  <c r="AK52" i="43" s="1"/>
  <c r="U52" i="44"/>
  <c r="Y49" i="44"/>
  <c r="S45" i="43"/>
  <c r="AQ45" i="43"/>
  <c r="AR45" i="43"/>
  <c r="Q45" i="44"/>
  <c r="V44" i="43"/>
  <c r="AK44" i="43" s="1"/>
  <c r="U44" i="44"/>
  <c r="V51" i="43"/>
  <c r="AK51" i="43" s="1"/>
  <c r="T51" i="44"/>
  <c r="V55" i="36"/>
  <c r="V55" i="44"/>
  <c r="Y54" i="43"/>
  <c r="W54" i="44"/>
  <c r="S50" i="43"/>
  <c r="AQ50" i="43"/>
  <c r="AR50" i="43"/>
  <c r="Q50" i="44"/>
  <c r="S47" i="43"/>
  <c r="R47" i="44"/>
  <c r="Y46" i="43"/>
  <c r="W46" i="44"/>
  <c r="V44" i="44"/>
  <c r="V44" i="36"/>
  <c r="Y56" i="43"/>
  <c r="W56" i="44"/>
  <c r="Y53" i="43"/>
  <c r="W53" i="44"/>
  <c r="Y55" i="43"/>
  <c r="W55" i="44"/>
  <c r="S55" i="43"/>
  <c r="AQ55" i="43"/>
  <c r="AR55" i="43"/>
  <c r="Q55" i="44"/>
  <c r="Y51" i="43"/>
  <c r="W51" i="44"/>
  <c r="V49" i="43"/>
  <c r="AK49" i="43" s="1"/>
  <c r="T49" i="44"/>
  <c r="AQ47" i="43"/>
  <c r="AR47" i="43"/>
  <c r="Q47" i="44"/>
  <c r="V54" i="43"/>
  <c r="AK54" i="43" s="1"/>
  <c r="T54" i="44"/>
  <c r="S52" i="43"/>
  <c r="AQ52" i="43"/>
  <c r="Q52" i="44"/>
  <c r="AR52" i="43"/>
  <c r="Y48" i="43"/>
  <c r="W48" i="44"/>
  <c r="V46" i="43"/>
  <c r="AK46" i="43" s="1"/>
  <c r="T46" i="44"/>
  <c r="S44" i="43"/>
  <c r="AQ44" i="43"/>
  <c r="AR44" i="43"/>
  <c r="Q44" i="44"/>
  <c r="Y51" i="36" l="1"/>
  <c r="Y51" i="44"/>
  <c r="Y54" i="36"/>
  <c r="Y54" i="44"/>
  <c r="AR49" i="44"/>
  <c r="AQ49" i="44"/>
  <c r="S49" i="36"/>
  <c r="AB49" i="36" s="1"/>
  <c r="S49" i="44"/>
  <c r="Y48" i="36"/>
  <c r="Y48" i="44"/>
  <c r="S47" i="36"/>
  <c r="AB47" i="36" s="1"/>
  <c r="AQ47" i="44"/>
  <c r="AR47" i="44"/>
  <c r="S47" i="44"/>
  <c r="AD56" i="43"/>
  <c r="AL56" i="43"/>
  <c r="AS56" i="43" s="1" a="1"/>
  <c r="AS56" i="43" s="1"/>
  <c r="AB45" i="43"/>
  <c r="P45" i="43"/>
  <c r="AN45" i="43"/>
  <c r="AT45" i="43" s="1"/>
  <c r="AP45" i="43"/>
  <c r="AR48" i="44"/>
  <c r="S48" i="36"/>
  <c r="AB48" i="36" s="1"/>
  <c r="AQ48" i="44"/>
  <c r="S48" i="44"/>
  <c r="AD52" i="43"/>
  <c r="AB51" i="43"/>
  <c r="AN51" i="43"/>
  <c r="AT51" i="43" s="1"/>
  <c r="AP51" i="43"/>
  <c r="P51" i="43"/>
  <c r="Y53" i="36"/>
  <c r="Y53" i="44"/>
  <c r="V50" i="36"/>
  <c r="V50" i="44"/>
  <c r="AD51" i="43"/>
  <c r="AL51" i="43"/>
  <c r="AS51" i="43" s="1" a="1"/>
  <c r="AS51" i="43" s="1"/>
  <c r="AD54" i="43"/>
  <c r="AB56" i="43"/>
  <c r="P56" i="43"/>
  <c r="AP56" i="43"/>
  <c r="AN56" i="43"/>
  <c r="AT56" i="43" s="1"/>
  <c r="AD48" i="43"/>
  <c r="AL48" i="43"/>
  <c r="AS48" i="43" s="1" a="1"/>
  <c r="AS48" i="43" s="1"/>
  <c r="V51" i="36"/>
  <c r="V51" i="44"/>
  <c r="V47" i="44"/>
  <c r="S53" i="36"/>
  <c r="AB53" i="36" s="1"/>
  <c r="AR53" i="44"/>
  <c r="AQ53" i="44"/>
  <c r="S53" i="44"/>
  <c r="V45" i="44"/>
  <c r="V45" i="36"/>
  <c r="V53" i="44"/>
  <c r="V53" i="36"/>
  <c r="Y50" i="36"/>
  <c r="Y50" i="44"/>
  <c r="S45" i="36"/>
  <c r="AB45" i="36" s="1"/>
  <c r="S45" i="44"/>
  <c r="AQ45" i="44"/>
  <c r="AR45" i="44"/>
  <c r="V54" i="36"/>
  <c r="V54" i="44"/>
  <c r="AB54" i="43"/>
  <c r="AL54" i="43" s="1"/>
  <c r="AS54" i="43" s="1" a="1"/>
  <c r="AS54" i="43" s="1"/>
  <c r="AN54" i="43"/>
  <c r="AT54" i="43" s="1"/>
  <c r="AP54" i="43"/>
  <c r="P54" i="43"/>
  <c r="AR44" i="44"/>
  <c r="S44" i="36"/>
  <c r="AB44" i="36" s="1"/>
  <c r="AQ44" i="44"/>
  <c r="S44" i="44"/>
  <c r="AB55" i="43"/>
  <c r="AL55" i="43" s="1"/>
  <c r="AS55" i="43" s="1" a="1"/>
  <c r="AS55" i="43" s="1"/>
  <c r="P55" i="43"/>
  <c r="AN55" i="43"/>
  <c r="AT55" i="43" s="1"/>
  <c r="AP55" i="43"/>
  <c r="AB50" i="43"/>
  <c r="AL50" i="43" s="1"/>
  <c r="AS50" i="43" s="1" a="1"/>
  <c r="AS50" i="43" s="1"/>
  <c r="AP50" i="43"/>
  <c r="AN50" i="43"/>
  <c r="AT50" i="43" s="1"/>
  <c r="P50" i="43"/>
  <c r="V47" i="36"/>
  <c r="AB53" i="43"/>
  <c r="AN53" i="43"/>
  <c r="AT53" i="43" s="1"/>
  <c r="AP53" i="43"/>
  <c r="P53" i="43"/>
  <c r="AB48" i="43"/>
  <c r="P48" i="43"/>
  <c r="AN48" i="43"/>
  <c r="AT48" i="43" s="1"/>
  <c r="AP48" i="43"/>
  <c r="AD50" i="43"/>
  <c r="Y45" i="36"/>
  <c r="Y45" i="44"/>
  <c r="AB52" i="43"/>
  <c r="AL52" i="43" s="1"/>
  <c r="AS52" i="43" s="1" a="1"/>
  <c r="AS52" i="43" s="1"/>
  <c r="AN52" i="43"/>
  <c r="AT52" i="43" s="1"/>
  <c r="AP52" i="43"/>
  <c r="P52" i="43"/>
  <c r="AD53" i="43"/>
  <c r="AL53" i="43"/>
  <c r="AS53" i="43" s="1" a="1"/>
  <c r="AS53" i="43" s="1"/>
  <c r="AB46" i="43"/>
  <c r="AL46" i="43" s="1"/>
  <c r="AS46" i="43" s="1" a="1"/>
  <c r="AS46" i="43" s="1"/>
  <c r="P46" i="43"/>
  <c r="AN46" i="43"/>
  <c r="AT46" i="43" s="1"/>
  <c r="AP46" i="43"/>
  <c r="AR52" i="44"/>
  <c r="AQ52" i="44"/>
  <c r="S52" i="36"/>
  <c r="AB52" i="36" s="1"/>
  <c r="S52" i="44"/>
  <c r="V49" i="36"/>
  <c r="V49" i="44"/>
  <c r="Y55" i="36"/>
  <c r="Y55" i="44"/>
  <c r="Y46" i="36"/>
  <c r="Y46" i="44"/>
  <c r="V52" i="44"/>
  <c r="AD49" i="44"/>
  <c r="Y44" i="36"/>
  <c r="Y44" i="44"/>
  <c r="AR56" i="44"/>
  <c r="S56" i="44"/>
  <c r="S56" i="36"/>
  <c r="AB56" i="36" s="1"/>
  <c r="Y47" i="36"/>
  <c r="Y47" i="44"/>
  <c r="AR46" i="44"/>
  <c r="AQ46" i="44"/>
  <c r="S46" i="44"/>
  <c r="S46" i="36"/>
  <c r="AB46" i="36" s="1"/>
  <c r="AR54" i="44"/>
  <c r="S54" i="36"/>
  <c r="AB54" i="36" s="1"/>
  <c r="AQ54" i="44"/>
  <c r="S54" i="44"/>
  <c r="AD45" i="43"/>
  <c r="AL45" i="43"/>
  <c r="AS45" i="43" s="1" a="1"/>
  <c r="AS45" i="43" s="1"/>
  <c r="S51" i="36"/>
  <c r="AB51" i="36" s="1"/>
  <c r="AR51" i="44"/>
  <c r="AQ51" i="44"/>
  <c r="S51" i="44"/>
  <c r="V46" i="44"/>
  <c r="V46" i="36"/>
  <c r="AD55" i="43"/>
  <c r="AD46" i="43"/>
  <c r="V52" i="36"/>
  <c r="Y49" i="36"/>
  <c r="AD44" i="43"/>
  <c r="AD49" i="43"/>
  <c r="AL49" i="43"/>
  <c r="AS49" i="43" s="1" a="1"/>
  <c r="AS49" i="43" s="1"/>
  <c r="AD47" i="43"/>
  <c r="AB44" i="43"/>
  <c r="AL44" i="43" s="1"/>
  <c r="AS44" i="43" s="1" a="1"/>
  <c r="AS44" i="43" s="1"/>
  <c r="P44" i="43"/>
  <c r="AN44" i="43"/>
  <c r="AT44" i="43" s="1"/>
  <c r="AP44" i="43"/>
  <c r="AB47" i="43"/>
  <c r="AL47" i="43" s="1"/>
  <c r="AS47" i="43" s="1" a="1"/>
  <c r="AS47" i="43" s="1"/>
  <c r="P47" i="43"/>
  <c r="AN47" i="43"/>
  <c r="AT47" i="43" s="1"/>
  <c r="AP47" i="43"/>
  <c r="S55" i="36"/>
  <c r="AB55" i="36" s="1"/>
  <c r="AQ55" i="44"/>
  <c r="S55" i="44"/>
  <c r="AR55" i="44"/>
  <c r="Y56" i="36"/>
  <c r="Y56" i="44"/>
  <c r="AR50" i="44"/>
  <c r="AQ50" i="44"/>
  <c r="S50" i="36"/>
  <c r="AB50" i="36" s="1"/>
  <c r="S50" i="44"/>
  <c r="Y52" i="44"/>
  <c r="Y52" i="36"/>
  <c r="V48" i="36"/>
  <c r="V48" i="44"/>
  <c r="V56" i="36"/>
  <c r="V56" i="44"/>
  <c r="AB49" i="43"/>
  <c r="AN49" i="43"/>
  <c r="AT49" i="43" s="1"/>
  <c r="P49" i="43"/>
  <c r="AP49" i="43"/>
  <c r="R26" i="44"/>
  <c r="U26" i="44"/>
  <c r="X26" i="44"/>
  <c r="AC26" i="44"/>
  <c r="AE26" i="44"/>
  <c r="AJ26" i="44"/>
  <c r="R24" i="44"/>
  <c r="U24" i="44"/>
  <c r="X24" i="44"/>
  <c r="AC24" i="44"/>
  <c r="AE24" i="44"/>
  <c r="AJ24" i="44"/>
  <c r="R25" i="44"/>
  <c r="U25" i="44"/>
  <c r="W25" i="44"/>
  <c r="AC25" i="44"/>
  <c r="AE25" i="44"/>
  <c r="AJ25" i="44"/>
  <c r="AE63" i="44"/>
  <c r="AU44" i="43" l="1"/>
  <c r="AW44" i="43"/>
  <c r="AW52" i="43"/>
  <c r="AU52" i="43"/>
  <c r="AW47" i="43"/>
  <c r="AU47" i="43"/>
  <c r="AW50" i="43"/>
  <c r="AU50" i="43"/>
  <c r="V26" i="43"/>
  <c r="AK26" i="43" s="1"/>
  <c r="T26" i="44"/>
  <c r="AD52" i="36"/>
  <c r="AU49" i="43"/>
  <c r="AW49" i="43"/>
  <c r="AW46" i="43"/>
  <c r="AU46" i="43"/>
  <c r="AW53" i="43"/>
  <c r="AU53" i="43"/>
  <c r="AP45" i="44"/>
  <c r="P45" i="44"/>
  <c r="AB45" i="44"/>
  <c r="AN45" i="44"/>
  <c r="AT45" i="44" s="1"/>
  <c r="AN53" i="44"/>
  <c r="AT53" i="44" s="1"/>
  <c r="AP53" i="44"/>
  <c r="AB53" i="44"/>
  <c r="P53" i="44"/>
  <c r="AW48" i="43"/>
  <c r="AU48" i="43"/>
  <c r="AW56" i="43"/>
  <c r="AU56" i="43"/>
  <c r="AP49" i="44"/>
  <c r="P49" i="44"/>
  <c r="AB49" i="44"/>
  <c r="AN49" i="44"/>
  <c r="AT49" i="44" s="1"/>
  <c r="AD52" i="44"/>
  <c r="P55" i="44"/>
  <c r="AB55" i="44"/>
  <c r="AN55" i="44"/>
  <c r="AT55" i="44" s="1"/>
  <c r="AP55" i="44"/>
  <c r="AB56" i="44"/>
  <c r="AP56" i="44"/>
  <c r="P56" i="44"/>
  <c r="AN56" i="44"/>
  <c r="AT56" i="44" s="1"/>
  <c r="AD46" i="44"/>
  <c r="S26" i="43"/>
  <c r="Q26" i="44"/>
  <c r="AQ26" i="43"/>
  <c r="AR26" i="43"/>
  <c r="AB50" i="44"/>
  <c r="AP50" i="44"/>
  <c r="P50" i="44"/>
  <c r="AN50" i="44"/>
  <c r="AT50" i="44" s="1"/>
  <c r="AD46" i="36"/>
  <c r="AD50" i="44"/>
  <c r="AW51" i="43"/>
  <c r="AU51" i="43"/>
  <c r="P47" i="44"/>
  <c r="AB47" i="44"/>
  <c r="AN47" i="44"/>
  <c r="AT47" i="44" s="1"/>
  <c r="AP47" i="44"/>
  <c r="Y24" i="43"/>
  <c r="W24" i="44"/>
  <c r="AW55" i="43"/>
  <c r="AU55" i="43"/>
  <c r="AB46" i="44"/>
  <c r="AP46" i="44"/>
  <c r="AN46" i="44"/>
  <c r="AT46" i="44" s="1"/>
  <c r="P46" i="44"/>
  <c r="AD44" i="44"/>
  <c r="AD55" i="44"/>
  <c r="AD50" i="36"/>
  <c r="S25" i="43"/>
  <c r="Q25" i="44"/>
  <c r="AQ25" i="43"/>
  <c r="AR25" i="43"/>
  <c r="AU45" i="43"/>
  <c r="AW45" i="43"/>
  <c r="AD44" i="36"/>
  <c r="AD55" i="36"/>
  <c r="AB44" i="44"/>
  <c r="P44" i="44"/>
  <c r="AN44" i="44"/>
  <c r="AT44" i="44" s="1"/>
  <c r="AP44" i="44"/>
  <c r="AD54" i="44"/>
  <c r="Q60" i="44"/>
  <c r="AR60" i="43"/>
  <c r="Q3" i="44"/>
  <c r="AR3" i="43"/>
  <c r="V24" i="43"/>
  <c r="AK24" i="43" s="1"/>
  <c r="T24" i="44"/>
  <c r="AD49" i="36"/>
  <c r="AD54" i="36"/>
  <c r="V25" i="43"/>
  <c r="AK25" i="43" s="1"/>
  <c r="T25" i="44"/>
  <c r="Y26" i="43"/>
  <c r="W26" i="44"/>
  <c r="AD56" i="44"/>
  <c r="AB54" i="44"/>
  <c r="AN54" i="44"/>
  <c r="AT54" i="44" s="1"/>
  <c r="AP54" i="44"/>
  <c r="P54" i="44"/>
  <c r="AD47" i="44"/>
  <c r="AD45" i="44"/>
  <c r="AD53" i="44"/>
  <c r="AD48" i="44"/>
  <c r="AD51" i="44"/>
  <c r="Y25" i="43"/>
  <c r="X25" i="44"/>
  <c r="S24" i="43"/>
  <c r="Q24" i="44"/>
  <c r="AR24" i="43"/>
  <c r="AQ24" i="43"/>
  <c r="AD56" i="36"/>
  <c r="P51" i="44"/>
  <c r="AB51" i="44"/>
  <c r="AN51" i="44"/>
  <c r="AT51" i="44" s="1"/>
  <c r="AP51" i="44"/>
  <c r="AD47" i="36"/>
  <c r="AB52" i="44"/>
  <c r="P52" i="44"/>
  <c r="AP52" i="44"/>
  <c r="AN52" i="44"/>
  <c r="AT52" i="44" s="1"/>
  <c r="AD45" i="36"/>
  <c r="AU54" i="43"/>
  <c r="AW54" i="43"/>
  <c r="AD53" i="36"/>
  <c r="AB48" i="44"/>
  <c r="P48" i="44"/>
  <c r="AP48" i="44"/>
  <c r="AN48" i="44"/>
  <c r="AT48" i="44" s="1"/>
  <c r="AD48" i="36"/>
  <c r="AD51" i="36"/>
  <c r="AQ60" i="43"/>
  <c r="R61" i="44"/>
  <c r="U61" i="44"/>
  <c r="X61" i="44"/>
  <c r="AC61" i="44"/>
  <c r="AE61" i="44"/>
  <c r="AJ61" i="44"/>
  <c r="R62" i="44"/>
  <c r="U62" i="44"/>
  <c r="X62" i="44"/>
  <c r="AC62" i="44"/>
  <c r="AE62" i="44"/>
  <c r="AJ62" i="44"/>
  <c r="R63" i="44"/>
  <c r="U63" i="44"/>
  <c r="X63" i="44"/>
  <c r="AC63" i="44"/>
  <c r="AJ63" i="44"/>
  <c r="R64" i="44"/>
  <c r="U64" i="44"/>
  <c r="X64" i="44"/>
  <c r="AC64" i="44"/>
  <c r="AE64" i="44"/>
  <c r="AJ64" i="44"/>
  <c r="R65" i="44"/>
  <c r="U65" i="44"/>
  <c r="X65" i="44"/>
  <c r="AC65" i="44"/>
  <c r="AE65" i="44"/>
  <c r="AJ65" i="44"/>
  <c r="R66" i="44"/>
  <c r="T66" i="44"/>
  <c r="X66" i="44"/>
  <c r="AC66" i="44"/>
  <c r="AE66" i="44"/>
  <c r="AJ66" i="44"/>
  <c r="S64" i="43" l="1"/>
  <c r="Q64" i="44"/>
  <c r="AR64" i="43"/>
  <c r="AQ64" i="43"/>
  <c r="V63" i="43"/>
  <c r="AK63" i="43" s="1"/>
  <c r="T63" i="44"/>
  <c r="S61" i="43"/>
  <c r="Q61" i="44"/>
  <c r="AR61" i="43"/>
  <c r="AQ61" i="43"/>
  <c r="U60" i="44"/>
  <c r="U68" i="43"/>
  <c r="K21" i="3" s="1"/>
  <c r="K63" i="3" s="1"/>
  <c r="Y26" i="36"/>
  <c r="Y26" i="44"/>
  <c r="Y25" i="36"/>
  <c r="AJ60" i="44"/>
  <c r="AJ68" i="43"/>
  <c r="U21" i="3" s="1"/>
  <c r="U63" i="3" s="1"/>
  <c r="V60" i="43"/>
  <c r="T60" i="44"/>
  <c r="T68" i="43"/>
  <c r="J21" i="3" s="1"/>
  <c r="J63" i="3" s="1"/>
  <c r="AD25" i="43"/>
  <c r="AD26" i="43"/>
  <c r="Y25" i="44"/>
  <c r="Y24" i="36"/>
  <c r="Y24" i="44"/>
  <c r="Y62" i="43"/>
  <c r="W62" i="44"/>
  <c r="S66" i="43"/>
  <c r="AR66" i="43"/>
  <c r="AQ66" i="43"/>
  <c r="Q66" i="44"/>
  <c r="S63" i="43"/>
  <c r="AR63" i="43"/>
  <c r="Q63" i="44"/>
  <c r="AQ63" i="43"/>
  <c r="S60" i="43"/>
  <c r="R60" i="44"/>
  <c r="S60" i="44" s="1"/>
  <c r="R68" i="43"/>
  <c r="I21" i="3" s="1"/>
  <c r="I63" i="3" s="1"/>
  <c r="V25" i="36"/>
  <c r="V25" i="44"/>
  <c r="V24" i="36"/>
  <c r="V24" i="44"/>
  <c r="AD24" i="43"/>
  <c r="AE68" i="43"/>
  <c r="Q21" i="3" s="1"/>
  <c r="Q63" i="3" s="1"/>
  <c r="AE60" i="44"/>
  <c r="AR60" i="44"/>
  <c r="V65" i="43"/>
  <c r="AK65" i="43" s="1"/>
  <c r="T65" i="44"/>
  <c r="V62" i="43"/>
  <c r="AK62" i="43" s="1"/>
  <c r="T62" i="44"/>
  <c r="Y64" i="43"/>
  <c r="W64" i="44"/>
  <c r="Y61" i="43"/>
  <c r="W61" i="44"/>
  <c r="AC68" i="43"/>
  <c r="R21" i="3" s="1"/>
  <c r="R63" i="3" s="1"/>
  <c r="AC60" i="44"/>
  <c r="Q68" i="43"/>
  <c r="S65" i="43"/>
  <c r="Q65" i="44"/>
  <c r="AR65" i="43"/>
  <c r="AQ65" i="43"/>
  <c r="S62" i="43"/>
  <c r="AQ62" i="43"/>
  <c r="Q62" i="44"/>
  <c r="AR62" i="43"/>
  <c r="S26" i="44"/>
  <c r="AQ26" i="44"/>
  <c r="AR26" i="44"/>
  <c r="Y63" i="43"/>
  <c r="W63" i="44"/>
  <c r="V61" i="43"/>
  <c r="AK61" i="43" s="1"/>
  <c r="T61" i="44"/>
  <c r="X68" i="43"/>
  <c r="N21" i="3" s="1"/>
  <c r="N63" i="3" s="1"/>
  <c r="X60" i="44"/>
  <c r="AR24" i="44"/>
  <c r="AQ24" i="44"/>
  <c r="S24" i="44"/>
  <c r="AQ25" i="44"/>
  <c r="S25" i="44"/>
  <c r="AR25" i="44"/>
  <c r="AB26" i="43"/>
  <c r="AL26" i="43" s="1"/>
  <c r="AS26" i="43" s="1" a="1"/>
  <c r="AS26" i="43" s="1"/>
  <c r="AP26" i="43"/>
  <c r="AN26" i="43"/>
  <c r="P26" i="43"/>
  <c r="V26" i="36"/>
  <c r="V26" i="44"/>
  <c r="Y65" i="43"/>
  <c r="W65" i="44"/>
  <c r="Y66" i="43"/>
  <c r="W66" i="44"/>
  <c r="V64" i="43"/>
  <c r="AK64" i="43" s="1"/>
  <c r="T64" i="44"/>
  <c r="V66" i="43"/>
  <c r="AK66" i="43" s="1"/>
  <c r="U66" i="44"/>
  <c r="Y60" i="43"/>
  <c r="W68" i="43"/>
  <c r="M21" i="3" s="1"/>
  <c r="M63" i="3" s="1"/>
  <c r="W60" i="44"/>
  <c r="AB24" i="43"/>
  <c r="AL24" i="43" s="1"/>
  <c r="AS24" i="43" s="1" a="1"/>
  <c r="AS24" i="43" s="1"/>
  <c r="AP24" i="43"/>
  <c r="P24" i="43"/>
  <c r="AN24" i="43"/>
  <c r="AR3" i="44"/>
  <c r="AB25" i="43"/>
  <c r="AL25" i="43" s="1"/>
  <c r="AS25" i="43" s="1" a="1"/>
  <c r="AS25" i="43" s="1"/>
  <c r="AN25" i="43"/>
  <c r="AP25" i="43"/>
  <c r="P25" i="43"/>
  <c r="AJ29" i="44"/>
  <c r="AE29" i="44"/>
  <c r="AC29" i="44"/>
  <c r="X29" i="44"/>
  <c r="T29" i="44"/>
  <c r="R29" i="44"/>
  <c r="AJ28" i="44"/>
  <c r="AE28" i="44"/>
  <c r="AC28" i="44"/>
  <c r="W28" i="44"/>
  <c r="U28" i="44"/>
  <c r="R28" i="44"/>
  <c r="AJ27" i="44"/>
  <c r="AE27" i="44"/>
  <c r="AC27" i="44"/>
  <c r="X27" i="44"/>
  <c r="U27" i="44"/>
  <c r="R27" i="44"/>
  <c r="R16" i="44"/>
  <c r="U16" i="44"/>
  <c r="X16" i="44"/>
  <c r="AC16" i="44"/>
  <c r="AE16" i="44"/>
  <c r="AJ16" i="44"/>
  <c r="R17" i="44"/>
  <c r="U17" i="44"/>
  <c r="X17" i="44"/>
  <c r="AC17" i="44"/>
  <c r="AE17" i="44"/>
  <c r="AJ17" i="44"/>
  <c r="R18" i="44"/>
  <c r="U18" i="44"/>
  <c r="X18" i="44"/>
  <c r="AC18" i="44"/>
  <c r="AE18" i="44"/>
  <c r="AJ18" i="44"/>
  <c r="N64" i="3" l="1"/>
  <c r="L21" i="3"/>
  <c r="L63" i="3" s="1"/>
  <c r="AR67" i="43"/>
  <c r="AQ67" i="43"/>
  <c r="AW25" i="43"/>
  <c r="AU25" i="43"/>
  <c r="AT26" i="43"/>
  <c r="AU26" i="43"/>
  <c r="AW26" i="43"/>
  <c r="AW24" i="43"/>
  <c r="AU24" i="43"/>
  <c r="Y16" i="43"/>
  <c r="W16" i="44"/>
  <c r="S28" i="43"/>
  <c r="Q28" i="44"/>
  <c r="AR28" i="43"/>
  <c r="AQ28" i="43"/>
  <c r="AT25" i="43"/>
  <c r="V64" i="44"/>
  <c r="V64" i="36"/>
  <c r="P25" i="44"/>
  <c r="AP25" i="44"/>
  <c r="AN25" i="44"/>
  <c r="AB25" i="44"/>
  <c r="X68" i="44"/>
  <c r="S62" i="44"/>
  <c r="AQ62" i="44"/>
  <c r="AR62" i="44"/>
  <c r="AC68" i="44"/>
  <c r="V65" i="36"/>
  <c r="V65" i="44"/>
  <c r="AD24" i="44"/>
  <c r="AD25" i="36"/>
  <c r="AB64" i="43"/>
  <c r="P64" i="43"/>
  <c r="AP64" i="43"/>
  <c r="AN64" i="43"/>
  <c r="AT64" i="43" s="1"/>
  <c r="S17" i="43"/>
  <c r="Q17" i="44"/>
  <c r="AR17" i="43"/>
  <c r="AQ17" i="43"/>
  <c r="Y27" i="43"/>
  <c r="W27" i="44"/>
  <c r="AE68" i="44"/>
  <c r="AB63" i="43"/>
  <c r="AL63" i="43" s="1"/>
  <c r="AS63" i="43" s="1" a="1"/>
  <c r="AS63" i="43" s="1"/>
  <c r="AP63" i="43"/>
  <c r="AN63" i="43"/>
  <c r="AT63" i="43" s="1"/>
  <c r="P63" i="43"/>
  <c r="AD24" i="36"/>
  <c r="AD26" i="44"/>
  <c r="AR61" i="44"/>
  <c r="S61" i="44"/>
  <c r="AQ61" i="44"/>
  <c r="V16" i="43"/>
  <c r="AK16" i="43" s="1"/>
  <c r="T16" i="44"/>
  <c r="V28" i="43"/>
  <c r="AK28" i="43" s="1"/>
  <c r="T28" i="44"/>
  <c r="AR3" i="36"/>
  <c r="Y66" i="36"/>
  <c r="Y66" i="44"/>
  <c r="V61" i="36"/>
  <c r="V61" i="44"/>
  <c r="AP26" i="44"/>
  <c r="AN26" i="44"/>
  <c r="P26" i="44"/>
  <c r="AB26" i="44"/>
  <c r="AB62" i="43"/>
  <c r="AL62" i="43" s="1"/>
  <c r="AS62" i="43" s="1" a="1"/>
  <c r="AS62" i="43" s="1"/>
  <c r="P62" i="43"/>
  <c r="AP62" i="43"/>
  <c r="AN62" i="43"/>
  <c r="AT62" i="43" s="1"/>
  <c r="Y61" i="36"/>
  <c r="Y61" i="44"/>
  <c r="Q68" i="44"/>
  <c r="AR68" i="44" s="1"/>
  <c r="AR66" i="44"/>
  <c r="AQ66" i="44"/>
  <c r="S66" i="44"/>
  <c r="AD25" i="44"/>
  <c r="T68" i="44"/>
  <c r="V60" i="44"/>
  <c r="AD26" i="36"/>
  <c r="AB61" i="43"/>
  <c r="AL61" i="43" s="1"/>
  <c r="AS61" i="43" s="1" a="1"/>
  <c r="AS61" i="43" s="1"/>
  <c r="P61" i="43"/>
  <c r="AN61" i="43"/>
  <c r="AT61" i="43" s="1"/>
  <c r="AP61" i="43"/>
  <c r="S29" i="43"/>
  <c r="Q29" i="44"/>
  <c r="AR29" i="43"/>
  <c r="AQ29" i="43"/>
  <c r="W68" i="44"/>
  <c r="Y60" i="44"/>
  <c r="AD66" i="43"/>
  <c r="AQ26" i="36"/>
  <c r="S26" i="36"/>
  <c r="AR26" i="36"/>
  <c r="AD61" i="43"/>
  <c r="P60" i="44"/>
  <c r="AB60" i="44"/>
  <c r="AN60" i="44"/>
  <c r="AP60" i="44"/>
  <c r="V68" i="43"/>
  <c r="AK60" i="43"/>
  <c r="AK68" i="43" s="1"/>
  <c r="V63" i="36"/>
  <c r="V63" i="44"/>
  <c r="V18" i="43"/>
  <c r="AK18" i="43" s="1"/>
  <c r="T18" i="44"/>
  <c r="S16" i="43"/>
  <c r="Q16" i="44"/>
  <c r="AR16" i="43"/>
  <c r="AQ16" i="43"/>
  <c r="O21" i="3"/>
  <c r="Y65" i="36"/>
  <c r="Y65" i="44"/>
  <c r="AB24" i="44"/>
  <c r="P24" i="44"/>
  <c r="AN24" i="44"/>
  <c r="AP24" i="44"/>
  <c r="Y63" i="36"/>
  <c r="Y63" i="44"/>
  <c r="Y64" i="44"/>
  <c r="Y64" i="36"/>
  <c r="R68" i="44"/>
  <c r="Y18" i="43"/>
  <c r="W18" i="44"/>
  <c r="Y17" i="43"/>
  <c r="W17" i="44"/>
  <c r="S27" i="43"/>
  <c r="Q27" i="44"/>
  <c r="AR27" i="43"/>
  <c r="AQ27" i="43"/>
  <c r="Y28" i="43"/>
  <c r="X28" i="44"/>
  <c r="V29" i="44"/>
  <c r="AD60" i="43"/>
  <c r="Y68" i="43"/>
  <c r="AD68" i="43" s="1"/>
  <c r="AD65" i="43"/>
  <c r="AD63" i="43"/>
  <c r="AR65" i="44"/>
  <c r="S65" i="44"/>
  <c r="AQ65" i="44"/>
  <c r="AD64" i="43"/>
  <c r="AL64" i="43"/>
  <c r="AS64" i="43" s="1" a="1"/>
  <c r="AS64" i="43" s="1"/>
  <c r="AQ60" i="44"/>
  <c r="AB60" i="43"/>
  <c r="P60" i="43"/>
  <c r="S68" i="43"/>
  <c r="AP60" i="43"/>
  <c r="AN60" i="43"/>
  <c r="AB66" i="43"/>
  <c r="AL66" i="43" s="1"/>
  <c r="AS66" i="43" s="1" a="1"/>
  <c r="AS66" i="43" s="1"/>
  <c r="AN66" i="43"/>
  <c r="AT66" i="43" s="1"/>
  <c r="P66" i="43"/>
  <c r="AP66" i="43"/>
  <c r="AJ68" i="44"/>
  <c r="S18" i="43"/>
  <c r="Q18" i="44"/>
  <c r="AQ18" i="43"/>
  <c r="AR18" i="43"/>
  <c r="V29" i="43"/>
  <c r="AK29" i="43" s="1"/>
  <c r="U29" i="44"/>
  <c r="V66" i="44"/>
  <c r="AB65" i="43"/>
  <c r="AL65" i="43" s="1"/>
  <c r="AS65" i="43" s="1" a="1"/>
  <c r="AS65" i="43" s="1"/>
  <c r="P65" i="43"/>
  <c r="AP65" i="43"/>
  <c r="AN65" i="43"/>
  <c r="AT65" i="43" s="1"/>
  <c r="V62" i="36"/>
  <c r="V62" i="44"/>
  <c r="AR60" i="36"/>
  <c r="Y62" i="44"/>
  <c r="Y62" i="36"/>
  <c r="U68" i="44"/>
  <c r="V17" i="43"/>
  <c r="AK17" i="43" s="1"/>
  <c r="T17" i="44"/>
  <c r="V27" i="43"/>
  <c r="AK27" i="43" s="1"/>
  <c r="T27" i="44"/>
  <c r="Y29" i="43"/>
  <c r="W29" i="44"/>
  <c r="AT24" i="43"/>
  <c r="S25" i="36"/>
  <c r="AR25" i="36"/>
  <c r="AQ25" i="36"/>
  <c r="S24" i="36"/>
  <c r="AQ24" i="36"/>
  <c r="AR24" i="36"/>
  <c r="V66" i="36"/>
  <c r="H21" i="3"/>
  <c r="H63" i="3" s="1"/>
  <c r="AR68" i="43"/>
  <c r="AQ63" i="44"/>
  <c r="S63" i="44"/>
  <c r="AR63" i="44"/>
  <c r="AD62" i="43"/>
  <c r="AR64" i="44"/>
  <c r="AQ64" i="44"/>
  <c r="S64" i="44"/>
  <c r="R19" i="44"/>
  <c r="U19" i="44"/>
  <c r="X19" i="44"/>
  <c r="AC19" i="44"/>
  <c r="AE19" i="44"/>
  <c r="AJ19" i="44"/>
  <c r="R20" i="44"/>
  <c r="U20" i="44"/>
  <c r="X20" i="44"/>
  <c r="AC20" i="44"/>
  <c r="AE20" i="44"/>
  <c r="AJ20" i="44"/>
  <c r="R21" i="44"/>
  <c r="U21" i="44"/>
  <c r="X21" i="44"/>
  <c r="AC21" i="44"/>
  <c r="AE21" i="44"/>
  <c r="AJ21" i="44"/>
  <c r="R22" i="44"/>
  <c r="U22" i="44"/>
  <c r="X22" i="44"/>
  <c r="AC22" i="44"/>
  <c r="AE22" i="44"/>
  <c r="AJ22" i="44"/>
  <c r="R23" i="44"/>
  <c r="U23" i="44"/>
  <c r="X23" i="44"/>
  <c r="AC23" i="44"/>
  <c r="AE23" i="44"/>
  <c r="AJ23" i="44"/>
  <c r="R30" i="44"/>
  <c r="U30" i="44"/>
  <c r="X30" i="44"/>
  <c r="AC30" i="44"/>
  <c r="AE30" i="44"/>
  <c r="AJ30" i="44"/>
  <c r="R31" i="44"/>
  <c r="T31" i="44"/>
  <c r="X31" i="44"/>
  <c r="AC31" i="44"/>
  <c r="AE31" i="44"/>
  <c r="AJ31" i="44"/>
  <c r="R32" i="44"/>
  <c r="U32" i="44"/>
  <c r="X32" i="44"/>
  <c r="AC32" i="44"/>
  <c r="AE32" i="44"/>
  <c r="AJ32" i="44"/>
  <c r="R33" i="44"/>
  <c r="U33" i="44"/>
  <c r="W33" i="44"/>
  <c r="AC33" i="44"/>
  <c r="AE33" i="44"/>
  <c r="AJ33" i="44"/>
  <c r="R34" i="44"/>
  <c r="U34" i="44"/>
  <c r="X34" i="44"/>
  <c r="AC34" i="44"/>
  <c r="AE34" i="44"/>
  <c r="AJ34" i="44"/>
  <c r="R35" i="44"/>
  <c r="U35" i="44"/>
  <c r="X35" i="44"/>
  <c r="AC35" i="44"/>
  <c r="AE35" i="44"/>
  <c r="AJ35" i="44"/>
  <c r="R36" i="44"/>
  <c r="T36" i="44"/>
  <c r="X36" i="44"/>
  <c r="AC36" i="44"/>
  <c r="AE36" i="44"/>
  <c r="AJ36" i="44"/>
  <c r="R37" i="44"/>
  <c r="U37" i="44"/>
  <c r="X37" i="44"/>
  <c r="AC37" i="44"/>
  <c r="AE37" i="44"/>
  <c r="AJ37" i="44"/>
  <c r="R38" i="44"/>
  <c r="U38" i="44"/>
  <c r="X38" i="44"/>
  <c r="AC38" i="44"/>
  <c r="AE38" i="44"/>
  <c r="AJ38" i="44"/>
  <c r="T39" i="44"/>
  <c r="X39" i="44"/>
  <c r="AC39" i="44"/>
  <c r="AE39" i="44"/>
  <c r="AJ39" i="44"/>
  <c r="R40" i="44"/>
  <c r="U40" i="44"/>
  <c r="X40" i="44"/>
  <c r="AC40" i="44"/>
  <c r="AE40" i="44"/>
  <c r="AJ40" i="44"/>
  <c r="R41" i="44"/>
  <c r="U41" i="44"/>
  <c r="W41" i="44"/>
  <c r="AC41" i="44"/>
  <c r="AE41" i="44"/>
  <c r="AJ41" i="44"/>
  <c r="R42" i="44"/>
  <c r="U42" i="44"/>
  <c r="X42" i="44"/>
  <c r="AC42" i="44"/>
  <c r="AE42" i="44"/>
  <c r="AJ42" i="44"/>
  <c r="R43" i="44"/>
  <c r="U43" i="44"/>
  <c r="X43" i="44"/>
  <c r="AC43" i="44"/>
  <c r="AE43" i="44"/>
  <c r="AJ43" i="44"/>
  <c r="O63" i="3" l="1"/>
  <c r="R64" i="3" s="1"/>
  <c r="T64" i="3"/>
  <c r="V64" i="3"/>
  <c r="Y64" i="3"/>
  <c r="W64" i="3"/>
  <c r="X64" i="3"/>
  <c r="S64" i="3"/>
  <c r="Z21" i="3"/>
  <c r="S68" i="44"/>
  <c r="AQ60" i="36"/>
  <c r="Y28" i="36"/>
  <c r="AR68" i="36"/>
  <c r="S60" i="36"/>
  <c r="AR67" i="44"/>
  <c r="AW66" i="43"/>
  <c r="AU66" i="43"/>
  <c r="AU61" i="43"/>
  <c r="AW61" i="43"/>
  <c r="AW65" i="43"/>
  <c r="AU65" i="43"/>
  <c r="Y43" i="43"/>
  <c r="W43" i="44"/>
  <c r="Y42" i="43"/>
  <c r="W42" i="44"/>
  <c r="V40" i="43"/>
  <c r="AK40" i="43" s="1"/>
  <c r="T40" i="44"/>
  <c r="S38" i="43"/>
  <c r="Q38" i="44"/>
  <c r="AR38" i="43"/>
  <c r="AQ38" i="43"/>
  <c r="Y34" i="43"/>
  <c r="W34" i="44"/>
  <c r="V32" i="43"/>
  <c r="AK32" i="43" s="1"/>
  <c r="T32" i="44"/>
  <c r="S30" i="43"/>
  <c r="Q30" i="44"/>
  <c r="AR30" i="43"/>
  <c r="AQ30" i="43"/>
  <c r="Y20" i="43"/>
  <c r="W20" i="44"/>
  <c r="V27" i="36"/>
  <c r="V27" i="44"/>
  <c r="AB18" i="43"/>
  <c r="AL18" i="43" s="1"/>
  <c r="AS18" i="43" s="1" a="1"/>
  <c r="AS18" i="43" s="1"/>
  <c r="AP18" i="43"/>
  <c r="P18" i="43"/>
  <c r="AN18" i="43"/>
  <c r="AN67" i="43"/>
  <c r="AT60" i="43"/>
  <c r="AT67" i="43" s="1"/>
  <c r="V29" i="36"/>
  <c r="AD17" i="43"/>
  <c r="AA63" i="44"/>
  <c r="AD63" i="44"/>
  <c r="AH21" i="3"/>
  <c r="F21" i="3"/>
  <c r="AT60" i="44"/>
  <c r="AP66" i="44"/>
  <c r="AN66" i="44"/>
  <c r="AT66" i="44" s="1"/>
  <c r="P66" i="44"/>
  <c r="AB66" i="44"/>
  <c r="V16" i="36"/>
  <c r="V16" i="44"/>
  <c r="AR62" i="36"/>
  <c r="AQ62" i="36"/>
  <c r="S62" i="36"/>
  <c r="AD16" i="43"/>
  <c r="S35" i="43"/>
  <c r="Q35" i="44"/>
  <c r="AR35" i="43"/>
  <c r="AQ35" i="43"/>
  <c r="Y31" i="43"/>
  <c r="W31" i="44"/>
  <c r="V23" i="43"/>
  <c r="AK23" i="43" s="1"/>
  <c r="T23" i="44"/>
  <c r="S21" i="43"/>
  <c r="Q21" i="44"/>
  <c r="AR21" i="43"/>
  <c r="AQ21" i="43"/>
  <c r="AP64" i="44"/>
  <c r="AB64" i="44"/>
  <c r="P64" i="44"/>
  <c r="AN64" i="44"/>
  <c r="AP63" i="44"/>
  <c r="AN63" i="44"/>
  <c r="AT63" i="44" s="1"/>
  <c r="AB63" i="44"/>
  <c r="P63" i="44"/>
  <c r="AN24" i="36"/>
  <c r="AP24" i="36"/>
  <c r="AB24" i="36"/>
  <c r="AP67" i="43"/>
  <c r="Y18" i="36"/>
  <c r="Y18" i="44"/>
  <c r="AD63" i="36"/>
  <c r="Y28" i="44"/>
  <c r="AA66" i="44"/>
  <c r="AD66" i="44"/>
  <c r="AP62" i="44"/>
  <c r="AN62" i="44"/>
  <c r="AT62" i="44" s="1"/>
  <c r="AB62" i="44"/>
  <c r="P62" i="44"/>
  <c r="V42" i="43"/>
  <c r="AK42" i="43" s="1"/>
  <c r="T42" i="44"/>
  <c r="Y41" i="43"/>
  <c r="X41" i="44"/>
  <c r="S40" i="43"/>
  <c r="Q40" i="44"/>
  <c r="AR40" i="43"/>
  <c r="AQ40" i="43"/>
  <c r="V39" i="43"/>
  <c r="AK39" i="43" s="1"/>
  <c r="U39" i="44"/>
  <c r="Y36" i="43"/>
  <c r="W36" i="44"/>
  <c r="V34" i="43"/>
  <c r="AK34" i="43" s="1"/>
  <c r="T34" i="44"/>
  <c r="Y33" i="43"/>
  <c r="X33" i="44"/>
  <c r="S32" i="43"/>
  <c r="Q32" i="44"/>
  <c r="AR32" i="43"/>
  <c r="AQ32" i="43"/>
  <c r="V31" i="43"/>
  <c r="AK31" i="43" s="1"/>
  <c r="U31" i="44"/>
  <c r="Y22" i="43"/>
  <c r="W22" i="44"/>
  <c r="V20" i="43"/>
  <c r="AK20" i="43" s="1"/>
  <c r="T20" i="44"/>
  <c r="AQ64" i="36"/>
  <c r="S64" i="36"/>
  <c r="AR64" i="36"/>
  <c r="V17" i="44"/>
  <c r="V17" i="36"/>
  <c r="AP65" i="44"/>
  <c r="AN65" i="44"/>
  <c r="P65" i="44"/>
  <c r="AB65" i="44"/>
  <c r="AD28" i="43"/>
  <c r="AD18" i="43"/>
  <c r="AD28" i="36"/>
  <c r="S29" i="44"/>
  <c r="AR29" i="44"/>
  <c r="AQ29" i="44"/>
  <c r="V68" i="44"/>
  <c r="AD66" i="36"/>
  <c r="Y27" i="44"/>
  <c r="Y27" i="36"/>
  <c r="S43" i="43"/>
  <c r="Q43" i="44"/>
  <c r="AR43" i="43"/>
  <c r="AQ43" i="43"/>
  <c r="Y39" i="43"/>
  <c r="W39" i="44"/>
  <c r="V37" i="43"/>
  <c r="AK37" i="43" s="1"/>
  <c r="T37" i="44"/>
  <c r="S37" i="43"/>
  <c r="Q37" i="44"/>
  <c r="AR37" i="43"/>
  <c r="AQ37" i="43"/>
  <c r="V36" i="43"/>
  <c r="AK36" i="43" s="1"/>
  <c r="U36" i="44"/>
  <c r="S23" i="43"/>
  <c r="Q23" i="44"/>
  <c r="AR23" i="43"/>
  <c r="AQ23" i="43"/>
  <c r="Y19" i="43"/>
  <c r="W19" i="44"/>
  <c r="AQ63" i="36"/>
  <c r="AR63" i="36"/>
  <c r="S63" i="36"/>
  <c r="P60" i="36"/>
  <c r="AB60" i="36"/>
  <c r="AN60" i="36"/>
  <c r="AT60" i="36" s="1"/>
  <c r="AP60" i="36"/>
  <c r="S65" i="36"/>
  <c r="AR65" i="36"/>
  <c r="AQ65" i="36"/>
  <c r="AB29" i="43"/>
  <c r="AL29" i="43" s="1"/>
  <c r="AS29" i="43" s="1" a="1"/>
  <c r="AS29" i="43" s="1"/>
  <c r="AN29" i="43"/>
  <c r="AP29" i="43"/>
  <c r="P29" i="43"/>
  <c r="S66" i="36"/>
  <c r="AR66" i="36"/>
  <c r="AQ66" i="36"/>
  <c r="AB61" i="44"/>
  <c r="AN61" i="44"/>
  <c r="P61" i="44"/>
  <c r="AP61" i="44"/>
  <c r="AD27" i="43"/>
  <c r="S42" i="43"/>
  <c r="AR42" i="43"/>
  <c r="AQ42" i="43"/>
  <c r="Q42" i="44"/>
  <c r="S39" i="43"/>
  <c r="R39" i="44"/>
  <c r="Y38" i="43"/>
  <c r="W38" i="44"/>
  <c r="S34" i="43"/>
  <c r="Q34" i="44"/>
  <c r="AR34" i="43"/>
  <c r="AQ34" i="43"/>
  <c r="Y30" i="43"/>
  <c r="W30" i="44"/>
  <c r="V22" i="43"/>
  <c r="AK22" i="43" s="1"/>
  <c r="T22" i="44"/>
  <c r="S20" i="43"/>
  <c r="Q20" i="44"/>
  <c r="AQ20" i="43"/>
  <c r="AR20" i="43"/>
  <c r="AN25" i="36"/>
  <c r="AP25" i="36"/>
  <c r="AB25" i="36"/>
  <c r="AB68" i="43"/>
  <c r="P21" i="3" s="1"/>
  <c r="P63" i="3" s="1"/>
  <c r="AL60" i="43"/>
  <c r="AA60" i="44"/>
  <c r="AA68" i="44" s="1"/>
  <c r="AD60" i="44"/>
  <c r="Y68" i="44"/>
  <c r="AD68" i="44" s="1"/>
  <c r="V60" i="36"/>
  <c r="V68" i="36" s="1"/>
  <c r="V41" i="43"/>
  <c r="AK41" i="43" s="1"/>
  <c r="T41" i="44"/>
  <c r="Q39" i="44"/>
  <c r="AQ39" i="43"/>
  <c r="AR39" i="43"/>
  <c r="Y35" i="43"/>
  <c r="W35" i="44"/>
  <c r="V33" i="43"/>
  <c r="AK33" i="43" s="1"/>
  <c r="T33" i="44"/>
  <c r="S31" i="43"/>
  <c r="Q31" i="44"/>
  <c r="AQ31" i="43"/>
  <c r="AR31" i="43"/>
  <c r="Y21" i="43"/>
  <c r="W21" i="44"/>
  <c r="V19" i="43"/>
  <c r="AK19" i="43" s="1"/>
  <c r="T19" i="44"/>
  <c r="AQ67" i="44"/>
  <c r="S27" i="44"/>
  <c r="AR27" i="44"/>
  <c r="AQ27" i="44"/>
  <c r="AQ16" i="44"/>
  <c r="AR16" i="44"/>
  <c r="S16" i="44"/>
  <c r="AA61" i="44"/>
  <c r="AD61" i="44"/>
  <c r="AR61" i="36"/>
  <c r="AQ61" i="36"/>
  <c r="S61" i="36"/>
  <c r="S28" i="44"/>
  <c r="AR28" i="44"/>
  <c r="AQ28" i="44"/>
  <c r="Y40" i="43"/>
  <c r="W40" i="44"/>
  <c r="V38" i="43"/>
  <c r="AK38" i="43" s="1"/>
  <c r="T38" i="44"/>
  <c r="S36" i="43"/>
  <c r="Q36" i="44"/>
  <c r="AR36" i="43"/>
  <c r="AQ36" i="43"/>
  <c r="Y32" i="43"/>
  <c r="W32" i="44"/>
  <c r="V30" i="43"/>
  <c r="AK30" i="43" s="1"/>
  <c r="T30" i="44"/>
  <c r="S22" i="43"/>
  <c r="Q22" i="44"/>
  <c r="AR22" i="43"/>
  <c r="AQ22" i="43"/>
  <c r="S19" i="43"/>
  <c r="Q19" i="44"/>
  <c r="AR19" i="43"/>
  <c r="AQ19" i="43"/>
  <c r="AW62" i="43"/>
  <c r="AU62" i="43"/>
  <c r="Y29" i="36"/>
  <c r="Y29" i="44"/>
  <c r="AD62" i="36"/>
  <c r="AU63" i="43"/>
  <c r="AW63" i="43"/>
  <c r="AB27" i="43"/>
  <c r="AL27" i="43" s="1"/>
  <c r="AS27" i="43" s="1" a="1"/>
  <c r="AS27" i="43" s="1"/>
  <c r="AP27" i="43"/>
  <c r="AN27" i="43"/>
  <c r="P27" i="43"/>
  <c r="AD64" i="36"/>
  <c r="AA65" i="44"/>
  <c r="AD65" i="44"/>
  <c r="AB16" i="43"/>
  <c r="AL16" i="43" s="1"/>
  <c r="AS16" i="43" s="1" a="1"/>
  <c r="AS16" i="43" s="1"/>
  <c r="P16" i="43"/>
  <c r="AP16" i="43"/>
  <c r="AN16" i="43"/>
  <c r="Y60" i="36"/>
  <c r="AD61" i="36"/>
  <c r="V28" i="36"/>
  <c r="V28" i="44"/>
  <c r="AR17" i="44"/>
  <c r="S17" i="44"/>
  <c r="AQ17" i="44"/>
  <c r="AB28" i="43"/>
  <c r="AL28" i="43" s="1"/>
  <c r="AS28" i="43" s="1" a="1"/>
  <c r="AS28" i="43" s="1"/>
  <c r="AN28" i="43"/>
  <c r="P28" i="43"/>
  <c r="AP28" i="43"/>
  <c r="V43" i="43"/>
  <c r="AK43" i="43" s="1"/>
  <c r="T43" i="44"/>
  <c r="S41" i="43"/>
  <c r="Q41" i="44"/>
  <c r="AR41" i="43"/>
  <c r="AQ41" i="43"/>
  <c r="Y37" i="43"/>
  <c r="W37" i="44"/>
  <c r="V35" i="43"/>
  <c r="AK35" i="43" s="1"/>
  <c r="T35" i="44"/>
  <c r="S33" i="43"/>
  <c r="Q33" i="44"/>
  <c r="AQ33" i="43"/>
  <c r="AR33" i="43"/>
  <c r="Y23" i="43"/>
  <c r="W23" i="44"/>
  <c r="V21" i="43"/>
  <c r="AK21" i="43" s="1"/>
  <c r="T21" i="44"/>
  <c r="AD29" i="43"/>
  <c r="AD62" i="44"/>
  <c r="AA62" i="44"/>
  <c r="AR18" i="44"/>
  <c r="S18" i="44"/>
  <c r="AQ18" i="44"/>
  <c r="AW64" i="43"/>
  <c r="AU64" i="43"/>
  <c r="Y17" i="44"/>
  <c r="Y17" i="36"/>
  <c r="AA64" i="44"/>
  <c r="AD64" i="44"/>
  <c r="AD65" i="36"/>
  <c r="V18" i="36"/>
  <c r="V18" i="44"/>
  <c r="AP26" i="36"/>
  <c r="AN26" i="36"/>
  <c r="AB26" i="36"/>
  <c r="AB17" i="43"/>
  <c r="AL17" i="43" s="1"/>
  <c r="AS17" i="43" s="1" a="1"/>
  <c r="AS17" i="43" s="1"/>
  <c r="AP17" i="43"/>
  <c r="P17" i="43"/>
  <c r="AN17" i="43"/>
  <c r="Y16" i="36"/>
  <c r="Y16" i="44"/>
  <c r="Q64" i="3" l="1"/>
  <c r="AA64" i="3"/>
  <c r="U64" i="3"/>
  <c r="Z63" i="3"/>
  <c r="Z64" i="3" s="1"/>
  <c r="AB21" i="3"/>
  <c r="AB63" i="3" s="1"/>
  <c r="P64" i="3"/>
  <c r="Y41" i="44"/>
  <c r="V36" i="36"/>
  <c r="S68" i="36"/>
  <c r="AN67" i="44"/>
  <c r="AT16" i="43"/>
  <c r="AB68" i="44"/>
  <c r="AP67" i="44"/>
  <c r="Y33" i="36"/>
  <c r="V39" i="44"/>
  <c r="V36" i="44"/>
  <c r="Y33" i="44"/>
  <c r="V39" i="36"/>
  <c r="AW17" i="43"/>
  <c r="AU17" i="43"/>
  <c r="AW18" i="43"/>
  <c r="AU18" i="43"/>
  <c r="AW27" i="43"/>
  <c r="AU27" i="43"/>
  <c r="AB36" i="43"/>
  <c r="AN36" i="43"/>
  <c r="AP36" i="43"/>
  <c r="P36" i="43"/>
  <c r="AB33" i="43"/>
  <c r="AN33" i="43"/>
  <c r="P33" i="43"/>
  <c r="AP33" i="43"/>
  <c r="AD60" i="36"/>
  <c r="Y68" i="36"/>
  <c r="AD68" i="36" s="1"/>
  <c r="V38" i="36"/>
  <c r="V38" i="44"/>
  <c r="AD16" i="44"/>
  <c r="AD16" i="36"/>
  <c r="S17" i="36"/>
  <c r="AQ17" i="36"/>
  <c r="AR17" i="36"/>
  <c r="S19" i="44"/>
  <c r="AQ19" i="44"/>
  <c r="AR19" i="44"/>
  <c r="Y32" i="36"/>
  <c r="Y32" i="44"/>
  <c r="Y40" i="36"/>
  <c r="Y40" i="44"/>
  <c r="AP16" i="44"/>
  <c r="AB16" i="44"/>
  <c r="AN16" i="44"/>
  <c r="P16" i="44"/>
  <c r="AB31" i="43"/>
  <c r="AN31" i="43"/>
  <c r="AP31" i="43"/>
  <c r="P31" i="43"/>
  <c r="V41" i="36"/>
  <c r="V41" i="44"/>
  <c r="AQ20" i="44"/>
  <c r="S20" i="44"/>
  <c r="AR20" i="44"/>
  <c r="AQ34" i="44"/>
  <c r="S34" i="44"/>
  <c r="AR34" i="44"/>
  <c r="AQ42" i="44"/>
  <c r="S42" i="44"/>
  <c r="AR42" i="44"/>
  <c r="AT29" i="43"/>
  <c r="Y41" i="36"/>
  <c r="AB43" i="43"/>
  <c r="AN43" i="43"/>
  <c r="P43" i="43"/>
  <c r="AP43" i="43"/>
  <c r="AD22" i="43"/>
  <c r="AD33" i="43"/>
  <c r="AL33" i="43"/>
  <c r="AS33" i="43" s="1" a="1"/>
  <c r="AS33" i="43" s="1"/>
  <c r="S30" i="44"/>
  <c r="AR30" i="44"/>
  <c r="AQ30" i="44"/>
  <c r="AR38" i="44"/>
  <c r="S38" i="44"/>
  <c r="AQ38" i="44"/>
  <c r="AD40" i="43"/>
  <c r="V19" i="44"/>
  <c r="V19" i="36"/>
  <c r="V33" i="44"/>
  <c r="V33" i="36"/>
  <c r="AL68" i="43"/>
  <c r="AS60" i="43" a="1"/>
  <c r="AS60" i="43" s="1"/>
  <c r="AB20" i="43"/>
  <c r="AP20" i="43"/>
  <c r="P20" i="43"/>
  <c r="AN20" i="43"/>
  <c r="AB34" i="43"/>
  <c r="AN34" i="43"/>
  <c r="AP34" i="43"/>
  <c r="P34" i="43"/>
  <c r="AR23" i="44"/>
  <c r="S23" i="44"/>
  <c r="AQ23" i="44"/>
  <c r="V37" i="36"/>
  <c r="V37" i="44"/>
  <c r="AD27" i="36"/>
  <c r="AN29" i="44"/>
  <c r="AB29" i="44"/>
  <c r="P29" i="44"/>
  <c r="AP29" i="44"/>
  <c r="V34" i="36"/>
  <c r="V34" i="44"/>
  <c r="AR40" i="44"/>
  <c r="AQ40" i="44"/>
  <c r="S40" i="44"/>
  <c r="AB30" i="43"/>
  <c r="AN30" i="43"/>
  <c r="AP30" i="43"/>
  <c r="P30" i="43"/>
  <c r="AB38" i="43"/>
  <c r="AN38" i="43"/>
  <c r="AT38" i="43" s="1"/>
  <c r="P38" i="43"/>
  <c r="AP38" i="43"/>
  <c r="Y23" i="44"/>
  <c r="Y23" i="36"/>
  <c r="AD23" i="43"/>
  <c r="AT28" i="43"/>
  <c r="AU28" i="43"/>
  <c r="AW28" i="43"/>
  <c r="AB40" i="43"/>
  <c r="AL40" i="43" s="1"/>
  <c r="AS40" i="43" s="1" a="1"/>
  <c r="AS40" i="43" s="1"/>
  <c r="AN40" i="43"/>
  <c r="AP40" i="43"/>
  <c r="P40" i="43"/>
  <c r="AD18" i="44"/>
  <c r="AQ21" i="44"/>
  <c r="AR21" i="44"/>
  <c r="S21" i="44"/>
  <c r="AR35" i="44"/>
  <c r="S35" i="44"/>
  <c r="AQ35" i="44"/>
  <c r="V32" i="36"/>
  <c r="V32" i="44"/>
  <c r="V40" i="44"/>
  <c r="V40" i="36"/>
  <c r="AB19" i="43"/>
  <c r="AP19" i="43"/>
  <c r="P19" i="43"/>
  <c r="AN19" i="43"/>
  <c r="AD17" i="44"/>
  <c r="AD29" i="44"/>
  <c r="P63" i="36"/>
  <c r="AB63" i="36"/>
  <c r="AN63" i="36"/>
  <c r="AT63" i="36" s="1"/>
  <c r="AP63" i="36"/>
  <c r="AB23" i="43"/>
  <c r="AL23" i="43" s="1"/>
  <c r="AS23" i="43" s="1" a="1"/>
  <c r="AS23" i="43" s="1"/>
  <c r="AN23" i="43"/>
  <c r="P23" i="43"/>
  <c r="AP23" i="43"/>
  <c r="AD27" i="44"/>
  <c r="AT17" i="43"/>
  <c r="AT27" i="43"/>
  <c r="AQ28" i="36"/>
  <c r="S28" i="36"/>
  <c r="AR28" i="36"/>
  <c r="S16" i="36"/>
  <c r="AR16" i="36"/>
  <c r="AQ16" i="36"/>
  <c r="Y21" i="36"/>
  <c r="Y21" i="44"/>
  <c r="Y35" i="36"/>
  <c r="Y35" i="44"/>
  <c r="AB42" i="43"/>
  <c r="AL42" i="43" s="1"/>
  <c r="AS42" i="43" s="1" a="1"/>
  <c r="AS42" i="43" s="1"/>
  <c r="AN42" i="43"/>
  <c r="P42" i="43"/>
  <c r="AP42" i="43"/>
  <c r="V31" i="44"/>
  <c r="S37" i="44"/>
  <c r="AQ37" i="44"/>
  <c r="AR37" i="44"/>
  <c r="Y39" i="44"/>
  <c r="Y39" i="36"/>
  <c r="AP64" i="36"/>
  <c r="P64" i="36"/>
  <c r="AN64" i="36"/>
  <c r="AB64" i="36"/>
  <c r="Y36" i="36"/>
  <c r="Y36" i="44"/>
  <c r="AD18" i="36"/>
  <c r="AB21" i="43"/>
  <c r="AL21" i="43" s="1"/>
  <c r="AS21" i="43" s="1" a="1"/>
  <c r="AS21" i="43" s="1"/>
  <c r="AP21" i="43"/>
  <c r="P21" i="43"/>
  <c r="AN21" i="43"/>
  <c r="AB35" i="43"/>
  <c r="AL35" i="43" s="1"/>
  <c r="AS35" i="43" s="1" a="1"/>
  <c r="AS35" i="43" s="1"/>
  <c r="AN35" i="43"/>
  <c r="AP35" i="43"/>
  <c r="P35" i="43"/>
  <c r="AD17" i="36"/>
  <c r="Y37" i="36"/>
  <c r="Y37" i="44"/>
  <c r="AD32" i="43"/>
  <c r="AD37" i="43"/>
  <c r="AC21" i="3"/>
  <c r="AE21" i="3"/>
  <c r="V22" i="36"/>
  <c r="V22" i="44"/>
  <c r="S29" i="36"/>
  <c r="AR29" i="36"/>
  <c r="AQ29" i="36"/>
  <c r="AD29" i="36"/>
  <c r="S22" i="44"/>
  <c r="AR22" i="44"/>
  <c r="AQ22" i="44"/>
  <c r="AR36" i="44"/>
  <c r="AQ36" i="44"/>
  <c r="S36" i="44"/>
  <c r="AR27" i="36"/>
  <c r="AQ27" i="36"/>
  <c r="S27" i="36"/>
  <c r="AD21" i="43"/>
  <c r="AD35" i="43"/>
  <c r="Y30" i="36"/>
  <c r="Y30" i="44"/>
  <c r="Y38" i="44"/>
  <c r="Y38" i="36"/>
  <c r="AB65" i="36"/>
  <c r="AN65" i="36"/>
  <c r="P65" i="36"/>
  <c r="AP65" i="36"/>
  <c r="V31" i="36"/>
  <c r="AB37" i="43"/>
  <c r="AL37" i="43" s="1"/>
  <c r="AS37" i="43" s="1" a="1"/>
  <c r="AS37" i="43" s="1"/>
  <c r="AN37" i="43"/>
  <c r="AT37" i="43" s="1"/>
  <c r="AP37" i="43"/>
  <c r="P37" i="43"/>
  <c r="AD39" i="43"/>
  <c r="AD36" i="43"/>
  <c r="AL36" i="43"/>
  <c r="AS36" i="43" s="1" a="1"/>
  <c r="AS36" i="43" s="1"/>
  <c r="AD41" i="43"/>
  <c r="V23" i="36"/>
  <c r="V23" i="44"/>
  <c r="Y20" i="36"/>
  <c r="Y20" i="44"/>
  <c r="Y34" i="44"/>
  <c r="Y34" i="36"/>
  <c r="Y42" i="44"/>
  <c r="Y42" i="36"/>
  <c r="AQ33" i="44"/>
  <c r="AR33" i="44"/>
  <c r="S33" i="44"/>
  <c r="AB22" i="43"/>
  <c r="AL22" i="43" s="1"/>
  <c r="AS22" i="43" s="1" a="1"/>
  <c r="AS22" i="43" s="1"/>
  <c r="AN22" i="43"/>
  <c r="P22" i="43"/>
  <c r="AP22" i="43"/>
  <c r="AD38" i="43"/>
  <c r="AL38" i="43"/>
  <c r="AS38" i="43" s="1" a="1"/>
  <c r="AS38" i="43" s="1"/>
  <c r="Y19" i="36"/>
  <c r="Y19" i="44"/>
  <c r="AD33" i="36"/>
  <c r="V20" i="36"/>
  <c r="V20" i="44"/>
  <c r="AR32" i="44"/>
  <c r="S32" i="44"/>
  <c r="AQ32" i="44"/>
  <c r="V42" i="36"/>
  <c r="V42" i="44"/>
  <c r="AW16" i="43"/>
  <c r="AU16" i="43"/>
  <c r="AD20" i="43"/>
  <c r="AL20" i="43"/>
  <c r="AS20" i="43" s="1" a="1"/>
  <c r="AS20" i="43" s="1"/>
  <c r="AD34" i="43"/>
  <c r="AL34" i="43"/>
  <c r="AS34" i="43" s="1" a="1"/>
  <c r="AS34" i="43" s="1"/>
  <c r="AD42" i="43"/>
  <c r="AW29" i="43"/>
  <c r="AU29" i="43"/>
  <c r="AB28" i="44"/>
  <c r="AP28" i="44"/>
  <c r="P28" i="44"/>
  <c r="AN28" i="44"/>
  <c r="AD30" i="43"/>
  <c r="AL30" i="43"/>
  <c r="AS30" i="43" s="1" a="1"/>
  <c r="AS30" i="43" s="1"/>
  <c r="AD33" i="44"/>
  <c r="AB32" i="43"/>
  <c r="AL32" i="43" s="1"/>
  <c r="AS32" i="43" s="1" a="1"/>
  <c r="AS32" i="43" s="1"/>
  <c r="AN32" i="43"/>
  <c r="AP32" i="43"/>
  <c r="P32" i="43"/>
  <c r="Y31" i="36"/>
  <c r="Y31" i="44"/>
  <c r="AT18" i="43"/>
  <c r="Y43" i="44"/>
  <c r="Y43" i="36"/>
  <c r="AQ41" i="44"/>
  <c r="AR41" i="44"/>
  <c r="S41" i="44"/>
  <c r="AP66" i="36"/>
  <c r="AN66" i="36"/>
  <c r="AT66" i="36" s="1"/>
  <c r="P66" i="36"/>
  <c r="AB66" i="36"/>
  <c r="AP18" i="44"/>
  <c r="AN18" i="44"/>
  <c r="AB18" i="44"/>
  <c r="P18" i="44"/>
  <c r="AB41" i="43"/>
  <c r="AL41" i="43" s="1"/>
  <c r="AS41" i="43" s="1" a="1"/>
  <c r="AS41" i="43" s="1"/>
  <c r="AN41" i="43"/>
  <c r="P41" i="43"/>
  <c r="AP41" i="43"/>
  <c r="AP17" i="44"/>
  <c r="AN17" i="44"/>
  <c r="P17" i="44"/>
  <c r="AB17" i="44"/>
  <c r="V30" i="36"/>
  <c r="V30" i="44"/>
  <c r="AD19" i="43"/>
  <c r="AL19" i="43"/>
  <c r="AS19" i="43" s="1" a="1"/>
  <c r="AS19" i="43" s="1"/>
  <c r="S18" i="36"/>
  <c r="AR18" i="36"/>
  <c r="AQ18" i="36"/>
  <c r="V21" i="36"/>
  <c r="V21" i="44"/>
  <c r="V35" i="36"/>
  <c r="V35" i="44"/>
  <c r="V43" i="36"/>
  <c r="V43" i="44"/>
  <c r="AB61" i="36"/>
  <c r="AP61" i="36"/>
  <c r="P61" i="36"/>
  <c r="AN61" i="36"/>
  <c r="AB27" i="44"/>
  <c r="AN27" i="44"/>
  <c r="P27" i="44"/>
  <c r="AP27" i="44"/>
  <c r="S31" i="44"/>
  <c r="AR31" i="44"/>
  <c r="AQ31" i="44"/>
  <c r="AR39" i="44"/>
  <c r="S39" i="44"/>
  <c r="AQ39" i="44"/>
  <c r="AB39" i="43"/>
  <c r="AL39" i="43" s="1"/>
  <c r="AS39" i="43" s="1" a="1"/>
  <c r="AS39" i="43" s="1"/>
  <c r="AN39" i="43"/>
  <c r="AT39" i="43" s="1"/>
  <c r="AP39" i="43"/>
  <c r="P39" i="43"/>
  <c r="AD41" i="44"/>
  <c r="AR43" i="44"/>
  <c r="S43" i="44"/>
  <c r="AQ43" i="44"/>
  <c r="Y22" i="44"/>
  <c r="Y22" i="36"/>
  <c r="AD28" i="44"/>
  <c r="AD31" i="43"/>
  <c r="AL31" i="43"/>
  <c r="AS31" i="43" s="1" a="1"/>
  <c r="AS31" i="43" s="1"/>
  <c r="AP62" i="36"/>
  <c r="P62" i="36"/>
  <c r="AB62" i="36"/>
  <c r="AN62" i="36"/>
  <c r="AT62" i="36" s="1"/>
  <c r="AD43" i="43"/>
  <c r="AL43" i="43"/>
  <c r="AS43" i="43" s="1" a="1"/>
  <c r="AS43" i="43" s="1"/>
  <c r="AC63" i="3" l="1"/>
  <c r="AD64" i="3" s="1"/>
  <c r="AC64" i="3"/>
  <c r="AW41" i="43"/>
  <c r="AU41" i="43"/>
  <c r="AT23" i="43"/>
  <c r="AU23" i="43"/>
  <c r="AW23" i="43"/>
  <c r="AW39" i="43"/>
  <c r="AU39" i="43"/>
  <c r="AW37" i="43"/>
  <c r="AU37" i="43"/>
  <c r="AW42" i="43"/>
  <c r="AU42" i="43"/>
  <c r="AU40" i="43"/>
  <c r="AW40" i="43"/>
  <c r="AW32" i="43"/>
  <c r="AU32" i="43"/>
  <c r="AW22" i="43"/>
  <c r="AU22" i="43"/>
  <c r="AR31" i="36"/>
  <c r="AQ31" i="36"/>
  <c r="S31" i="36"/>
  <c r="S43" i="36"/>
  <c r="AR43" i="36"/>
  <c r="AQ43" i="36"/>
  <c r="AQ41" i="36"/>
  <c r="AR41" i="36"/>
  <c r="S41" i="36"/>
  <c r="AD31" i="36"/>
  <c r="AN39" i="44"/>
  <c r="P39" i="44"/>
  <c r="AP39" i="44"/>
  <c r="AB39" i="44"/>
  <c r="AB41" i="44"/>
  <c r="P41" i="44"/>
  <c r="AP41" i="44"/>
  <c r="AN41" i="44"/>
  <c r="AD30" i="36"/>
  <c r="AR22" i="36"/>
  <c r="AQ22" i="36"/>
  <c r="S22" i="36"/>
  <c r="AT35" i="43"/>
  <c r="AD21" i="44"/>
  <c r="AB21" i="44"/>
  <c r="AP21" i="44"/>
  <c r="P21" i="44"/>
  <c r="AN21" i="44"/>
  <c r="AR30" i="36"/>
  <c r="AQ30" i="36"/>
  <c r="S30" i="36"/>
  <c r="AT31" i="43"/>
  <c r="AD32" i="44"/>
  <c r="AP17" i="36"/>
  <c r="AB17" i="36"/>
  <c r="AN17" i="36"/>
  <c r="AD42" i="36"/>
  <c r="P22" i="44"/>
  <c r="AN22" i="44"/>
  <c r="AP22" i="44"/>
  <c r="AB22" i="44"/>
  <c r="AD39" i="36"/>
  <c r="AD21" i="36"/>
  <c r="AT40" i="43"/>
  <c r="AD23" i="36"/>
  <c r="AT30" i="43"/>
  <c r="AT34" i="43"/>
  <c r="P30" i="44"/>
  <c r="AP30" i="44"/>
  <c r="AB30" i="44"/>
  <c r="AN30" i="44"/>
  <c r="AQ42" i="36"/>
  <c r="S42" i="36"/>
  <c r="AR42" i="36"/>
  <c r="AR20" i="36"/>
  <c r="AQ20" i="36"/>
  <c r="S20" i="36"/>
  <c r="AD32" i="36"/>
  <c r="S39" i="36"/>
  <c r="AR39" i="36"/>
  <c r="AQ39" i="36"/>
  <c r="AT32" i="43"/>
  <c r="AW20" i="43"/>
  <c r="AU20" i="43"/>
  <c r="AD19" i="44"/>
  <c r="AD42" i="44"/>
  <c r="AU35" i="43"/>
  <c r="AW35" i="43"/>
  <c r="AB36" i="44"/>
  <c r="AN36" i="44"/>
  <c r="P36" i="44"/>
  <c r="AP36" i="44"/>
  <c r="AD37" i="44"/>
  <c r="AD39" i="44"/>
  <c r="AT42" i="43"/>
  <c r="AD23" i="44"/>
  <c r="S38" i="36"/>
  <c r="AR38" i="36"/>
  <c r="AQ38" i="36"/>
  <c r="AT43" i="43"/>
  <c r="AN42" i="44"/>
  <c r="AP42" i="44"/>
  <c r="P42" i="44"/>
  <c r="AB42" i="44"/>
  <c r="AB20" i="44"/>
  <c r="AP20" i="44"/>
  <c r="P20" i="44"/>
  <c r="AN20" i="44"/>
  <c r="AD22" i="44"/>
  <c r="AW30" i="43"/>
  <c r="AU30" i="43"/>
  <c r="AD19" i="36"/>
  <c r="AT22" i="43"/>
  <c r="AF21" i="3"/>
  <c r="AG21" i="3"/>
  <c r="AD37" i="36"/>
  <c r="AD36" i="44"/>
  <c r="S21" i="36"/>
  <c r="AR21" i="36"/>
  <c r="AQ21" i="36"/>
  <c r="AB23" i="44"/>
  <c r="P23" i="44"/>
  <c r="AN23" i="44"/>
  <c r="AP23" i="44"/>
  <c r="AT20" i="43"/>
  <c r="AW33" i="43"/>
  <c r="AU33" i="43"/>
  <c r="AB31" i="44"/>
  <c r="P31" i="44"/>
  <c r="AN31" i="44"/>
  <c r="AP31" i="44"/>
  <c r="AD22" i="36"/>
  <c r="AW19" i="43"/>
  <c r="AU19" i="43"/>
  <c r="AD43" i="36"/>
  <c r="P32" i="44"/>
  <c r="AN32" i="44"/>
  <c r="AP32" i="44"/>
  <c r="AB32" i="44"/>
  <c r="AD34" i="36"/>
  <c r="AW31" i="43"/>
  <c r="AU31" i="43"/>
  <c r="AD43" i="44"/>
  <c r="AD34" i="44"/>
  <c r="AD36" i="36"/>
  <c r="AN16" i="36"/>
  <c r="AB16" i="36"/>
  <c r="AP16" i="36"/>
  <c r="AT19" i="43"/>
  <c r="AP40" i="44"/>
  <c r="P40" i="44"/>
  <c r="AN40" i="44"/>
  <c r="AB40" i="44"/>
  <c r="AR23" i="36"/>
  <c r="AQ23" i="36"/>
  <c r="S23" i="36"/>
  <c r="P38" i="44"/>
  <c r="AN38" i="44"/>
  <c r="AT38" i="44" s="1"/>
  <c r="AB38" i="44"/>
  <c r="AP38" i="44"/>
  <c r="AD41" i="36"/>
  <c r="AB19" i="44"/>
  <c r="AN19" i="44"/>
  <c r="AP19" i="44"/>
  <c r="P19" i="44"/>
  <c r="AT36" i="43"/>
  <c r="AT41" i="43"/>
  <c r="S32" i="36"/>
  <c r="AQ32" i="36"/>
  <c r="AR32" i="36"/>
  <c r="AU38" i="43"/>
  <c r="AW38" i="43"/>
  <c r="AP33" i="44"/>
  <c r="P33" i="44"/>
  <c r="AB33" i="44"/>
  <c r="AN33" i="44"/>
  <c r="AD20" i="44"/>
  <c r="AD38" i="36"/>
  <c r="AT21" i="43"/>
  <c r="AW21" i="43"/>
  <c r="AU21" i="43"/>
  <c r="AR36" i="36"/>
  <c r="S36" i="36"/>
  <c r="AQ36" i="36"/>
  <c r="AP37" i="44"/>
  <c r="AN37" i="44"/>
  <c r="P37" i="44"/>
  <c r="AB37" i="44"/>
  <c r="AB35" i="44"/>
  <c r="AP35" i="44"/>
  <c r="P35" i="44"/>
  <c r="AN35" i="44"/>
  <c r="AB68" i="36"/>
  <c r="AP34" i="44"/>
  <c r="AB34" i="44"/>
  <c r="P34" i="44"/>
  <c r="AN34" i="44"/>
  <c r="AR19" i="36"/>
  <c r="AQ19" i="36"/>
  <c r="S19" i="36"/>
  <c r="P43" i="44"/>
  <c r="AP43" i="44"/>
  <c r="AB43" i="44"/>
  <c r="AN43" i="44"/>
  <c r="AD31" i="44"/>
  <c r="AQ33" i="36"/>
  <c r="S33" i="36"/>
  <c r="AR33" i="36"/>
  <c r="AD20" i="36"/>
  <c r="AU36" i="43"/>
  <c r="AW36" i="43"/>
  <c r="AD38" i="44"/>
  <c r="AQ37" i="36"/>
  <c r="S37" i="36"/>
  <c r="AR37" i="36"/>
  <c r="AD35" i="44"/>
  <c r="S34" i="36"/>
  <c r="AQ34" i="36"/>
  <c r="AR34" i="36"/>
  <c r="AD40" i="44"/>
  <c r="AT33" i="43"/>
  <c r="AW43" i="43"/>
  <c r="AU43" i="43"/>
  <c r="AB18" i="36"/>
  <c r="AP18" i="36"/>
  <c r="AN18" i="36"/>
  <c r="AW34" i="43"/>
  <c r="AU34" i="43"/>
  <c r="AD30" i="44"/>
  <c r="AB27" i="36"/>
  <c r="AP27" i="36"/>
  <c r="AN27" i="36"/>
  <c r="AP29" i="36"/>
  <c r="AB29" i="36"/>
  <c r="AN29" i="36"/>
  <c r="AD35" i="36"/>
  <c r="AB28" i="36"/>
  <c r="AP28" i="36"/>
  <c r="AN28" i="36"/>
  <c r="AR35" i="36"/>
  <c r="AQ35" i="36"/>
  <c r="S35" i="36"/>
  <c r="S40" i="36"/>
  <c r="AR40" i="36"/>
  <c r="AQ40" i="36"/>
  <c r="AS67" i="43"/>
  <c r="AW60" i="43"/>
  <c r="AW68" i="43" s="1"/>
  <c r="AU60" i="43"/>
  <c r="AU67" i="43" s="1"/>
  <c r="AD40" i="36"/>
  <c r="U10" i="44"/>
  <c r="X10" i="44"/>
  <c r="AC10" i="44"/>
  <c r="AE10" i="44"/>
  <c r="AJ10" i="44"/>
  <c r="R11" i="44"/>
  <c r="U11" i="44"/>
  <c r="X11" i="44"/>
  <c r="AC11" i="44"/>
  <c r="AE11" i="44"/>
  <c r="R12" i="44"/>
  <c r="U12" i="44"/>
  <c r="X12" i="44"/>
  <c r="AC12" i="44"/>
  <c r="AE12" i="44"/>
  <c r="AJ12" i="44"/>
  <c r="R13" i="44"/>
  <c r="U13" i="44"/>
  <c r="X13" i="44"/>
  <c r="AC13" i="44"/>
  <c r="AE13" i="44"/>
  <c r="AJ13" i="44"/>
  <c r="R14" i="44"/>
  <c r="U14" i="44"/>
  <c r="X14" i="44"/>
  <c r="AC14" i="44"/>
  <c r="AE14" i="44"/>
  <c r="AJ14" i="44"/>
  <c r="R15" i="44"/>
  <c r="U15" i="44"/>
  <c r="X15" i="44"/>
  <c r="AC15" i="44"/>
  <c r="AE15" i="44"/>
  <c r="AJ15" i="44"/>
  <c r="AD63" i="3" l="1"/>
  <c r="Y13" i="43"/>
  <c r="W13" i="44"/>
  <c r="AJ11" i="44"/>
  <c r="V11" i="43"/>
  <c r="AK11" i="43" s="1"/>
  <c r="T11" i="44"/>
  <c r="V12" i="43"/>
  <c r="AK12" i="43" s="1"/>
  <c r="T12" i="44"/>
  <c r="S14" i="43"/>
  <c r="Q14" i="44"/>
  <c r="AR14" i="43"/>
  <c r="AQ14" i="43"/>
  <c r="Y10" i="43"/>
  <c r="W10" i="44"/>
  <c r="AB33" i="36"/>
  <c r="AN33" i="36"/>
  <c r="AP33" i="36"/>
  <c r="AN21" i="36"/>
  <c r="AP21" i="36"/>
  <c r="AB21" i="36"/>
  <c r="AB22" i="36"/>
  <c r="AP22" i="36"/>
  <c r="AN22" i="36"/>
  <c r="V13" i="43"/>
  <c r="AK13" i="43" s="1"/>
  <c r="T13" i="44"/>
  <c r="S11" i="43"/>
  <c r="Q11" i="44"/>
  <c r="AQ11" i="43"/>
  <c r="AR11" i="43"/>
  <c r="AN36" i="36"/>
  <c r="AB36" i="36"/>
  <c r="AP36" i="36"/>
  <c r="AP23" i="36"/>
  <c r="AN23" i="36"/>
  <c r="AB23" i="36"/>
  <c r="Y12" i="43"/>
  <c r="W12" i="44"/>
  <c r="V10" i="43"/>
  <c r="AK10" i="43" s="1"/>
  <c r="T10" i="44"/>
  <c r="AN39" i="36"/>
  <c r="AB39" i="36"/>
  <c r="AP39" i="36"/>
  <c r="AB42" i="36"/>
  <c r="AP42" i="36"/>
  <c r="AN42" i="36"/>
  <c r="AN43" i="36"/>
  <c r="AB43" i="36"/>
  <c r="AP43" i="36"/>
  <c r="V15" i="43"/>
  <c r="AK15" i="43" s="1"/>
  <c r="T15" i="44"/>
  <c r="S13" i="43"/>
  <c r="Q13" i="44"/>
  <c r="AR13" i="43"/>
  <c r="AQ13" i="43"/>
  <c r="R10" i="44"/>
  <c r="AB34" i="36"/>
  <c r="AP34" i="36"/>
  <c r="AN34" i="36"/>
  <c r="AB19" i="36"/>
  <c r="AP19" i="36"/>
  <c r="AN19" i="36"/>
  <c r="AP32" i="36"/>
  <c r="AB32" i="36"/>
  <c r="AN32" i="36"/>
  <c r="AB31" i="36"/>
  <c r="AP31" i="36"/>
  <c r="AN31" i="36"/>
  <c r="S10" i="43"/>
  <c r="Q10" i="44"/>
  <c r="AR10" i="43"/>
  <c r="AQ10" i="43"/>
  <c r="AP37" i="36"/>
  <c r="AB37" i="36"/>
  <c r="AN37" i="36"/>
  <c r="Y15" i="43"/>
  <c r="W15" i="44"/>
  <c r="Y14" i="43"/>
  <c r="W14" i="44"/>
  <c r="S15" i="43"/>
  <c r="Q15" i="44"/>
  <c r="AR15" i="43"/>
  <c r="AQ15" i="43"/>
  <c r="Y11" i="43"/>
  <c r="W11" i="44"/>
  <c r="AP40" i="36"/>
  <c r="AN40" i="36"/>
  <c r="AB40" i="36"/>
  <c r="AP30" i="36"/>
  <c r="AN30" i="36"/>
  <c r="AB30" i="36"/>
  <c r="AB41" i="36"/>
  <c r="AP41" i="36"/>
  <c r="AN41" i="36"/>
  <c r="V14" i="43"/>
  <c r="AK14" i="43" s="1"/>
  <c r="T14" i="44"/>
  <c r="S12" i="43"/>
  <c r="Q12" i="44"/>
  <c r="AR12" i="43"/>
  <c r="AQ12" i="43"/>
  <c r="AB35" i="36"/>
  <c r="AN35" i="36"/>
  <c r="AP35" i="36"/>
  <c r="AB38" i="36"/>
  <c r="AP38" i="36"/>
  <c r="AN38" i="36"/>
  <c r="AB20" i="36"/>
  <c r="AN20" i="36"/>
  <c r="AP20" i="36"/>
  <c r="AB10" i="43" l="1"/>
  <c r="AL10" i="43" s="1"/>
  <c r="AS10" i="43" s="1" a="1"/>
  <c r="AS10" i="43" s="1"/>
  <c r="AP10" i="43"/>
  <c r="AN10" i="43"/>
  <c r="P10" i="43"/>
  <c r="V13" i="44"/>
  <c r="V13" i="36"/>
  <c r="Y10" i="44"/>
  <c r="Y10" i="36"/>
  <c r="V10" i="44"/>
  <c r="V10" i="36"/>
  <c r="AR15" i="44"/>
  <c r="AQ15" i="44"/>
  <c r="S15" i="44"/>
  <c r="AD13" i="43"/>
  <c r="AD10" i="43"/>
  <c r="Y13" i="44"/>
  <c r="Y13" i="36"/>
  <c r="AB15" i="43"/>
  <c r="AL15" i="43" s="1"/>
  <c r="AS15" i="43" s="1" a="1"/>
  <c r="AS15" i="43" s="1"/>
  <c r="AP15" i="43"/>
  <c r="AN15" i="43"/>
  <c r="P15" i="43"/>
  <c r="Y12" i="44"/>
  <c r="Y12" i="36"/>
  <c r="Y14" i="44"/>
  <c r="Y14" i="36"/>
  <c r="AD12" i="43"/>
  <c r="S14" i="44"/>
  <c r="AQ14" i="44"/>
  <c r="AR14" i="44"/>
  <c r="AB12" i="43"/>
  <c r="AL12" i="43" s="1"/>
  <c r="AS12" i="43" s="1" a="1"/>
  <c r="AS12" i="43" s="1"/>
  <c r="AP12" i="43"/>
  <c r="AN12" i="43"/>
  <c r="P12" i="43"/>
  <c r="Y11" i="44"/>
  <c r="Y11" i="36"/>
  <c r="Y15" i="44"/>
  <c r="Y15" i="36"/>
  <c r="AB13" i="43"/>
  <c r="AL13" i="43" s="1"/>
  <c r="AS13" i="43" s="1" a="1"/>
  <c r="AS13" i="43" s="1"/>
  <c r="AP13" i="43"/>
  <c r="P13" i="43"/>
  <c r="AN13" i="43"/>
  <c r="AT13" i="43" s="1"/>
  <c r="S11" i="44"/>
  <c r="AR11" i="44"/>
  <c r="AQ11" i="44"/>
  <c r="V12" i="44"/>
  <c r="V12" i="36"/>
  <c r="AQ12" i="44"/>
  <c r="AR12" i="44"/>
  <c r="S12" i="44"/>
  <c r="AD14" i="43"/>
  <c r="AR13" i="44"/>
  <c r="S13" i="44"/>
  <c r="AQ13" i="44"/>
  <c r="AB14" i="43"/>
  <c r="AL14" i="43" s="1"/>
  <c r="AS14" i="43" s="1" a="1"/>
  <c r="AS14" i="43" s="1"/>
  <c r="AP14" i="43"/>
  <c r="P14" i="43"/>
  <c r="AN14" i="43"/>
  <c r="V11" i="44"/>
  <c r="V11" i="36"/>
  <c r="V14" i="44"/>
  <c r="V14" i="36"/>
  <c r="AD11" i="43"/>
  <c r="AD15" i="43"/>
  <c r="AQ10" i="44"/>
  <c r="AR10" i="44"/>
  <c r="S10" i="44"/>
  <c r="V15" i="44"/>
  <c r="V15" i="36"/>
  <c r="AB11" i="43"/>
  <c r="AL11" i="43" s="1"/>
  <c r="AS11" i="43" s="1" a="1"/>
  <c r="AS11" i="43" s="1"/>
  <c r="AP11" i="43"/>
  <c r="P11" i="43"/>
  <c r="AN11" i="43"/>
  <c r="R7" i="44"/>
  <c r="X7" i="44"/>
  <c r="AE7" i="44"/>
  <c r="AJ7" i="44"/>
  <c r="R8" i="44"/>
  <c r="U8" i="44"/>
  <c r="X8" i="44"/>
  <c r="AC8" i="44"/>
  <c r="AE8" i="44"/>
  <c r="AJ8" i="44"/>
  <c r="R9" i="44"/>
  <c r="T9" i="44"/>
  <c r="X9" i="44"/>
  <c r="AC9" i="44"/>
  <c r="AE9" i="44"/>
  <c r="AJ9" i="44"/>
  <c r="AW11" i="43" l="1"/>
  <c r="AU11" i="43"/>
  <c r="AW14" i="43"/>
  <c r="AU14" i="43"/>
  <c r="AW13" i="43"/>
  <c r="AU13" i="43"/>
  <c r="AW15" i="43"/>
  <c r="AU15" i="43"/>
  <c r="AW12" i="43"/>
  <c r="AU12" i="43"/>
  <c r="S8" i="43"/>
  <c r="Q8" i="44"/>
  <c r="AR8" i="43"/>
  <c r="AQ8" i="43"/>
  <c r="U7" i="44"/>
  <c r="AD15" i="36"/>
  <c r="AR14" i="36"/>
  <c r="AQ14" i="36"/>
  <c r="S14" i="36"/>
  <c r="AD10" i="44"/>
  <c r="Y9" i="43"/>
  <c r="W9" i="44"/>
  <c r="V7" i="43"/>
  <c r="AK7" i="43" s="1"/>
  <c r="T7" i="44"/>
  <c r="AR12" i="36"/>
  <c r="AQ12" i="36"/>
  <c r="S12" i="36"/>
  <c r="AD15" i="44"/>
  <c r="AW10" i="43"/>
  <c r="AU10" i="43"/>
  <c r="V9" i="43"/>
  <c r="AK9" i="43" s="1"/>
  <c r="U9" i="44"/>
  <c r="AT11" i="43"/>
  <c r="AT14" i="43"/>
  <c r="AR13" i="36"/>
  <c r="AQ13" i="36"/>
  <c r="S13" i="36"/>
  <c r="AP12" i="44"/>
  <c r="AB12" i="44"/>
  <c r="P12" i="44"/>
  <c r="AN12" i="44"/>
  <c r="AP11" i="44"/>
  <c r="AB11" i="44"/>
  <c r="AN11" i="44"/>
  <c r="P11" i="44"/>
  <c r="AD11" i="36"/>
  <c r="AD12" i="36"/>
  <c r="S7" i="43"/>
  <c r="Q7" i="44"/>
  <c r="AR7" i="43"/>
  <c r="AQ7" i="43"/>
  <c r="AQ10" i="36"/>
  <c r="AR10" i="36"/>
  <c r="S10" i="36"/>
  <c r="AD11" i="44"/>
  <c r="AP14" i="44"/>
  <c r="AN14" i="44"/>
  <c r="P14" i="44"/>
  <c r="AB14" i="44"/>
  <c r="AD12" i="44"/>
  <c r="AQ15" i="36"/>
  <c r="AR15" i="36"/>
  <c r="S15" i="36"/>
  <c r="Y8" i="43"/>
  <c r="W8" i="44"/>
  <c r="AC7" i="44"/>
  <c r="AP10" i="44"/>
  <c r="P10" i="44"/>
  <c r="AB10" i="44"/>
  <c r="AN10" i="44"/>
  <c r="P13" i="44"/>
  <c r="AN13" i="44"/>
  <c r="AB13" i="44"/>
  <c r="AP13" i="44"/>
  <c r="P15" i="44"/>
  <c r="AP15" i="44"/>
  <c r="AN15" i="44"/>
  <c r="AB15" i="44"/>
  <c r="S9" i="43"/>
  <c r="Q9" i="44"/>
  <c r="AQ9" i="43"/>
  <c r="AR9" i="43"/>
  <c r="AT12" i="43"/>
  <c r="V8" i="43"/>
  <c r="AK8" i="43" s="1"/>
  <c r="T8" i="44"/>
  <c r="AD14" i="36"/>
  <c r="AD13" i="36"/>
  <c r="AT10" i="43"/>
  <c r="Y7" i="43"/>
  <c r="W7" i="44"/>
  <c r="AQ11" i="36"/>
  <c r="AR11" i="36"/>
  <c r="S11" i="36"/>
  <c r="AD14" i="44"/>
  <c r="AT15" i="43"/>
  <c r="AD13" i="44"/>
  <c r="AD10" i="36"/>
  <c r="X5" i="44"/>
  <c r="X6" i="44"/>
  <c r="X3" i="44"/>
  <c r="U4" i="44"/>
  <c r="U5" i="44"/>
  <c r="U6" i="44"/>
  <c r="U3" i="44"/>
  <c r="R4" i="44"/>
  <c r="R5" i="44"/>
  <c r="R6" i="44"/>
  <c r="V9" i="36" l="1"/>
  <c r="V9" i="44"/>
  <c r="AB11" i="36"/>
  <c r="AN11" i="36"/>
  <c r="AP11" i="36"/>
  <c r="AN10" i="36"/>
  <c r="AP10" i="36"/>
  <c r="AB10" i="36"/>
  <c r="AB12" i="36"/>
  <c r="AN12" i="36"/>
  <c r="AP12" i="36"/>
  <c r="U58" i="43"/>
  <c r="AQ9" i="44"/>
  <c r="S9" i="44"/>
  <c r="AR9" i="44"/>
  <c r="Y8" i="44"/>
  <c r="Y8" i="36"/>
  <c r="R3" i="44"/>
  <c r="S3" i="43"/>
  <c r="R58" i="43"/>
  <c r="AB9" i="43"/>
  <c r="AL9" i="43" s="1"/>
  <c r="AS9" i="43" s="1" a="1"/>
  <c r="AS9" i="43" s="1"/>
  <c r="AP9" i="43"/>
  <c r="P9" i="43"/>
  <c r="AN9" i="43"/>
  <c r="AD8" i="43"/>
  <c r="AP14" i="36"/>
  <c r="AB14" i="36"/>
  <c r="AN14" i="36"/>
  <c r="Y7" i="44"/>
  <c r="Y7" i="36"/>
  <c r="AB15" i="36"/>
  <c r="AP15" i="36"/>
  <c r="AN15" i="36"/>
  <c r="V7" i="44"/>
  <c r="V7" i="36"/>
  <c r="AR8" i="44"/>
  <c r="S8" i="44"/>
  <c r="AQ8" i="44"/>
  <c r="AD7" i="43"/>
  <c r="V8" i="44"/>
  <c r="V8" i="36"/>
  <c r="AN13" i="36"/>
  <c r="AB13" i="36"/>
  <c r="AP13" i="36"/>
  <c r="AB8" i="43"/>
  <c r="AL8" i="43" s="1"/>
  <c r="AS8" i="43" s="1" a="1"/>
  <c r="AS8" i="43" s="1"/>
  <c r="AP8" i="43"/>
  <c r="AN8" i="43"/>
  <c r="P8" i="43"/>
  <c r="X58" i="43"/>
  <c r="X4" i="44"/>
  <c r="AR7" i="44"/>
  <c r="S7" i="44"/>
  <c r="AQ7" i="44"/>
  <c r="Y9" i="44"/>
  <c r="Y9" i="36"/>
  <c r="U58" i="44"/>
  <c r="U70" i="44" s="1"/>
  <c r="AB7" i="43"/>
  <c r="AL7" i="43" s="1"/>
  <c r="AS7" i="43" s="1" a="1"/>
  <c r="AS7" i="43" s="1"/>
  <c r="AP7" i="43"/>
  <c r="P7" i="43"/>
  <c r="AN7" i="43"/>
  <c r="AD9" i="43"/>
  <c r="AJ6" i="44"/>
  <c r="AE6" i="44"/>
  <c r="AC6" i="44"/>
  <c r="AJ5" i="44"/>
  <c r="AE5" i="44"/>
  <c r="AC5" i="44"/>
  <c r="AJ4" i="44"/>
  <c r="AE4" i="44"/>
  <c r="AC4" i="44"/>
  <c r="X58" i="44" l="1"/>
  <c r="X70" i="44" s="1"/>
  <c r="AW8" i="43"/>
  <c r="AU8" i="43"/>
  <c r="AW7" i="43"/>
  <c r="AU7" i="43"/>
  <c r="AE58" i="43"/>
  <c r="AE3" i="44"/>
  <c r="AQ3" i="43"/>
  <c r="Y5" i="43"/>
  <c r="W5" i="44"/>
  <c r="AR7" i="36"/>
  <c r="AQ7" i="36"/>
  <c r="S7" i="36"/>
  <c r="S8" i="36"/>
  <c r="AQ8" i="36"/>
  <c r="AR8" i="36"/>
  <c r="AR9" i="36"/>
  <c r="S9" i="36"/>
  <c r="AQ9" i="36"/>
  <c r="N20" i="3"/>
  <c r="N66" i="3" s="1"/>
  <c r="X70" i="43"/>
  <c r="AJ3" i="44"/>
  <c r="AJ58" i="43"/>
  <c r="V4" i="43"/>
  <c r="AK4" i="43" s="1"/>
  <c r="T4" i="44"/>
  <c r="AB7" i="44"/>
  <c r="AN7" i="44"/>
  <c r="AP7" i="44"/>
  <c r="P7" i="44"/>
  <c r="P8" i="44"/>
  <c r="AN8" i="44"/>
  <c r="AB8" i="44"/>
  <c r="AP8" i="44"/>
  <c r="R70" i="43"/>
  <c r="I20" i="3"/>
  <c r="I66" i="3" s="1"/>
  <c r="AB9" i="44"/>
  <c r="P9" i="44"/>
  <c r="AP9" i="44"/>
  <c r="AN9" i="44"/>
  <c r="S6" i="43"/>
  <c r="Q6" i="44"/>
  <c r="AR6" i="43"/>
  <c r="AQ6" i="43"/>
  <c r="AT8" i="43"/>
  <c r="AD7" i="36"/>
  <c r="P3" i="43"/>
  <c r="AB3" i="43"/>
  <c r="AP3" i="43"/>
  <c r="W58" i="43"/>
  <c r="W3" i="44"/>
  <c r="Y3" i="43"/>
  <c r="S5" i="43"/>
  <c r="Q5" i="44"/>
  <c r="AR5" i="43"/>
  <c r="AQ5" i="43"/>
  <c r="Y4" i="43"/>
  <c r="W4" i="44"/>
  <c r="S4" i="43"/>
  <c r="Q4" i="44"/>
  <c r="AR4" i="43"/>
  <c r="AQ4" i="43"/>
  <c r="Q58" i="43"/>
  <c r="V6" i="43"/>
  <c r="AK6" i="43" s="1"/>
  <c r="T6" i="44"/>
  <c r="AD7" i="44"/>
  <c r="AT9" i="43"/>
  <c r="R58" i="44"/>
  <c r="R70" i="44" s="1"/>
  <c r="S3" i="44"/>
  <c r="K20" i="3"/>
  <c r="K66" i="3" s="1"/>
  <c r="U70" i="43"/>
  <c r="T58" i="43"/>
  <c r="T3" i="44"/>
  <c r="V3" i="43"/>
  <c r="Y6" i="43"/>
  <c r="W6" i="44"/>
  <c r="AW9" i="43"/>
  <c r="AU9" i="43"/>
  <c r="AD9" i="36"/>
  <c r="AD8" i="36"/>
  <c r="AD9" i="44"/>
  <c r="AD8" i="44"/>
  <c r="AC3" i="44"/>
  <c r="AC58" i="43"/>
  <c r="V5" i="43"/>
  <c r="AK5" i="43" s="1"/>
  <c r="T5" i="44"/>
  <c r="AT7" i="43"/>
  <c r="X72" i="44" l="1"/>
  <c r="R72" i="44"/>
  <c r="U72" i="44"/>
  <c r="N57" i="3"/>
  <c r="N60" i="3"/>
  <c r="K57" i="3"/>
  <c r="K60" i="3"/>
  <c r="I57" i="3"/>
  <c r="I60" i="3"/>
  <c r="AR57" i="43"/>
  <c r="V58" i="43"/>
  <c r="V70" i="43" s="1"/>
  <c r="AK3" i="43"/>
  <c r="AK58" i="43" s="1"/>
  <c r="AK70" i="43" s="1"/>
  <c r="AQ5" i="44"/>
  <c r="AR5" i="44"/>
  <c r="S5" i="44"/>
  <c r="S6" i="44"/>
  <c r="S58" i="44" s="1"/>
  <c r="S70" i="44" s="1"/>
  <c r="AR6" i="44"/>
  <c r="AQ6" i="44"/>
  <c r="V4" i="44"/>
  <c r="AE58" i="44"/>
  <c r="AE70" i="44" s="1"/>
  <c r="AQ3" i="44"/>
  <c r="AB5" i="43"/>
  <c r="AP5" i="43"/>
  <c r="P5" i="43"/>
  <c r="AN5" i="43"/>
  <c r="AB6" i="43"/>
  <c r="AP6" i="43"/>
  <c r="P6" i="43"/>
  <c r="AN6" i="43"/>
  <c r="AB8" i="36"/>
  <c r="AP8" i="36"/>
  <c r="AN8" i="36"/>
  <c r="Q20" i="3"/>
  <c r="Q66" i="3" s="1"/>
  <c r="AE70" i="43"/>
  <c r="AR4" i="44"/>
  <c r="AR57" i="44" s="1"/>
  <c r="S4" i="44"/>
  <c r="AQ4" i="44"/>
  <c r="Q58" i="44"/>
  <c r="AD3" i="43"/>
  <c r="Y58" i="43"/>
  <c r="Y70" i="43" s="1"/>
  <c r="AA3" i="43" s="1"/>
  <c r="AJ70" i="43"/>
  <c r="U20" i="3"/>
  <c r="U66" i="3" s="1"/>
  <c r="AB7" i="36"/>
  <c r="AP7" i="36"/>
  <c r="AN7" i="36"/>
  <c r="J20" i="3"/>
  <c r="J66" i="3" s="1"/>
  <c r="T70" i="43"/>
  <c r="AC58" i="44"/>
  <c r="AC70" i="44" s="1"/>
  <c r="AB4" i="43"/>
  <c r="AB58" i="43" s="1"/>
  <c r="AP4" i="43"/>
  <c r="P4" i="43"/>
  <c r="AN4" i="43"/>
  <c r="W58" i="44"/>
  <c r="W70" i="44" s="1"/>
  <c r="Y3" i="44"/>
  <c r="AJ58" i="44"/>
  <c r="AJ70" i="44" s="1"/>
  <c r="R20" i="3"/>
  <c r="R66" i="3" s="1"/>
  <c r="AC70" i="43"/>
  <c r="AD58" i="43"/>
  <c r="Y4" i="44"/>
  <c r="Y4" i="36"/>
  <c r="W70" i="43"/>
  <c r="M20" i="3"/>
  <c r="M66" i="3" s="1"/>
  <c r="AP9" i="36"/>
  <c r="AB9" i="36"/>
  <c r="AN9" i="36"/>
  <c r="T58" i="44"/>
  <c r="T70" i="44" s="1"/>
  <c r="V3" i="44"/>
  <c r="V3" i="36"/>
  <c r="V6" i="44"/>
  <c r="V6" i="36"/>
  <c r="AD4" i="43"/>
  <c r="AA4" i="43"/>
  <c r="S58" i="43"/>
  <c r="S70" i="43" s="1"/>
  <c r="Y5" i="44"/>
  <c r="Y5" i="36"/>
  <c r="Y6" i="44"/>
  <c r="Y6" i="36"/>
  <c r="AP3" i="44"/>
  <c r="AB3" i="44"/>
  <c r="P3" i="44"/>
  <c r="AN3" i="44"/>
  <c r="AP57" i="43"/>
  <c r="AD5" i="43"/>
  <c r="AL5" i="43"/>
  <c r="AS5" i="43" s="1" a="1"/>
  <c r="AS5" i="43" s="1"/>
  <c r="AA5" i="43"/>
  <c r="V5" i="44"/>
  <c r="V5" i="36"/>
  <c r="AD6" i="43"/>
  <c r="AL6" i="43"/>
  <c r="AS6" i="43" s="1" a="1"/>
  <c r="AS6" i="43" s="1"/>
  <c r="AA6" i="43"/>
  <c r="S3" i="36"/>
  <c r="Q70" i="43"/>
  <c r="AR70" i="43" s="1"/>
  <c r="H20" i="3"/>
  <c r="H66" i="3" s="1"/>
  <c r="AR58" i="43"/>
  <c r="AN3" i="43"/>
  <c r="AQ57" i="43"/>
  <c r="Q72" i="44" l="1"/>
  <c r="T72" i="44"/>
  <c r="AC72" i="44"/>
  <c r="N67" i="3"/>
  <c r="W72" i="44"/>
  <c r="AJ72" i="44"/>
  <c r="AE72" i="44"/>
  <c r="J57" i="3"/>
  <c r="J60" i="3"/>
  <c r="R57" i="3"/>
  <c r="R60" i="3"/>
  <c r="M57" i="3"/>
  <c r="M60" i="3"/>
  <c r="N61" i="3" s="1"/>
  <c r="U57" i="3"/>
  <c r="U60" i="3"/>
  <c r="Q57" i="3"/>
  <c r="Q60" i="3"/>
  <c r="H57" i="3"/>
  <c r="H60" i="3"/>
  <c r="N58" i="3"/>
  <c r="AL4" i="43"/>
  <c r="AS4" i="43" s="1" a="1"/>
  <c r="AS4" i="43" s="1"/>
  <c r="AN57" i="43"/>
  <c r="AD70" i="43"/>
  <c r="AL3" i="43"/>
  <c r="AS3" i="43" s="1"/>
  <c r="AB70" i="43"/>
  <c r="P20" i="3"/>
  <c r="P66" i="3" s="1"/>
  <c r="AW5" i="43"/>
  <c r="AU5" i="43"/>
  <c r="AD5" i="36"/>
  <c r="O20" i="3"/>
  <c r="O66" i="3" s="1"/>
  <c r="AT6" i="43"/>
  <c r="AQ57" i="44"/>
  <c r="AN6" i="44"/>
  <c r="P6" i="44"/>
  <c r="AP6" i="44"/>
  <c r="AB6" i="44"/>
  <c r="AP3" i="36"/>
  <c r="AB3" i="36"/>
  <c r="AD5" i="44"/>
  <c r="Y3" i="36"/>
  <c r="AN3" i="36" s="1"/>
  <c r="Q70" i="44"/>
  <c r="AR70" i="44" s="1"/>
  <c r="AR58" i="44"/>
  <c r="AQ3" i="36"/>
  <c r="AD4" i="36"/>
  <c r="AD3" i="44"/>
  <c r="Y58" i="44"/>
  <c r="S4" i="36"/>
  <c r="AQ4" i="36"/>
  <c r="AR4" i="36"/>
  <c r="AQ5" i="36"/>
  <c r="S5" i="36"/>
  <c r="AR5" i="36"/>
  <c r="AW6" i="43"/>
  <c r="AU6" i="43"/>
  <c r="V58" i="44"/>
  <c r="V70" i="44" s="1"/>
  <c r="AD4" i="44"/>
  <c r="L20" i="3"/>
  <c r="L66" i="3" s="1"/>
  <c r="V4" i="36"/>
  <c r="V58" i="36" s="1"/>
  <c r="V70" i="36" s="1"/>
  <c r="P5" i="44"/>
  <c r="AB5" i="44"/>
  <c r="AN5" i="44"/>
  <c r="AP5" i="44"/>
  <c r="AD6" i="36"/>
  <c r="AW4" i="43"/>
  <c r="AU4" i="43"/>
  <c r="AT4" i="43"/>
  <c r="P4" i="44"/>
  <c r="AB4" i="44"/>
  <c r="AN4" i="44"/>
  <c r="AP4" i="44"/>
  <c r="AT5" i="43"/>
  <c r="AD6" i="44"/>
  <c r="AR6" i="36"/>
  <c r="AQ6" i="36"/>
  <c r="S6" i="36"/>
  <c r="AL70" i="43"/>
  <c r="AA56" i="43"/>
  <c r="AA48" i="43"/>
  <c r="AA53" i="43"/>
  <c r="AA46" i="43"/>
  <c r="AA49" i="43"/>
  <c r="AA54" i="43"/>
  <c r="AA52" i="43"/>
  <c r="AA47" i="43"/>
  <c r="AA45" i="43"/>
  <c r="AA55" i="43"/>
  <c r="AA44" i="43"/>
  <c r="AA51" i="43"/>
  <c r="AA50" i="43"/>
  <c r="AA25" i="43"/>
  <c r="AA26" i="43"/>
  <c r="AA24" i="43"/>
  <c r="AA64" i="43"/>
  <c r="AA63" i="43"/>
  <c r="AA62" i="43"/>
  <c r="AA61" i="43"/>
  <c r="AA60" i="43"/>
  <c r="AA66" i="43"/>
  <c r="AA65" i="43"/>
  <c r="AA18" i="43"/>
  <c r="AA16" i="43"/>
  <c r="AA27" i="43"/>
  <c r="AA29" i="43"/>
  <c r="AA28" i="43"/>
  <c r="AA17" i="43"/>
  <c r="AA32" i="43"/>
  <c r="AA23" i="43"/>
  <c r="AA34" i="43"/>
  <c r="AA22" i="43"/>
  <c r="AA40" i="43"/>
  <c r="AA36" i="43"/>
  <c r="AA37" i="43"/>
  <c r="AA21" i="43"/>
  <c r="AA38" i="43"/>
  <c r="AA43" i="43"/>
  <c r="AA42" i="43"/>
  <c r="AA31" i="43"/>
  <c r="AA33" i="43"/>
  <c r="AA41" i="43"/>
  <c r="AA30" i="43"/>
  <c r="AA19" i="43"/>
  <c r="AA35" i="43"/>
  <c r="AA20" i="43"/>
  <c r="AA39" i="43"/>
  <c r="AA15" i="43"/>
  <c r="AA12" i="43"/>
  <c r="AA14" i="43"/>
  <c r="AA13" i="43"/>
  <c r="AA11" i="43"/>
  <c r="AA10" i="43"/>
  <c r="AA7" i="43"/>
  <c r="AA9" i="43"/>
  <c r="AA8" i="43"/>
  <c r="V67" i="3" l="1"/>
  <c r="T67" i="3"/>
  <c r="AA67" i="3"/>
  <c r="Y67" i="3"/>
  <c r="W67" i="3"/>
  <c r="X67" i="3"/>
  <c r="S67" i="3"/>
  <c r="Q67" i="3"/>
  <c r="U67" i="3"/>
  <c r="AB72" i="44"/>
  <c r="P67" i="3"/>
  <c r="R67" i="3"/>
  <c r="P57" i="3"/>
  <c r="P60" i="3"/>
  <c r="L57" i="3"/>
  <c r="L60" i="3"/>
  <c r="O57" i="3"/>
  <c r="U58" i="3" s="1"/>
  <c r="O60" i="3"/>
  <c r="R61" i="3" s="1"/>
  <c r="AA58" i="43"/>
  <c r="AP57" i="44"/>
  <c r="AR57" i="36"/>
  <c r="AB58" i="44"/>
  <c r="AB70" i="44" s="1"/>
  <c r="AH20" i="3"/>
  <c r="F20" i="3"/>
  <c r="AB20" i="3"/>
  <c r="AB66" i="3" s="1"/>
  <c r="AN57" i="44"/>
  <c r="AB4" i="36"/>
  <c r="AP4" i="36"/>
  <c r="AN4" i="36"/>
  <c r="AR70" i="36"/>
  <c r="AR58" i="36"/>
  <c r="AD3" i="36"/>
  <c r="Y58" i="36"/>
  <c r="S58" i="36"/>
  <c r="S70" i="36" s="1"/>
  <c r="AT3" i="43"/>
  <c r="AT57" i="43" s="1"/>
  <c r="AW3" i="43"/>
  <c r="AW58" i="43" s="1"/>
  <c r="AW70" i="43" s="1"/>
  <c r="AU3" i="43"/>
  <c r="AU57" i="43" s="1"/>
  <c r="AS57" i="43"/>
  <c r="AQ57" i="36"/>
  <c r="AB6" i="36"/>
  <c r="AP6" i="36"/>
  <c r="AN6" i="36"/>
  <c r="AB5" i="36"/>
  <c r="AP5" i="36"/>
  <c r="AN5" i="36"/>
  <c r="AD58" i="44"/>
  <c r="Y70" i="44"/>
  <c r="AE20" i="3"/>
  <c r="AA68" i="43"/>
  <c r="AA70" i="43" s="1"/>
  <c r="Q58" i="3" l="1"/>
  <c r="Z66" i="3"/>
  <c r="AP57" i="36"/>
  <c r="AA61" i="3"/>
  <c r="T61" i="3"/>
  <c r="V61" i="3"/>
  <c r="Y61" i="3"/>
  <c r="W61" i="3"/>
  <c r="X61" i="3"/>
  <c r="S61" i="3"/>
  <c r="P61" i="3"/>
  <c r="Z57" i="3"/>
  <c r="Z58" i="3" s="1"/>
  <c r="Z60" i="3"/>
  <c r="Z61" i="3" s="1"/>
  <c r="AA58" i="3"/>
  <c r="T58" i="3"/>
  <c r="V58" i="3"/>
  <c r="Y58" i="3"/>
  <c r="W58" i="3"/>
  <c r="X58" i="3"/>
  <c r="S58" i="3"/>
  <c r="P58" i="3"/>
  <c r="Q61" i="3"/>
  <c r="U61" i="3"/>
  <c r="AB57" i="3"/>
  <c r="AB58" i="3" s="1"/>
  <c r="AB60" i="3"/>
  <c r="R58" i="3"/>
  <c r="AN57" i="36"/>
  <c r="AB58" i="36"/>
  <c r="AB70" i="36" s="1"/>
  <c r="AC20" i="3"/>
  <c r="AA49" i="44"/>
  <c r="AA47" i="44"/>
  <c r="AA55" i="44"/>
  <c r="AA54" i="44"/>
  <c r="AA56" i="44"/>
  <c r="AA48" i="44"/>
  <c r="AA45" i="44"/>
  <c r="AA52" i="44"/>
  <c r="AA51" i="44"/>
  <c r="AA50" i="44"/>
  <c r="AA44" i="44"/>
  <c r="AA53" i="44"/>
  <c r="AA46" i="44"/>
  <c r="AA26" i="44"/>
  <c r="AA25" i="44"/>
  <c r="AA24" i="44"/>
  <c r="AA29" i="44"/>
  <c r="AA16" i="44"/>
  <c r="AA18" i="44"/>
  <c r="AA27" i="44"/>
  <c r="AA17" i="44"/>
  <c r="AA41" i="44"/>
  <c r="AA33" i="44"/>
  <c r="AA28" i="44"/>
  <c r="AA43" i="44"/>
  <c r="AA21" i="44"/>
  <c r="AA39" i="44"/>
  <c r="AA19" i="44"/>
  <c r="AA34" i="44"/>
  <c r="AA31" i="44"/>
  <c r="AA32" i="44"/>
  <c r="AA36" i="44"/>
  <c r="AA22" i="44"/>
  <c r="AA20" i="44"/>
  <c r="AA35" i="44"/>
  <c r="AA42" i="44"/>
  <c r="AA23" i="44"/>
  <c r="AA38" i="44"/>
  <c r="AA37" i="44"/>
  <c r="AA40" i="44"/>
  <c r="AA30" i="44"/>
  <c r="AA15" i="44"/>
  <c r="AA11" i="44"/>
  <c r="AA14" i="44"/>
  <c r="AA13" i="44"/>
  <c r="AA10" i="44"/>
  <c r="AA12" i="44"/>
  <c r="AA8" i="44"/>
  <c r="AA7" i="44"/>
  <c r="AA9" i="44"/>
  <c r="AA4" i="44"/>
  <c r="AA3" i="44"/>
  <c r="AA5" i="44"/>
  <c r="AA6" i="44"/>
  <c r="AD70" i="44"/>
  <c r="Y70" i="36"/>
  <c r="AD58" i="36"/>
  <c r="AK70" i="44" l="1"/>
  <c r="AC66" i="3"/>
  <c r="AK72" i="44"/>
  <c r="AL73" i="44" s="1"/>
  <c r="Z67" i="3"/>
  <c r="AD58" i="3"/>
  <c r="AC57" i="3"/>
  <c r="AC58" i="3" s="1"/>
  <c r="AD57" i="3"/>
  <c r="AC60" i="3"/>
  <c r="AF20" i="3"/>
  <c r="AG20" i="3"/>
  <c r="AD14" i="3"/>
  <c r="AA67" i="36"/>
  <c r="AA44" i="36"/>
  <c r="AA49" i="36"/>
  <c r="AA48" i="36"/>
  <c r="AA53" i="36"/>
  <c r="AA46" i="36"/>
  <c r="AA55" i="36"/>
  <c r="AA54" i="36"/>
  <c r="AA51" i="36"/>
  <c r="AA52" i="36"/>
  <c r="AA45" i="36"/>
  <c r="AA50" i="36"/>
  <c r="AA47" i="36"/>
  <c r="AA56" i="36"/>
  <c r="AA25" i="36"/>
  <c r="AA24" i="36"/>
  <c r="AA26" i="36"/>
  <c r="AA65" i="36"/>
  <c r="AA61" i="36"/>
  <c r="AA28" i="36"/>
  <c r="AA66" i="36"/>
  <c r="AA63" i="36"/>
  <c r="AA62" i="36"/>
  <c r="AA64" i="36"/>
  <c r="AA27" i="36"/>
  <c r="AA18" i="36"/>
  <c r="AA17" i="36"/>
  <c r="AA16" i="36"/>
  <c r="AA29" i="36"/>
  <c r="AA60" i="36"/>
  <c r="AA33" i="36"/>
  <c r="AA21" i="36"/>
  <c r="AA38" i="36"/>
  <c r="AA40" i="36"/>
  <c r="AA37" i="36"/>
  <c r="AA20" i="36"/>
  <c r="AA35" i="36"/>
  <c r="AA30" i="36"/>
  <c r="AA32" i="36"/>
  <c r="AA41" i="36"/>
  <c r="AA31" i="36"/>
  <c r="AA23" i="36"/>
  <c r="AA19" i="36"/>
  <c r="AA34" i="36"/>
  <c r="AA39" i="36"/>
  <c r="AA43" i="36"/>
  <c r="AA42" i="36"/>
  <c r="AA22" i="36"/>
  <c r="AA36" i="36"/>
  <c r="AA15" i="36"/>
  <c r="AA14" i="36"/>
  <c r="AA11" i="36"/>
  <c r="AA13" i="36"/>
  <c r="AA12" i="36"/>
  <c r="AA10" i="36"/>
  <c r="AA8" i="36"/>
  <c r="AA7" i="36"/>
  <c r="AA9" i="36"/>
  <c r="AA5" i="36"/>
  <c r="AA4" i="36"/>
  <c r="AA6" i="36"/>
  <c r="AD70" i="36"/>
  <c r="AA3" i="36"/>
  <c r="AA58" i="44"/>
  <c r="AA70" i="44" s="1"/>
  <c r="AL61" i="67" l="1"/>
  <c r="AS61" i="67" s="1" a="1"/>
  <c r="AS61" i="67" s="1"/>
  <c r="AL65" i="67"/>
  <c r="AS65" i="67" s="1" a="1"/>
  <c r="AS65" i="67" s="1"/>
  <c r="AL4" i="67"/>
  <c r="AS4" i="67" s="1" a="1"/>
  <c r="AS4" i="67" s="1"/>
  <c r="AL25" i="67"/>
  <c r="AS25" i="67" s="1" a="1"/>
  <c r="AS25" i="67" s="1"/>
  <c r="AL14" i="67"/>
  <c r="AS14" i="67" s="1" a="1"/>
  <c r="AS14" i="67" s="1"/>
  <c r="AL36" i="67"/>
  <c r="AS36" i="67" s="1" a="1"/>
  <c r="AS36" i="67" s="1"/>
  <c r="AL20" i="67"/>
  <c r="AS20" i="67" s="1" a="1"/>
  <c r="AS20" i="67" s="1"/>
  <c r="AL45" i="67"/>
  <c r="AS45" i="67" s="1" a="1"/>
  <c r="AS45" i="67" s="1"/>
  <c r="AT45" i="67" s="1"/>
  <c r="AL46" i="67"/>
  <c r="AS46" i="67" s="1" a="1"/>
  <c r="AS46" i="67" s="1"/>
  <c r="AT46" i="67" s="1"/>
  <c r="AL56" i="67"/>
  <c r="AS56" i="67" s="1" a="1"/>
  <c r="AS56" i="67" s="1"/>
  <c r="AL47" i="67"/>
  <c r="AS47" i="67" s="1" a="1"/>
  <c r="AS47" i="67" s="1"/>
  <c r="AT47" i="67" s="1"/>
  <c r="AL62" i="67"/>
  <c r="AS62" i="67" s="1" a="1"/>
  <c r="AS62" i="67" s="1"/>
  <c r="AL13" i="67"/>
  <c r="AS13" i="67" s="1" a="1"/>
  <c r="AS13" i="67" s="1"/>
  <c r="AL18" i="67"/>
  <c r="AS18" i="67" s="1" a="1"/>
  <c r="AS18" i="67" s="1"/>
  <c r="AL33" i="67"/>
  <c r="AS33" i="67" s="1" a="1"/>
  <c r="AS33" i="67" s="1"/>
  <c r="AL51" i="67"/>
  <c r="AS51" i="67" s="1" a="1"/>
  <c r="AS51" i="67" s="1"/>
  <c r="AT51" i="67" s="1"/>
  <c r="AL24" i="67"/>
  <c r="AS24" i="67" s="1" a="1"/>
  <c r="AS24" i="67" s="1"/>
  <c r="AL6" i="67"/>
  <c r="AS6" i="67" s="1" a="1"/>
  <c r="AS6" i="67" s="1"/>
  <c r="AL34" i="67"/>
  <c r="AS34" i="67" s="1" a="1"/>
  <c r="AS34" i="67" s="1"/>
  <c r="AL52" i="67"/>
  <c r="AS52" i="67" s="1" a="1"/>
  <c r="AS52" i="67" s="1"/>
  <c r="AT52" i="67" s="1"/>
  <c r="AL30" i="67"/>
  <c r="AS30" i="67" s="1" a="1"/>
  <c r="AS30" i="67" s="1"/>
  <c r="AL17" i="67"/>
  <c r="AS17" i="67" s="1" a="1"/>
  <c r="AS17" i="67" s="1"/>
  <c r="AL37" i="67"/>
  <c r="AS37" i="67" s="1" a="1"/>
  <c r="AS37" i="67" s="1"/>
  <c r="AL8" i="67"/>
  <c r="AS8" i="67" s="1" a="1"/>
  <c r="AS8" i="67" s="1"/>
  <c r="AL55" i="67"/>
  <c r="AS55" i="67" s="1" a="1"/>
  <c r="AS55" i="67" s="1"/>
  <c r="AT55" i="67" s="1"/>
  <c r="AL31" i="67"/>
  <c r="AS31" i="67" s="1" a="1"/>
  <c r="AS31" i="67" s="1"/>
  <c r="AL64" i="67"/>
  <c r="AS64" i="67" s="1" a="1"/>
  <c r="AS64" i="67" s="1"/>
  <c r="AL50" i="67"/>
  <c r="AS50" i="67" s="1" a="1"/>
  <c r="AS50" i="67" s="1"/>
  <c r="AT50" i="67" s="1"/>
  <c r="AL53" i="67"/>
  <c r="AS53" i="67" s="1" a="1"/>
  <c r="AS53" i="67" s="1"/>
  <c r="AL19" i="67"/>
  <c r="AS19" i="67" s="1" a="1"/>
  <c r="AS19" i="67" s="1"/>
  <c r="AL7" i="67"/>
  <c r="AS7" i="67" s="1" a="1"/>
  <c r="AS7" i="67" s="1"/>
  <c r="AL40" i="67"/>
  <c r="AS40" i="67" s="1" a="1"/>
  <c r="AS40" i="67" s="1"/>
  <c r="AL9" i="67"/>
  <c r="AS9" i="67" s="1" a="1"/>
  <c r="AS9" i="67" s="1"/>
  <c r="AL32" i="67"/>
  <c r="AS32" i="67" s="1" a="1"/>
  <c r="AS32" i="67" s="1"/>
  <c r="AL15" i="67"/>
  <c r="AS15" i="67" s="1" a="1"/>
  <c r="AS15" i="67" s="1"/>
  <c r="AL43" i="67"/>
  <c r="AS43" i="67" s="1" a="1"/>
  <c r="AS43" i="67" s="1"/>
  <c r="AL11" i="67"/>
  <c r="AS11" i="67" s="1" a="1"/>
  <c r="AS11" i="67" s="1"/>
  <c r="AL41" i="67"/>
  <c r="AS41" i="67" s="1" a="1"/>
  <c r="AS41" i="67" s="1"/>
  <c r="AL5" i="67"/>
  <c r="AS5" i="67" s="1" a="1"/>
  <c r="AS5" i="67" s="1"/>
  <c r="AL38" i="67"/>
  <c r="AS38" i="67" s="1" a="1"/>
  <c r="AS38" i="67" s="1"/>
  <c r="AT38" i="67" s="1"/>
  <c r="AL42" i="67"/>
  <c r="AS42" i="67" s="1" a="1"/>
  <c r="AS42" i="67" s="1"/>
  <c r="AL10" i="67"/>
  <c r="AS10" i="67" s="1" a="1"/>
  <c r="AS10" i="67" s="1"/>
  <c r="AL27" i="67"/>
  <c r="AS27" i="67" s="1" a="1"/>
  <c r="AS27" i="67" s="1"/>
  <c r="AL28" i="67"/>
  <c r="AS28" i="67" s="1" a="1"/>
  <c r="AS28" i="67" s="1"/>
  <c r="AL22" i="67"/>
  <c r="AS22" i="67" s="1" a="1"/>
  <c r="AS22" i="67" s="1"/>
  <c r="AL12" i="67"/>
  <c r="AS12" i="67" s="1" a="1"/>
  <c r="AS12" i="67" s="1"/>
  <c r="AL44" i="67"/>
  <c r="AS44" i="67" s="1" a="1"/>
  <c r="AS44" i="67" s="1"/>
  <c r="AL21" i="67"/>
  <c r="AS21" i="67" s="1" a="1"/>
  <c r="AS21" i="67" s="1"/>
  <c r="AL16" i="67"/>
  <c r="AS16" i="67" s="1" a="1"/>
  <c r="AS16" i="67" s="1"/>
  <c r="AL48" i="67"/>
  <c r="AS48" i="67" s="1" a="1"/>
  <c r="AS48" i="67" s="1"/>
  <c r="AT48" i="67" s="1"/>
  <c r="AL63" i="67"/>
  <c r="AS63" i="67" s="1" a="1"/>
  <c r="AS63" i="67" s="1"/>
  <c r="AL54" i="67"/>
  <c r="AS54" i="67" s="1" a="1"/>
  <c r="AS54" i="67" s="1"/>
  <c r="AL35" i="67"/>
  <c r="AS35" i="67" s="1" a="1"/>
  <c r="AS35" i="67" s="1"/>
  <c r="AL26" i="67"/>
  <c r="AS26" i="67" s="1" a="1"/>
  <c r="AS26" i="67" s="1"/>
  <c r="AL39" i="67"/>
  <c r="AS39" i="67" s="1" a="1"/>
  <c r="AS39" i="67" s="1"/>
  <c r="AL66" i="67"/>
  <c r="AS66" i="67" s="1" a="1"/>
  <c r="AS66" i="67" s="1"/>
  <c r="AL49" i="67"/>
  <c r="AS49" i="67" s="1" a="1"/>
  <c r="AS49" i="67" s="1"/>
  <c r="AT49" i="67" s="1"/>
  <c r="AL23" i="67"/>
  <c r="AS23" i="67" s="1" a="1"/>
  <c r="AS23" i="67" s="1"/>
  <c r="AL29" i="67"/>
  <c r="AS29" i="67" s="1" a="1"/>
  <c r="AS29" i="67" s="1"/>
  <c r="AL72" i="44"/>
  <c r="AC67" i="3"/>
  <c r="AD67" i="3"/>
  <c r="AD66" i="3"/>
  <c r="AD61" i="3"/>
  <c r="AD60" i="3"/>
  <c r="AC61" i="3"/>
  <c r="AA68" i="36"/>
  <c r="AA58" i="36"/>
  <c r="AA70" i="36" s="1"/>
  <c r="AK44" i="44"/>
  <c r="AK62" i="44"/>
  <c r="AK63" i="44"/>
  <c r="AK64" i="44"/>
  <c r="AK37" i="44"/>
  <c r="AK54" i="44"/>
  <c r="AK16" i="44"/>
  <c r="AL16" i="44"/>
  <c r="C18" i="52" s="1"/>
  <c r="AK56" i="44"/>
  <c r="AK53" i="44"/>
  <c r="AK24" i="44"/>
  <c r="AK29" i="44"/>
  <c r="AK48" i="44"/>
  <c r="AK51" i="44"/>
  <c r="AK14" i="44"/>
  <c r="AK9" i="44"/>
  <c r="AK31" i="44"/>
  <c r="AK43" i="44"/>
  <c r="AK28" i="44"/>
  <c r="AK19" i="44"/>
  <c r="AK11" i="44"/>
  <c r="AK25" i="44"/>
  <c r="AK35" i="44"/>
  <c r="AK35" i="36" s="1"/>
  <c r="AK39" i="44"/>
  <c r="AK20" i="44"/>
  <c r="AK12" i="44"/>
  <c r="AK13" i="44"/>
  <c r="AK15" i="44"/>
  <c r="AK17" i="44"/>
  <c r="AK21" i="44"/>
  <c r="AK52" i="44"/>
  <c r="AK66" i="44"/>
  <c r="AK45" i="44"/>
  <c r="AK65" i="44"/>
  <c r="AK33" i="44"/>
  <c r="AK27" i="44"/>
  <c r="AK55" i="44"/>
  <c r="AK26" i="44"/>
  <c r="AK5" i="44"/>
  <c r="AK18" i="44"/>
  <c r="AK42" i="44"/>
  <c r="AK34" i="44"/>
  <c r="AK49" i="44"/>
  <c r="AK60" i="44"/>
  <c r="AK40" i="44"/>
  <c r="AK61" i="44"/>
  <c r="AK41" i="44"/>
  <c r="AK47" i="44"/>
  <c r="AK23" i="44"/>
  <c r="AK50" i="44"/>
  <c r="AK22" i="44"/>
  <c r="AK10" i="44"/>
  <c r="AK38" i="44"/>
  <c r="AK8" i="44"/>
  <c r="AK6" i="44"/>
  <c r="AK46" i="44"/>
  <c r="AK36" i="44"/>
  <c r="AK32" i="44"/>
  <c r="AK4" i="44"/>
  <c r="AK7" i="44"/>
  <c r="AK3" i="44"/>
  <c r="AK3" i="36" s="1"/>
  <c r="AK30" i="44"/>
  <c r="AK7" i="36" l="1"/>
  <c r="AL7" i="36" s="1"/>
  <c r="AS7" i="36" s="1" a="1"/>
  <c r="AS7" i="36" s="1"/>
  <c r="AK10" i="36"/>
  <c r="AL10" i="36" s="1"/>
  <c r="AS10" i="36" s="1" a="1"/>
  <c r="AS10" i="36" s="1"/>
  <c r="AL60" i="44"/>
  <c r="AS60" i="44" s="1" a="1"/>
  <c r="AS60" i="44" s="1"/>
  <c r="AK60" i="36"/>
  <c r="AK27" i="36"/>
  <c r="AL27" i="36" s="1"/>
  <c r="AS27" i="36" s="1" a="1"/>
  <c r="AS27" i="36" s="1"/>
  <c r="AK15" i="36"/>
  <c r="AL15" i="36" s="1"/>
  <c r="AS15" i="36" s="1" a="1"/>
  <c r="AS15" i="36" s="1"/>
  <c r="AL19" i="44"/>
  <c r="AK19" i="36"/>
  <c r="AL19" i="36" s="1"/>
  <c r="AS19" i="36" s="1" a="1"/>
  <c r="AS19" i="36" s="1"/>
  <c r="AU19" i="36" s="1"/>
  <c r="AL29" i="44"/>
  <c r="AK29" i="36"/>
  <c r="AL64" i="44"/>
  <c r="AS64" i="44" s="1" a="1"/>
  <c r="AS64" i="44" s="1"/>
  <c r="AK64" i="36"/>
  <c r="AL22" i="44"/>
  <c r="AS22" i="44" s="1" a="1"/>
  <c r="AS22" i="44" s="1"/>
  <c r="AK22" i="36"/>
  <c r="AL49" i="44"/>
  <c r="AK49" i="36"/>
  <c r="AL49" i="36" s="1"/>
  <c r="AL33" i="44"/>
  <c r="AK33" i="36"/>
  <c r="AK13" i="36"/>
  <c r="AL13" i="36" s="1"/>
  <c r="AS13" i="36" s="1" a="1"/>
  <c r="AS13" i="36" s="1"/>
  <c r="AL28" i="44"/>
  <c r="AS28" i="44" s="1" a="1"/>
  <c r="AS28" i="44" s="1"/>
  <c r="AK28" i="36"/>
  <c r="AL24" i="44"/>
  <c r="AK24" i="36"/>
  <c r="AL63" i="44"/>
  <c r="AS63" i="44" s="1" a="1"/>
  <c r="AS63" i="44" s="1"/>
  <c r="AW63" i="44" s="1"/>
  <c r="AK63" i="36"/>
  <c r="AK4" i="36"/>
  <c r="AL4" i="36" s="1"/>
  <c r="AS4" i="36" s="1" a="1"/>
  <c r="AS4" i="36" s="1"/>
  <c r="AL50" i="44"/>
  <c r="AS50" i="44" s="1" a="1"/>
  <c r="AS50" i="44" s="1"/>
  <c r="AK50" i="36"/>
  <c r="AL34" i="44"/>
  <c r="AK34" i="36"/>
  <c r="AL65" i="36"/>
  <c r="AS65" i="36" s="1" a="1"/>
  <c r="AS65" i="36" s="1"/>
  <c r="AT65" i="36" s="1"/>
  <c r="AK65" i="36"/>
  <c r="AL12" i="44"/>
  <c r="AK12" i="36"/>
  <c r="AL43" i="44"/>
  <c r="C57" i="52" s="1"/>
  <c r="AK43" i="36"/>
  <c r="AK53" i="36"/>
  <c r="AL53" i="36" s="1"/>
  <c r="AL62" i="44"/>
  <c r="AS62" i="44" s="1" a="1"/>
  <c r="AS62" i="44" s="1"/>
  <c r="AK62" i="36"/>
  <c r="AL62" i="36" s="1"/>
  <c r="AS62" i="36" s="1" a="1"/>
  <c r="AS62" i="36" s="1"/>
  <c r="AK47" i="36"/>
  <c r="AL47" i="36" s="1"/>
  <c r="AL32" i="44"/>
  <c r="AK32" i="36"/>
  <c r="AK36" i="36"/>
  <c r="AL36" i="36" s="1"/>
  <c r="AS36" i="36" s="1" a="1"/>
  <c r="AS36" i="36" s="1"/>
  <c r="AK23" i="36"/>
  <c r="AL23" i="36" s="1"/>
  <c r="AS23" i="36" s="1" a="1"/>
  <c r="AS23" i="36" s="1"/>
  <c r="AL42" i="44"/>
  <c r="AK42" i="36"/>
  <c r="AL42" i="36" s="1"/>
  <c r="AS42" i="36" s="1" a="1"/>
  <c r="AS42" i="36" s="1"/>
  <c r="AU42" i="36" s="1"/>
  <c r="AK45" i="36"/>
  <c r="AL45" i="36" s="1"/>
  <c r="AL20" i="44"/>
  <c r="AK20" i="36"/>
  <c r="AL20" i="36" s="1"/>
  <c r="AS20" i="36" s="1" a="1"/>
  <c r="AS20" i="36" s="1"/>
  <c r="AT20" i="36" s="1"/>
  <c r="AK31" i="36"/>
  <c r="AL31" i="36" s="1"/>
  <c r="AS31" i="36" s="1" a="1"/>
  <c r="AS31" i="36" s="1"/>
  <c r="AK56" i="36"/>
  <c r="AL56" i="36" s="1"/>
  <c r="AL44" i="44"/>
  <c r="AK44" i="36"/>
  <c r="AL18" i="44"/>
  <c r="AS18" i="44" s="1" a="1"/>
  <c r="AS18" i="44" s="1"/>
  <c r="AK18" i="36"/>
  <c r="AL18" i="36" s="1"/>
  <c r="AS18" i="36" s="1" a="1"/>
  <c r="AS18" i="36" s="1"/>
  <c r="AK66" i="36"/>
  <c r="AL66" i="36" s="1"/>
  <c r="AS66" i="36" s="1" a="1"/>
  <c r="AS66" i="36" s="1"/>
  <c r="AK39" i="36"/>
  <c r="AL39" i="36" s="1"/>
  <c r="AS39" i="36" s="1" a="1"/>
  <c r="AS39" i="36" s="1"/>
  <c r="AK9" i="36"/>
  <c r="AL9" i="36" s="1"/>
  <c r="AS9" i="36" s="1" a="1"/>
  <c r="AS9" i="36" s="1"/>
  <c r="AL6" i="44"/>
  <c r="AK6" i="36"/>
  <c r="AL41" i="36"/>
  <c r="AS41" i="36" s="1" a="1"/>
  <c r="AS41" i="36" s="1"/>
  <c r="AU41" i="36" s="1"/>
  <c r="AK41" i="36"/>
  <c r="AL5" i="44"/>
  <c r="AK5" i="36"/>
  <c r="AL52" i="44"/>
  <c r="AK52" i="36"/>
  <c r="AL14" i="36"/>
  <c r="AS14" i="36" s="1" a="1"/>
  <c r="AS14" i="36" s="1"/>
  <c r="AK14" i="36"/>
  <c r="AL16" i="36"/>
  <c r="AS16" i="36" s="1" a="1"/>
  <c r="AS16" i="36" s="1"/>
  <c r="AT16" i="36" s="1"/>
  <c r="AK16" i="36"/>
  <c r="AK46" i="36"/>
  <c r="AL46" i="36" s="1"/>
  <c r="AK30" i="36"/>
  <c r="AL30" i="36" s="1"/>
  <c r="AS30" i="36" s="1" a="1"/>
  <c r="AS30" i="36" s="1"/>
  <c r="AL8" i="44"/>
  <c r="AK8" i="36"/>
  <c r="AK61" i="36"/>
  <c r="AL61" i="36" s="1"/>
  <c r="AS61" i="36" s="1" a="1"/>
  <c r="AS61" i="36" s="1"/>
  <c r="AK26" i="36"/>
  <c r="AL26" i="36" s="1"/>
  <c r="AS26" i="36" s="1" a="1"/>
  <c r="AS26" i="36" s="1"/>
  <c r="AK21" i="36"/>
  <c r="AL21" i="36" s="1"/>
  <c r="AS21" i="36" s="1" a="1"/>
  <c r="AS21" i="36" s="1"/>
  <c r="AK25" i="36"/>
  <c r="AL25" i="36" s="1"/>
  <c r="AS25" i="36" s="1" a="1"/>
  <c r="AS25" i="36" s="1"/>
  <c r="AL51" i="44"/>
  <c r="AK51" i="36"/>
  <c r="AL54" i="44"/>
  <c r="AS54" i="44" s="1" a="1"/>
  <c r="AS54" i="44" s="1"/>
  <c r="AK54" i="36"/>
  <c r="AK38" i="36"/>
  <c r="AL38" i="36" s="1"/>
  <c r="AS38" i="36" s="1" a="1"/>
  <c r="AS38" i="36" s="1"/>
  <c r="AL40" i="44"/>
  <c r="AS40" i="44" s="1" a="1"/>
  <c r="AS40" i="44" s="1"/>
  <c r="AU40" i="44" s="1"/>
  <c r="AK40" i="36"/>
  <c r="AK55" i="36"/>
  <c r="AL55" i="36" s="1"/>
  <c r="AL17" i="44"/>
  <c r="AK17" i="36"/>
  <c r="AL11" i="44"/>
  <c r="C21" i="52" s="1"/>
  <c r="AK11" i="36"/>
  <c r="AL48" i="44"/>
  <c r="AK48" i="36"/>
  <c r="AL48" i="36" s="1"/>
  <c r="AL37" i="44"/>
  <c r="AK37" i="36"/>
  <c r="AW18" i="67"/>
  <c r="AU18" i="67"/>
  <c r="AT18" i="67"/>
  <c r="AW28" i="67"/>
  <c r="AU28" i="67"/>
  <c r="AT28" i="67"/>
  <c r="AL56" i="44"/>
  <c r="AS56" i="44" s="1" a="1"/>
  <c r="AS56" i="44" s="1"/>
  <c r="AU56" i="44" s="1"/>
  <c r="AW26" i="67"/>
  <c r="AU26" i="67"/>
  <c r="AT26" i="67"/>
  <c r="AW12" i="67"/>
  <c r="AU12" i="67"/>
  <c r="AT12" i="67"/>
  <c r="AW41" i="67"/>
  <c r="AU41" i="67"/>
  <c r="AT41" i="67"/>
  <c r="AU19" i="67"/>
  <c r="AW19" i="67"/>
  <c r="AT19" i="67"/>
  <c r="AT17" i="67"/>
  <c r="AW17" i="67"/>
  <c r="AU17" i="67"/>
  <c r="AU33" i="67"/>
  <c r="AW33" i="67"/>
  <c r="AT33" i="67"/>
  <c r="AW20" i="67"/>
  <c r="AU20" i="67"/>
  <c r="AT20" i="67"/>
  <c r="AT35" i="67"/>
  <c r="AW35" i="67"/>
  <c r="AU35" i="67"/>
  <c r="AU30" i="67"/>
  <c r="AW30" i="67"/>
  <c r="AT30" i="67"/>
  <c r="AW54" i="67"/>
  <c r="AU54" i="67"/>
  <c r="AU13" i="67"/>
  <c r="AT13" i="67"/>
  <c r="AW13" i="67"/>
  <c r="AW29" i="67"/>
  <c r="AU29" i="67"/>
  <c r="AT29" i="67"/>
  <c r="AU63" i="67"/>
  <c r="AW63" i="67"/>
  <c r="AT27" i="67"/>
  <c r="AW27" i="67"/>
  <c r="AU27" i="67"/>
  <c r="AT15" i="67"/>
  <c r="AW15" i="67"/>
  <c r="AU15" i="67"/>
  <c r="AT64" i="67"/>
  <c r="AW64" i="67"/>
  <c r="AU64" i="67"/>
  <c r="AW34" i="67"/>
  <c r="AU34" i="67"/>
  <c r="AT34" i="67"/>
  <c r="AW62" i="67"/>
  <c r="AU62" i="67"/>
  <c r="AT25" i="67"/>
  <c r="AW25" i="67"/>
  <c r="AU25" i="67"/>
  <c r="AT11" i="67"/>
  <c r="AW11" i="67"/>
  <c r="AU11" i="67"/>
  <c r="AW14" i="67"/>
  <c r="AU14" i="67"/>
  <c r="AT14" i="67"/>
  <c r="AW23" i="67"/>
  <c r="AU23" i="67"/>
  <c r="AT23" i="67"/>
  <c r="AW48" i="67"/>
  <c r="AU48" i="67"/>
  <c r="AW10" i="67"/>
  <c r="AU10" i="67"/>
  <c r="AT10" i="67"/>
  <c r="AW32" i="67"/>
  <c r="AU32" i="67"/>
  <c r="AT32" i="67"/>
  <c r="AW31" i="67"/>
  <c r="AU31" i="67"/>
  <c r="AT31" i="67"/>
  <c r="AL3" i="67"/>
  <c r="AU47" i="67"/>
  <c r="AW47" i="67"/>
  <c r="AU4" i="67"/>
  <c r="AT4" i="67"/>
  <c r="AW4" i="67"/>
  <c r="AT36" i="67"/>
  <c r="AW36" i="67"/>
  <c r="AU36" i="67"/>
  <c r="AW50" i="67"/>
  <c r="AU50" i="67"/>
  <c r="AW49" i="67"/>
  <c r="AU49" i="67"/>
  <c r="AW16" i="67"/>
  <c r="AU16" i="67"/>
  <c r="AT16" i="67"/>
  <c r="AW42" i="67"/>
  <c r="AU42" i="67"/>
  <c r="AT42" i="67"/>
  <c r="AT9" i="67"/>
  <c r="AW9" i="67"/>
  <c r="AU9" i="67"/>
  <c r="AW55" i="67"/>
  <c r="AU55" i="67"/>
  <c r="AT6" i="67"/>
  <c r="AW6" i="67"/>
  <c r="AU6" i="67"/>
  <c r="AW56" i="67"/>
  <c r="AU56" i="67"/>
  <c r="AL60" i="67"/>
  <c r="AW22" i="67"/>
  <c r="AU22" i="67"/>
  <c r="AT22" i="67"/>
  <c r="AW43" i="67"/>
  <c r="AU43" i="67"/>
  <c r="AT43" i="67"/>
  <c r="AW66" i="67"/>
  <c r="AU66" i="67"/>
  <c r="AW21" i="67"/>
  <c r="AU21" i="67"/>
  <c r="AT21" i="67"/>
  <c r="AW38" i="67"/>
  <c r="AU38" i="67"/>
  <c r="AW40" i="67"/>
  <c r="AU40" i="67"/>
  <c r="AT40" i="67"/>
  <c r="AU8" i="67"/>
  <c r="AT8" i="67"/>
  <c r="AW8" i="67"/>
  <c r="AW24" i="67"/>
  <c r="AU24" i="67"/>
  <c r="AT24" i="67"/>
  <c r="AU46" i="67"/>
  <c r="AW46" i="67"/>
  <c r="AW65" i="67"/>
  <c r="AU65" i="67"/>
  <c r="AT65" i="67"/>
  <c r="AU53" i="67"/>
  <c r="AW53" i="67"/>
  <c r="AW52" i="67"/>
  <c r="AU52" i="67"/>
  <c r="AU39" i="67"/>
  <c r="AW39" i="67"/>
  <c r="AT39" i="67"/>
  <c r="AW44" i="67"/>
  <c r="AU44" i="67"/>
  <c r="AW5" i="67"/>
  <c r="AU5" i="67"/>
  <c r="AT5" i="67"/>
  <c r="AW7" i="67"/>
  <c r="AU7" i="67"/>
  <c r="AT7" i="67"/>
  <c r="AW37" i="67"/>
  <c r="AU37" i="67"/>
  <c r="AT37" i="67"/>
  <c r="AU51" i="67"/>
  <c r="AW51" i="67"/>
  <c r="AW45" i="67"/>
  <c r="AU45" i="67"/>
  <c r="AW61" i="67"/>
  <c r="AU61" i="67"/>
  <c r="AT61" i="67"/>
  <c r="AL11" i="36"/>
  <c r="AS11" i="36" s="1" a="1"/>
  <c r="AS11" i="36" s="1"/>
  <c r="AW11" i="36" s="1"/>
  <c r="AL28" i="36"/>
  <c r="AS28" i="36" s="1" a="1"/>
  <c r="AS28" i="36" s="1"/>
  <c r="AL45" i="44"/>
  <c r="C42" i="52" s="1"/>
  <c r="AL51" i="36"/>
  <c r="AL22" i="36"/>
  <c r="AS22" i="36" s="1" a="1"/>
  <c r="AS22" i="36" s="1"/>
  <c r="AU22" i="36" s="1"/>
  <c r="AL43" i="36"/>
  <c r="AS43" i="36" s="1" a="1"/>
  <c r="AS43" i="36" s="1"/>
  <c r="AL46" i="44"/>
  <c r="AS46" i="44" s="1" a="1"/>
  <c r="AS46" i="44" s="1"/>
  <c r="AU46" i="44" s="1"/>
  <c r="AL33" i="36"/>
  <c r="AS33" i="36" s="1" a="1"/>
  <c r="AS33" i="36" s="1"/>
  <c r="AU33" i="36" s="1"/>
  <c r="AL5" i="36"/>
  <c r="AS5" i="36" s="1" a="1"/>
  <c r="AS5" i="36" s="1"/>
  <c r="AW5" i="36" s="1"/>
  <c r="AL23" i="44"/>
  <c r="AL26" i="44"/>
  <c r="C52" i="52" s="1"/>
  <c r="AL25" i="44"/>
  <c r="AS25" i="44" s="1" a="1"/>
  <c r="AS25" i="44" s="1"/>
  <c r="AL34" i="36"/>
  <c r="AS34" i="36" s="1" a="1"/>
  <c r="AS34" i="36" s="1"/>
  <c r="AW34" i="36" s="1"/>
  <c r="AL12" i="36"/>
  <c r="AS12" i="36" s="1" a="1"/>
  <c r="AS12" i="36" s="1"/>
  <c r="AL32" i="36"/>
  <c r="AS32" i="36" s="1" a="1"/>
  <c r="AS32" i="36" s="1"/>
  <c r="AU32" i="36" s="1"/>
  <c r="AL52" i="36"/>
  <c r="AL14" i="44"/>
  <c r="C22" i="52" s="1"/>
  <c r="AL30" i="44"/>
  <c r="C14" i="52" s="1"/>
  <c r="AL38" i="44"/>
  <c r="C53" i="52" s="1"/>
  <c r="AL50" i="36"/>
  <c r="AL61" i="44"/>
  <c r="AS61" i="44" s="1" a="1"/>
  <c r="AS61" i="44" s="1"/>
  <c r="AU61" i="44" s="1"/>
  <c r="AL21" i="44"/>
  <c r="C20" i="52" s="1"/>
  <c r="AL8" i="36"/>
  <c r="AS8" i="36" s="1" a="1"/>
  <c r="AS8" i="36" s="1"/>
  <c r="AT8" i="36" s="1"/>
  <c r="AK58" i="44"/>
  <c r="AL27" i="44"/>
  <c r="C27" i="52" s="1"/>
  <c r="AL10" i="44"/>
  <c r="C33" i="52" s="1"/>
  <c r="AL4" i="44"/>
  <c r="AS4" i="44" s="1" a="1"/>
  <c r="AS4" i="44" s="1"/>
  <c r="AW4" i="44" s="1"/>
  <c r="AL40" i="36"/>
  <c r="AS40" i="36" s="1" a="1"/>
  <c r="AS40" i="36" s="1"/>
  <c r="AT40" i="36" s="1"/>
  <c r="AL55" i="44"/>
  <c r="C51" i="52" s="1"/>
  <c r="AL53" i="44"/>
  <c r="C46" i="52" s="1"/>
  <c r="AL6" i="36"/>
  <c r="AS6" i="36" s="1" a="1"/>
  <c r="AS6" i="36" s="1"/>
  <c r="AU6" i="36" s="1"/>
  <c r="AL47" i="44"/>
  <c r="AS47" i="44" s="1" a="1"/>
  <c r="AS47" i="44" s="1"/>
  <c r="AL15" i="44"/>
  <c r="C6" i="52"/>
  <c r="AS8" i="44" a="1"/>
  <c r="AS8" i="44" s="1"/>
  <c r="AW12" i="36"/>
  <c r="AT12" i="36"/>
  <c r="AU12" i="36"/>
  <c r="C7" i="52"/>
  <c r="AS6" i="44" a="1"/>
  <c r="AS6" i="44" s="1"/>
  <c r="AW22" i="36"/>
  <c r="AK68" i="44"/>
  <c r="AS34" i="44" a="1"/>
  <c r="AS34" i="44" s="1"/>
  <c r="C17" i="52"/>
  <c r="AL66" i="44"/>
  <c r="AS66" i="44" s="1" a="1"/>
  <c r="AS66" i="44" s="1"/>
  <c r="C24" i="52"/>
  <c r="AS17" i="44" a="1"/>
  <c r="AS17" i="44" s="1"/>
  <c r="C8" i="52"/>
  <c r="AS20" i="44" a="1"/>
  <c r="AS20" i="44" s="1"/>
  <c r="AU62" i="44"/>
  <c r="AW62" i="44"/>
  <c r="AL7" i="44"/>
  <c r="AL3" i="44"/>
  <c r="AL36" i="44"/>
  <c r="C19" i="52"/>
  <c r="AS12" i="44" a="1"/>
  <c r="AS12" i="44" s="1"/>
  <c r="AS19" i="44" a="1"/>
  <c r="AS19" i="44" s="1"/>
  <c r="C11" i="52"/>
  <c r="AS51" i="44" a="1"/>
  <c r="AS51" i="44" s="1"/>
  <c r="C48" i="52"/>
  <c r="AS44" i="44" a="1"/>
  <c r="AS44" i="44" s="1"/>
  <c r="C41" i="52"/>
  <c r="AL41" i="44"/>
  <c r="AS10" i="44" a="1"/>
  <c r="AS10" i="44" s="1"/>
  <c r="AW25" i="44"/>
  <c r="AU25" i="44"/>
  <c r="AT25" i="44"/>
  <c r="AS48" i="44" a="1"/>
  <c r="AS48" i="44" s="1"/>
  <c r="C40" i="52"/>
  <c r="AS49" i="44" a="1"/>
  <c r="AS49" i="44" s="1"/>
  <c r="C45" i="52"/>
  <c r="AU28" i="36"/>
  <c r="AT28" i="36"/>
  <c r="AW28" i="36"/>
  <c r="AS29" i="44" a="1"/>
  <c r="AS29" i="44" s="1"/>
  <c r="C35" i="52"/>
  <c r="AS32" i="44" a="1"/>
  <c r="AS32" i="44" s="1"/>
  <c r="C56" i="52"/>
  <c r="C25" i="52"/>
  <c r="C30" i="52"/>
  <c r="AS24" i="44" a="1"/>
  <c r="AS24" i="44" s="1"/>
  <c r="C44" i="52"/>
  <c r="AS5" i="44" a="1"/>
  <c r="AS5" i="44" s="1"/>
  <c r="C10" i="52"/>
  <c r="AL65" i="44"/>
  <c r="C50" i="52"/>
  <c r="AS52" i="44" a="1"/>
  <c r="AS52" i="44" s="1"/>
  <c r="AL13" i="44"/>
  <c r="AU11" i="36"/>
  <c r="AT11" i="36"/>
  <c r="AS37" i="44" a="1"/>
  <c r="AS37" i="44" s="1"/>
  <c r="C54" i="52"/>
  <c r="AU47" i="44"/>
  <c r="AW47" i="44"/>
  <c r="C16" i="52"/>
  <c r="AL35" i="44"/>
  <c r="AL35" i="36"/>
  <c r="AS35" i="36" s="1" a="1"/>
  <c r="AS35" i="36" s="1"/>
  <c r="AW43" i="36"/>
  <c r="AT43" i="36"/>
  <c r="AU43" i="36"/>
  <c r="AW64" i="44"/>
  <c r="AT64" i="44"/>
  <c r="AU64" i="44"/>
  <c r="AU60" i="44"/>
  <c r="AW60" i="44"/>
  <c r="AS42" i="44" a="1"/>
  <c r="AS42" i="44" s="1"/>
  <c r="C37" i="52"/>
  <c r="AS33" i="44" a="1"/>
  <c r="AS33" i="44" s="1"/>
  <c r="C36" i="52"/>
  <c r="AL17" i="36"/>
  <c r="AS17" i="36" s="1" a="1"/>
  <c r="AS17" i="36" s="1"/>
  <c r="AS43" i="44" a="1"/>
  <c r="AS43" i="44" s="1"/>
  <c r="AW14" i="36"/>
  <c r="AU14" i="36"/>
  <c r="AT14" i="36"/>
  <c r="AL31" i="44"/>
  <c r="AL37" i="36"/>
  <c r="AS37" i="36" s="1" a="1"/>
  <c r="AS37" i="36" s="1"/>
  <c r="AL64" i="36"/>
  <c r="AS64" i="36" s="1" a="1"/>
  <c r="AS64" i="36" s="1"/>
  <c r="AS16" i="44" a="1"/>
  <c r="AS16" i="44" s="1"/>
  <c r="C28" i="52"/>
  <c r="AL44" i="36"/>
  <c r="AL9" i="44"/>
  <c r="AL29" i="36"/>
  <c r="AS29" i="36" s="1" a="1"/>
  <c r="AS29" i="36" s="1"/>
  <c r="AL24" i="36"/>
  <c r="AS24" i="36" s="1" a="1"/>
  <c r="AS24" i="36" s="1"/>
  <c r="AL54" i="36"/>
  <c r="AL63" i="36"/>
  <c r="AS63" i="36" s="1" a="1"/>
  <c r="AS63" i="36" s="1"/>
  <c r="AL39" i="44"/>
  <c r="AT23" i="36" l="1"/>
  <c r="AW23" i="36"/>
  <c r="AU23" i="36"/>
  <c r="AW4" i="36"/>
  <c r="AT4" i="36"/>
  <c r="AU4" i="36"/>
  <c r="AU39" i="36"/>
  <c r="AW39" i="36"/>
  <c r="AT39" i="36"/>
  <c r="AS45" i="44" a="1"/>
  <c r="AS45" i="44" s="1"/>
  <c r="AU4" i="44"/>
  <c r="AS26" i="44" a="1"/>
  <c r="AS26" i="44" s="1"/>
  <c r="AT4" i="44"/>
  <c r="C49" i="52"/>
  <c r="AU63" i="44"/>
  <c r="AW65" i="36"/>
  <c r="AT40" i="44"/>
  <c r="AU65" i="36"/>
  <c r="AW40" i="44"/>
  <c r="AS38" i="44" a="1"/>
  <c r="AS38" i="44" s="1"/>
  <c r="C4" i="52"/>
  <c r="AT26" i="36"/>
  <c r="AU26" i="36"/>
  <c r="AW26" i="36"/>
  <c r="AU61" i="36"/>
  <c r="AT61" i="36"/>
  <c r="AW61" i="36"/>
  <c r="AU27" i="36"/>
  <c r="AT27" i="36"/>
  <c r="AW27" i="36"/>
  <c r="AU31" i="36"/>
  <c r="AT31" i="36"/>
  <c r="AW31" i="36"/>
  <c r="AU13" i="36"/>
  <c r="AT13" i="36"/>
  <c r="AW13" i="36"/>
  <c r="AU25" i="36"/>
  <c r="AT25" i="36"/>
  <c r="AW25" i="36"/>
  <c r="AU66" i="36"/>
  <c r="AW66" i="36"/>
  <c r="C38" i="52"/>
  <c r="AW16" i="36"/>
  <c r="AW41" i="36"/>
  <c r="C39" i="52"/>
  <c r="AK58" i="36"/>
  <c r="C34" i="52"/>
  <c r="AS11" i="44" a="1"/>
  <c r="AS11" i="44" s="1"/>
  <c r="AT11" i="44" s="1"/>
  <c r="AU16" i="36"/>
  <c r="AT41" i="36"/>
  <c r="AS27" i="44" a="1"/>
  <c r="AS27" i="44" s="1"/>
  <c r="AW27" i="44" s="1"/>
  <c r="AW38" i="36"/>
  <c r="AT38" i="36"/>
  <c r="AU38" i="36"/>
  <c r="AW36" i="36"/>
  <c r="AT36" i="36"/>
  <c r="AU36" i="36"/>
  <c r="AT15" i="36"/>
  <c r="AW15" i="36"/>
  <c r="AU15" i="36"/>
  <c r="AU9" i="36"/>
  <c r="AW9" i="36"/>
  <c r="AT9" i="36"/>
  <c r="AW30" i="36"/>
  <c r="AU30" i="36"/>
  <c r="AT30" i="36"/>
  <c r="AU10" i="36"/>
  <c r="AW10" i="36"/>
  <c r="AT10" i="36"/>
  <c r="AU21" i="36"/>
  <c r="AW21" i="36"/>
  <c r="AT21" i="36"/>
  <c r="AU7" i="36"/>
  <c r="AT7" i="36"/>
  <c r="AW7" i="36"/>
  <c r="AS30" i="44" a="1"/>
  <c r="AS30" i="44" s="1"/>
  <c r="AK68" i="36"/>
  <c r="AT6" i="36"/>
  <c r="AW19" i="36"/>
  <c r="AT22" i="36"/>
  <c r="AT34" i="36"/>
  <c r="AT33" i="36"/>
  <c r="AT67" i="67"/>
  <c r="AT19" i="36"/>
  <c r="AW33" i="36"/>
  <c r="C47" i="52"/>
  <c r="AS60" i="67" a="1"/>
  <c r="AS60" i="67" s="1"/>
  <c r="AL68" i="67"/>
  <c r="AU5" i="36"/>
  <c r="AW20" i="36"/>
  <c r="AT5" i="36"/>
  <c r="AU20" i="36"/>
  <c r="AW56" i="44"/>
  <c r="AW8" i="36"/>
  <c r="AL58" i="67"/>
  <c r="AS3" i="67"/>
  <c r="AS53" i="44" a="1"/>
  <c r="AS53" i="44" s="1"/>
  <c r="AU8" i="36"/>
  <c r="AW32" i="36"/>
  <c r="C43" i="52"/>
  <c r="AW61" i="44"/>
  <c r="AU34" i="36"/>
  <c r="AW46" i="44"/>
  <c r="AT32" i="36"/>
  <c r="AT61" i="44"/>
  <c r="AS14" i="44" a="1"/>
  <c r="AS14" i="44" s="1"/>
  <c r="AW14" i="44" s="1"/>
  <c r="AW42" i="36"/>
  <c r="AW40" i="36"/>
  <c r="AU40" i="36"/>
  <c r="AW6" i="36"/>
  <c r="AS55" i="44" a="1"/>
  <c r="AS55" i="44" s="1"/>
  <c r="AU55" i="44" s="1"/>
  <c r="AS21" i="44" a="1"/>
  <c r="AS21" i="44" s="1"/>
  <c r="AW21" i="44" s="1"/>
  <c r="AT42" i="36"/>
  <c r="C13" i="52"/>
  <c r="AS23" i="44" a="1"/>
  <c r="AS23" i="44" s="1"/>
  <c r="AS15" i="44" a="1"/>
  <c r="AS15" i="44" s="1"/>
  <c r="C23" i="52"/>
  <c r="AT24" i="36"/>
  <c r="AU24" i="36"/>
  <c r="AW24" i="36"/>
  <c r="AW64" i="36"/>
  <c r="AU64" i="36"/>
  <c r="AT64" i="36"/>
  <c r="AT27" i="44"/>
  <c r="AU27" i="44"/>
  <c r="AW45" i="44"/>
  <c r="AU45" i="44"/>
  <c r="AW44" i="44"/>
  <c r="AU44" i="44"/>
  <c r="AS3" i="44"/>
  <c r="C5" i="52"/>
  <c r="AL58" i="44"/>
  <c r="AW66" i="44"/>
  <c r="AU66" i="44"/>
  <c r="AT42" i="44"/>
  <c r="AW42" i="44"/>
  <c r="AU42" i="44"/>
  <c r="AU35" i="36"/>
  <c r="AW35" i="36"/>
  <c r="AT35" i="36"/>
  <c r="AL68" i="44"/>
  <c r="AS65" i="44" a="1"/>
  <c r="AS65" i="44" s="1"/>
  <c r="AU54" i="44"/>
  <c r="AW54" i="44"/>
  <c r="AW28" i="44"/>
  <c r="AT28" i="44"/>
  <c r="AU28" i="44"/>
  <c r="AU50" i="44"/>
  <c r="AW50" i="44"/>
  <c r="AT26" i="44"/>
  <c r="AU26" i="44"/>
  <c r="AW26" i="44"/>
  <c r="AS7" i="44" a="1"/>
  <c r="AS7" i="44" s="1"/>
  <c r="C15" i="52"/>
  <c r="AW55" i="44"/>
  <c r="AU62" i="36"/>
  <c r="AW62" i="36"/>
  <c r="C9" i="52"/>
  <c r="AS9" i="44" a="1"/>
  <c r="AS9" i="44" s="1"/>
  <c r="AT37" i="36"/>
  <c r="AU37" i="36"/>
  <c r="AW37" i="36"/>
  <c r="AW43" i="44"/>
  <c r="AU43" i="44"/>
  <c r="AT43" i="44"/>
  <c r="AS35" i="44" a="1"/>
  <c r="AS35" i="44" s="1"/>
  <c r="C29" i="52"/>
  <c r="AU51" i="44"/>
  <c r="AW51" i="44"/>
  <c r="C12" i="52"/>
  <c r="AS31" i="44" a="1"/>
  <c r="AS31" i="44" s="1"/>
  <c r="AW5" i="44"/>
  <c r="AT5" i="44"/>
  <c r="AU5" i="44"/>
  <c r="AT24" i="44"/>
  <c r="AU24" i="44"/>
  <c r="AW24" i="44"/>
  <c r="AU22" i="44"/>
  <c r="AT22" i="44"/>
  <c r="AW22" i="44"/>
  <c r="AW48" i="44"/>
  <c r="AU48" i="44"/>
  <c r="AW11" i="44"/>
  <c r="AT20" i="44"/>
  <c r="AU20" i="44"/>
  <c r="AW20" i="44"/>
  <c r="AT34" i="44"/>
  <c r="AW34" i="44"/>
  <c r="AU34" i="44"/>
  <c r="AW6" i="44"/>
  <c r="AT6" i="44"/>
  <c r="AU6" i="44"/>
  <c r="AW17" i="36"/>
  <c r="AU17" i="36"/>
  <c r="AT17" i="36"/>
  <c r="AU18" i="36"/>
  <c r="AW18" i="36"/>
  <c r="AT18" i="36"/>
  <c r="AL3" i="36"/>
  <c r="AU49" i="44"/>
  <c r="AW49" i="44"/>
  <c r="AL60" i="36"/>
  <c r="AT30" i="44"/>
  <c r="AU30" i="44"/>
  <c r="AW30" i="44"/>
  <c r="AS39" i="44" a="1"/>
  <c r="AS39" i="44" s="1"/>
  <c r="C55" i="52"/>
  <c r="AT37" i="44"/>
  <c r="AW37" i="44"/>
  <c r="AU37" i="44"/>
  <c r="AS13" i="44" a="1"/>
  <c r="AS13" i="44" s="1"/>
  <c r="C31" i="52"/>
  <c r="AT32" i="44"/>
  <c r="AU32" i="44"/>
  <c r="AW32" i="44"/>
  <c r="AW29" i="44"/>
  <c r="AT29" i="44"/>
  <c r="AU29" i="44"/>
  <c r="AU19" i="44"/>
  <c r="AW19" i="44"/>
  <c r="AT19" i="44"/>
  <c r="AT17" i="44"/>
  <c r="AW17" i="44"/>
  <c r="AU17" i="44"/>
  <c r="AT29" i="36"/>
  <c r="AU29" i="36"/>
  <c r="AW29" i="36"/>
  <c r="AU63" i="36"/>
  <c r="AW63" i="36"/>
  <c r="AT16" i="44"/>
  <c r="AW16" i="44"/>
  <c r="AU16" i="44"/>
  <c r="AW52" i="44"/>
  <c r="AU52" i="44"/>
  <c r="AU10" i="44"/>
  <c r="AW10" i="44"/>
  <c r="AT10" i="44"/>
  <c r="AW8" i="44"/>
  <c r="AT8" i="44"/>
  <c r="AU8" i="44"/>
  <c r="AU53" i="44"/>
  <c r="AW53" i="44"/>
  <c r="AW33" i="44"/>
  <c r="AU33" i="44"/>
  <c r="AT33" i="44"/>
  <c r="AU18" i="44"/>
  <c r="AW18" i="44"/>
  <c r="AT18" i="44"/>
  <c r="AU38" i="44"/>
  <c r="AW38" i="44"/>
  <c r="AS41" i="44" a="1"/>
  <c r="AS41" i="44" s="1"/>
  <c r="C26" i="52"/>
  <c r="AT12" i="44"/>
  <c r="AU12" i="44"/>
  <c r="AW12" i="44"/>
  <c r="C32" i="52"/>
  <c r="AS36" i="44" a="1"/>
  <c r="AS36" i="44" s="1"/>
  <c r="AU11" i="44" l="1"/>
  <c r="AK70" i="36"/>
  <c r="AT21" i="44"/>
  <c r="AU21" i="44"/>
  <c r="AL70" i="67"/>
  <c r="AS57" i="67"/>
  <c r="AW3" i="67"/>
  <c r="AW58" i="67" s="1"/>
  <c r="AU3" i="67"/>
  <c r="AU57" i="67" s="1"/>
  <c r="AT3" i="67"/>
  <c r="AT57" i="67" s="1"/>
  <c r="AT14" i="44"/>
  <c r="AW60" i="67"/>
  <c r="AW68" i="67" s="1"/>
  <c r="AS67" i="67"/>
  <c r="AU60" i="67"/>
  <c r="AU67" i="67" s="1"/>
  <c r="AU14" i="44"/>
  <c r="AW23" i="44"/>
  <c r="AU23" i="44"/>
  <c r="AT23" i="44"/>
  <c r="AL70" i="44"/>
  <c r="AT15" i="44"/>
  <c r="AW15" i="44"/>
  <c r="AU15" i="44"/>
  <c r="AW13" i="44"/>
  <c r="AU13" i="44"/>
  <c r="AT13" i="44"/>
  <c r="AW39" i="44"/>
  <c r="AU39" i="44"/>
  <c r="AT39" i="44"/>
  <c r="AT31" i="44"/>
  <c r="AW31" i="44"/>
  <c r="AU31" i="44"/>
  <c r="AT7" i="44"/>
  <c r="AW7" i="44"/>
  <c r="AU7" i="44"/>
  <c r="AW3" i="44"/>
  <c r="AW58" i="44" s="1"/>
  <c r="AS57" i="44"/>
  <c r="AT3" i="44"/>
  <c r="AU3" i="44"/>
  <c r="AW41" i="44"/>
  <c r="AU41" i="44"/>
  <c r="AT41" i="44"/>
  <c r="AW35" i="44"/>
  <c r="AT35" i="44"/>
  <c r="AU35" i="44"/>
  <c r="AU9" i="44"/>
  <c r="AT9" i="44"/>
  <c r="AW9" i="44"/>
  <c r="C58" i="52"/>
  <c r="D55" i="52" s="1"/>
  <c r="AW36" i="44"/>
  <c r="AT36" i="44"/>
  <c r="AU36" i="44"/>
  <c r="AL68" i="36"/>
  <c r="AS60" i="36" a="1"/>
  <c r="AS60" i="36" s="1"/>
  <c r="AL58" i="36"/>
  <c r="AS3" i="36"/>
  <c r="AW65" i="44"/>
  <c r="AW68" i="44" s="1"/>
  <c r="AT65" i="44"/>
  <c r="AT67" i="44" s="1"/>
  <c r="AU65" i="44"/>
  <c r="AU67" i="44" s="1"/>
  <c r="AS67" i="44"/>
  <c r="AW70" i="67" l="1"/>
  <c r="D5" i="52"/>
  <c r="D15" i="52"/>
  <c r="AT57" i="44"/>
  <c r="D12" i="52"/>
  <c r="AU57" i="44"/>
  <c r="AW70" i="44"/>
  <c r="D9" i="52"/>
  <c r="D32" i="52"/>
  <c r="D23" i="52"/>
  <c r="D20" i="52"/>
  <c r="D51" i="52"/>
  <c r="D46" i="52"/>
  <c r="D47" i="52"/>
  <c r="D33" i="52"/>
  <c r="D13" i="52"/>
  <c r="D14" i="52"/>
  <c r="D22" i="52"/>
  <c r="D43" i="52"/>
  <c r="D53" i="52"/>
  <c r="D27" i="52"/>
  <c r="D52" i="52"/>
  <c r="D18" i="52"/>
  <c r="D42" i="52"/>
  <c r="D21" i="52"/>
  <c r="D40" i="52"/>
  <c r="D45" i="52"/>
  <c r="D44" i="52"/>
  <c r="D56" i="52"/>
  <c r="D28" i="52"/>
  <c r="D49" i="52"/>
  <c r="D54" i="52"/>
  <c r="D35" i="52"/>
  <c r="D50" i="52"/>
  <c r="D36" i="52"/>
  <c r="D6" i="52"/>
  <c r="D19" i="52"/>
  <c r="D48" i="52"/>
  <c r="D17" i="52"/>
  <c r="D4" i="52"/>
  <c r="D7" i="52"/>
  <c r="D24" i="52"/>
  <c r="D34" i="52"/>
  <c r="D10" i="52"/>
  <c r="D11" i="52"/>
  <c r="D37" i="52"/>
  <c r="D39" i="52"/>
  <c r="D38" i="52"/>
  <c r="D30" i="52"/>
  <c r="D8" i="52"/>
  <c r="D16" i="52"/>
  <c r="D25" i="52"/>
  <c r="D57" i="52"/>
  <c r="D41" i="52"/>
  <c r="D31" i="52"/>
  <c r="AL70" i="36"/>
  <c r="D26" i="52"/>
  <c r="AT3" i="36"/>
  <c r="AT57" i="36" s="1"/>
  <c r="AU3" i="36"/>
  <c r="AU57" i="36" s="1"/>
  <c r="AS57" i="36"/>
  <c r="AW3" i="36"/>
  <c r="AW58" i="36" s="1"/>
  <c r="AU60" i="36"/>
  <c r="AW60" i="36"/>
  <c r="AW68" i="36" s="1"/>
  <c r="D29" i="52"/>
  <c r="AW70" i="36" l="1"/>
  <c r="D58" i="52"/>
  <c r="E4" i="52"/>
  <c r="F4" i="52" l="1"/>
  <c r="E5" i="52"/>
  <c r="F5" i="52" l="1"/>
  <c r="E6" i="52"/>
  <c r="F6" i="52" l="1"/>
  <c r="E7" i="52"/>
  <c r="F7" i="52" l="1"/>
  <c r="E8" i="52"/>
  <c r="F8" i="52" l="1"/>
  <c r="E9" i="52"/>
  <c r="F9" i="52" l="1"/>
  <c r="E10" i="52"/>
  <c r="E11" i="52" l="1"/>
  <c r="F10" i="52"/>
  <c r="F11" i="52" l="1"/>
  <c r="E12" i="52"/>
  <c r="F12" i="52" l="1"/>
  <c r="E13" i="52"/>
  <c r="F13" i="52" l="1"/>
  <c r="E14" i="52"/>
  <c r="F14" i="52" l="1"/>
  <c r="E15" i="52"/>
  <c r="F15" i="52" l="1"/>
  <c r="E16" i="52"/>
  <c r="F16" i="52" l="1"/>
  <c r="E17" i="52"/>
  <c r="F17" i="52" l="1"/>
  <c r="E18" i="52"/>
  <c r="F18" i="52" l="1"/>
  <c r="E19" i="52"/>
  <c r="F19" i="52" l="1"/>
  <c r="E20" i="52"/>
  <c r="F20" i="52" l="1"/>
  <c r="E21" i="52"/>
  <c r="E22" i="52" l="1"/>
  <c r="F21" i="52"/>
  <c r="F22" i="52" l="1"/>
  <c r="E23" i="52"/>
  <c r="F23" i="52" l="1"/>
  <c r="E24" i="52"/>
  <c r="F24" i="52" l="1"/>
  <c r="E28" i="52"/>
  <c r="E25" i="52"/>
  <c r="F28" i="52" l="1"/>
  <c r="E29" i="52"/>
  <c r="E26" i="52"/>
  <c r="F25" i="52"/>
  <c r="E27" i="52" l="1"/>
  <c r="F27" i="52" s="1"/>
  <c r="F26" i="52"/>
  <c r="F29" i="52"/>
  <c r="E30" i="52"/>
  <c r="E31" i="52" l="1"/>
  <c r="F30" i="52"/>
  <c r="F31" i="52" l="1"/>
  <c r="E32" i="52"/>
  <c r="F32" i="52" l="1"/>
  <c r="E33" i="52"/>
  <c r="F33" i="52" l="1"/>
  <c r="E34" i="52"/>
  <c r="F34" i="52" l="1"/>
  <c r="E35" i="52"/>
  <c r="F35" i="52" l="1"/>
  <c r="E36" i="52"/>
  <c r="F36" i="52" l="1"/>
  <c r="E37" i="52"/>
  <c r="F37" i="52" l="1"/>
  <c r="E38" i="52"/>
  <c r="F38" i="52" l="1"/>
  <c r="E39" i="52"/>
  <c r="F39" i="52" l="1"/>
  <c r="E40" i="52"/>
  <c r="F40" i="52" l="1"/>
  <c r="E41" i="52"/>
  <c r="F41" i="52" l="1"/>
  <c r="E42" i="52"/>
  <c r="F42" i="52" l="1"/>
  <c r="E43" i="52"/>
  <c r="F43" i="52" l="1"/>
  <c r="E44" i="52"/>
  <c r="F44" i="52" l="1"/>
  <c r="E45" i="52"/>
  <c r="F45" i="52" l="1"/>
  <c r="E46" i="52"/>
  <c r="F46" i="52" l="1"/>
  <c r="E47" i="52"/>
  <c r="F47" i="52" l="1"/>
  <c r="E48" i="52"/>
  <c r="F48" i="52" l="1"/>
  <c r="E49" i="52"/>
  <c r="F49" i="52" l="1"/>
  <c r="E50" i="52"/>
  <c r="F50" i="52" l="1"/>
  <c r="E51" i="52"/>
  <c r="F51" i="52" l="1"/>
  <c r="E52" i="52"/>
  <c r="E53" i="52" l="1"/>
  <c r="F52" i="52"/>
  <c r="F53" i="52" l="1"/>
  <c r="E54" i="52"/>
  <c r="F54" i="52" l="1"/>
  <c r="E55" i="52"/>
  <c r="E56" i="52" l="1"/>
  <c r="F55" i="52"/>
  <c r="E57" i="52" l="1"/>
  <c r="F57" i="52" s="1"/>
  <c r="F56" i="52"/>
  <c r="V44" i="57" l="1"/>
  <c r="AK44" i="57" s="1"/>
  <c r="Y44" i="57"/>
  <c r="V45" i="57"/>
  <c r="AK45" i="57" s="1"/>
  <c r="V46" i="57"/>
  <c r="AK46" i="57" s="1"/>
  <c r="Y46" i="57"/>
  <c r="V47" i="57"/>
  <c r="AK47" i="57" s="1"/>
  <c r="Y47" i="57"/>
  <c r="V48" i="57"/>
  <c r="AK48" i="57" s="1"/>
  <c r="Y48" i="57"/>
  <c r="V49" i="57"/>
  <c r="AK49" i="57" s="1"/>
  <c r="Y49" i="57"/>
  <c r="V50" i="57"/>
  <c r="AK50" i="57" s="1"/>
  <c r="Y50" i="57"/>
  <c r="Y51" i="57"/>
  <c r="V52" i="57"/>
  <c r="AK52" i="57" s="1"/>
  <c r="Y52" i="57"/>
  <c r="S53" i="57"/>
  <c r="V53" i="57"/>
  <c r="AK53" i="57" s="1"/>
  <c r="Y53" i="57"/>
  <c r="V54" i="57"/>
  <c r="AK54" i="57" s="1"/>
  <c r="Y54" i="57"/>
  <c r="V55" i="57"/>
  <c r="AK55" i="57" s="1"/>
  <c r="V56" i="57"/>
  <c r="AK56" i="57" s="1"/>
  <c r="Y56" i="57"/>
  <c r="AD53" i="57" l="1"/>
  <c r="V51" i="57"/>
  <c r="AK51" i="57" s="1"/>
  <c r="S49" i="57"/>
  <c r="AQ49" i="57"/>
  <c r="AR49" i="57"/>
  <c r="Y45" i="57"/>
  <c r="Y55" i="57"/>
  <c r="S54" i="57"/>
  <c r="AR54" i="57"/>
  <c r="AQ54" i="57"/>
  <c r="AD50" i="57"/>
  <c r="S46" i="57"/>
  <c r="AR46" i="57"/>
  <c r="AQ46" i="57"/>
  <c r="AD56" i="57"/>
  <c r="S51" i="57"/>
  <c r="AQ51" i="57"/>
  <c r="AR51" i="57"/>
  <c r="AD47" i="57"/>
  <c r="S56" i="57"/>
  <c r="AR56" i="57"/>
  <c r="AQ56" i="57"/>
  <c r="AB53" i="57"/>
  <c r="AL53" i="57" s="1"/>
  <c r="AS53" i="57" s="1" a="1"/>
  <c r="AS53" i="57" s="1"/>
  <c r="AN53" i="57"/>
  <c r="AT53" i="57" s="1"/>
  <c r="AP53" i="57"/>
  <c r="P53" i="57"/>
  <c r="AD52" i="57"/>
  <c r="S48" i="57"/>
  <c r="AQ48" i="57"/>
  <c r="AR48" i="57"/>
  <c r="AD44" i="57"/>
  <c r="AR53" i="57"/>
  <c r="AQ53" i="57"/>
  <c r="AD49" i="57"/>
  <c r="S45" i="57"/>
  <c r="AR45" i="57"/>
  <c r="AQ45" i="57"/>
  <c r="AD54" i="57"/>
  <c r="S50" i="57"/>
  <c r="AQ50" i="57"/>
  <c r="AR50" i="57"/>
  <c r="AD46" i="57"/>
  <c r="S55" i="57"/>
  <c r="AR55" i="57"/>
  <c r="AQ55" i="57"/>
  <c r="AD51" i="57"/>
  <c r="S47" i="57"/>
  <c r="AR47" i="57"/>
  <c r="AQ47" i="57"/>
  <c r="S52" i="57"/>
  <c r="AQ52" i="57"/>
  <c r="AR52" i="57"/>
  <c r="AD48" i="57"/>
  <c r="S44" i="57"/>
  <c r="AR44" i="57"/>
  <c r="AQ44" i="57"/>
  <c r="AU53" i="57" l="1"/>
  <c r="AW53" i="57"/>
  <c r="AB50" i="57"/>
  <c r="AL50" i="57" s="1"/>
  <c r="AS50" i="57" s="1" a="1"/>
  <c r="AS50" i="57" s="1"/>
  <c r="AP50" i="57"/>
  <c r="AN50" i="57"/>
  <c r="AT50" i="57" s="1"/>
  <c r="P50" i="57"/>
  <c r="AD45" i="57"/>
  <c r="AL45" i="57"/>
  <c r="AS45" i="57" s="1" a="1"/>
  <c r="AS45" i="57" s="1"/>
  <c r="AB52" i="57"/>
  <c r="AL52" i="57" s="1"/>
  <c r="AS52" i="57" s="1" a="1"/>
  <c r="AS52" i="57" s="1"/>
  <c r="AP52" i="57"/>
  <c r="AN52" i="57"/>
  <c r="P52" i="57"/>
  <c r="AB48" i="57"/>
  <c r="AL48" i="57" s="1"/>
  <c r="AS48" i="57" s="1" a="1"/>
  <c r="AS48" i="57" s="1"/>
  <c r="AN48" i="57"/>
  <c r="AT48" i="57" s="1"/>
  <c r="P48" i="57"/>
  <c r="AP48" i="57"/>
  <c r="AB51" i="57"/>
  <c r="AL51" i="57" s="1"/>
  <c r="AS51" i="57" s="1" a="1"/>
  <c r="AS51" i="57" s="1"/>
  <c r="AN51" i="57"/>
  <c r="AP51" i="57"/>
  <c r="P51" i="57"/>
  <c r="AB46" i="57"/>
  <c r="AL46" i="57" s="1"/>
  <c r="AS46" i="57" s="1" a="1"/>
  <c r="AS46" i="57" s="1"/>
  <c r="AN46" i="57"/>
  <c r="AT46" i="57" s="1"/>
  <c r="P46" i="57"/>
  <c r="AP46" i="57"/>
  <c r="AB55" i="57"/>
  <c r="AP55" i="57"/>
  <c r="AN55" i="57"/>
  <c r="P55" i="57"/>
  <c r="AB49" i="57"/>
  <c r="AL49" i="57" s="1"/>
  <c r="AS49" i="57" s="1" a="1"/>
  <c r="AS49" i="57" s="1"/>
  <c r="AN49" i="57"/>
  <c r="P49" i="57"/>
  <c r="AP49" i="57"/>
  <c r="AB44" i="57"/>
  <c r="AL44" i="57" s="1"/>
  <c r="AS44" i="57" s="1" a="1"/>
  <c r="AS44" i="57" s="1"/>
  <c r="AN44" i="57"/>
  <c r="AT44" i="57" s="1"/>
  <c r="AP44" i="57"/>
  <c r="P44" i="57"/>
  <c r="AB56" i="57"/>
  <c r="AL56" i="57" s="1"/>
  <c r="AS56" i="57" s="1" a="1"/>
  <c r="AS56" i="57" s="1"/>
  <c r="AP56" i="57"/>
  <c r="AN56" i="57"/>
  <c r="AT56" i="57" s="1"/>
  <c r="P56" i="57"/>
  <c r="AB54" i="57"/>
  <c r="AL54" i="57" s="1"/>
  <c r="AS54" i="57" s="1" a="1"/>
  <c r="AS54" i="57" s="1"/>
  <c r="AP54" i="57"/>
  <c r="AN54" i="57"/>
  <c r="AT54" i="57" s="1"/>
  <c r="P54" i="57"/>
  <c r="AB47" i="57"/>
  <c r="AL47" i="57" s="1"/>
  <c r="AS47" i="57" s="1" a="1"/>
  <c r="AS47" i="57" s="1"/>
  <c r="AP47" i="57"/>
  <c r="AN47" i="57"/>
  <c r="P47" i="57"/>
  <c r="AB45" i="57"/>
  <c r="AN45" i="57"/>
  <c r="AP45" i="57"/>
  <c r="P45" i="57"/>
  <c r="AD55" i="57"/>
  <c r="AL55" i="57"/>
  <c r="AS55" i="57" s="1" a="1"/>
  <c r="AS55" i="57" s="1"/>
  <c r="Y26" i="57"/>
  <c r="V24" i="57"/>
  <c r="AK24" i="57" s="1"/>
  <c r="V25" i="57"/>
  <c r="AK25" i="57" s="1"/>
  <c r="Y25" i="57"/>
  <c r="AT55" i="57" l="1"/>
  <c r="AU55" i="57"/>
  <c r="AW55" i="57"/>
  <c r="AR3" i="57"/>
  <c r="S26" i="57"/>
  <c r="AR26" i="57"/>
  <c r="AQ26" i="57"/>
  <c r="AT47" i="57"/>
  <c r="AW47" i="57"/>
  <c r="AU47" i="57"/>
  <c r="AW56" i="57"/>
  <c r="AU56" i="57"/>
  <c r="AT49" i="57"/>
  <c r="AW49" i="57"/>
  <c r="AU49" i="57"/>
  <c r="AU46" i="57"/>
  <c r="AW46" i="57"/>
  <c r="AW48" i="57"/>
  <c r="AU48" i="57"/>
  <c r="Y24" i="57"/>
  <c r="S25" i="57"/>
  <c r="AR25" i="57"/>
  <c r="AQ25" i="57"/>
  <c r="AT52" i="57"/>
  <c r="AD25" i="57"/>
  <c r="AW50" i="57"/>
  <c r="AU50" i="57"/>
  <c r="AT45" i="57"/>
  <c r="AW45" i="57"/>
  <c r="AU45" i="57"/>
  <c r="AD26" i="57"/>
  <c r="AU54" i="57"/>
  <c r="AW54" i="57"/>
  <c r="AW44" i="57"/>
  <c r="AU44" i="57"/>
  <c r="AT51" i="57"/>
  <c r="AW51" i="57"/>
  <c r="AU51" i="57"/>
  <c r="AW52" i="57"/>
  <c r="AU52" i="57"/>
  <c r="AR60" i="57"/>
  <c r="S24" i="57"/>
  <c r="AR24" i="57"/>
  <c r="AQ24" i="57"/>
  <c r="V26" i="57"/>
  <c r="AK26" i="57" s="1"/>
  <c r="Q68" i="57"/>
  <c r="V61" i="57"/>
  <c r="AK61" i="57" s="1"/>
  <c r="Y61" i="57"/>
  <c r="V62" i="57"/>
  <c r="AK62" i="57" s="1"/>
  <c r="Y62" i="57"/>
  <c r="V63" i="57"/>
  <c r="AK63" i="57" s="1"/>
  <c r="V64" i="57"/>
  <c r="AK64" i="57" s="1"/>
  <c r="V65" i="57"/>
  <c r="AK65" i="57" s="1"/>
  <c r="Y65" i="57"/>
  <c r="H27" i="3" l="1"/>
  <c r="H87" i="3" s="1"/>
  <c r="AR68" i="57"/>
  <c r="AD62" i="57"/>
  <c r="S66" i="57"/>
  <c r="AQ66" i="57"/>
  <c r="AR66" i="57"/>
  <c r="S63" i="57"/>
  <c r="AR63" i="57"/>
  <c r="AQ63" i="57"/>
  <c r="S60" i="57"/>
  <c r="R68" i="57"/>
  <c r="I27" i="3" s="1"/>
  <c r="I87" i="3" s="1"/>
  <c r="AB25" i="57"/>
  <c r="AL25" i="57" s="1"/>
  <c r="AS25" i="57" s="1" a="1"/>
  <c r="AS25" i="57" s="1"/>
  <c r="AN25" i="57"/>
  <c r="P25" i="57"/>
  <c r="AP25" i="57"/>
  <c r="AB26" i="57"/>
  <c r="AL26" i="57" s="1"/>
  <c r="AS26" i="57" s="1" a="1"/>
  <c r="AS26" i="57" s="1"/>
  <c r="AP26" i="57"/>
  <c r="P26" i="57"/>
  <c r="AN26" i="57"/>
  <c r="AD65" i="57"/>
  <c r="AE68" i="57"/>
  <c r="Q27" i="3" s="1"/>
  <c r="Q87" i="3" s="1"/>
  <c r="AD24" i="57"/>
  <c r="Y64" i="57"/>
  <c r="AD61" i="57"/>
  <c r="AC68" i="57"/>
  <c r="R27" i="3" s="1"/>
  <c r="R87" i="3" s="1"/>
  <c r="S65" i="57"/>
  <c r="AQ65" i="57"/>
  <c r="AR65" i="57"/>
  <c r="S62" i="57"/>
  <c r="AR62" i="57"/>
  <c r="AQ62" i="57"/>
  <c r="X68" i="57"/>
  <c r="N27" i="3" s="1"/>
  <c r="N87" i="3" s="1"/>
  <c r="N88" i="3" s="1"/>
  <c r="Y66" i="57"/>
  <c r="Y63" i="57"/>
  <c r="V66" i="57"/>
  <c r="AK66" i="57" s="1"/>
  <c r="Y60" i="57"/>
  <c r="W68" i="57"/>
  <c r="M27" i="3" s="1"/>
  <c r="M87" i="3" s="1"/>
  <c r="AB24" i="57"/>
  <c r="AL24" i="57" s="1"/>
  <c r="AS24" i="57" s="1" a="1"/>
  <c r="AS24" i="57" s="1"/>
  <c r="AP24" i="57"/>
  <c r="AN24" i="57"/>
  <c r="P24" i="57"/>
  <c r="S64" i="57"/>
  <c r="AR64" i="57"/>
  <c r="AQ64" i="57"/>
  <c r="S61" i="57"/>
  <c r="AR61" i="57"/>
  <c r="AQ61" i="57"/>
  <c r="U68" i="57"/>
  <c r="K27" i="3" s="1"/>
  <c r="K87" i="3" s="1"/>
  <c r="AQ60" i="57"/>
  <c r="AQ67" i="57" s="1"/>
  <c r="AJ68" i="57"/>
  <c r="U27" i="3" s="1"/>
  <c r="U87" i="3" s="1"/>
  <c r="V60" i="57"/>
  <c r="T68" i="57"/>
  <c r="J27" i="3" s="1"/>
  <c r="J87" i="3" s="1"/>
  <c r="AR67" i="57"/>
  <c r="Y29" i="57"/>
  <c r="V29" i="57"/>
  <c r="AK29" i="57" s="1"/>
  <c r="V28" i="57"/>
  <c r="AK28" i="57" s="1"/>
  <c r="V27" i="57"/>
  <c r="AK27" i="57" s="1"/>
  <c r="V16" i="57"/>
  <c r="AK16" i="57" s="1"/>
  <c r="V17" i="57"/>
  <c r="AK17" i="57" s="1"/>
  <c r="Y17" i="57"/>
  <c r="Y18" i="57"/>
  <c r="O27" i="3" l="1"/>
  <c r="O87" i="3" s="1"/>
  <c r="AW24" i="57"/>
  <c r="AU24" i="57"/>
  <c r="S16" i="57"/>
  <c r="AR16" i="57"/>
  <c r="AQ16" i="57"/>
  <c r="Y28" i="57"/>
  <c r="AT25" i="57"/>
  <c r="S27" i="57"/>
  <c r="AR27" i="57"/>
  <c r="AQ27" i="57"/>
  <c r="S18" i="57"/>
  <c r="AR18" i="57"/>
  <c r="AQ18" i="57"/>
  <c r="AB61" i="57"/>
  <c r="AL61" i="57" s="1"/>
  <c r="AS61" i="57" s="1" a="1"/>
  <c r="AS61" i="57" s="1"/>
  <c r="AP61" i="57"/>
  <c r="AN61" i="57"/>
  <c r="AT61" i="57" s="1"/>
  <c r="P61" i="57"/>
  <c r="F27" i="3"/>
  <c r="AH27" i="3"/>
  <c r="AU25" i="57"/>
  <c r="AW25" i="57"/>
  <c r="AB66" i="57"/>
  <c r="AL66" i="57" s="1"/>
  <c r="AS66" i="57" s="1" a="1"/>
  <c r="AS66" i="57" s="1"/>
  <c r="AP66" i="57"/>
  <c r="P66" i="57"/>
  <c r="AN66" i="57"/>
  <c r="AT66" i="57" s="1"/>
  <c r="AD29" i="57"/>
  <c r="L27" i="3"/>
  <c r="AD60" i="57"/>
  <c r="Y68" i="57"/>
  <c r="AD68" i="57" s="1"/>
  <c r="AB62" i="57"/>
  <c r="AL62" i="57" s="1"/>
  <c r="AS62" i="57" s="1" a="1"/>
  <c r="AS62" i="57" s="1"/>
  <c r="AP62" i="57"/>
  <c r="P62" i="57"/>
  <c r="AN62" i="57"/>
  <c r="AT62" i="57" s="1"/>
  <c r="AD64" i="57"/>
  <c r="AT26" i="57"/>
  <c r="Y16" i="57"/>
  <c r="S28" i="57"/>
  <c r="AR28" i="57"/>
  <c r="AQ28" i="57"/>
  <c r="V68" i="57"/>
  <c r="AK60" i="57"/>
  <c r="AK68" i="57" s="1"/>
  <c r="AB60" i="57"/>
  <c r="AP60" i="57"/>
  <c r="AN60" i="57"/>
  <c r="S68" i="57"/>
  <c r="P60" i="57"/>
  <c r="AD18" i="57"/>
  <c r="AD17" i="57"/>
  <c r="S17" i="57"/>
  <c r="AR17" i="57"/>
  <c r="AQ17" i="57"/>
  <c r="Y27" i="57"/>
  <c r="AB64" i="57"/>
  <c r="AL64" i="57" s="1"/>
  <c r="AS64" i="57" s="1" a="1"/>
  <c r="AS64" i="57" s="1"/>
  <c r="AP64" i="57"/>
  <c r="P64" i="57"/>
  <c r="AN64" i="57"/>
  <c r="AT64" i="57" s="1"/>
  <c r="AD63" i="57"/>
  <c r="AD66" i="57"/>
  <c r="AB65" i="57"/>
  <c r="AL65" i="57" s="1"/>
  <c r="AS65" i="57" s="1" a="1"/>
  <c r="AS65" i="57" s="1"/>
  <c r="AP65" i="57"/>
  <c r="P65" i="57"/>
  <c r="AN65" i="57"/>
  <c r="AT65" i="57" s="1"/>
  <c r="AW26" i="57"/>
  <c r="AU26" i="57"/>
  <c r="V18" i="57"/>
  <c r="AK18" i="57" s="1"/>
  <c r="S29" i="57"/>
  <c r="AR29" i="57"/>
  <c r="AQ29" i="57"/>
  <c r="AT24" i="57"/>
  <c r="AB63" i="57"/>
  <c r="AL63" i="57" s="1"/>
  <c r="AS63" i="57" s="1" a="1"/>
  <c r="AS63" i="57" s="1"/>
  <c r="AP63" i="57"/>
  <c r="P63" i="57"/>
  <c r="AN63" i="57"/>
  <c r="AT63" i="57" s="1"/>
  <c r="V19" i="57"/>
  <c r="AK19" i="57" s="1"/>
  <c r="Y19" i="57"/>
  <c r="V20" i="57"/>
  <c r="AK20" i="57" s="1"/>
  <c r="S21" i="57"/>
  <c r="V21" i="57"/>
  <c r="AK21" i="57" s="1"/>
  <c r="Y21" i="57"/>
  <c r="V22" i="57"/>
  <c r="AK22" i="57" s="1"/>
  <c r="Y22" i="57"/>
  <c r="V23" i="57"/>
  <c r="AK23" i="57" s="1"/>
  <c r="Y23" i="57"/>
  <c r="Y30" i="57"/>
  <c r="V31" i="57"/>
  <c r="AK31" i="57" s="1"/>
  <c r="Y31" i="57"/>
  <c r="Y32" i="57"/>
  <c r="V33" i="57"/>
  <c r="AK33" i="57" s="1"/>
  <c r="Y33" i="57"/>
  <c r="V34" i="57"/>
  <c r="AK34" i="57" s="1"/>
  <c r="Y35" i="57"/>
  <c r="V36" i="57"/>
  <c r="AK36" i="57" s="1"/>
  <c r="Y36" i="57"/>
  <c r="V37" i="57"/>
  <c r="AK37" i="57" s="1"/>
  <c r="Y37" i="57"/>
  <c r="S38" i="57"/>
  <c r="Y38" i="57"/>
  <c r="V39" i="57"/>
  <c r="AK39" i="57" s="1"/>
  <c r="Y39" i="57"/>
  <c r="V41" i="57"/>
  <c r="AK41" i="57" s="1"/>
  <c r="Y41" i="57"/>
  <c r="V42" i="57"/>
  <c r="AK42" i="57" s="1"/>
  <c r="V43" i="57"/>
  <c r="AK43" i="57" s="1"/>
  <c r="Z27" i="3" l="1"/>
  <c r="Z87" i="3" s="1"/>
  <c r="Z88" i="3" s="1"/>
  <c r="L87" i="3"/>
  <c r="T88" i="3"/>
  <c r="AA88" i="3"/>
  <c r="V88" i="3"/>
  <c r="X88" i="3"/>
  <c r="Y88" i="3"/>
  <c r="W88" i="3"/>
  <c r="S88" i="3"/>
  <c r="R88" i="3"/>
  <c r="U88" i="3"/>
  <c r="Q88" i="3"/>
  <c r="AW64" i="57"/>
  <c r="AU64" i="57"/>
  <c r="AW66" i="57"/>
  <c r="AU66" i="57"/>
  <c r="AW63" i="57"/>
  <c r="AU63" i="57"/>
  <c r="S40" i="57"/>
  <c r="AR40" i="57"/>
  <c r="AQ40" i="57"/>
  <c r="AD36" i="57"/>
  <c r="S32" i="57"/>
  <c r="AQ32" i="57"/>
  <c r="AR32" i="57"/>
  <c r="AD22" i="57"/>
  <c r="AD27" i="57"/>
  <c r="AB27" i="57"/>
  <c r="AL27" i="57" s="1"/>
  <c r="AS27" i="57" s="1" a="1"/>
  <c r="AS27" i="57" s="1"/>
  <c r="AN27" i="57"/>
  <c r="AT27" i="57" s="1"/>
  <c r="P27" i="57"/>
  <c r="AP27" i="57"/>
  <c r="AD41" i="57"/>
  <c r="S37" i="57"/>
  <c r="AR37" i="57"/>
  <c r="AQ37" i="57"/>
  <c r="AD33" i="57"/>
  <c r="S23" i="57"/>
  <c r="AR23" i="57"/>
  <c r="AQ23" i="57"/>
  <c r="AD19" i="57"/>
  <c r="S42" i="57"/>
  <c r="AR42" i="57"/>
  <c r="AQ42" i="57"/>
  <c r="AD38" i="57"/>
  <c r="AL38" i="57"/>
  <c r="AS38" i="57" s="1" a="1"/>
  <c r="AS38" i="57" s="1"/>
  <c r="S34" i="57"/>
  <c r="AR34" i="57"/>
  <c r="AQ34" i="57"/>
  <c r="AD30" i="57"/>
  <c r="S20" i="57"/>
  <c r="AR20" i="57"/>
  <c r="AQ20" i="57"/>
  <c r="AW61" i="57"/>
  <c r="AU61" i="57"/>
  <c r="AD28" i="57"/>
  <c r="Y43" i="57"/>
  <c r="S39" i="57"/>
  <c r="AR39" i="57"/>
  <c r="AQ39" i="57"/>
  <c r="AD35" i="57"/>
  <c r="S31" i="57"/>
  <c r="AR31" i="57"/>
  <c r="AQ31" i="57"/>
  <c r="AD21" i="57"/>
  <c r="AL21" i="57"/>
  <c r="AS21" i="57" s="1" a="1"/>
  <c r="AS21" i="57" s="1"/>
  <c r="AB17" i="57"/>
  <c r="AL17" i="57" s="1"/>
  <c r="AS17" i="57" s="1" a="1"/>
  <c r="AS17" i="57" s="1"/>
  <c r="AP17" i="57"/>
  <c r="AN17" i="57"/>
  <c r="P17" i="57"/>
  <c r="AB28" i="57"/>
  <c r="AL28" i="57" s="1"/>
  <c r="AS28" i="57" s="1" a="1"/>
  <c r="AS28" i="57" s="1"/>
  <c r="AN28" i="57"/>
  <c r="AP28" i="57"/>
  <c r="P28" i="57"/>
  <c r="Y40" i="57"/>
  <c r="V38" i="57"/>
  <c r="AK38" i="57" s="1"/>
  <c r="S36" i="57"/>
  <c r="AQ36" i="57"/>
  <c r="AR36" i="57"/>
  <c r="V35" i="57"/>
  <c r="AK35" i="57" s="1"/>
  <c r="AD32" i="57"/>
  <c r="V30" i="57"/>
  <c r="AK30" i="57" s="1"/>
  <c r="S22" i="57"/>
  <c r="AR22" i="57"/>
  <c r="AQ22" i="57"/>
  <c r="S19" i="57"/>
  <c r="AR19" i="57"/>
  <c r="AQ19" i="57"/>
  <c r="AN67" i="57"/>
  <c r="AT60" i="57"/>
  <c r="AT67" i="57" s="1"/>
  <c r="AD16" i="57"/>
  <c r="AU62" i="57"/>
  <c r="AW62" i="57"/>
  <c r="S41" i="57"/>
  <c r="AR41" i="57"/>
  <c r="AQ41" i="57"/>
  <c r="AB38" i="57"/>
  <c r="AN38" i="57"/>
  <c r="P38" i="57"/>
  <c r="AP38" i="57"/>
  <c r="AD37" i="57"/>
  <c r="S33" i="57"/>
  <c r="AR33" i="57"/>
  <c r="AQ33" i="57"/>
  <c r="AD23" i="57"/>
  <c r="AW65" i="57"/>
  <c r="AU65" i="57"/>
  <c r="AP67" i="57"/>
  <c r="AB18" i="57"/>
  <c r="AL18" i="57" s="1"/>
  <c r="AS18" i="57" s="1" a="1"/>
  <c r="AS18" i="57" s="1"/>
  <c r="P18" i="57"/>
  <c r="AP18" i="57"/>
  <c r="AN18" i="57"/>
  <c r="AB16" i="57"/>
  <c r="AL16" i="57" s="1"/>
  <c r="AS16" i="57" s="1" a="1"/>
  <c r="AS16" i="57" s="1"/>
  <c r="AP16" i="57"/>
  <c r="P16" i="57"/>
  <c r="AN16" i="57"/>
  <c r="Y42" i="57"/>
  <c r="V40" i="57"/>
  <c r="AK40" i="57" s="1"/>
  <c r="AR38" i="57"/>
  <c r="AQ38" i="57"/>
  <c r="Y34" i="57"/>
  <c r="V32" i="57"/>
  <c r="AK32" i="57" s="1"/>
  <c r="S30" i="57"/>
  <c r="AR30" i="57"/>
  <c r="AQ30" i="57"/>
  <c r="AB21" i="57"/>
  <c r="AP21" i="57"/>
  <c r="AN21" i="57"/>
  <c r="AT21" i="57" s="1"/>
  <c r="P21" i="57"/>
  <c r="Y20" i="57"/>
  <c r="AB29" i="57"/>
  <c r="AL29" i="57" s="1"/>
  <c r="AS29" i="57" s="1" a="1"/>
  <c r="AS29" i="57" s="1"/>
  <c r="AP29" i="57"/>
  <c r="P29" i="57"/>
  <c r="AN29" i="57"/>
  <c r="AT29" i="57" s="1"/>
  <c r="AB68" i="57"/>
  <c r="P27" i="3" s="1"/>
  <c r="P87" i="3" s="1"/>
  <c r="P88" i="3" s="1"/>
  <c r="S43" i="57"/>
  <c r="AR43" i="57"/>
  <c r="AQ43" i="57"/>
  <c r="AD39" i="57"/>
  <c r="S35" i="57"/>
  <c r="AR35" i="57"/>
  <c r="AQ35" i="57"/>
  <c r="AD31" i="57"/>
  <c r="AR21" i="57"/>
  <c r="AQ21" i="57"/>
  <c r="AL60" i="57"/>
  <c r="AU16" i="57" l="1"/>
  <c r="AW16" i="57"/>
  <c r="AW27" i="57"/>
  <c r="AU27" i="57"/>
  <c r="AU28" i="57"/>
  <c r="AW28" i="57"/>
  <c r="AB43" i="57"/>
  <c r="AL43" i="57" s="1"/>
  <c r="AS43" i="57" s="1" a="1"/>
  <c r="AS43" i="57" s="1"/>
  <c r="AN43" i="57"/>
  <c r="AT43" i="57" s="1"/>
  <c r="P43" i="57"/>
  <c r="AP43" i="57"/>
  <c r="AT18" i="57"/>
  <c r="AB19" i="57"/>
  <c r="AL19" i="57" s="1"/>
  <c r="AS19" i="57" s="1" a="1"/>
  <c r="AS19" i="57" s="1"/>
  <c r="AP19" i="57"/>
  <c r="P19" i="57"/>
  <c r="AN19" i="57"/>
  <c r="AT19" i="57" s="1"/>
  <c r="AT28" i="57"/>
  <c r="AB34" i="57"/>
  <c r="AN34" i="57"/>
  <c r="P34" i="57"/>
  <c r="AP34" i="57"/>
  <c r="AB40" i="57"/>
  <c r="AL40" i="57" s="1"/>
  <c r="AS40" i="57" s="1" a="1"/>
  <c r="AS40" i="57" s="1"/>
  <c r="AP40" i="57"/>
  <c r="AN40" i="57"/>
  <c r="AT40" i="57" s="1"/>
  <c r="P40" i="57"/>
  <c r="AW21" i="57"/>
  <c r="AU21" i="57"/>
  <c r="AE27" i="3"/>
  <c r="AB27" i="3"/>
  <c r="AB87" i="3" s="1"/>
  <c r="AC27" i="3"/>
  <c r="AC87" i="3" s="1"/>
  <c r="AB39" i="57"/>
  <c r="AL39" i="57" s="1"/>
  <c r="AS39" i="57" s="1" a="1"/>
  <c r="AS39" i="57" s="1"/>
  <c r="AP39" i="57"/>
  <c r="AN39" i="57"/>
  <c r="P39" i="57"/>
  <c r="AS60" i="57" a="1"/>
  <c r="AS60" i="57" s="1"/>
  <c r="AL68" i="57"/>
  <c r="AB35" i="57"/>
  <c r="AL35" i="57" s="1"/>
  <c r="AS35" i="57" s="1" a="1"/>
  <c r="AS35" i="57" s="1"/>
  <c r="AN35" i="57"/>
  <c r="AP35" i="57"/>
  <c r="P35" i="57"/>
  <c r="AD43" i="57"/>
  <c r="AB20" i="57"/>
  <c r="AN20" i="57"/>
  <c r="AP20" i="57"/>
  <c r="P20" i="57"/>
  <c r="AT38" i="57"/>
  <c r="AW38" i="57"/>
  <c r="AU38" i="57"/>
  <c r="AB37" i="57"/>
  <c r="AL37" i="57" s="1"/>
  <c r="AS37" i="57" s="1" a="1"/>
  <c r="AS37" i="57" s="1"/>
  <c r="AN37" i="57"/>
  <c r="AP37" i="57"/>
  <c r="P37" i="57"/>
  <c r="AB32" i="57"/>
  <c r="AL32" i="57" s="1"/>
  <c r="AS32" i="57" s="1" a="1"/>
  <c r="AS32" i="57" s="1"/>
  <c r="AN32" i="57"/>
  <c r="AT32" i="57" s="1"/>
  <c r="P32" i="57"/>
  <c r="AP32" i="57"/>
  <c r="AD34" i="57"/>
  <c r="AL34" i="57"/>
  <c r="AS34" i="57" s="1" a="1"/>
  <c r="AS34" i="57" s="1"/>
  <c r="AD42" i="57"/>
  <c r="AL42" i="57"/>
  <c r="AS42" i="57" s="1" a="1"/>
  <c r="AS42" i="57" s="1"/>
  <c r="AW18" i="57"/>
  <c r="AU18" i="57"/>
  <c r="AB22" i="57"/>
  <c r="AL22" i="57" s="1"/>
  <c r="AS22" i="57" s="1" a="1"/>
  <c r="AS22" i="57" s="1"/>
  <c r="P22" i="57"/>
  <c r="AP22" i="57"/>
  <c r="AN22" i="57"/>
  <c r="AT22" i="57" s="1"/>
  <c r="AB36" i="57"/>
  <c r="AL36" i="57" s="1"/>
  <c r="AS36" i="57" s="1" a="1"/>
  <c r="AS36" i="57" s="1"/>
  <c r="AN36" i="57"/>
  <c r="AP36" i="57"/>
  <c r="P36" i="57"/>
  <c r="AB31" i="57"/>
  <c r="AL31" i="57" s="1"/>
  <c r="AS31" i="57" s="1" a="1"/>
  <c r="AS31" i="57" s="1"/>
  <c r="P31" i="57"/>
  <c r="AP31" i="57"/>
  <c r="AN31" i="57"/>
  <c r="AT31" i="57" s="1"/>
  <c r="AT16" i="57"/>
  <c r="AB33" i="57"/>
  <c r="AL33" i="57" s="1"/>
  <c r="AS33" i="57" s="1" a="1"/>
  <c r="AS33" i="57" s="1"/>
  <c r="AN33" i="57"/>
  <c r="AT33" i="57" s="1"/>
  <c r="AP33" i="57"/>
  <c r="P33" i="57"/>
  <c r="AB23" i="57"/>
  <c r="AL23" i="57" s="1"/>
  <c r="AS23" i="57" s="1" a="1"/>
  <c r="AS23" i="57" s="1"/>
  <c r="AP23" i="57"/>
  <c r="P23" i="57"/>
  <c r="AN23" i="57"/>
  <c r="AT23" i="57" s="1"/>
  <c r="AT17" i="57"/>
  <c r="AW17" i="57"/>
  <c r="AU17" i="57"/>
  <c r="AW29" i="57"/>
  <c r="AU29" i="57"/>
  <c r="AB30" i="57"/>
  <c r="AL30" i="57" s="1"/>
  <c r="AS30" i="57" s="1" a="1"/>
  <c r="AS30" i="57" s="1"/>
  <c r="AP30" i="57"/>
  <c r="AN30" i="57"/>
  <c r="AT30" i="57" s="1"/>
  <c r="P30" i="57"/>
  <c r="AD40" i="57"/>
  <c r="AD20" i="57"/>
  <c r="AL20" i="57"/>
  <c r="AS20" i="57" s="1" a="1"/>
  <c r="AS20" i="57" s="1"/>
  <c r="AB41" i="57"/>
  <c r="AL41" i="57" s="1"/>
  <c r="AS41" i="57" s="1" a="1"/>
  <c r="AS41" i="57" s="1"/>
  <c r="AN41" i="57"/>
  <c r="AP41" i="57"/>
  <c r="P41" i="57"/>
  <c r="AB42" i="57"/>
  <c r="AN42" i="57"/>
  <c r="AT42" i="57" s="1"/>
  <c r="P42" i="57"/>
  <c r="AP42" i="57"/>
  <c r="AC88" i="3" l="1"/>
  <c r="AD87" i="3"/>
  <c r="AD88" i="3"/>
  <c r="AW43" i="57"/>
  <c r="AU43" i="57"/>
  <c r="AU40" i="57"/>
  <c r="AW40" i="57"/>
  <c r="AT41" i="57"/>
  <c r="AW41" i="57"/>
  <c r="AU41" i="57"/>
  <c r="AW33" i="57"/>
  <c r="AU33" i="57"/>
  <c r="AW30" i="57"/>
  <c r="AU30" i="57"/>
  <c r="AT20" i="57"/>
  <c r="AT35" i="57"/>
  <c r="AW35" i="57"/>
  <c r="AU35" i="57"/>
  <c r="AW19" i="57"/>
  <c r="AU19" i="57"/>
  <c r="AT36" i="57"/>
  <c r="AW36" i="57"/>
  <c r="AU36" i="57"/>
  <c r="AW23" i="57"/>
  <c r="AU23" i="57"/>
  <c r="AW34" i="57"/>
  <c r="AU34" i="57"/>
  <c r="AT37" i="57"/>
  <c r="AU42" i="57"/>
  <c r="AW42" i="57"/>
  <c r="AW22" i="57"/>
  <c r="AU22" i="57"/>
  <c r="AU60" i="57"/>
  <c r="AU67" i="57" s="1"/>
  <c r="AW60" i="57"/>
  <c r="AW68" i="57" s="1"/>
  <c r="AS67" i="57"/>
  <c r="AT34" i="57"/>
  <c r="AT39" i="57"/>
  <c r="AW39" i="57"/>
  <c r="AU39" i="57"/>
  <c r="AW20" i="57"/>
  <c r="AU20" i="57"/>
  <c r="AU37" i="57"/>
  <c r="AW37" i="57"/>
  <c r="AW32" i="57"/>
  <c r="AU32" i="57"/>
  <c r="AG27" i="3"/>
  <c r="AF27" i="3"/>
  <c r="AW31" i="57"/>
  <c r="AU31" i="57"/>
  <c r="Y10" i="57"/>
  <c r="V11" i="57"/>
  <c r="AK11" i="57" s="1"/>
  <c r="Y12" i="57"/>
  <c r="V13" i="57"/>
  <c r="AK13" i="57" s="1"/>
  <c r="Y13" i="57"/>
  <c r="V14" i="57"/>
  <c r="AK14" i="57" s="1"/>
  <c r="Y14" i="57"/>
  <c r="S10" i="57" l="1"/>
  <c r="AQ10" i="57"/>
  <c r="AR10" i="57"/>
  <c r="AD14" i="57"/>
  <c r="S15" i="57"/>
  <c r="AR15" i="57"/>
  <c r="AQ15" i="57"/>
  <c r="Y11" i="57"/>
  <c r="S12" i="57"/>
  <c r="AR12" i="57"/>
  <c r="AQ12" i="57"/>
  <c r="AD13" i="57"/>
  <c r="Y15" i="57"/>
  <c r="S14" i="57"/>
  <c r="AR14" i="57"/>
  <c r="AQ14" i="57"/>
  <c r="AD10" i="57"/>
  <c r="S11" i="57"/>
  <c r="AR11" i="57"/>
  <c r="AQ11" i="57"/>
  <c r="V10" i="57"/>
  <c r="AK10" i="57" s="1"/>
  <c r="AD12" i="57"/>
  <c r="V15" i="57"/>
  <c r="AK15" i="57" s="1"/>
  <c r="S13" i="57"/>
  <c r="AR13" i="57"/>
  <c r="AQ13" i="57"/>
  <c r="V12" i="57"/>
  <c r="AK12" i="57" s="1"/>
  <c r="AB15" i="57" l="1"/>
  <c r="AN15" i="57"/>
  <c r="AP15" i="57"/>
  <c r="P15" i="57"/>
  <c r="AD15" i="57"/>
  <c r="AL15" i="57"/>
  <c r="AS15" i="57" s="1" a="1"/>
  <c r="AS15" i="57" s="1"/>
  <c r="AB10" i="57"/>
  <c r="AL10" i="57" s="1"/>
  <c r="AS10" i="57" s="1" a="1"/>
  <c r="AS10" i="57" s="1"/>
  <c r="AN10" i="57"/>
  <c r="P10" i="57"/>
  <c r="AP10" i="57"/>
  <c r="AB13" i="57"/>
  <c r="AL13" i="57" s="1"/>
  <c r="AS13" i="57" s="1" a="1"/>
  <c r="AS13" i="57" s="1"/>
  <c r="AP13" i="57"/>
  <c r="AN13" i="57"/>
  <c r="AT13" i="57" s="1"/>
  <c r="P13" i="57"/>
  <c r="AB11" i="57"/>
  <c r="AL11" i="57" s="1"/>
  <c r="AS11" i="57" s="1" a="1"/>
  <c r="AS11" i="57" s="1"/>
  <c r="AP11" i="57"/>
  <c r="AN11" i="57"/>
  <c r="P11" i="57"/>
  <c r="AB12" i="57"/>
  <c r="AL12" i="57" s="1"/>
  <c r="AS12" i="57" s="1" a="1"/>
  <c r="AS12" i="57" s="1"/>
  <c r="AP12" i="57"/>
  <c r="P12" i="57"/>
  <c r="AN12" i="57"/>
  <c r="AT12" i="57" s="1"/>
  <c r="AB14" i="57"/>
  <c r="AL14" i="57" s="1"/>
  <c r="AS14" i="57" s="1" a="1"/>
  <c r="AS14" i="57" s="1"/>
  <c r="AN14" i="57"/>
  <c r="P14" i="57"/>
  <c r="AP14" i="57"/>
  <c r="AD11" i="57"/>
  <c r="V7" i="57"/>
  <c r="AK7" i="57" s="1"/>
  <c r="Y7" i="57"/>
  <c r="V8" i="57"/>
  <c r="AK8" i="57" s="1"/>
  <c r="V9" i="57"/>
  <c r="AK9" i="57" s="1"/>
  <c r="AW11" i="57" l="1"/>
  <c r="AU11" i="57"/>
  <c r="AD7" i="57"/>
  <c r="AU14" i="57"/>
  <c r="AW14" i="57"/>
  <c r="AU10" i="57"/>
  <c r="AW10" i="57"/>
  <c r="S8" i="57"/>
  <c r="AQ8" i="57"/>
  <c r="AR8" i="57"/>
  <c r="Y9" i="57"/>
  <c r="AW15" i="57"/>
  <c r="AU15" i="57"/>
  <c r="S7" i="57"/>
  <c r="AR7" i="57"/>
  <c r="AQ7" i="57"/>
  <c r="AW12" i="57"/>
  <c r="AU12" i="57"/>
  <c r="AW13" i="57"/>
  <c r="AU13" i="57"/>
  <c r="Y8" i="57"/>
  <c r="S9" i="57"/>
  <c r="AQ9" i="57"/>
  <c r="AR9" i="57"/>
  <c r="AT11" i="57"/>
  <c r="AT15" i="57"/>
  <c r="AT14" i="57"/>
  <c r="AT10" i="57"/>
  <c r="R58" i="57" l="1"/>
  <c r="S3" i="57"/>
  <c r="AB9" i="57"/>
  <c r="AL9" i="57" s="1"/>
  <c r="AS9" i="57" s="1" a="1"/>
  <c r="AS9" i="57" s="1"/>
  <c r="AN9" i="57"/>
  <c r="AP9" i="57"/>
  <c r="P9" i="57"/>
  <c r="AB7" i="57"/>
  <c r="AL7" i="57" s="1"/>
  <c r="AS7" i="57" s="1" a="1"/>
  <c r="AS7" i="57" s="1"/>
  <c r="AN7" i="57"/>
  <c r="P7" i="57"/>
  <c r="AP7" i="57"/>
  <c r="U58" i="57"/>
  <c r="AD8" i="57"/>
  <c r="AD9" i="57"/>
  <c r="X58" i="57"/>
  <c r="AB8" i="57"/>
  <c r="AL8" i="57" s="1"/>
  <c r="AS8" i="57" s="1" a="1"/>
  <c r="AS8" i="57" s="1"/>
  <c r="AP8" i="57"/>
  <c r="AN8" i="57"/>
  <c r="P8" i="57"/>
  <c r="Y6" i="57"/>
  <c r="V6" i="57"/>
  <c r="AK6" i="57" s="1"/>
  <c r="Y5" i="57"/>
  <c r="V5" i="57"/>
  <c r="AK5" i="57" s="1"/>
  <c r="Y4" i="57"/>
  <c r="V4" i="57"/>
  <c r="AK4" i="57" s="1"/>
  <c r="AC58" i="57"/>
  <c r="AW9" i="57" l="1"/>
  <c r="AU9" i="57"/>
  <c r="AW8" i="57"/>
  <c r="AU8" i="57"/>
  <c r="R26" i="3"/>
  <c r="AC70" i="57"/>
  <c r="AT7" i="57"/>
  <c r="Y3" i="57"/>
  <c r="W58" i="57"/>
  <c r="S5" i="57"/>
  <c r="AR5" i="57"/>
  <c r="AQ5" i="57"/>
  <c r="AW7" i="57"/>
  <c r="AU7" i="57"/>
  <c r="S6" i="57"/>
  <c r="AR6" i="57"/>
  <c r="AQ6" i="57"/>
  <c r="AD4" i="57"/>
  <c r="S4" i="57"/>
  <c r="AR4" i="57"/>
  <c r="AQ4" i="57"/>
  <c r="Q58" i="57"/>
  <c r="T58" i="57"/>
  <c r="V3" i="57"/>
  <c r="AD6" i="57"/>
  <c r="AT8" i="57"/>
  <c r="AT9" i="57"/>
  <c r="K26" i="3"/>
  <c r="U70" i="57"/>
  <c r="AE58" i="57"/>
  <c r="AQ3" i="57"/>
  <c r="AQ57" i="57" s="1"/>
  <c r="AD5" i="57"/>
  <c r="X70" i="57"/>
  <c r="N26" i="3"/>
  <c r="P3" i="57"/>
  <c r="S58" i="57"/>
  <c r="S70" i="57" s="1"/>
  <c r="AN3" i="57"/>
  <c r="AB3" i="57"/>
  <c r="AP3" i="57"/>
  <c r="AJ58" i="57"/>
  <c r="R70" i="57"/>
  <c r="I26" i="3"/>
  <c r="K75" i="3" l="1"/>
  <c r="K84" i="3"/>
  <c r="K90" i="3"/>
  <c r="U72" i="67" s="1"/>
  <c r="R84" i="3"/>
  <c r="R90" i="3"/>
  <c r="N75" i="3"/>
  <c r="N90" i="3"/>
  <c r="N84" i="3"/>
  <c r="I84" i="3"/>
  <c r="I90" i="3"/>
  <c r="R72" i="67" s="1"/>
  <c r="R40" i="3"/>
  <c r="AC72" i="36" s="1"/>
  <c r="R75" i="3"/>
  <c r="I40" i="3"/>
  <c r="R72" i="36" s="1"/>
  <c r="I75" i="3"/>
  <c r="AE70" i="57"/>
  <c r="Q26" i="3"/>
  <c r="V58" i="57"/>
  <c r="V70" i="57" s="1"/>
  <c r="AK3" i="57"/>
  <c r="AK58" i="57" s="1"/>
  <c r="AK70" i="57" s="1"/>
  <c r="AB5" i="57"/>
  <c r="AL5" i="57" s="1"/>
  <c r="AS5" i="57" s="1" a="1"/>
  <c r="AS5" i="57" s="1"/>
  <c r="AP5" i="57"/>
  <c r="P5" i="57"/>
  <c r="AN5" i="57"/>
  <c r="AT5" i="57" s="1"/>
  <c r="T70" i="57"/>
  <c r="J26" i="3"/>
  <c r="M26" i="3"/>
  <c r="W70" i="57"/>
  <c r="N40" i="3"/>
  <c r="K40" i="3"/>
  <c r="H26" i="3"/>
  <c r="Q70" i="57"/>
  <c r="AR70" i="57" s="1"/>
  <c r="AR58" i="57"/>
  <c r="AD3" i="57"/>
  <c r="Y58" i="57"/>
  <c r="AL3" i="57"/>
  <c r="AN57" i="57"/>
  <c r="U26" i="3"/>
  <c r="AJ70" i="57"/>
  <c r="AB6" i="57"/>
  <c r="AL6" i="57" s="1"/>
  <c r="AS6" i="57" s="1" a="1"/>
  <c r="AS6" i="57" s="1"/>
  <c r="AP6" i="57"/>
  <c r="AN6" i="57"/>
  <c r="AT6" i="57" s="1"/>
  <c r="P6" i="57"/>
  <c r="AR57" i="57"/>
  <c r="AP57" i="57"/>
  <c r="AB4" i="57"/>
  <c r="AL4" i="57" s="1"/>
  <c r="AS4" i="57" s="1" a="1"/>
  <c r="AS4" i="57" s="1"/>
  <c r="P4" i="57"/>
  <c r="AP4" i="57"/>
  <c r="AN4" i="57"/>
  <c r="AT4" i="57" s="1"/>
  <c r="AB58" i="57"/>
  <c r="J84" i="3" l="1"/>
  <c r="J90" i="3"/>
  <c r="T72" i="67" s="1"/>
  <c r="Q84" i="3"/>
  <c r="Q90" i="3"/>
  <c r="X72" i="67"/>
  <c r="AC72" i="67"/>
  <c r="U90" i="3"/>
  <c r="U84" i="3"/>
  <c r="H90" i="3"/>
  <c r="Q72" i="67" s="1"/>
  <c r="H84" i="3"/>
  <c r="M90" i="3"/>
  <c r="W72" i="67" s="1"/>
  <c r="M84" i="3"/>
  <c r="N85" i="3" s="1"/>
  <c r="M40" i="3"/>
  <c r="W72" i="36" s="1"/>
  <c r="M75" i="3"/>
  <c r="N76" i="3" s="1"/>
  <c r="Q40" i="3"/>
  <c r="AE72" i="36" s="1"/>
  <c r="Q75" i="3"/>
  <c r="H40" i="3"/>
  <c r="Q72" i="36" s="1"/>
  <c r="H75" i="3"/>
  <c r="J40" i="3"/>
  <c r="J75" i="3"/>
  <c r="L26" i="3"/>
  <c r="L40" i="3" s="1"/>
  <c r="O26" i="3"/>
  <c r="F26" i="3" s="1"/>
  <c r="F40" i="3" s="1"/>
  <c r="U40" i="3"/>
  <c r="AJ72" i="36" s="1"/>
  <c r="U75" i="3"/>
  <c r="AL58" i="57"/>
  <c r="AL70" i="57" s="1"/>
  <c r="AS3" i="57"/>
  <c r="X72" i="36"/>
  <c r="O40" i="3"/>
  <c r="AU5" i="57"/>
  <c r="AW5" i="57"/>
  <c r="P26" i="3"/>
  <c r="AB70" i="57"/>
  <c r="AD58" i="57"/>
  <c r="Y70" i="57"/>
  <c r="AU6" i="57"/>
  <c r="AW6" i="57"/>
  <c r="Z26" i="3"/>
  <c r="AW4" i="57"/>
  <c r="AU4" i="57"/>
  <c r="Q42" i="3" l="1"/>
  <c r="AH26" i="3"/>
  <c r="N42" i="3"/>
  <c r="Z84" i="3"/>
  <c r="Z90" i="3"/>
  <c r="N91" i="3"/>
  <c r="P84" i="3"/>
  <c r="P90" i="3"/>
  <c r="AE72" i="67"/>
  <c r="O75" i="3"/>
  <c r="R76" i="3" s="1"/>
  <c r="O90" i="3"/>
  <c r="U91" i="3" s="1"/>
  <c r="O84" i="3"/>
  <c r="AJ72" i="67"/>
  <c r="L75" i="3"/>
  <c r="L90" i="3"/>
  <c r="L84" i="3"/>
  <c r="AB26" i="3"/>
  <c r="P75" i="3"/>
  <c r="P76" i="3" s="1"/>
  <c r="Z40" i="3"/>
  <c r="AK72" i="36" s="1"/>
  <c r="Z75" i="3"/>
  <c r="S76" i="3"/>
  <c r="T76" i="3"/>
  <c r="AA76" i="3"/>
  <c r="AA49" i="57"/>
  <c r="AA51" i="57"/>
  <c r="AA48" i="57"/>
  <c r="AA53" i="57"/>
  <c r="AA47" i="57"/>
  <c r="AA44" i="57"/>
  <c r="AA46" i="57"/>
  <c r="AA56" i="57"/>
  <c r="AA52" i="57"/>
  <c r="AA50" i="57"/>
  <c r="AA54" i="57"/>
  <c r="AA45" i="57"/>
  <c r="AA55" i="57"/>
  <c r="AA25" i="57"/>
  <c r="AA26" i="57"/>
  <c r="AA24" i="57"/>
  <c r="AA62" i="57"/>
  <c r="AA65" i="57"/>
  <c r="AA61" i="57"/>
  <c r="AA18" i="57"/>
  <c r="AA64" i="57"/>
  <c r="AA66" i="57"/>
  <c r="AA60" i="57"/>
  <c r="AA17" i="57"/>
  <c r="AA29" i="57"/>
  <c r="AA63" i="57"/>
  <c r="AA21" i="57"/>
  <c r="AA32" i="57"/>
  <c r="AA37" i="57"/>
  <c r="AA22" i="57"/>
  <c r="AA33" i="57"/>
  <c r="AA35" i="57"/>
  <c r="AA23" i="57"/>
  <c r="AA36" i="57"/>
  <c r="AA41" i="57"/>
  <c r="AA30" i="57"/>
  <c r="AA28" i="57"/>
  <c r="AA39" i="57"/>
  <c r="AA31" i="57"/>
  <c r="AA27" i="57"/>
  <c r="AA38" i="57"/>
  <c r="AA16" i="57"/>
  <c r="AA19" i="57"/>
  <c r="AA43" i="57"/>
  <c r="AA40" i="57"/>
  <c r="AA20" i="57"/>
  <c r="AA42" i="57"/>
  <c r="AA34" i="57"/>
  <c r="AA14" i="57"/>
  <c r="AA12" i="57"/>
  <c r="AA13" i="57"/>
  <c r="AA10" i="57"/>
  <c r="AA11" i="57"/>
  <c r="AA15" i="57"/>
  <c r="AA7" i="57"/>
  <c r="AA9" i="57"/>
  <c r="AA8" i="57"/>
  <c r="AA4" i="57"/>
  <c r="AA6" i="57"/>
  <c r="AA5" i="57"/>
  <c r="AA3" i="57"/>
  <c r="AD70" i="57"/>
  <c r="AC26" i="3"/>
  <c r="AD22" i="3" s="1"/>
  <c r="AE26" i="3"/>
  <c r="P40" i="3"/>
  <c r="AT3" i="57"/>
  <c r="AT57" i="57" s="1"/>
  <c r="AS57" i="57"/>
  <c r="AW3" i="57"/>
  <c r="AW58" i="57" s="1"/>
  <c r="AW70" i="57" s="1"/>
  <c r="AU3" i="57"/>
  <c r="AU57" i="57" s="1"/>
  <c r="U42" i="3"/>
  <c r="W43" i="3"/>
  <c r="W42" i="3"/>
  <c r="AH40" i="3"/>
  <c r="T42" i="3"/>
  <c r="X42" i="3"/>
  <c r="Y42" i="3"/>
  <c r="V42" i="3"/>
  <c r="S42" i="3"/>
  <c r="R42" i="3"/>
  <c r="Z76" i="3" l="1"/>
  <c r="U76" i="3"/>
  <c r="Q76" i="3"/>
  <c r="Z85" i="3"/>
  <c r="AA85" i="3"/>
  <c r="T85" i="3"/>
  <c r="V85" i="3"/>
  <c r="S85" i="3"/>
  <c r="X85" i="3"/>
  <c r="W85" i="3"/>
  <c r="Y85" i="3"/>
  <c r="R85" i="3"/>
  <c r="AA91" i="3"/>
  <c r="T91" i="3"/>
  <c r="V91" i="3"/>
  <c r="W91" i="3"/>
  <c r="Y91" i="3"/>
  <c r="X91" i="3"/>
  <c r="S91" i="3"/>
  <c r="R91" i="3"/>
  <c r="AB72" i="67"/>
  <c r="P91" i="3"/>
  <c r="AB84" i="3"/>
  <c r="AB90" i="3"/>
  <c r="P85" i="3"/>
  <c r="W76" i="3"/>
  <c r="Q85" i="3"/>
  <c r="Y76" i="3"/>
  <c r="U85" i="3"/>
  <c r="Z42" i="3"/>
  <c r="X76" i="3"/>
  <c r="AK72" i="67"/>
  <c r="Z91" i="3"/>
  <c r="AC90" i="3"/>
  <c r="AC84" i="3"/>
  <c r="V76" i="3"/>
  <c r="Q91" i="3"/>
  <c r="AC75" i="3"/>
  <c r="AC76" i="3" s="1"/>
  <c r="AD76" i="3"/>
  <c r="AD75" i="3"/>
  <c r="AB40" i="3"/>
  <c r="AB75" i="3"/>
  <c r="AB76" i="3" s="1"/>
  <c r="AF26" i="3"/>
  <c r="AG26" i="3"/>
  <c r="AD40" i="3"/>
  <c r="AC40" i="3"/>
  <c r="AA68" i="57"/>
  <c r="AA58" i="57"/>
  <c r="AA70" i="57" s="1"/>
  <c r="P42" i="3"/>
  <c r="AE40" i="3"/>
  <c r="AB72" i="36"/>
  <c r="AD90" i="3" l="1"/>
  <c r="AL72" i="67"/>
  <c r="AD91" i="3"/>
  <c r="AC91" i="3"/>
  <c r="AL73" i="67"/>
  <c r="AD85" i="3"/>
  <c r="AC85" i="3"/>
  <c r="AD84" i="3"/>
  <c r="AD43" i="3"/>
  <c r="AL72" i="36"/>
  <c r="AL73" i="36" s="1"/>
  <c r="AF40" i="3"/>
  <c r="AD42" i="3"/>
  <c r="AG4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V2" authorId="0" shapeId="0" xr:uid="{3A48AE57-AF57-448E-A39E-E9A29E317309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E665B2DE-6A98-4F4F-9742-868FCCD7722C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  <comment ref="V4" authorId="1" shapeId="0" xr:uid="{804BAF88-96B7-413D-9D50-990C61A23BFA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5" authorId="1" shapeId="0" xr:uid="{74297FAC-2934-4009-A039-1B3FD11EF0E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6" authorId="1" shapeId="0" xr:uid="{B369763B-B500-4C3C-B47C-FB92F28852C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7" authorId="1" shapeId="0" xr:uid="{BD0F03AE-BFF7-4D43-BB8C-78DF164711C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8" authorId="1" shapeId="0" xr:uid="{7E4746E5-73D1-40E2-A37B-E5798E610DE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9" authorId="1" shapeId="0" xr:uid="{F23DBC87-FFA1-4716-B8B7-8C52DCFE45D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0" authorId="1" shapeId="0" xr:uid="{897A081C-EABF-4B87-84C9-413C61206A2D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1" authorId="1" shapeId="0" xr:uid="{A47DE07A-D78A-4B3D-BEB7-637E5AB33899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2" authorId="1" shapeId="0" xr:uid="{46322BF0-4C0D-4FC7-BDE8-3F1B833BD20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3" authorId="1" shapeId="0" xr:uid="{4FA4D898-60C9-4902-95A3-707208B4203A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4" authorId="1" shapeId="0" xr:uid="{FCC0C709-A8F9-4846-9EA7-F139727D194E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5" authorId="1" shapeId="0" xr:uid="{1F46F24C-EC97-4E87-9C09-DF74B6B8301A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6" authorId="1" shapeId="0" xr:uid="{4A293642-61EF-43E9-9463-E9C477710BC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7" authorId="1" shapeId="0" xr:uid="{CDB2351F-2875-49D5-8FBD-3EBA94A4213D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8" authorId="1" shapeId="0" xr:uid="{DCA5CD8A-2357-41A9-9760-012C4558CAA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9" authorId="1" shapeId="0" xr:uid="{EBCF9BEC-3A0A-4D10-9173-73EFEF66C77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0" authorId="1" shapeId="0" xr:uid="{10BC7A13-3972-4848-83FD-CCC750CC9F5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1" authorId="1" shapeId="0" xr:uid="{9604BEDD-E4B6-49DF-819B-8526B948640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2" authorId="1" shapeId="0" xr:uid="{56A9B59A-04A9-4462-B975-A47644CB0D3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3" authorId="1" shapeId="0" xr:uid="{98274739-C2C2-4D67-8073-D24D25A1849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4" authorId="1" shapeId="0" xr:uid="{34FF3F15-A7A7-485E-B78F-DDE5E6DCBA7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5" authorId="1" shapeId="0" xr:uid="{58CECB57-9E2F-4F30-95D7-55D5B99ADB4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6" authorId="1" shapeId="0" xr:uid="{25A0E3AE-178B-4EF8-9436-241813DABD60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8" authorId="1" shapeId="0" xr:uid="{CCF11B63-D574-4D08-B0F4-2979BAEE827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30" authorId="1" shapeId="0" xr:uid="{7E22930B-9F60-4024-ACDB-0175AF4C3F5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  <comment ref="V4" authorId="1" shapeId="0" xr:uid="{B1CB3CE2-0126-4F28-A3E6-FA237DCB60F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5" authorId="1" shapeId="0" xr:uid="{25B944D1-01C8-4C8F-88B7-26E466EEE3A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6" authorId="1" shapeId="0" xr:uid="{0154EAD4-DD71-4E4D-A5B7-ABAE49B7277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7" authorId="1" shapeId="0" xr:uid="{83BEDDF1-B556-4DAA-9065-1A52E653076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8" authorId="1" shapeId="0" xr:uid="{266EFD14-8BCF-4D9F-AF12-7A613068D223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9" authorId="1" shapeId="0" xr:uid="{FEE1F229-1F70-4B6E-9A52-CE48D87A705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0" authorId="1" shapeId="0" xr:uid="{CA2E80F6-3B83-4606-9CC3-CB33EA1DB2F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1" authorId="1" shapeId="0" xr:uid="{C23E8C4E-0A46-4FDE-A8C6-587F3C3F19A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2" authorId="1" shapeId="0" xr:uid="{CAE1D292-EE79-4945-BE9B-502772D1070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3" authorId="1" shapeId="0" xr:uid="{219E5E36-3437-405C-9ED4-AA28A980FEB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4" authorId="1" shapeId="0" xr:uid="{57BED956-E9ED-4821-8371-FF13ABC78A6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5" authorId="1" shapeId="0" xr:uid="{47D03DBD-1125-4B0F-AB01-DE12EB4A8B2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6" authorId="1" shapeId="0" xr:uid="{6A04E822-2F49-43BC-9A1B-1094D4A0492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7" authorId="1" shapeId="0" xr:uid="{F5C0F3D0-0139-4A1F-85B7-34076BBC2B5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8" authorId="1" shapeId="0" xr:uid="{B8256D26-D368-4454-A7C2-747DEB4A65D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9" authorId="1" shapeId="0" xr:uid="{B22DB899-8FD6-455F-BB4D-ADF64271D1C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0" authorId="1" shapeId="0" xr:uid="{0DAEC8E6-29C1-4E4B-AAFA-250D1D5A2CB6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1" authorId="1" shapeId="0" xr:uid="{7816D601-997F-40FA-AB3C-7C1459C1FFA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2" authorId="1" shapeId="0" xr:uid="{334E0226-DFF2-40BF-93E6-C3E469E06EA6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3" authorId="1" shapeId="0" xr:uid="{248A1F7C-F5FC-4BD5-9D5A-B220F9C4D186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4" authorId="1" shapeId="0" xr:uid="{1F69BC05-6CA5-47FB-B7F6-CB96776E68C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5" authorId="1" shapeId="0" xr:uid="{AFE9C177-C26A-4010-ABB7-4F840AA6DFA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6" authorId="1" shapeId="0" xr:uid="{5F80C056-6D4B-42A8-8180-D69A92B63A2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7" authorId="1" shapeId="0" xr:uid="{3E28ADEE-7704-4D45-9F75-9DB9B43316D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8" authorId="1" shapeId="0" xr:uid="{67B8CC81-DD5A-420A-88A7-D2A635423EA3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9" authorId="1" shapeId="0" xr:uid="{B1BF0845-429B-4D79-8273-E062559D273E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30" authorId="1" shapeId="0" xr:uid="{E996C3A6-1B96-4490-8277-E41E9E2826C0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31" authorId="1" shapeId="0" xr:uid="{A9229A3B-4AAB-4478-A7CC-60403C58538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32" authorId="1" shapeId="0" xr:uid="{22C7EBAC-1756-4654-8A59-19081BCFFEB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33" authorId="1" shapeId="0" xr:uid="{E26D5596-788E-45A1-8A7B-DAA883F37966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6CB666D-046D-442B-9989-67D190CF452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1DC134D-2B03-4CB2-A154-EABE1C6C43E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F6BC629-8481-4BF6-9CB9-29E1E192F52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70B8881-BDC8-4268-BB18-B7CD0A3A1A9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910A8C0-CFCF-4CA5-BAE4-264F742D8BD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E362C5C-FADF-4CA9-AA1B-8F75AA530B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3BA2D05E-E7C6-44F5-BF2A-839717FCB74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74CB374-894B-4231-B05D-2DE9FEF9154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5859B010-2B60-4D0B-B478-595952A60F4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026536EC-F1C7-404A-BF32-02343B069CF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73F481F-A1B6-4F33-A764-9D35BBE3150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D16BC6FC-D441-4D09-8490-BFFC509DEC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139FAF01-D5F4-4CDA-9919-D57C101CDA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282FEC3-17D6-47B6-B1E5-69AD6E01DA0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BB664F8-9C3A-4B4D-A9DE-689CF4954BE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1355999C-88D1-4BD9-8F35-29BF6699702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90DE9F7C-718A-4A01-B8D0-56B2251E41B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85839F54-BB00-48AD-949A-FA6DCFC26B2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8CC8EA15-9FD0-41C1-A18F-A22C14EDA72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DE2242CC-B5F3-4750-A08D-DACE4024576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7259B10F-57A4-44DD-A310-2BAE67B1576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60704B4-0DD4-44B4-810D-38BD427BACF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75683F9-E783-4175-A7F7-847DBA33CA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2FA6F391-BC9F-4B1F-BECE-BEFD44AC885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F6FC0915-3D51-467F-89CF-BB81F9C9D88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8B352862-E39B-4316-90AE-B12D3DE1426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7A38AE33-9CD4-43FE-9B40-9DE5492F36E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B34D313-1F3D-4118-A8AE-C5341A41BC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8FAAF0CB-DD06-4807-8CB3-5151E9CB1AB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FC4BA5F-E282-4400-9590-B3E003786DE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A5BCC6C-27C6-46BF-BD42-3405F7EEAB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BE24ADB-4118-41A0-A287-61AE7D0721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2FBEF847-6EE6-45A6-B341-9932709A7EA2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C405A06-61C1-49B2-9FB1-18B03217D9B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A683DFCB-FB47-42BF-B5AB-D5C4655B1B8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FF02B18-B603-4FDD-BF09-0E3A7145047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E53E1A87-3549-4B6D-ABBC-20FBA76D09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AC9CEC4-370B-478E-B580-EBFE179E8BE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F933D606-8585-42AA-B56F-CE5751AB30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7819735-94C0-40E1-A234-6D164C91423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0B6980D6-0093-4572-B7E3-F56120DCE2F1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5491B6D7-7D6D-4C4E-8E08-7B152B3C18C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B6341046-E0E4-4E89-AB44-039E7AB9F20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B6C50749-7860-4E25-819A-73C5B1C905F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16D85A3-6AB5-4030-AB63-766117C6EEA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F18FBDD-F0F6-43E5-9079-44CFF4CE60A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80B1140-3375-4C5F-99AA-A1D9DBFF0C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544F82A-BEC5-4CEC-AB6A-4BF32F62FCC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880E32A2-5CCD-4888-8067-E9B076FAD9C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B799ECDA-30BF-4989-BA54-91B8AD4B3E2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7A360900-F938-4585-A630-F6EE760280B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5A9D7B30-65C9-435C-9B02-67D262430E7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8BD1CCF-D051-4994-81F8-FEC376AF63A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79323DE-F275-45E5-BD59-BC3F970BFA3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48AC89D7-772D-4CF4-B0D3-CB5C607D8B9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761DC9F-9354-4425-8961-986746F7F48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7B300E5B-59D1-4875-B340-1C516EB108DC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8FAD89F-313B-4E96-9254-16AEA2FF364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8694B91-A02E-4996-8870-71AB4FB3823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E396F504-42E7-4D65-9211-B210A676BE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D2F5DB1-C08E-4913-A366-EF0E6BC4B7F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75EDDC1-C5DA-4B2D-B71B-616290D71F1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31494060-B246-4BAF-8AF3-C7987D9095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73F059C-0EE5-46B2-9372-F365E5816C5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BA8ABA73-9017-4B3D-A22A-F116025E481F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0126D55-640A-4F8D-B402-3879B5D7F0C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1D1CCAA-03E2-4852-ACF0-83461B44362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AFA29FF4-B49E-4193-815F-B5606A3B663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0FC5438-007F-4A1D-AF89-0EA67BCD5E0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BFE2600-B980-432F-A1F4-EDB4E74234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66568ED2-2A25-4003-998C-36DBAC4842E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98DCD436-CC6B-4C1A-9765-6B7CDCDA0C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8C686F0-345B-4AF8-A98F-6A1E7E1915F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1B39989-801D-4EF6-9EC7-86F33491150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267FEF7-DF36-439A-9E71-CB255E25544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81DBB57-7C27-47EC-A8DC-8D96D92478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EC32E5A9-2647-4CDD-B43E-E21B82F9B5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EE1AC22-1A99-49B8-B047-7DDC86901B8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ABDECB4-83F8-437E-80E0-4EDB3D8DB3F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48F065E-0AE5-4005-9087-36F58C06D67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877C62E9-0C05-4B65-811B-D3E419D34F0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AC6E77B0-D4D6-4806-BD70-108C43BFF5E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02F686D-B562-4460-81D6-F32804191CA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364B2169-778F-4BDC-8CE6-50ED16F6C0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A1C61DB6-5E37-4FA6-8320-11B5A10CEAC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CFA0180-A5E5-491B-AA88-FBF028B252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574A23D-3391-4667-BB38-277740A0D5E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7AAD3EB7-95BE-47B3-BB12-709B365F569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CBD830F-E927-4AA1-8049-9397D675B88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1C77A019-81AC-417A-9E2C-A9C33AFFFF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BB08DD3-E307-4DCB-B6F6-65FCED4497A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DA187D4-88A4-4E31-9D6E-37E60AB93BF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9E672355-2DF3-41B3-B0D2-A3A04CDFBD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833CE9E-CD7F-48FB-A6E4-CDDE7E510A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1D67FDA-1B82-41BF-B5AA-28BBF79B81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A554DB40-5789-42AE-8CA1-B59B56E9D47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F906F545-A493-4CB9-80EC-8C83321DA3E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028CBB10-0719-43A9-B084-E1724D1AF29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9CE4DBD2-CCA7-4F69-BCD5-E966F38820A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9768BBF-8C4C-43BA-AB3E-0AC6060FB35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E03A2304-610D-497C-B4A3-B7BED3F36F0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DA09F9B-E569-43E2-8630-94DFD900F60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C37267E-F482-4EAA-B64D-6440908879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F0E7643-A50A-4D02-A3CD-CF2F8A30355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5252F37A-41B4-4801-B0DA-978001BF3BA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6D20B127-6AC6-4E0F-A0DB-A52389C8FB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3AAE68CA-CE67-414F-ABB9-30F61763FE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02F68B1-1B95-4449-A7FD-0E248B76F6C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9899CDF3-88F3-4D82-82EF-A5D0018BC2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970D7C-645F-4423-9A1B-B9B5B16E0E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7C0EA8D-F82F-42B2-BD16-0AD0990834E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433F4A3-F01B-41B7-A7FB-903B442E548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942C35C-63AA-42EF-8BFA-B8DBEC80537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97C14033-4F6E-4EB3-995F-C23DA18ED45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597BA00-7FA2-4A19-A043-148407C46E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CA8BEED-8310-4965-AD2E-475FC19C7FC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A8CFA3F5-F496-4B2F-AE98-A982627693E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CB717C9-2F7E-4DEA-9390-B60EEEFF58A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7AEC48-E0A0-41C0-8EC8-104E533090D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512EB23D-B253-497C-BFC9-731D321467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DE29405-1A61-4115-AB47-14D29186B82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AD170667-46B7-462C-93B6-18C09BE974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BDC44A7-2D98-4AB7-A246-DB124D29F2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4458B06-DCD7-4C8D-9808-65C8FA3FFD9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3F692C5E-7447-4290-AE96-9598D0A93B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B6D732B-573F-4C0F-A888-BDD0861F28E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D3DAF8D-DA9B-41E6-928D-AD838113C0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7E495CAC-0439-4273-90A4-4B27CDC2A97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7EE04B3-BF1E-40E7-9D62-B04996F82C9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5758D5A6-B471-4038-96DD-7FC5F73E781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F847410-986C-4905-916A-911F8A2219A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03E07E4F-A0A6-465B-9DA5-6DD4CADDFA2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7075B41-6545-4875-9762-85BEF0BC39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EDB5BF7-A93D-46CF-82FC-5486FA08905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FAD49AE6-57D8-48E6-B6CB-718F534B3C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9F95720-27FC-4035-BFD1-4F0314FD75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B8F1B6E-1ACD-4D3E-932D-69FD9973852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B0A96AFF-C92D-433E-A86B-6456AAD758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29E0EFFC-F51F-4BA3-8E78-CDD098023FE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CFE01B8B-8BBC-485D-9C38-60DF5D3402A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6A6F924-CA64-4211-BEDB-DEE764673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ADBF7D-AE86-4340-B63E-BFE719D1A4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50822B6E-2735-41BB-98D6-BB48989389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1C420FB-21D9-4B0D-BD29-16AE890A879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769037C-1CFF-4862-88AB-757EB02D4AC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3CC06D3-06B9-423D-A91C-6A506E03C83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8762166-3E61-40D2-A8D8-A27686050F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951D0FC-9EA6-4CD6-A45A-7317A1AD82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C22C7D-F6C0-489D-84BB-20359953DE4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192FF64-367F-4B9F-B283-8B516FB929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99A6C0F-D767-4878-A33A-31F538FB6B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F0ED0E39-14FC-45E4-A4F5-9FE170379F9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9336D67-6387-4E9D-BB0B-F8B8DA3072D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D11A756-E37B-4E48-9B56-3421E83EA5C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6E431D0-5B1E-408D-8AD9-CC470FA32F1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5C76E1CB-0541-488A-B336-A4AC8FEF53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3558043-F4A0-4372-BC1D-258459FE18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32A9222-0995-4D2D-83E5-527BB09E94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07CC6F9-973B-4FBA-A16C-55FFD26AA6F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A4D97B1-88F5-453F-A557-487AAA677F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D975D8E-AD94-4BB8-9355-5F1AD9EEBFC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43F061EA-3D11-4F01-9008-B35434A9447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F836CFE-73D3-4CB4-9156-C47B8237CCE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928FFF2E-4497-4AD8-802E-F2230CA203A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6BBF043-B480-4B84-A88F-3FFD17FA20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C220016-03B1-4625-BD53-4BA9980586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9174F2A-F05C-4A6A-9BA9-6AF24756BD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2EDA45CB-048E-48BD-929D-C582A37E955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DFBB910-C9AF-44D0-8FBB-F2ECF8EBD13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7974343-F6B9-4F00-A94E-21C3AA87582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A30A2E6-3947-49BF-B86C-9BD28F6498E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A24F887-2F2D-4DCE-BEDA-25020D80FD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59AF1F21-1E73-4D84-8EEA-5BB77D2969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2ECC408-412F-4D9F-90D5-2F672384F1A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CF565E81-616D-416F-83AA-EC0B694076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C9C4026-812B-4BAD-B755-2018FEA798B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1BD5784-0DD1-4040-BECC-6F4586F1803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59E0C28-E978-4D08-BB3E-E8514C7877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22F197F-07A5-4252-86C5-C106CCB23B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D3BF307-F6E3-4483-B4E2-EB263836868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43BC337E-DEC2-41EE-A976-CA8BF85323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45303A-AD1E-495E-8FC8-BB90A4B2CC7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5263472-8D68-4591-B494-EDFD6C8137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C0EB75A-78AE-4D09-BC62-E68D2971DC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94ABDF70-3E81-4746-B340-7834C55F1A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FCA5BCD0-2B20-4ECE-B773-0B14E92ADD4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3F0BF38-A029-4DAE-9BF9-D92821D9A0D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45BB9E28-9334-425F-90EE-31AE8573AA3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3CA385-27A0-48EB-B163-60CBDE2414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D415B9-A142-436F-A1C8-11A0D6AF3C3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E0A23A-933C-4A64-B7CE-83A31F9E78B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8AE77FF-BCE6-4D9D-849B-398DE2D47D9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F70B6CA-2827-4927-A048-721402AF04D9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A8560F0D-E6E9-4D70-87E4-83D31398E67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0CA0C9BD-D9FE-4078-8A43-2CC5FE4CF0E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A82C141A-9A40-4E67-8077-2E481695323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F06B6C0-BF29-4102-A3A2-EE1F4CC2D40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8F45E044-8C5B-4F94-8C23-E0A5D9B337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0C9ECF2-07B0-443C-98DB-50772124EC8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FFAA96B-B2A4-44CB-BC07-B577DBFDB7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05C85AA-774E-425E-8B63-EDDE323EE34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670FDBD9-8A8D-4BB0-BB89-DA98A01257C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2CAFB256-31FB-4FF0-8D6E-588F68DF4A2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7EE7A587-97B1-4239-A453-6837C907B5A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8A62E8D-CAC5-4B92-9F93-FA8BC203F76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60312A0-2615-430E-AB1D-F40365BE63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B797BB57-9A88-4BD1-8D4B-71043E110C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C663836-26F4-4DD1-8DC1-2C7F735B68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AA1DBF4-EAEC-4D12-94D2-8356716E6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855263DA-96CD-4EE2-AC68-D0AAD711B87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E920B41-7B26-46AE-B69F-FAC92F0D6D0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F8F1BCA5-0FE6-4044-89DF-0F673C044BB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10CA3DDA-A204-44DA-B0FC-453A00641C8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DC33BF8-02A1-471F-97AC-25D93FAEB2D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B4937B5-AA2F-451C-97BC-05DBE20A237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7176C902-7172-4E34-841B-0B62FB3252A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6621E77-ABF6-404B-8B42-B00344C6E2F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0824F64-4C8F-4B8C-8115-E8C6FC71CE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18C320D-47D7-4AD9-9A26-42E3857C0B6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53943CAB-C976-4171-9130-7A598378660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sharedStrings.xml><?xml version="1.0" encoding="utf-8"?>
<sst xmlns="http://schemas.openxmlformats.org/spreadsheetml/2006/main" count="6967" uniqueCount="363">
  <si>
    <t>ПЕРИОД</t>
  </si>
  <si>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</si>
  <si>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</si>
  <si>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</si>
  <si>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</si>
  <si>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</si>
  <si>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</si>
  <si>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</si>
  <si>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</si>
  <si>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</si>
  <si>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</si>
  <si>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</si>
  <si>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</si>
  <si>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</si>
  <si>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</si>
  <si>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</si>
  <si>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</si>
  <si>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</si>
  <si>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</si>
  <si>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</si>
  <si>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</si>
  <si>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</si>
  <si>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</si>
  <si>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</si>
  <si>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</si>
  <si>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</si>
  <si>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</si>
  <si>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</si>
  <si>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</si>
  <si>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</si>
  <si>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</si>
  <si>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</si>
  <si>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</si>
  <si>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</si>
  <si>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</si>
  <si>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</si>
  <si>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</si>
  <si>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</si>
  <si>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</si>
  <si>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</si>
  <si>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</si>
  <si>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</si>
  <si>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2</t>
  </si>
  <si>
    <t>3</t>
  </si>
  <si>
    <t>4</t>
  </si>
  <si>
    <t>5</t>
  </si>
  <si>
    <t>% от выручки за весь период</t>
  </si>
  <si>
    <t>Отчет по остаткам 3,4,5</t>
  </si>
  <si>
    <t>Цены и скидки 6</t>
  </si>
  <si>
    <r>
      <t xml:space="preserve">Воронка продаж </t>
    </r>
    <r>
      <rPr>
        <i/>
        <sz val="11"/>
        <color rgb="FFFF0000"/>
        <rFont val="Calibri"/>
        <family val="2"/>
        <charset val="204"/>
        <scheme val="minor"/>
      </rPr>
      <t>16,50,32</t>
    </r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</si>
  <si>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</si>
  <si>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</si>
  <si>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</si>
  <si>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</si>
  <si>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</si>
  <si>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</si>
  <si>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</si>
  <si>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</si>
  <si>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</si>
  <si>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</si>
  <si>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</si>
  <si>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</si>
  <si>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</si>
  <si>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Заказы, шт
7 дней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</si>
  <si>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</si>
  <si>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</si>
  <si>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</si>
  <si>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</si>
  <si>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</si>
  <si>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</si>
  <si>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</si>
  <si>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</si>
  <si>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</si>
  <si>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</si>
  <si>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</si>
  <si>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</si>
  <si>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</si>
  <si>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</si>
  <si>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</si>
  <si>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</si>
  <si>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</si>
  <si>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</si>
  <si>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Налог 1%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</si>
  <si>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</si>
  <si>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</si>
  <si>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</si>
  <si>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</si>
  <si>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</si>
  <si>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</si>
  <si>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</si>
  <si>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</si>
  <si>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</si>
  <si>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Черные с железкой Сул</t>
  </si>
  <si>
    <t>Солнцезащитные очки</t>
  </si>
  <si>
    <t>Qs черн Сул</t>
  </si>
  <si>
    <t>Qs син Сул</t>
  </si>
  <si>
    <t>Qs желт Сул</t>
  </si>
  <si>
    <t>flip черные Сул</t>
  </si>
  <si>
    <t>flip желтые Сул</t>
  </si>
  <si>
    <t>MR8854 C2  Сул</t>
  </si>
  <si>
    <t>MR 1819 черн</t>
  </si>
  <si>
    <t>MR 1819 корич</t>
  </si>
  <si>
    <t>MR Р1874 черн</t>
  </si>
  <si>
    <t>MR Р1874 корич</t>
  </si>
  <si>
    <t>MR Р1886 черн</t>
  </si>
  <si>
    <t>MR Р1886 корич</t>
  </si>
  <si>
    <t>Итого очки</t>
  </si>
  <si>
    <t>Итого ___</t>
  </si>
  <si>
    <t>12-18.01_3 нед</t>
  </si>
  <si>
    <t>14-18.01</t>
  </si>
  <si>
    <t>11-17.01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</si>
  <si>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</si>
  <si>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</si>
  <si>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</si>
  <si>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</si>
  <si>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</si>
  <si>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</si>
  <si>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</si>
  <si>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</si>
  <si>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</si>
  <si>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</si>
  <si>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Январь 1</t>
  </si>
  <si>
    <t>Январь 2</t>
  </si>
  <si>
    <t>Январь 3</t>
  </si>
  <si>
    <t>Январь 4</t>
  </si>
  <si>
    <t>05-11.01</t>
  </si>
  <si>
    <t>12-18.01</t>
  </si>
  <si>
    <t>Январь 5</t>
  </si>
  <si>
    <t>19-25.01</t>
  </si>
  <si>
    <t>26.01-01.02</t>
  </si>
  <si>
    <t>19-25.01_4 нед</t>
  </si>
  <si>
    <t>26.01-01.02_5 нед</t>
  </si>
  <si>
    <t>05-11.02_2 нед</t>
  </si>
  <si>
    <t>29.12-04.01_1 нед</t>
  </si>
  <si>
    <t>01-04.01</t>
  </si>
  <si>
    <t>04-11.01</t>
  </si>
  <si>
    <t>Остаток на 26.01</t>
  </si>
  <si>
    <t>Остаток на 02.02</t>
  </si>
  <si>
    <t>29.12-01.02_1-5 нед</t>
  </si>
  <si>
    <t>11-18.01</t>
  </si>
  <si>
    <t>18-25.01</t>
  </si>
  <si>
    <t>18-23.01</t>
  </si>
  <si>
    <t/>
  </si>
  <si>
    <t>27-31.01</t>
  </si>
  <si>
    <t>25.01-01.02</t>
  </si>
  <si>
    <t>01.02</t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</si>
  <si>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</si>
  <si>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</si>
  <si>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</si>
  <si>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</si>
  <si>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</si>
  <si>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</si>
  <si>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</si>
  <si>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</si>
  <si>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</si>
  <si>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</si>
  <si>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Февраль 1</t>
  </si>
  <si>
    <t>Февраль 2</t>
  </si>
  <si>
    <t>Февраль 3</t>
  </si>
  <si>
    <t>Февраль 4</t>
  </si>
  <si>
    <t>02-08.02_6 нед</t>
  </si>
  <si>
    <t>09-15.02_7 нед</t>
  </si>
  <si>
    <t>16-22.02_8 нед</t>
  </si>
  <si>
    <t>23.02-01.03_9 нед</t>
  </si>
  <si>
    <t>02.02-01.03_6-9 нед</t>
  </si>
  <si>
    <t>Остаток на 02.03</t>
  </si>
  <si>
    <t>Остаток на 09.02</t>
  </si>
  <si>
    <t>ЯНВАРЬ</t>
  </si>
  <si>
    <t>01-08.02</t>
  </si>
  <si>
    <t>01-04.02</t>
  </si>
  <si>
    <t>qs001</t>
  </si>
  <si>
    <t>qs002</t>
  </si>
  <si>
    <t>qs003</t>
  </si>
  <si>
    <t>qs005</t>
  </si>
  <si>
    <t>qs006</t>
  </si>
  <si>
    <t>qs013</t>
  </si>
  <si>
    <t>qs014</t>
  </si>
  <si>
    <t>qs015</t>
  </si>
  <si>
    <t>qs001 Ж</t>
  </si>
  <si>
    <t>qs010ж</t>
  </si>
  <si>
    <t>qs011ж</t>
  </si>
  <si>
    <t>qs012ж</t>
  </si>
  <si>
    <t>2038ч/б</t>
  </si>
  <si>
    <t>2038красный</t>
  </si>
  <si>
    <t>2100черный</t>
  </si>
  <si>
    <t>2100красный</t>
  </si>
  <si>
    <t>2100фиолетовый</t>
  </si>
  <si>
    <t>2104</t>
  </si>
  <si>
    <t>6008</t>
  </si>
  <si>
    <t>Остаток на 23.02</t>
  </si>
  <si>
    <t>Остаток на 16.02</t>
  </si>
  <si>
    <t>Прибыль до вычета налогов</t>
  </si>
  <si>
    <t>Прибыль после вычета налогов</t>
  </si>
  <si>
    <t>08-15.02</t>
  </si>
  <si>
    <t>15-22.02</t>
  </si>
  <si>
    <t>09-12.02</t>
  </si>
  <si>
    <t>16-21.02</t>
  </si>
  <si>
    <t>qs010</t>
  </si>
  <si>
    <t>qs011</t>
  </si>
  <si>
    <t>qs012</t>
  </si>
  <si>
    <t>MR 1890 черн</t>
  </si>
  <si>
    <t>MR 1890 желт</t>
  </si>
  <si>
    <t>MR 1890 корич</t>
  </si>
  <si>
    <t>02-08.03_10 нед</t>
  </si>
  <si>
    <t>ФЕВРАЛЬ</t>
  </si>
  <si>
    <t xml:space="preserve">Заказы, шт
</t>
  </si>
  <si>
    <t xml:space="preserve">% выкупа
</t>
  </si>
  <si>
    <t>2026_1-52 нед</t>
  </si>
  <si>
    <t>Остаток на</t>
  </si>
  <si>
    <t>qs007</t>
  </si>
  <si>
    <t>qs008</t>
  </si>
  <si>
    <t>qs009</t>
  </si>
  <si>
    <t>22.02-01.03</t>
  </si>
  <si>
    <t>23-28.02</t>
  </si>
  <si>
    <t>22-28.02</t>
  </si>
  <si>
    <t>01.03</t>
  </si>
  <si>
    <t>Заказы, шт
6-9 нед</t>
  </si>
  <si>
    <t>09-15.03_11 нед</t>
  </si>
  <si>
    <t>Март 1 очки</t>
  </si>
  <si>
    <t>Март 1 шапки</t>
  </si>
  <si>
    <t>02-08.03</t>
  </si>
  <si>
    <t>10</t>
  </si>
  <si>
    <t>Остаток на 10.03</t>
  </si>
  <si>
    <t>8823 белый</t>
  </si>
  <si>
    <t>8823 розовый</t>
  </si>
  <si>
    <t>Шапки</t>
  </si>
  <si>
    <t>8823 горчичный</t>
  </si>
  <si>
    <t>8823М белый</t>
  </si>
  <si>
    <t>8823М синий</t>
  </si>
  <si>
    <t>8823М терракотовый</t>
  </si>
  <si>
    <t>8823М горчичный</t>
  </si>
  <si>
    <t>Итого шапки</t>
  </si>
  <si>
    <t>01.03-08.03</t>
  </si>
  <si>
    <t>01.03-05.03</t>
  </si>
  <si>
    <t>01-08.03</t>
  </si>
  <si>
    <t>16-22.03_12 нед</t>
  </si>
  <si>
    <t>Остаток на 23.03</t>
  </si>
  <si>
    <t>Остаток на 16.03</t>
  </si>
  <si>
    <t>09-15.03</t>
  </si>
  <si>
    <t>08-15.03</t>
  </si>
  <si>
    <t>11</t>
  </si>
  <si>
    <t>11 нед очки</t>
  </si>
  <si>
    <t>МАРТ_10-13 нед</t>
  </si>
  <si>
    <t>23-29.03_13 нед</t>
  </si>
  <si>
    <t>Остаток на 30.03</t>
  </si>
  <si>
    <t>Заказы, шт
10-13 нед</t>
  </si>
  <si>
    <t>% выкупа
01-31.03</t>
  </si>
  <si>
    <t>Средняя цена, руб.
01-31.03</t>
  </si>
  <si>
    <t>МАРТ</t>
  </si>
  <si>
    <t>Март 2 очки</t>
  </si>
  <si>
    <t>Март 2 шапки</t>
  </si>
  <si>
    <t>Март 3 очки</t>
  </si>
  <si>
    <t>Март 3 шапки</t>
  </si>
  <si>
    <t>16-22.03</t>
  </si>
  <si>
    <t>12</t>
  </si>
  <si>
    <t>Март 4 очки</t>
  </si>
  <si>
    <t>Март 4 шапки</t>
  </si>
  <si>
    <t>23-29.03</t>
  </si>
  <si>
    <t>13</t>
  </si>
  <si>
    <t>Очки корригирующие</t>
  </si>
  <si>
    <t>123черный</t>
  </si>
  <si>
    <t>123метал</t>
  </si>
  <si>
    <t>180ч/б</t>
  </si>
  <si>
    <t>180узор</t>
  </si>
  <si>
    <t>580черный</t>
  </si>
  <si>
    <t>580метал</t>
  </si>
  <si>
    <t>2064ч/б</t>
  </si>
  <si>
    <t>2064коричневые</t>
  </si>
  <si>
    <t>2064фиолетовые</t>
  </si>
  <si>
    <t>2081</t>
  </si>
  <si>
    <t>2084</t>
  </si>
  <si>
    <t>2084 (+1.75)</t>
  </si>
  <si>
    <t>8852</t>
  </si>
  <si>
    <t>15-22.03</t>
  </si>
  <si>
    <t>22-29.03</t>
  </si>
  <si>
    <t>12 нед очки</t>
  </si>
  <si>
    <t>Заказы, шт
4 дня</t>
  </si>
  <si>
    <t>29-31.12_1 нед</t>
  </si>
  <si>
    <t>Заказы, шт
3 дня</t>
  </si>
  <si>
    <t>29-31.12</t>
  </si>
  <si>
    <t>30.03-05.04_14 нед</t>
  </si>
  <si>
    <t>Остаток на 06.04</t>
  </si>
  <si>
    <t>14</t>
  </si>
  <si>
    <t>13 нед очки</t>
  </si>
  <si>
    <t>МАРТ очки</t>
  </si>
  <si>
    <t>МАРТ шапки</t>
  </si>
  <si>
    <t>Остаток на 01.04</t>
  </si>
  <si>
    <t>06-12.04_15 нед</t>
  </si>
  <si>
    <t>Остаток на 13.04</t>
  </si>
  <si>
    <t>% выкупа расчетный</t>
  </si>
  <si>
    <t>15</t>
  </si>
  <si>
    <t>29-31.03</t>
  </si>
  <si>
    <t>01-05.04</t>
  </si>
  <si>
    <t>04.02</t>
  </si>
  <si>
    <t>29.03-05.04</t>
  </si>
  <si>
    <t>Апрель 1 очки</t>
  </si>
  <si>
    <t>Апрель 1 шапки</t>
  </si>
  <si>
    <t>30.03-05.04</t>
  </si>
  <si>
    <t>14 нед очки</t>
  </si>
  <si>
    <t>Остаток на 08.04</t>
  </si>
  <si>
    <t>13-19.04_16 нед</t>
  </si>
  <si>
    <t>Остаток на 20.04</t>
  </si>
  <si>
    <t>06-12.04</t>
  </si>
  <si>
    <t>05-12.04</t>
  </si>
  <si>
    <t>Апрель 2 очки</t>
  </si>
  <si>
    <t>Апрель 2 шапки</t>
  </si>
  <si>
    <t>Апрель 3 очки</t>
  </si>
  <si>
    <t>Апрель 3 шапки</t>
  </si>
  <si>
    <t>13-19.04</t>
  </si>
  <si>
    <t>16</t>
  </si>
  <si>
    <t>Апрель 4 очки</t>
  </si>
  <si>
    <t>Апрель 4 шапки</t>
  </si>
  <si>
    <t>20-26.04</t>
  </si>
  <si>
    <t>17</t>
  </si>
  <si>
    <t>Апрель 5 очки</t>
  </si>
  <si>
    <t>Апрель 5 шапки</t>
  </si>
  <si>
    <t>27.04-03.05</t>
  </si>
  <si>
    <t>18</t>
  </si>
  <si>
    <t>15 нед очки</t>
  </si>
  <si>
    <t>Итого очки_план</t>
  </si>
  <si>
    <t>20-26.04_17 нед</t>
  </si>
  <si>
    <t>Остаток на 27.04</t>
  </si>
  <si>
    <t>12-19.04</t>
  </si>
  <si>
    <t>16 нед очки</t>
  </si>
  <si>
    <t>14 нед</t>
  </si>
  <si>
    <t>15 нед</t>
  </si>
  <si>
    <t>16 нед</t>
  </si>
  <si>
    <t>27.04-03.05_18 нед</t>
  </si>
  <si>
    <t>Остаток на 04.05</t>
  </si>
  <si>
    <t>17 нед очки</t>
  </si>
  <si>
    <t>17 нед</t>
  </si>
  <si>
    <r>
      <t xml:space="preserve">Воронка продаж </t>
    </r>
    <r>
      <rPr>
        <i/>
        <sz val="11"/>
        <color rgb="FFFF0000"/>
        <rFont val="Calibri"/>
        <family val="2"/>
        <charset val="204"/>
        <scheme val="minor"/>
      </rPr>
      <t>16,35,26</t>
    </r>
  </si>
  <si>
    <t>19-26.04</t>
  </si>
  <si>
    <t>04-10.05_19 нед</t>
  </si>
  <si>
    <t>Остаток на 11.05</t>
  </si>
  <si>
    <t>01.05-03.05</t>
  </si>
  <si>
    <t>26.04-03.05</t>
  </si>
  <si>
    <t>26-30.04</t>
  </si>
  <si>
    <t>18 нед очки</t>
  </si>
  <si>
    <t>АПРЕЛЬ_14-18 нед</t>
  </si>
  <si>
    <t>Заказы, шт
14-18 нед</t>
  </si>
  <si>
    <t>Средняя цена, руб.
01-30.04</t>
  </si>
  <si>
    <t>% выкупа
01-30.04</t>
  </si>
  <si>
    <t>АПРЕЛЬ очки</t>
  </si>
  <si>
    <t>АПРЕЛЬ шапки</t>
  </si>
  <si>
    <t>АПРЕЛЬ</t>
  </si>
  <si>
    <t>18 нед</t>
  </si>
  <si>
    <t>2811 С3</t>
  </si>
  <si>
    <t>03004 С8-02</t>
  </si>
  <si>
    <t>03004 С9-08</t>
  </si>
  <si>
    <t>03977 С9-08</t>
  </si>
  <si>
    <t>03985 С9-124</t>
  </si>
  <si>
    <t>11-17.05_20 нед</t>
  </si>
  <si>
    <t>Остаток на 18.05</t>
  </si>
  <si>
    <t>19</t>
  </si>
  <si>
    <t>03.05-10.05</t>
  </si>
  <si>
    <t>09.05-10.05</t>
  </si>
  <si>
    <t>03-10.05</t>
  </si>
  <si>
    <t>Май 1 очки</t>
  </si>
  <si>
    <t>Май 1 шапки</t>
  </si>
  <si>
    <t>04-10.05</t>
  </si>
  <si>
    <t>коробка картонная</t>
  </si>
  <si>
    <t>19 нед очки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</si>
</sst>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2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sz val="10"/>
      <name val="Montserrat"/>
    </font>
    <font>
      <sz val="12"/>
      <color rgb="FFFFFFFF"/>
      <name val="Montserrat"/>
    </font>
    <font>
      <sz val="12"/>
      <color rgb="FF00FF00"/>
      <name val="Montserrat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rgb="FFC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8"/>
      <name val="Calibri"/>
      <family val="2"/>
      <scheme val="minor"/>
    </font>
    <font>
      <sz val="10"/>
      <color rgb="FFC00000"/>
      <name val="Verdana"/>
      <family val="2"/>
      <charset val="204"/>
    </font>
    <font>
      <sz val="10"/>
      <name val="Montserrat"/>
      <charset val="204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9" tint="0.7999816888943144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theme="2" tint="-9.9978637043366805E-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thin">
        <color theme="2" tint="-9.9978637043366805E-2"/>
      </top>
      <bottom style="thin">
        <color indexed="64"/>
      </bottom>
      <diagonal/>
    </border>
    <border>
      <left/>
      <right/>
      <top style="medium">
        <color indexed="64"/>
      </top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/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 style="thin">
        <color theme="2" tint="-9.9978637043366805E-2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theme="2" tint="-9.9978637043366805E-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theme="2" tint="-9.9978637043366805E-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theme="2" tint="-9.9978637043366805E-2"/>
      </top>
      <bottom style="thin">
        <color indexed="64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43" fontId="5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27" fillId="0" borderId="0" applyFont="0" applyFill="0" applyBorder="0" applyAlignment="0" applyProtection="0"/>
    <xf numFmtId="0" fontId="30" fillId="0" borderId="0"/>
    <xf numFmtId="43" fontId="5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555">
    <xf numFmtId="0" fontId="0" fillId="0" borderId="0" xfId="0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9" fillId="0" borderId="0" xfId="0" applyFont="1"/>
    <xf numFmtId="49" fontId="9" fillId="0" borderId="0" xfId="0" applyNumberFormat="1" applyFont="1"/>
    <xf numFmtId="0" fontId="9" fillId="0" borderId="0" xfId="0" applyFont="1" applyAlignment="1">
      <alignment horizontal="center"/>
    </xf>
    <xf numFmtId="164" fontId="9" fillId="0" borderId="0" xfId="0" applyNumberFormat="1" applyFont="1"/>
    <xf numFmtId="9" fontId="9" fillId="0" borderId="0" xfId="2" applyFont="1" applyBorder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49" fontId="11" fillId="3" borderId="15" xfId="0" applyNumberFormat="1" applyFont="1" applyFill="1" applyBorder="1" applyAlignment="1">
      <alignment horizontal="center" vertical="center" wrapText="1"/>
    </xf>
    <xf numFmtId="49" fontId="11" fillId="3" borderId="16" xfId="0" applyNumberFormat="1" applyFont="1" applyFill="1" applyBorder="1" applyAlignment="1">
      <alignment horizontal="center" vertical="center" wrapText="1"/>
    </xf>
    <xf numFmtId="1" fontId="11" fillId="3" borderId="16" xfId="0" applyNumberFormat="1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165" fontId="9" fillId="0" borderId="0" xfId="1" applyNumberFormat="1" applyFont="1" applyBorder="1"/>
    <xf numFmtId="49" fontId="9" fillId="13" borderId="4" xfId="0" applyNumberFormat="1" applyFont="1" applyFill="1" applyBorder="1"/>
    <xf numFmtId="3" fontId="9" fillId="0" borderId="4" xfId="4" applyNumberFormat="1" applyFont="1" applyFill="1" applyBorder="1"/>
    <xf numFmtId="3" fontId="9" fillId="0" borderId="4" xfId="4" applyNumberFormat="1" applyFont="1" applyBorder="1"/>
    <xf numFmtId="167" fontId="9" fillId="0" borderId="7" xfId="4" applyNumberFormat="1" applyFont="1" applyBorder="1"/>
    <xf numFmtId="3" fontId="9" fillId="0" borderId="7" xfId="4" applyNumberFormat="1" applyFont="1" applyBorder="1"/>
    <xf numFmtId="3" fontId="9" fillId="0" borderId="7" xfId="4" applyNumberFormat="1" applyFont="1" applyFill="1" applyBorder="1"/>
    <xf numFmtId="3" fontId="9" fillId="13" borderId="4" xfId="4" applyNumberFormat="1" applyFont="1" applyFill="1" applyBorder="1"/>
    <xf numFmtId="49" fontId="9" fillId="13" borderId="2" xfId="0" applyNumberFormat="1" applyFont="1" applyFill="1" applyBorder="1"/>
    <xf numFmtId="49" fontId="9" fillId="13" borderId="2" xfId="3" applyNumberFormat="1" applyFont="1" applyFill="1" applyBorder="1" applyAlignment="1">
      <alignment horizontal="center"/>
    </xf>
    <xf numFmtId="49" fontId="9" fillId="13" borderId="4" xfId="3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49" fontId="9" fillId="13" borderId="21" xfId="0" applyNumberFormat="1" applyFont="1" applyFill="1" applyBorder="1"/>
    <xf numFmtId="49" fontId="9" fillId="13" borderId="1" xfId="0" applyNumberFormat="1" applyFont="1" applyFill="1" applyBorder="1"/>
    <xf numFmtId="49" fontId="9" fillId="13" borderId="1" xfId="3" applyNumberFormat="1" applyFont="1" applyFill="1" applyBorder="1" applyAlignment="1">
      <alignment horizontal="center"/>
    </xf>
    <xf numFmtId="166" fontId="9" fillId="0" borderId="4" xfId="4" applyNumberFormat="1" applyFont="1" applyFill="1" applyBorder="1"/>
    <xf numFmtId="3" fontId="11" fillId="9" borderId="4" xfId="4" applyNumberFormat="1" applyFont="1" applyFill="1" applyBorder="1"/>
    <xf numFmtId="49" fontId="9" fillId="13" borderId="15" xfId="0" applyNumberFormat="1" applyFont="1" applyFill="1" applyBorder="1"/>
    <xf numFmtId="49" fontId="9" fillId="13" borderId="16" xfId="0" applyNumberFormat="1" applyFont="1" applyFill="1" applyBorder="1"/>
    <xf numFmtId="49" fontId="9" fillId="13" borderId="16" xfId="3" applyNumberFormat="1" applyFont="1" applyFill="1" applyBorder="1" applyAlignment="1">
      <alignment horizontal="center"/>
    </xf>
    <xf numFmtId="166" fontId="13" fillId="0" borderId="16" xfId="4" applyNumberFormat="1" applyFont="1" applyFill="1" applyBorder="1"/>
    <xf numFmtId="166" fontId="9" fillId="0" borderId="16" xfId="4" applyNumberFormat="1" applyFont="1" applyFill="1" applyBorder="1"/>
    <xf numFmtId="3" fontId="9" fillId="0" borderId="16" xfId="4" applyNumberFormat="1" applyFont="1" applyFill="1" applyBorder="1"/>
    <xf numFmtId="3" fontId="9" fillId="0" borderId="16" xfId="4" applyNumberFormat="1" applyFont="1" applyBorder="1"/>
    <xf numFmtId="167" fontId="9" fillId="0" borderId="28" xfId="4" applyNumberFormat="1" applyFont="1" applyBorder="1"/>
    <xf numFmtId="3" fontId="9" fillId="0" borderId="28" xfId="4" applyNumberFormat="1" applyFont="1" applyBorder="1"/>
    <xf numFmtId="3" fontId="9" fillId="0" borderId="28" xfId="4" applyNumberFormat="1" applyFont="1" applyFill="1" applyBorder="1"/>
    <xf numFmtId="3" fontId="9" fillId="13" borderId="16" xfId="4" applyNumberFormat="1" applyFont="1" applyFill="1" applyBorder="1"/>
    <xf numFmtId="3" fontId="11" fillId="9" borderId="16" xfId="4" applyNumberFormat="1" applyFont="1" applyFill="1" applyBorder="1"/>
    <xf numFmtId="166" fontId="13" fillId="0" borderId="1" xfId="4" applyNumberFormat="1" applyFont="1" applyFill="1" applyBorder="1"/>
    <xf numFmtId="14" fontId="9" fillId="13" borderId="25" xfId="3" applyNumberFormat="1" applyFont="1" applyFill="1" applyBorder="1" applyAlignment="1">
      <alignment horizontal="center"/>
    </xf>
    <xf numFmtId="14" fontId="9" fillId="13" borderId="19" xfId="3" applyNumberFormat="1" applyFont="1" applyFill="1" applyBorder="1" applyAlignment="1">
      <alignment horizontal="center"/>
    </xf>
    <xf numFmtId="49" fontId="14" fillId="0" borderId="27" xfId="0" applyNumberFormat="1" applyFont="1" applyBorder="1"/>
    <xf numFmtId="49" fontId="14" fillId="0" borderId="17" xfId="0" applyNumberFormat="1" applyFont="1" applyBorder="1"/>
    <xf numFmtId="0" fontId="14" fillId="0" borderId="17" xfId="0" applyFont="1" applyBorder="1" applyAlignment="1">
      <alignment horizontal="center"/>
    </xf>
    <xf numFmtId="164" fontId="14" fillId="0" borderId="17" xfId="0" applyNumberFormat="1" applyFont="1" applyBorder="1"/>
    <xf numFmtId="165" fontId="11" fillId="0" borderId="17" xfId="0" applyNumberFormat="1" applyFont="1" applyBorder="1"/>
    <xf numFmtId="168" fontId="11" fillId="0" borderId="17" xfId="0" applyNumberFormat="1" applyFont="1" applyBorder="1"/>
    <xf numFmtId="9" fontId="11" fillId="0" borderId="0" xfId="2" applyFont="1" applyBorder="1"/>
    <xf numFmtId="49" fontId="14" fillId="0" borderId="0" xfId="0" applyNumberFormat="1" applyFont="1"/>
    <xf numFmtId="164" fontId="14" fillId="0" borderId="0" xfId="0" applyNumberFormat="1" applyFont="1"/>
    <xf numFmtId="165" fontId="11" fillId="0" borderId="0" xfId="0" applyNumberFormat="1" applyFont="1"/>
    <xf numFmtId="0" fontId="15" fillId="0" borderId="0" xfId="3" applyFont="1" applyAlignment="1">
      <alignment vertical="center"/>
    </xf>
    <xf numFmtId="49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9" fontId="11" fillId="0" borderId="0" xfId="2" applyFont="1" applyBorder="1" applyAlignment="1">
      <alignment horizontal="center" vertical="center"/>
    </xf>
    <xf numFmtId="167" fontId="9" fillId="0" borderId="0" xfId="2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9" fillId="0" borderId="0" xfId="2" applyFont="1" applyBorder="1" applyAlignment="1">
      <alignment horizontal="center"/>
    </xf>
    <xf numFmtId="0" fontId="11" fillId="0" borderId="24" xfId="0" applyFont="1" applyBorder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right" wrapText="1"/>
    </xf>
    <xf numFmtId="0" fontId="21" fillId="0" borderId="29" xfId="5" applyFont="1" applyBorder="1" applyAlignment="1">
      <alignment horizontal="left" vertical="center"/>
    </xf>
    <xf numFmtId="169" fontId="21" fillId="0" borderId="29" xfId="5" applyNumberFormat="1" applyFont="1" applyBorder="1" applyAlignment="1">
      <alignment horizontal="left" vertical="center"/>
    </xf>
    <xf numFmtId="0" fontId="3" fillId="0" borderId="29" xfId="5" applyFont="1" applyBorder="1" applyAlignment="1">
      <alignment vertical="center"/>
    </xf>
    <xf numFmtId="0" fontId="21" fillId="0" borderId="29" xfId="5" applyFont="1" applyBorder="1" applyAlignment="1">
      <alignment vertical="center"/>
    </xf>
    <xf numFmtId="0" fontId="21" fillId="13" borderId="29" xfId="5" applyFont="1" applyFill="1" applyBorder="1" applyAlignment="1">
      <alignment vertical="center" wrapText="1"/>
    </xf>
    <xf numFmtId="0" fontId="25" fillId="8" borderId="29" xfId="5" applyFont="1" applyFill="1" applyBorder="1" applyAlignment="1">
      <alignment horizontal="center" vertical="center" wrapText="1"/>
    </xf>
    <xf numFmtId="0" fontId="21" fillId="14" borderId="29" xfId="5" applyFont="1" applyFill="1" applyBorder="1" applyAlignment="1">
      <alignment vertical="center"/>
    </xf>
    <xf numFmtId="0" fontId="26" fillId="14" borderId="29" xfId="5" applyFont="1" applyFill="1" applyBorder="1" applyAlignment="1">
      <alignment vertical="center"/>
    </xf>
    <xf numFmtId="0" fontId="21" fillId="3" borderId="29" xfId="5" applyFont="1" applyFill="1" applyBorder="1" applyAlignment="1">
      <alignment horizontal="center" vertical="center" wrapText="1"/>
    </xf>
    <xf numFmtId="169" fontId="21" fillId="3" borderId="29" xfId="5" applyNumberFormat="1" applyFont="1" applyFill="1" applyBorder="1" applyAlignment="1">
      <alignment horizontal="center" vertical="center" wrapText="1"/>
    </xf>
    <xf numFmtId="0" fontId="21" fillId="4" borderId="29" xfId="5" applyFont="1" applyFill="1" applyBorder="1" applyAlignment="1">
      <alignment horizontal="center" vertical="center" wrapText="1"/>
    </xf>
    <xf numFmtId="1" fontId="21" fillId="8" borderId="29" xfId="5" applyNumberFormat="1" applyFont="1" applyFill="1" applyBorder="1" applyAlignment="1">
      <alignment horizontal="center" vertical="center" wrapText="1"/>
    </xf>
    <xf numFmtId="1" fontId="21" fillId="3" borderId="29" xfId="5" applyNumberFormat="1" applyFont="1" applyFill="1" applyBorder="1" applyAlignment="1">
      <alignment horizontal="center" vertical="center" wrapText="1"/>
    </xf>
    <xf numFmtId="0" fontId="21" fillId="8" borderId="29" xfId="5" applyFont="1" applyFill="1" applyBorder="1" applyAlignment="1">
      <alignment horizontal="center" vertical="center" wrapText="1"/>
    </xf>
    <xf numFmtId="167" fontId="21" fillId="15" borderId="29" xfId="6" applyNumberFormat="1" applyFont="1" applyFill="1" applyBorder="1" applyAlignment="1">
      <alignment horizontal="center" vertical="center" wrapText="1"/>
    </xf>
    <xf numFmtId="167" fontId="21" fillId="3" borderId="29" xfId="6" applyNumberFormat="1" applyFont="1" applyFill="1" applyBorder="1" applyAlignment="1">
      <alignment horizontal="center" vertical="center" wrapText="1"/>
    </xf>
    <xf numFmtId="167" fontId="21" fillId="2" borderId="29" xfId="6" applyNumberFormat="1" applyFont="1" applyFill="1" applyBorder="1" applyAlignment="1">
      <alignment horizontal="center" vertical="center" wrapText="1"/>
    </xf>
    <xf numFmtId="167" fontId="21" fillId="8" borderId="29" xfId="6" applyNumberFormat="1" applyFont="1" applyFill="1" applyBorder="1" applyAlignment="1">
      <alignment horizontal="center" vertical="center" wrapText="1"/>
    </xf>
    <xf numFmtId="9" fontId="21" fillId="3" borderId="29" xfId="7" applyFont="1" applyFill="1" applyBorder="1" applyAlignment="1">
      <alignment horizontal="center" vertical="center" wrapText="1"/>
    </xf>
    <xf numFmtId="167" fontId="21" fillId="14" borderId="29" xfId="4" applyNumberFormat="1" applyFont="1" applyFill="1" applyBorder="1" applyAlignment="1">
      <alignment horizontal="center" vertical="center" wrapText="1"/>
    </xf>
    <xf numFmtId="0" fontId="26" fillId="14" borderId="29" xfId="5" applyFont="1" applyFill="1" applyBorder="1" applyAlignment="1">
      <alignment horizontal="center" vertical="center" wrapText="1"/>
    </xf>
    <xf numFmtId="0" fontId="21" fillId="0" borderId="29" xfId="5" applyFont="1" applyBorder="1" applyAlignment="1">
      <alignment horizontal="center" vertical="center" wrapText="1"/>
    </xf>
    <xf numFmtId="0" fontId="24" fillId="0" borderId="29" xfId="0" applyFont="1" applyBorder="1"/>
    <xf numFmtId="0" fontId="24" fillId="0" borderId="29" xfId="0" applyFont="1" applyBorder="1" applyAlignment="1">
      <alignment horizontal="left" vertical="top"/>
    </xf>
    <xf numFmtId="167" fontId="24" fillId="0" borderId="29" xfId="4" applyNumberFormat="1" applyFont="1" applyBorder="1" applyAlignment="1"/>
    <xf numFmtId="167" fontId="24" fillId="0" borderId="29" xfId="4" applyNumberFormat="1" applyFont="1" applyBorder="1"/>
    <xf numFmtId="167" fontId="24" fillId="0" borderId="29" xfId="4" applyNumberFormat="1" applyFont="1" applyFill="1" applyBorder="1"/>
    <xf numFmtId="9" fontId="24" fillId="0" borderId="29" xfId="2" applyFont="1" applyBorder="1"/>
    <xf numFmtId="167" fontId="24" fillId="0" borderId="29" xfId="8" applyNumberFormat="1" applyFont="1" applyBorder="1"/>
    <xf numFmtId="167" fontId="21" fillId="0" borderId="29" xfId="8" applyNumberFormat="1" applyFont="1" applyBorder="1"/>
    <xf numFmtId="167" fontId="24" fillId="14" borderId="29" xfId="8" applyNumberFormat="1" applyFont="1" applyFill="1" applyBorder="1"/>
    <xf numFmtId="171" fontId="24" fillId="0" borderId="29" xfId="9" applyNumberFormat="1" applyFont="1" applyBorder="1"/>
    <xf numFmtId="167" fontId="24" fillId="0" borderId="29" xfId="5" applyNumberFormat="1" applyFont="1" applyBorder="1"/>
    <xf numFmtId="0" fontId="3" fillId="14" borderId="29" xfId="5" applyFont="1" applyFill="1" applyBorder="1"/>
    <xf numFmtId="0" fontId="24" fillId="0" borderId="29" xfId="5" applyFont="1" applyBorder="1"/>
    <xf numFmtId="0" fontId="3" fillId="0" borderId="29" xfId="5" applyFont="1" applyBorder="1" applyAlignment="1">
      <alignment horizontal="left" indent="1"/>
    </xf>
    <xf numFmtId="0" fontId="3" fillId="0" borderId="29" xfId="0" applyFont="1" applyBorder="1" applyAlignment="1">
      <alignment horizontal="left" vertical="top"/>
    </xf>
    <xf numFmtId="0" fontId="3" fillId="0" borderId="29" xfId="0" applyFont="1" applyBorder="1"/>
    <xf numFmtId="167" fontId="3" fillId="0" borderId="29" xfId="4" applyNumberFormat="1" applyFont="1" applyBorder="1" applyAlignment="1"/>
    <xf numFmtId="167" fontId="3" fillId="0" borderId="29" xfId="4" applyNumberFormat="1" applyFont="1" applyBorder="1"/>
    <xf numFmtId="167" fontId="3" fillId="0" borderId="29" xfId="4" applyNumberFormat="1" applyFont="1" applyFill="1" applyBorder="1"/>
    <xf numFmtId="9" fontId="3" fillId="0" borderId="29" xfId="2" applyFont="1" applyBorder="1"/>
    <xf numFmtId="1" fontId="3" fillId="0" borderId="29" xfId="4" applyNumberFormat="1" applyFont="1" applyFill="1" applyBorder="1"/>
    <xf numFmtId="167" fontId="3" fillId="0" borderId="29" xfId="8" applyNumberFormat="1" applyFont="1" applyBorder="1"/>
    <xf numFmtId="167" fontId="26" fillId="0" borderId="29" xfId="8" applyNumberFormat="1" applyFont="1" applyBorder="1"/>
    <xf numFmtId="167" fontId="3" fillId="14" borderId="29" xfId="8" applyNumberFormat="1" applyFont="1" applyFill="1" applyBorder="1"/>
    <xf numFmtId="171" fontId="28" fillId="7" borderId="29" xfId="9" applyNumberFormat="1" applyFont="1" applyFill="1" applyBorder="1"/>
    <xf numFmtId="9" fontId="28" fillId="7" borderId="29" xfId="9" applyNumberFormat="1" applyFont="1" applyFill="1" applyBorder="1"/>
    <xf numFmtId="0" fontId="3" fillId="0" borderId="29" xfId="5" applyFont="1" applyBorder="1"/>
    <xf numFmtId="171" fontId="21" fillId="11" borderId="29" xfId="10" applyNumberFormat="1" applyFont="1" applyFill="1" applyBorder="1" applyAlignment="1">
      <alignment horizontal="left" vertical="center"/>
    </xf>
    <xf numFmtId="169" fontId="21" fillId="11" borderId="29" xfId="10" applyNumberFormat="1" applyFont="1" applyFill="1" applyBorder="1" applyAlignment="1">
      <alignment horizontal="center" vertical="center"/>
    </xf>
    <xf numFmtId="171" fontId="21" fillId="11" borderId="29" xfId="10" applyNumberFormat="1" applyFont="1" applyFill="1" applyBorder="1" applyAlignment="1">
      <alignment horizontal="center" vertical="center"/>
    </xf>
    <xf numFmtId="9" fontId="21" fillId="11" borderId="29" xfId="2" applyFont="1" applyFill="1" applyBorder="1" applyAlignment="1">
      <alignment horizontal="center" vertical="center"/>
    </xf>
    <xf numFmtId="166" fontId="21" fillId="11" borderId="29" xfId="10" applyNumberFormat="1" applyFont="1" applyFill="1" applyBorder="1" applyAlignment="1">
      <alignment horizontal="center" vertical="center"/>
    </xf>
    <xf numFmtId="167" fontId="21" fillId="11" borderId="29" xfId="4" applyNumberFormat="1" applyFont="1" applyFill="1" applyBorder="1" applyAlignment="1">
      <alignment horizontal="center" vertical="center"/>
    </xf>
    <xf numFmtId="171" fontId="26" fillId="11" borderId="29" xfId="10" applyNumberFormat="1" applyFont="1" applyFill="1" applyBorder="1" applyAlignment="1">
      <alignment horizontal="center" vertical="center"/>
    </xf>
    <xf numFmtId="0" fontId="24" fillId="0" borderId="29" xfId="5" applyFont="1" applyBorder="1" applyAlignment="1">
      <alignment horizontal="center" vertical="center"/>
    </xf>
    <xf numFmtId="167" fontId="24" fillId="0" borderId="29" xfId="4" applyNumberFormat="1" applyFont="1" applyFill="1" applyBorder="1" applyAlignment="1"/>
    <xf numFmtId="9" fontId="24" fillId="0" borderId="29" xfId="2" applyFont="1" applyFill="1" applyBorder="1"/>
    <xf numFmtId="168" fontId="22" fillId="0" borderId="29" xfId="4" applyNumberFormat="1" applyFont="1" applyFill="1" applyBorder="1" applyAlignment="1">
      <alignment horizontal="center" vertical="center"/>
    </xf>
    <xf numFmtId="1" fontId="24" fillId="0" borderId="29" xfId="4" applyNumberFormat="1" applyFont="1" applyFill="1" applyBorder="1"/>
    <xf numFmtId="167" fontId="24" fillId="0" borderId="29" xfId="8" applyNumberFormat="1" applyFont="1" applyFill="1" applyBorder="1"/>
    <xf numFmtId="167" fontId="21" fillId="0" borderId="29" xfId="8" applyNumberFormat="1" applyFont="1" applyFill="1" applyBorder="1"/>
    <xf numFmtId="171" fontId="24" fillId="14" borderId="29" xfId="9" applyNumberFormat="1" applyFont="1" applyFill="1" applyBorder="1"/>
    <xf numFmtId="167" fontId="24" fillId="14" borderId="29" xfId="5" applyNumberFormat="1" applyFont="1" applyFill="1" applyBorder="1"/>
    <xf numFmtId="9" fontId="24" fillId="14" borderId="29" xfId="2" applyFont="1" applyFill="1" applyBorder="1"/>
    <xf numFmtId="167" fontId="24" fillId="0" borderId="29" xfId="4" applyNumberFormat="1" applyFont="1" applyBorder="1" applyAlignment="1">
      <alignment horizontal="left" indent="1"/>
    </xf>
    <xf numFmtId="0" fontId="24" fillId="0" borderId="29" xfId="4" applyNumberFormat="1" applyFont="1" applyBorder="1"/>
    <xf numFmtId="0" fontId="24" fillId="0" borderId="29" xfId="4" applyNumberFormat="1" applyFont="1" applyFill="1" applyBorder="1"/>
    <xf numFmtId="171" fontId="28" fillId="6" borderId="29" xfId="9" applyNumberFormat="1" applyFont="1" applyFill="1" applyBorder="1"/>
    <xf numFmtId="9" fontId="28" fillId="6" borderId="29" xfId="9" applyNumberFormat="1" applyFont="1" applyFill="1" applyBorder="1"/>
    <xf numFmtId="171" fontId="21" fillId="12" borderId="29" xfId="10" applyNumberFormat="1" applyFont="1" applyFill="1" applyBorder="1" applyAlignment="1">
      <alignment horizontal="left" vertical="center"/>
    </xf>
    <xf numFmtId="169" fontId="21" fillId="12" borderId="29" xfId="10" applyNumberFormat="1" applyFont="1" applyFill="1" applyBorder="1" applyAlignment="1">
      <alignment horizontal="center" vertical="center"/>
    </xf>
    <xf numFmtId="171" fontId="21" fillId="12" borderId="29" xfId="10" applyNumberFormat="1" applyFont="1" applyFill="1" applyBorder="1" applyAlignment="1">
      <alignment horizontal="center" vertical="center"/>
    </xf>
    <xf numFmtId="9" fontId="21" fillId="12" borderId="29" xfId="2" applyFont="1" applyFill="1" applyBorder="1" applyAlignment="1">
      <alignment horizontal="center" vertical="center"/>
    </xf>
    <xf numFmtId="166" fontId="21" fillId="12" borderId="29" xfId="10" applyNumberFormat="1" applyFont="1" applyFill="1" applyBorder="1" applyAlignment="1">
      <alignment horizontal="center" vertical="center"/>
    </xf>
    <xf numFmtId="1" fontId="21" fillId="12" borderId="29" xfId="10" applyNumberFormat="1" applyFont="1" applyFill="1" applyBorder="1" applyAlignment="1">
      <alignment horizontal="center" vertical="center"/>
    </xf>
    <xf numFmtId="167" fontId="21" fillId="12" borderId="29" xfId="4" applyNumberFormat="1" applyFont="1" applyFill="1" applyBorder="1" applyAlignment="1">
      <alignment horizontal="center" vertical="center"/>
    </xf>
    <xf numFmtId="171" fontId="26" fillId="12" borderId="29" xfId="10" applyNumberFormat="1" applyFont="1" applyFill="1" applyBorder="1" applyAlignment="1">
      <alignment horizontal="center" vertical="center"/>
    </xf>
    <xf numFmtId="171" fontId="21" fillId="0" borderId="29" xfId="10" applyNumberFormat="1" applyFont="1" applyFill="1" applyBorder="1" applyAlignment="1">
      <alignment horizontal="center" vertical="center"/>
    </xf>
    <xf numFmtId="171" fontId="3" fillId="0" borderId="29" xfId="10" applyNumberFormat="1" applyFont="1" applyBorder="1" applyAlignment="1">
      <alignment horizontal="left" vertical="center" indent="1"/>
    </xf>
    <xf numFmtId="169" fontId="24" fillId="0" borderId="29" xfId="10" applyNumberFormat="1" applyFont="1" applyBorder="1" applyAlignment="1">
      <alignment horizontal="left" vertical="center" indent="1"/>
    </xf>
    <xf numFmtId="171" fontId="24" fillId="0" borderId="29" xfId="10" applyNumberFormat="1" applyFont="1" applyBorder="1" applyAlignment="1">
      <alignment horizontal="left" vertical="center" indent="1"/>
    </xf>
    <xf numFmtId="171" fontId="24" fillId="0" borderId="29" xfId="10" applyNumberFormat="1" applyFont="1" applyBorder="1" applyAlignment="1">
      <alignment horizontal="center" vertical="center"/>
    </xf>
    <xf numFmtId="171" fontId="24" fillId="0" borderId="29" xfId="10" applyNumberFormat="1" applyFont="1" applyFill="1" applyBorder="1" applyAlignment="1">
      <alignment horizontal="center" vertical="center"/>
    </xf>
    <xf numFmtId="171" fontId="3" fillId="0" borderId="29" xfId="10" applyNumberFormat="1" applyFont="1" applyBorder="1" applyAlignment="1">
      <alignment horizontal="center" vertical="center"/>
    </xf>
    <xf numFmtId="171" fontId="26" fillId="0" borderId="29" xfId="10" applyNumberFormat="1" applyFont="1" applyFill="1" applyBorder="1" applyAlignment="1">
      <alignment horizontal="center" vertical="center"/>
    </xf>
    <xf numFmtId="171" fontId="26" fillId="0" borderId="29" xfId="10" applyNumberFormat="1" applyFont="1" applyBorder="1" applyAlignment="1">
      <alignment horizontal="center" vertical="center"/>
    </xf>
    <xf numFmtId="170" fontId="26" fillId="0" borderId="29" xfId="10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1" fontId="24" fillId="0" borderId="29" xfId="4" applyNumberFormat="1" applyFont="1" applyBorder="1" applyAlignment="1">
      <alignment horizontal="center" vertical="center"/>
    </xf>
    <xf numFmtId="167" fontId="3" fillId="0" borderId="29" xfId="4" applyNumberFormat="1" applyFont="1" applyFill="1" applyBorder="1" applyAlignment="1">
      <alignment horizontal="center" vertical="center"/>
    </xf>
    <xf numFmtId="171" fontId="24" fillId="14" borderId="29" xfId="10" applyNumberFormat="1" applyFont="1" applyFill="1" applyBorder="1" applyAlignment="1">
      <alignment horizontal="center" vertical="center"/>
    </xf>
    <xf numFmtId="171" fontId="3" fillId="14" borderId="29" xfId="10" applyNumberFormat="1" applyFont="1" applyFill="1" applyBorder="1" applyAlignment="1">
      <alignment horizontal="center" vertical="center"/>
    </xf>
    <xf numFmtId="171" fontId="21" fillId="10" borderId="29" xfId="10" applyNumberFormat="1" applyFont="1" applyFill="1" applyBorder="1" applyAlignment="1">
      <alignment horizontal="left" vertical="center"/>
    </xf>
    <xf numFmtId="169" fontId="21" fillId="10" borderId="29" xfId="10" applyNumberFormat="1" applyFont="1" applyFill="1" applyBorder="1" applyAlignment="1">
      <alignment horizontal="center" vertical="center"/>
    </xf>
    <xf numFmtId="171" fontId="21" fillId="10" borderId="29" xfId="10" applyNumberFormat="1" applyFont="1" applyFill="1" applyBorder="1" applyAlignment="1">
      <alignment horizontal="center" vertical="center"/>
    </xf>
    <xf numFmtId="9" fontId="21" fillId="10" borderId="29" xfId="2" applyFont="1" applyFill="1" applyBorder="1" applyAlignment="1">
      <alignment horizontal="center" vertical="center"/>
    </xf>
    <xf numFmtId="166" fontId="21" fillId="10" borderId="29" xfId="10" applyNumberFormat="1" applyFont="1" applyFill="1" applyBorder="1" applyAlignment="1">
      <alignment horizontal="center" vertical="center"/>
    </xf>
    <xf numFmtId="171" fontId="21" fillId="10" borderId="29" xfId="10" applyNumberFormat="1" applyFont="1" applyFill="1" applyBorder="1" applyAlignment="1">
      <alignment horizontal="center"/>
    </xf>
    <xf numFmtId="1" fontId="29" fillId="16" borderId="29" xfId="10" applyNumberFormat="1" applyFont="1" applyFill="1" applyBorder="1" applyAlignment="1">
      <alignment horizontal="center"/>
    </xf>
    <xf numFmtId="171" fontId="26" fillId="10" borderId="29" xfId="10" applyNumberFormat="1" applyFont="1" applyFill="1" applyBorder="1" applyAlignment="1">
      <alignment horizontal="center" vertical="center"/>
    </xf>
    <xf numFmtId="171" fontId="21" fillId="0" borderId="29" xfId="10" applyNumberFormat="1" applyFont="1" applyBorder="1" applyAlignment="1">
      <alignment horizontal="center" vertical="center"/>
    </xf>
    <xf numFmtId="171" fontId="22" fillId="0" borderId="29" xfId="10" applyNumberFormat="1" applyFont="1" applyBorder="1" applyAlignment="1">
      <alignment horizontal="left" vertical="center" indent="1"/>
    </xf>
    <xf numFmtId="167" fontId="24" fillId="0" borderId="29" xfId="4" applyNumberFormat="1" applyFont="1" applyBorder="1" applyAlignment="1">
      <alignment horizontal="right" vertical="center"/>
    </xf>
    <xf numFmtId="0" fontId="24" fillId="0" borderId="29" xfId="5" applyFont="1" applyBorder="1" applyAlignment="1">
      <alignment horizontal="left" indent="1"/>
    </xf>
    <xf numFmtId="0" fontId="24" fillId="0" borderId="29" xfId="0" applyFont="1" applyBorder="1" applyAlignment="1">
      <alignment horizontal="left" indent="1"/>
    </xf>
    <xf numFmtId="167" fontId="24" fillId="0" borderId="29" xfId="6" applyNumberFormat="1" applyFont="1" applyBorder="1"/>
    <xf numFmtId="9" fontId="24" fillId="0" borderId="29" xfId="7" applyFont="1" applyBorder="1"/>
    <xf numFmtId="1" fontId="24" fillId="0" borderId="29" xfId="4" applyNumberFormat="1" applyFont="1" applyBorder="1"/>
    <xf numFmtId="169" fontId="24" fillId="0" borderId="29" xfId="5" applyNumberFormat="1" applyFont="1" applyBorder="1" applyAlignment="1">
      <alignment horizontal="left" indent="1"/>
    </xf>
    <xf numFmtId="0" fontId="6" fillId="0" borderId="6" xfId="0" applyFont="1" applyFill="1" applyBorder="1" applyAlignment="1">
      <alignment horizontal="center" wrapText="1"/>
    </xf>
    <xf numFmtId="49" fontId="6" fillId="0" borderId="6" xfId="0" applyNumberFormat="1" applyFont="1" applyFill="1" applyBorder="1" applyAlignment="1">
      <alignment horizontal="center" wrapText="1"/>
    </xf>
    <xf numFmtId="43" fontId="24" fillId="0" borderId="29" xfId="4" applyNumberFormat="1" applyFont="1" applyBorder="1"/>
    <xf numFmtId="168" fontId="22" fillId="0" borderId="29" xfId="4" applyNumberFormat="1" applyFont="1" applyFill="1" applyBorder="1" applyAlignment="1">
      <alignment vertical="center"/>
    </xf>
    <xf numFmtId="168" fontId="22" fillId="0" borderId="29" xfId="10" applyNumberFormat="1" applyFont="1" applyFill="1" applyBorder="1" applyAlignment="1">
      <alignment vertical="center"/>
    </xf>
    <xf numFmtId="0" fontId="32" fillId="0" borderId="36" xfId="0" applyFont="1" applyBorder="1" applyAlignment="1">
      <alignment horizontal="center" vertical="center" wrapText="1"/>
    </xf>
    <xf numFmtId="0" fontId="31" fillId="17" borderId="37" xfId="0" applyFont="1" applyFill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0" fontId="31" fillId="14" borderId="37" xfId="0" applyFont="1" applyFill="1" applyBorder="1" applyAlignment="1">
      <alignment horizontal="center" vertical="center" wrapText="1"/>
    </xf>
    <xf numFmtId="1" fontId="33" fillId="0" borderId="0" xfId="0" applyNumberFormat="1" applyFont="1" applyAlignment="1">
      <alignment horizontal="center" vertical="center" wrapText="1"/>
    </xf>
    <xf numFmtId="9" fontId="33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18" borderId="38" xfId="0" applyFont="1" applyFill="1" applyBorder="1" applyAlignment="1">
      <alignment horizontal="center" wrapText="1"/>
    </xf>
    <xf numFmtId="9" fontId="33" fillId="0" borderId="38" xfId="0" applyNumberFormat="1" applyFont="1" applyBorder="1" applyAlignment="1">
      <alignment horizontal="center" vertical="center" wrapText="1"/>
    </xf>
    <xf numFmtId="0" fontId="33" fillId="19" borderId="38" xfId="0" applyFont="1" applyFill="1" applyBorder="1" applyAlignment="1">
      <alignment horizontal="center" wrapText="1"/>
    </xf>
    <xf numFmtId="0" fontId="33" fillId="20" borderId="38" xfId="0" applyFont="1" applyFill="1" applyBorder="1" applyAlignment="1">
      <alignment horizontal="center" wrapText="1"/>
    </xf>
    <xf numFmtId="1" fontId="32" fillId="0" borderId="0" xfId="0" applyNumberFormat="1" applyFont="1" applyAlignment="1">
      <alignment horizontal="center" vertical="center" wrapText="1"/>
    </xf>
    <xf numFmtId="9" fontId="32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1" fillId="16" borderId="37" xfId="0" applyFont="1" applyFill="1" applyBorder="1" applyAlignment="1">
      <alignment horizontal="center" vertical="center" wrapText="1"/>
    </xf>
    <xf numFmtId="0" fontId="33" fillId="0" borderId="38" xfId="0" applyFont="1" applyBorder="1" applyAlignment="1">
      <alignment vertical="top" wrapText="1"/>
    </xf>
    <xf numFmtId="9" fontId="32" fillId="0" borderId="0" xfId="0" applyNumberFormat="1" applyFont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167" fontId="24" fillId="16" borderId="29" xfId="4" applyNumberFormat="1" applyFont="1" applyFill="1" applyBorder="1"/>
    <xf numFmtId="0" fontId="22" fillId="0" borderId="29" xfId="5" applyFont="1" applyFill="1" applyBorder="1" applyAlignment="1">
      <alignment vertical="center" wrapText="1"/>
    </xf>
    <xf numFmtId="0" fontId="21" fillId="0" borderId="29" xfId="5" applyFont="1" applyFill="1" applyBorder="1" applyAlignment="1">
      <alignment vertical="center" wrapText="1"/>
    </xf>
    <xf numFmtId="2" fontId="24" fillId="0" borderId="29" xfId="0" applyNumberFormat="1" applyFont="1" applyBorder="1"/>
    <xf numFmtId="0" fontId="6" fillId="0" borderId="1" xfId="0" applyFont="1" applyFill="1" applyBorder="1" applyAlignment="1">
      <alignment horizontal="center" wrapText="1"/>
    </xf>
    <xf numFmtId="2" fontId="6" fillId="0" borderId="22" xfId="0" applyNumberFormat="1" applyFont="1" applyFill="1" applyBorder="1" applyAlignment="1">
      <alignment horizontal="center" wrapText="1"/>
    </xf>
    <xf numFmtId="2" fontId="6" fillId="0" borderId="1" xfId="0" applyNumberFormat="1" applyFont="1" applyFill="1" applyBorder="1" applyAlignment="1">
      <alignment horizontal="center" wrapText="1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" fontId="9" fillId="0" borderId="4" xfId="4" applyNumberFormat="1" applyFont="1" applyBorder="1"/>
    <xf numFmtId="4" fontId="9" fillId="0" borderId="16" xfId="4" applyNumberFormat="1" applyFont="1" applyBorder="1"/>
    <xf numFmtId="4" fontId="9" fillId="0" borderId="7" xfId="4" applyNumberFormat="1" applyFont="1" applyBorder="1"/>
    <xf numFmtId="10" fontId="11" fillId="0" borderId="0" xfId="2" applyNumberFormat="1" applyFont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9" fontId="9" fillId="13" borderId="27" xfId="0" applyNumberFormat="1" applyFont="1" applyFill="1" applyBorder="1"/>
    <xf numFmtId="165" fontId="11" fillId="9" borderId="26" xfId="1" applyNumberFormat="1" applyFont="1" applyFill="1" applyBorder="1" applyAlignment="1">
      <alignment vertical="center"/>
    </xf>
    <xf numFmtId="166" fontId="13" fillId="0" borderId="4" xfId="4" applyNumberFormat="1" applyFont="1" applyFill="1" applyBorder="1"/>
    <xf numFmtId="14" fontId="9" fillId="13" borderId="39" xfId="3" applyNumberFormat="1" applyFont="1" applyFill="1" applyBorder="1" applyAlignment="1">
      <alignment horizontal="center"/>
    </xf>
    <xf numFmtId="49" fontId="9" fillId="13" borderId="40" xfId="0" applyNumberFormat="1" applyFont="1" applyFill="1" applyBorder="1"/>
    <xf numFmtId="49" fontId="9" fillId="13" borderId="8" xfId="0" applyNumberFormat="1" applyFont="1" applyFill="1" applyBorder="1"/>
    <xf numFmtId="49" fontId="9" fillId="13" borderId="4" xfId="3" applyNumberFormat="1" applyFont="1" applyFill="1" applyBorder="1" applyAlignment="1">
      <alignment horizontal="left"/>
    </xf>
    <xf numFmtId="49" fontId="11" fillId="0" borderId="0" xfId="0" applyNumberFormat="1" applyFont="1" applyAlignment="1">
      <alignment horizontal="right"/>
    </xf>
    <xf numFmtId="168" fontId="11" fillId="0" borderId="0" xfId="0" applyNumberFormat="1" applyFont="1" applyAlignment="1">
      <alignment wrapText="1"/>
    </xf>
    <xf numFmtId="44" fontId="11" fillId="0" borderId="0" xfId="0" applyNumberFormat="1" applyFont="1" applyAlignment="1">
      <alignment wrapText="1"/>
    </xf>
    <xf numFmtId="9" fontId="9" fillId="0" borderId="0" xfId="2" applyFont="1" applyBorder="1" applyAlignment="1">
      <alignment horizontal="center" vertical="center"/>
    </xf>
    <xf numFmtId="10" fontId="9" fillId="0" borderId="0" xfId="2" applyNumberFormat="1" applyFont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" fontId="9" fillId="0" borderId="4" xfId="4" applyNumberFormat="1" applyFont="1" applyFill="1" applyBorder="1"/>
    <xf numFmtId="4" fontId="9" fillId="0" borderId="16" xfId="4" applyNumberFormat="1" applyFont="1" applyFill="1" applyBorder="1"/>
    <xf numFmtId="4" fontId="9" fillId="2" borderId="4" xfId="4" applyNumberFormat="1" applyFont="1" applyFill="1" applyBorder="1"/>
    <xf numFmtId="4" fontId="11" fillId="0" borderId="17" xfId="0" applyNumberFormat="1" applyFont="1" applyBorder="1"/>
    <xf numFmtId="43" fontId="24" fillId="0" borderId="29" xfId="8" applyNumberFormat="1" applyFont="1" applyBorder="1"/>
    <xf numFmtId="43" fontId="3" fillId="0" borderId="29" xfId="8" applyNumberFormat="1" applyFont="1" applyBorder="1"/>
    <xf numFmtId="43" fontId="21" fillId="11" borderId="29" xfId="10" applyNumberFormat="1" applyFont="1" applyFill="1" applyBorder="1" applyAlignment="1">
      <alignment horizontal="center" vertical="center"/>
    </xf>
    <xf numFmtId="43" fontId="24" fillId="0" borderId="29" xfId="8" applyNumberFormat="1" applyFont="1" applyFill="1" applyBorder="1"/>
    <xf numFmtId="43" fontId="21" fillId="12" borderId="29" xfId="10" applyNumberFormat="1" applyFont="1" applyFill="1" applyBorder="1" applyAlignment="1">
      <alignment horizontal="center" vertical="center"/>
    </xf>
    <xf numFmtId="43" fontId="24" fillId="0" borderId="29" xfId="10" applyNumberFormat="1" applyFont="1" applyBorder="1" applyAlignment="1">
      <alignment horizontal="center" vertical="center"/>
    </xf>
    <xf numFmtId="43" fontId="21" fillId="10" borderId="29" xfId="1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24" fillId="0" borderId="29" xfId="0" applyFont="1" applyFill="1" applyBorder="1" applyAlignment="1">
      <alignment horizontal="left" vertical="top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2" fontId="21" fillId="13" borderId="29" xfId="5" applyNumberFormat="1" applyFont="1" applyFill="1" applyBorder="1" applyAlignment="1">
      <alignment vertical="center" wrapText="1"/>
    </xf>
    <xf numFmtId="2" fontId="21" fillId="3" borderId="29" xfId="6" applyNumberFormat="1" applyFont="1" applyFill="1" applyBorder="1" applyAlignment="1">
      <alignment horizontal="center" vertical="center" wrapText="1"/>
    </xf>
    <xf numFmtId="2" fontId="24" fillId="0" borderId="29" xfId="4" applyNumberFormat="1" applyFont="1" applyBorder="1"/>
    <xf numFmtId="2" fontId="3" fillId="0" borderId="29" xfId="4" applyNumberFormat="1" applyFont="1" applyBorder="1"/>
    <xf numFmtId="2" fontId="21" fillId="11" borderId="29" xfId="10" applyNumberFormat="1" applyFont="1" applyFill="1" applyBorder="1" applyAlignment="1">
      <alignment horizontal="center" vertical="center"/>
    </xf>
    <xf numFmtId="2" fontId="24" fillId="0" borderId="29" xfId="4" applyNumberFormat="1" applyFont="1" applyFill="1" applyBorder="1"/>
    <xf numFmtId="2" fontId="21" fillId="12" borderId="29" xfId="10" applyNumberFormat="1" applyFont="1" applyFill="1" applyBorder="1" applyAlignment="1">
      <alignment horizontal="center" vertical="center"/>
    </xf>
    <xf numFmtId="2" fontId="26" fillId="0" borderId="29" xfId="10" applyNumberFormat="1" applyFont="1" applyBorder="1" applyAlignment="1">
      <alignment horizontal="center" vertical="center"/>
    </xf>
    <xf numFmtId="2" fontId="21" fillId="10" borderId="29" xfId="10" applyNumberFormat="1" applyFont="1" applyFill="1" applyBorder="1" applyAlignment="1">
      <alignment horizontal="center" vertical="center"/>
    </xf>
    <xf numFmtId="2" fontId="24" fillId="0" borderId="29" xfId="6" applyNumberFormat="1" applyFont="1" applyBorder="1"/>
    <xf numFmtId="44" fontId="24" fillId="0" borderId="29" xfId="5" applyNumberFormat="1" applyFont="1" applyBorder="1"/>
    <xf numFmtId="0" fontId="24" fillId="2" borderId="29" xfId="0" applyFont="1" applyFill="1" applyBorder="1"/>
    <xf numFmtId="4" fontId="24" fillId="0" borderId="29" xfId="5" applyNumberFormat="1" applyFont="1" applyBorder="1"/>
    <xf numFmtId="4" fontId="9" fillId="0" borderId="28" xfId="4" applyNumberFormat="1" applyFont="1" applyBorder="1"/>
    <xf numFmtId="170" fontId="24" fillId="0" borderId="29" xfId="5" applyNumberFormat="1" applyFont="1" applyBorder="1"/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3" fontId="9" fillId="0" borderId="7" xfId="4" applyNumberFormat="1" applyFont="1" applyBorder="1"/>
    <xf numFmtId="43" fontId="9" fillId="0" borderId="28" xfId="4" applyNumberFormat="1" applyFont="1" applyBorder="1"/>
    <xf numFmtId="4" fontId="9" fillId="13" borderId="4" xfId="4" applyNumberFormat="1" applyFont="1" applyFill="1" applyBorder="1"/>
    <xf numFmtId="4" fontId="9" fillId="13" borderId="16" xfId="4" applyNumberFormat="1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49" fontId="9" fillId="13" borderId="42" xfId="3" applyNumberFormat="1" applyFont="1" applyFill="1" applyBorder="1" applyAlignment="1">
      <alignment horizontal="center"/>
    </xf>
    <xf numFmtId="166" fontId="13" fillId="0" borderId="42" xfId="4" applyNumberFormat="1" applyFont="1" applyFill="1" applyBorder="1"/>
    <xf numFmtId="166" fontId="9" fillId="0" borderId="42" xfId="4" applyNumberFormat="1" applyFont="1" applyFill="1" applyBorder="1"/>
    <xf numFmtId="3" fontId="9" fillId="0" borderId="42" xfId="4" applyNumberFormat="1" applyFont="1" applyFill="1" applyBorder="1"/>
    <xf numFmtId="3" fontId="9" fillId="0" borderId="42" xfId="4" applyNumberFormat="1" applyFont="1" applyBorder="1"/>
    <xf numFmtId="167" fontId="9" fillId="0" borderId="0" xfId="4" applyNumberFormat="1" applyFont="1" applyBorder="1"/>
    <xf numFmtId="43" fontId="9" fillId="0" borderId="0" xfId="4" applyNumberFormat="1" applyFont="1" applyBorder="1"/>
    <xf numFmtId="4" fontId="9" fillId="0" borderId="42" xfId="4" applyNumberFormat="1" applyFont="1" applyBorder="1"/>
    <xf numFmtId="4" fontId="9" fillId="0" borderId="0" xfId="4" applyNumberFormat="1" applyFont="1" applyBorder="1"/>
    <xf numFmtId="3" fontId="9" fillId="0" borderId="0" xfId="4" applyNumberFormat="1" applyFont="1" applyFill="1" applyBorder="1"/>
    <xf numFmtId="3" fontId="9" fillId="13" borderId="42" xfId="4" applyNumberFormat="1" applyFont="1" applyFill="1" applyBorder="1"/>
    <xf numFmtId="4" fontId="9" fillId="13" borderId="42" xfId="4" applyNumberFormat="1" applyFont="1" applyFill="1" applyBorder="1"/>
    <xf numFmtId="165" fontId="9" fillId="0" borderId="43" xfId="1" applyNumberFormat="1" applyFont="1" applyBorder="1"/>
    <xf numFmtId="49" fontId="9" fillId="13" borderId="44" xfId="0" applyNumberFormat="1" applyFont="1" applyFill="1" applyBorder="1"/>
    <xf numFmtId="49" fontId="9" fillId="13" borderId="45" xfId="0" applyNumberFormat="1" applyFont="1" applyFill="1" applyBorder="1"/>
    <xf numFmtId="166" fontId="9" fillId="0" borderId="21" xfId="4" applyNumberFormat="1" applyFont="1" applyFill="1" applyBorder="1"/>
    <xf numFmtId="14" fontId="9" fillId="13" borderId="22" xfId="3" applyNumberFormat="1" applyFont="1" applyFill="1" applyBorder="1" applyAlignment="1">
      <alignment horizontal="center"/>
    </xf>
    <xf numFmtId="49" fontId="9" fillId="13" borderId="46" xfId="3" applyNumberFormat="1" applyFont="1" applyFill="1" applyBorder="1" applyAlignment="1">
      <alignment horizontal="center"/>
    </xf>
    <xf numFmtId="166" fontId="13" fillId="0" borderId="45" xfId="4" applyNumberFormat="1" applyFont="1" applyFill="1" applyBorder="1"/>
    <xf numFmtId="166" fontId="9" fillId="0" borderId="45" xfId="4" applyNumberFormat="1" applyFont="1" applyFill="1" applyBorder="1"/>
    <xf numFmtId="3" fontId="9" fillId="0" borderId="45" xfId="4" applyNumberFormat="1" applyFont="1" applyFill="1" applyBorder="1"/>
    <xf numFmtId="3" fontId="9" fillId="0" borderId="45" xfId="4" applyNumberFormat="1" applyFont="1" applyBorder="1"/>
    <xf numFmtId="167" fontId="9" fillId="0" borderId="47" xfId="4" applyNumberFormat="1" applyFont="1" applyBorder="1"/>
    <xf numFmtId="43" fontId="9" fillId="0" borderId="47" xfId="4" applyNumberFormat="1" applyFont="1" applyBorder="1"/>
    <xf numFmtId="4" fontId="9" fillId="0" borderId="45" xfId="4" applyNumberFormat="1" applyFont="1" applyBorder="1"/>
    <xf numFmtId="4" fontId="9" fillId="0" borderId="47" xfId="4" applyNumberFormat="1" applyFont="1" applyBorder="1"/>
    <xf numFmtId="3" fontId="9" fillId="0" borderId="47" xfId="4" applyNumberFormat="1" applyFont="1" applyFill="1" applyBorder="1"/>
    <xf numFmtId="3" fontId="9" fillId="13" borderId="45" xfId="4" applyNumberFormat="1" applyFont="1" applyFill="1" applyBorder="1"/>
    <xf numFmtId="4" fontId="9" fillId="2" borderId="45" xfId="4" applyNumberFormat="1" applyFont="1" applyFill="1" applyBorder="1"/>
    <xf numFmtId="4" fontId="9" fillId="13" borderId="45" xfId="4" applyNumberFormat="1" applyFont="1" applyFill="1" applyBorder="1"/>
    <xf numFmtId="3" fontId="11" fillId="9" borderId="45" xfId="4" applyNumberFormat="1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30" xfId="4" applyNumberFormat="1" applyFont="1" applyFill="1" applyBorder="1" applyAlignment="1">
      <alignment vertical="center"/>
    </xf>
    <xf numFmtId="168" fontId="22" fillId="0" borderId="31" xfId="4" applyNumberFormat="1" applyFont="1" applyFill="1" applyBorder="1" applyAlignment="1">
      <alignment vertical="center"/>
    </xf>
    <xf numFmtId="168" fontId="24" fillId="0" borderId="30" xfId="4" applyNumberFormat="1" applyFont="1" applyFill="1" applyBorder="1" applyAlignment="1">
      <alignment vertical="center"/>
    </xf>
    <xf numFmtId="49" fontId="9" fillId="13" borderId="48" xfId="0" applyNumberFormat="1" applyFont="1" applyFill="1" applyBorder="1"/>
    <xf numFmtId="49" fontId="9" fillId="13" borderId="49" xfId="0" applyNumberFormat="1" applyFont="1" applyFill="1" applyBorder="1"/>
    <xf numFmtId="166" fontId="13" fillId="0" borderId="49" xfId="4" applyNumberFormat="1" applyFont="1" applyFill="1" applyBorder="1"/>
    <xf numFmtId="166" fontId="9" fillId="0" borderId="49" xfId="4" applyNumberFormat="1" applyFont="1" applyFill="1" applyBorder="1"/>
    <xf numFmtId="3" fontId="9" fillId="0" borderId="49" xfId="4" applyNumberFormat="1" applyFont="1" applyFill="1" applyBorder="1"/>
    <xf numFmtId="3" fontId="9" fillId="0" borderId="49" xfId="4" applyNumberFormat="1" applyFont="1" applyBorder="1"/>
    <xf numFmtId="167" fontId="9" fillId="0" borderId="50" xfId="4" applyNumberFormat="1" applyFont="1" applyBorder="1"/>
    <xf numFmtId="43" fontId="9" fillId="0" borderId="50" xfId="4" applyNumberFormat="1" applyFont="1" applyBorder="1"/>
    <xf numFmtId="4" fontId="9" fillId="0" borderId="49" xfId="4" applyNumberFormat="1" applyFont="1" applyBorder="1"/>
    <xf numFmtId="4" fontId="9" fillId="0" borderId="50" xfId="4" applyNumberFormat="1" applyFont="1" applyBorder="1"/>
    <xf numFmtId="3" fontId="9" fillId="0" borderId="50" xfId="4" applyNumberFormat="1" applyFont="1" applyFill="1" applyBorder="1"/>
    <xf numFmtId="3" fontId="9" fillId="13" borderId="49" xfId="4" applyNumberFormat="1" applyFont="1" applyFill="1" applyBorder="1"/>
    <xf numFmtId="4" fontId="9" fillId="2" borderId="49" xfId="4" applyNumberFormat="1" applyFont="1" applyFill="1" applyBorder="1"/>
    <xf numFmtId="4" fontId="9" fillId="13" borderId="49" xfId="4" applyNumberFormat="1" applyFont="1" applyFill="1" applyBorder="1"/>
    <xf numFmtId="3" fontId="11" fillId="9" borderId="49" xfId="4" applyNumberFormat="1" applyFont="1" applyFill="1" applyBorder="1"/>
    <xf numFmtId="166" fontId="9" fillId="0" borderId="51" xfId="4" applyNumberFormat="1" applyFont="1" applyFill="1" applyBorder="1"/>
    <xf numFmtId="49" fontId="9" fillId="13" borderId="46" xfId="0" applyNumberFormat="1" applyFont="1" applyFill="1" applyBorder="1"/>
    <xf numFmtId="0" fontId="0" fillId="0" borderId="0" xfId="0" applyBorder="1"/>
    <xf numFmtId="168" fontId="9" fillId="0" borderId="0" xfId="0" applyNumberFormat="1" applyFont="1" applyAlignment="1">
      <alignment wrapText="1"/>
    </xf>
    <xf numFmtId="44" fontId="9" fillId="0" borderId="0" xfId="0" applyNumberFormat="1" applyFont="1" applyAlignment="1">
      <alignment wrapText="1"/>
    </xf>
    <xf numFmtId="10" fontId="9" fillId="0" borderId="0" xfId="2" applyNumberFormat="1" applyFont="1" applyBorder="1"/>
    <xf numFmtId="49" fontId="6" fillId="0" borderId="1" xfId="0" applyNumberFormat="1" applyFont="1" applyFill="1" applyBorder="1" applyAlignment="1">
      <alignment horizontal="center" vertical="center" wrapText="1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9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64" fontId="9" fillId="0" borderId="0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horizontal="right" vertical="center"/>
    </xf>
    <xf numFmtId="168" fontId="9" fillId="0" borderId="0" xfId="0" applyNumberFormat="1" applyFont="1" applyBorder="1" applyAlignment="1">
      <alignment horizontal="right" vertical="center"/>
    </xf>
    <xf numFmtId="0" fontId="15" fillId="0" borderId="0" xfId="3" applyFont="1" applyBorder="1" applyAlignment="1">
      <alignment vertical="center"/>
    </xf>
    <xf numFmtId="10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166" fontId="9" fillId="0" borderId="52" xfId="4" applyNumberFormat="1" applyFont="1" applyFill="1" applyBorder="1"/>
    <xf numFmtId="49" fontId="9" fillId="13" borderId="53" xfId="0" applyNumberFormat="1" applyFont="1" applyFill="1" applyBorder="1"/>
    <xf numFmtId="49" fontId="9" fillId="13" borderId="53" xfId="3" applyNumberFormat="1" applyFont="1" applyFill="1" applyBorder="1" applyAlignment="1">
      <alignment horizontal="center"/>
    </xf>
    <xf numFmtId="166" fontId="13" fillId="0" borderId="17" xfId="4" applyNumberFormat="1" applyFont="1" applyFill="1" applyBorder="1"/>
    <xf numFmtId="166" fontId="9" fillId="0" borderId="17" xfId="4" applyNumberFormat="1" applyFont="1" applyFill="1" applyBorder="1"/>
    <xf numFmtId="3" fontId="9" fillId="0" borderId="17" xfId="4" applyNumberFormat="1" applyFont="1" applyFill="1" applyBorder="1"/>
    <xf numFmtId="3" fontId="9" fillId="0" borderId="17" xfId="4" applyNumberFormat="1" applyFont="1" applyBorder="1"/>
    <xf numFmtId="167" fontId="9" fillId="0" borderId="54" xfId="4" applyNumberFormat="1" applyFont="1" applyBorder="1"/>
    <xf numFmtId="43" fontId="9" fillId="0" borderId="54" xfId="4" applyNumberFormat="1" applyFont="1" applyBorder="1"/>
    <xf numFmtId="4" fontId="9" fillId="0" borderId="17" xfId="4" applyNumberFormat="1" applyFont="1" applyBorder="1"/>
    <xf numFmtId="4" fontId="9" fillId="0" borderId="54" xfId="4" applyNumberFormat="1" applyFont="1" applyBorder="1"/>
    <xf numFmtId="3" fontId="9" fillId="0" borderId="54" xfId="4" applyNumberFormat="1" applyFont="1" applyBorder="1"/>
    <xf numFmtId="3" fontId="9" fillId="0" borderId="54" xfId="4" applyNumberFormat="1" applyFont="1" applyFill="1" applyBorder="1"/>
    <xf numFmtId="3" fontId="9" fillId="13" borderId="17" xfId="4" applyNumberFormat="1" applyFont="1" applyFill="1" applyBorder="1"/>
    <xf numFmtId="4" fontId="9" fillId="2" borderId="17" xfId="4" applyNumberFormat="1" applyFont="1" applyFill="1" applyBorder="1"/>
    <xf numFmtId="4" fontId="9" fillId="13" borderId="17" xfId="4" applyNumberFormat="1" applyFont="1" applyFill="1" applyBorder="1"/>
    <xf numFmtId="3" fontId="11" fillId="9" borderId="17" xfId="4" applyNumberFormat="1" applyFont="1" applyFill="1" applyBorder="1"/>
    <xf numFmtId="49" fontId="9" fillId="13" borderId="17" xfId="0" applyNumberFormat="1" applyFont="1" applyFill="1" applyBorder="1"/>
    <xf numFmtId="49" fontId="9" fillId="13" borderId="17" xfId="3" applyNumberFormat="1" applyFont="1" applyFill="1" applyBorder="1" applyAlignment="1">
      <alignment horizontal="center"/>
    </xf>
    <xf numFmtId="3" fontId="9" fillId="13" borderId="53" xfId="4" applyNumberFormat="1" applyFont="1" applyFill="1" applyBorder="1"/>
    <xf numFmtId="4" fontId="9" fillId="0" borderId="17" xfId="4" applyNumberFormat="1" applyFont="1" applyFill="1" applyBorder="1"/>
    <xf numFmtId="4" fontId="9" fillId="13" borderId="53" xfId="4" applyNumberFormat="1" applyFont="1" applyFill="1" applyBorder="1"/>
    <xf numFmtId="166" fontId="13" fillId="0" borderId="6" xfId="4" applyNumberFormat="1" applyFont="1" applyFill="1" applyBorder="1"/>
    <xf numFmtId="166" fontId="9" fillId="0" borderId="6" xfId="4" applyNumberFormat="1" applyFont="1" applyFill="1" applyBorder="1"/>
    <xf numFmtId="3" fontId="9" fillId="0" borderId="6" xfId="4" applyNumberFormat="1" applyFont="1" applyFill="1" applyBorder="1"/>
    <xf numFmtId="3" fontId="9" fillId="0" borderId="6" xfId="4" applyNumberFormat="1" applyFont="1" applyBorder="1"/>
    <xf numFmtId="167" fontId="9" fillId="0" borderId="55" xfId="4" applyNumberFormat="1" applyFont="1" applyBorder="1"/>
    <xf numFmtId="43" fontId="9" fillId="0" borderId="55" xfId="4" applyNumberFormat="1" applyFont="1" applyBorder="1"/>
    <xf numFmtId="4" fontId="9" fillId="0" borderId="6" xfId="4" applyNumberFormat="1" applyFont="1" applyBorder="1"/>
    <xf numFmtId="4" fontId="9" fillId="0" borderId="55" xfId="4" applyNumberFormat="1" applyFont="1" applyBorder="1"/>
    <xf numFmtId="3" fontId="9" fillId="0" borderId="55" xfId="4" applyNumberFormat="1" applyFont="1" applyFill="1" applyBorder="1"/>
    <xf numFmtId="3" fontId="9" fillId="13" borderId="6" xfId="4" applyNumberFormat="1" applyFont="1" applyFill="1" applyBorder="1"/>
    <xf numFmtId="4" fontId="9" fillId="2" borderId="6" xfId="4" applyNumberFormat="1" applyFont="1" applyFill="1" applyBorder="1"/>
    <xf numFmtId="4" fontId="9" fillId="13" borderId="6" xfId="4" applyNumberFormat="1" applyFont="1" applyFill="1" applyBorder="1"/>
    <xf numFmtId="3" fontId="11" fillId="9" borderId="6" xfId="4" applyNumberFormat="1" applyFont="1" applyFill="1" applyBorder="1"/>
    <xf numFmtId="2" fontId="29" fillId="16" borderId="29" xfId="10" applyNumberFormat="1" applyFont="1" applyFill="1" applyBorder="1" applyAlignment="1">
      <alignment horizontal="center"/>
    </xf>
    <xf numFmtId="0" fontId="24" fillId="0" borderId="29" xfId="0" applyFont="1" applyFill="1" applyBorder="1"/>
    <xf numFmtId="43" fontId="24" fillId="0" borderId="29" xfId="4" applyNumberFormat="1" applyFont="1" applyFill="1" applyBorder="1"/>
    <xf numFmtId="171" fontId="24" fillId="0" borderId="29" xfId="9" applyNumberFormat="1" applyFont="1" applyFill="1" applyBorder="1"/>
    <xf numFmtId="167" fontId="24" fillId="0" borderId="29" xfId="5" applyNumberFormat="1" applyFont="1" applyFill="1" applyBorder="1"/>
    <xf numFmtId="0" fontId="3" fillId="0" borderId="29" xfId="5" applyFont="1" applyFill="1" applyBorder="1"/>
    <xf numFmtId="0" fontId="24" fillId="0" borderId="29" xfId="5" applyFont="1" applyFill="1" applyBorder="1"/>
    <xf numFmtId="0" fontId="24" fillId="21" borderId="29" xfId="0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2" fontId="3" fillId="0" borderId="29" xfId="0" applyNumberFormat="1" applyFont="1" applyBorder="1"/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49" fontId="9" fillId="13" borderId="42" xfId="0" applyNumberFormat="1" applyFont="1" applyFill="1" applyBorder="1"/>
    <xf numFmtId="4" fontId="11" fillId="9" borderId="4" xfId="4" applyNumberFormat="1" applyFont="1" applyFill="1" applyBorder="1"/>
    <xf numFmtId="170" fontId="21" fillId="10" borderId="29" xfId="10" applyNumberFormat="1" applyFont="1" applyFill="1" applyBorder="1" applyAlignment="1">
      <alignment horizontal="center" vertical="center"/>
    </xf>
    <xf numFmtId="170" fontId="21" fillId="10" borderId="29" xfId="10" applyNumberFormat="1" applyFont="1" applyFill="1" applyBorder="1" applyAlignment="1">
      <alignment horizontal="center"/>
    </xf>
    <xf numFmtId="168" fontId="24" fillId="0" borderId="29" xfId="4" applyNumberFormat="1" applyFont="1" applyBorder="1"/>
    <xf numFmtId="10" fontId="24" fillId="0" borderId="29" xfId="0" applyNumberFormat="1" applyFont="1" applyBorder="1"/>
    <xf numFmtId="10" fontId="3" fillId="0" borderId="29" xfId="0" applyNumberFormat="1" applyFont="1" applyBorder="1"/>
    <xf numFmtId="10" fontId="21" fillId="11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1" fontId="21" fillId="16" borderId="29" xfId="5" applyNumberFormat="1" applyFont="1" applyFill="1" applyBorder="1" applyAlignment="1">
      <alignment horizontal="center" vertical="center" wrapText="1"/>
    </xf>
    <xf numFmtId="9" fontId="24" fillId="16" borderId="29" xfId="2" applyFont="1" applyFill="1" applyBorder="1"/>
    <xf numFmtId="1" fontId="21" fillId="4" borderId="29" xfId="5" applyNumberFormat="1" applyFont="1" applyFill="1" applyBorder="1" applyAlignment="1">
      <alignment horizontal="center" vertical="center" wrapText="1"/>
    </xf>
    <xf numFmtId="1" fontId="3" fillId="0" borderId="29" xfId="4" applyNumberFormat="1" applyFont="1" applyBorder="1"/>
    <xf numFmtId="1" fontId="21" fillId="11" borderId="29" xfId="10" applyNumberFormat="1" applyFont="1" applyFill="1" applyBorder="1" applyAlignment="1">
      <alignment horizontal="center" vertical="center"/>
    </xf>
    <xf numFmtId="1" fontId="24" fillId="0" borderId="29" xfId="10" applyNumberFormat="1" applyFont="1" applyBorder="1" applyAlignment="1">
      <alignment horizontal="center" vertical="center"/>
    </xf>
    <xf numFmtId="1" fontId="21" fillId="10" borderId="29" xfId="10" applyNumberFormat="1" applyFont="1" applyFill="1" applyBorder="1" applyAlignment="1">
      <alignment horizontal="center" vertical="center"/>
    </xf>
    <xf numFmtId="1" fontId="24" fillId="0" borderId="29" xfId="5" applyNumberFormat="1" applyFont="1" applyBorder="1"/>
    <xf numFmtId="3" fontId="11" fillId="9" borderId="42" xfId="4" applyNumberFormat="1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165" fontId="11" fillId="9" borderId="23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170" fontId="21" fillId="11" borderId="29" xfId="10" applyNumberFormat="1" applyFont="1" applyFill="1" applyBorder="1" applyAlignment="1">
      <alignment horizontal="center" vertical="center"/>
    </xf>
    <xf numFmtId="166" fontId="9" fillId="0" borderId="57" xfId="4" applyNumberFormat="1" applyFont="1" applyFill="1" applyBorder="1"/>
    <xf numFmtId="4" fontId="9" fillId="2" borderId="42" xfId="4" applyNumberFormat="1" applyFont="1" applyFill="1" applyBorder="1"/>
    <xf numFmtId="49" fontId="9" fillId="13" borderId="13" xfId="3" applyNumberFormat="1" applyFont="1" applyFill="1" applyBorder="1" applyAlignment="1">
      <alignment horizontal="center"/>
    </xf>
    <xf numFmtId="14" fontId="9" fillId="13" borderId="58" xfId="3" applyNumberFormat="1" applyFont="1" applyFill="1" applyBorder="1" applyAlignment="1">
      <alignment horizontal="center"/>
    </xf>
    <xf numFmtId="171" fontId="21" fillId="16" borderId="29" xfId="10" applyNumberFormat="1" applyFont="1" applyFill="1" applyBorder="1" applyAlignment="1">
      <alignment horizontal="left" vertical="center"/>
    </xf>
    <xf numFmtId="169" fontId="21" fillId="16" borderId="29" xfId="10" applyNumberFormat="1" applyFont="1" applyFill="1" applyBorder="1" applyAlignment="1">
      <alignment horizontal="center" vertical="center"/>
    </xf>
    <xf numFmtId="171" fontId="21" fillId="16" borderId="29" xfId="10" applyNumberFormat="1" applyFont="1" applyFill="1" applyBorder="1" applyAlignment="1">
      <alignment horizontal="center" vertical="center"/>
    </xf>
    <xf numFmtId="9" fontId="21" fillId="16" borderId="29" xfId="2" applyFont="1" applyFill="1" applyBorder="1" applyAlignment="1">
      <alignment horizontal="center" vertical="center"/>
    </xf>
    <xf numFmtId="166" fontId="21" fillId="16" borderId="29" xfId="10" applyNumberFormat="1" applyFont="1" applyFill="1" applyBorder="1" applyAlignment="1">
      <alignment horizontal="center" vertical="center"/>
    </xf>
    <xf numFmtId="167" fontId="21" fillId="16" borderId="29" xfId="4" applyNumberFormat="1" applyFont="1" applyFill="1" applyBorder="1" applyAlignment="1">
      <alignment horizontal="center" vertical="center"/>
    </xf>
    <xf numFmtId="171" fontId="26" fillId="16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43" fontId="24" fillId="21" borderId="29" xfId="8" applyNumberFormat="1" applyFont="1" applyFill="1" applyBorder="1"/>
    <xf numFmtId="4" fontId="9" fillId="0" borderId="45" xfId="4" applyNumberFormat="1" applyFont="1" applyFill="1" applyBorder="1"/>
    <xf numFmtId="4" fontId="9" fillId="0" borderId="49" xfId="4" applyNumberFormat="1" applyFont="1" applyFill="1" applyBorder="1"/>
    <xf numFmtId="4" fontId="9" fillId="0" borderId="6" xfId="4" applyNumberFormat="1" applyFont="1" applyFill="1" applyBorder="1"/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35" fillId="0" borderId="0" xfId="3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36" fillId="0" borderId="0" xfId="0" applyFont="1" applyAlignment="1">
      <alignment wrapText="1"/>
    </xf>
    <xf numFmtId="170" fontId="9" fillId="0" borderId="0" xfId="2" applyNumberFormat="1" applyFont="1" applyBorder="1" applyAlignment="1">
      <alignment horizontal="center" vertical="center"/>
    </xf>
    <xf numFmtId="165" fontId="11" fillId="9" borderId="23" xfId="1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3" fontId="9" fillId="0" borderId="46" xfId="4" applyNumberFormat="1" applyFont="1" applyBorder="1"/>
    <xf numFmtId="43" fontId="9" fillId="0" borderId="59" xfId="4" applyNumberFormat="1" applyFont="1" applyBorder="1"/>
    <xf numFmtId="4" fontId="9" fillId="0" borderId="46" xfId="4" applyNumberFormat="1" applyFont="1" applyBorder="1"/>
    <xf numFmtId="4" fontId="9" fillId="0" borderId="59" xfId="4" applyNumberFormat="1" applyFont="1" applyBorder="1"/>
    <xf numFmtId="3" fontId="9" fillId="0" borderId="59" xfId="4" applyNumberFormat="1" applyFont="1" applyFill="1" applyBorder="1"/>
    <xf numFmtId="3" fontId="9" fillId="13" borderId="46" xfId="4" applyNumberFormat="1" applyFont="1" applyFill="1" applyBorder="1"/>
    <xf numFmtId="4" fontId="9" fillId="2" borderId="46" xfId="4" applyNumberFormat="1" applyFont="1" applyFill="1" applyBorder="1"/>
    <xf numFmtId="4" fontId="9" fillId="13" borderId="46" xfId="4" applyNumberFormat="1" applyFont="1" applyFill="1" applyBorder="1"/>
    <xf numFmtId="3" fontId="11" fillId="9" borderId="46" xfId="4" applyNumberFormat="1" applyFont="1" applyFill="1" applyBorder="1"/>
    <xf numFmtId="166" fontId="13" fillId="0" borderId="46" xfId="4" applyNumberFormat="1" applyFont="1" applyFill="1" applyBorder="1"/>
    <xf numFmtId="166" fontId="9" fillId="0" borderId="46" xfId="4" applyNumberFormat="1" applyFont="1" applyFill="1" applyBorder="1"/>
    <xf numFmtId="3" fontId="9" fillId="0" borderId="46" xfId="4" applyNumberFormat="1" applyFont="1" applyFill="1" applyBorder="1"/>
    <xf numFmtId="167" fontId="9" fillId="0" borderId="59" xfId="4" applyNumberFormat="1" applyFont="1" applyBorder="1"/>
    <xf numFmtId="49" fontId="6" fillId="0" borderId="1" xfId="0" applyNumberFormat="1" applyFont="1" applyFill="1" applyBorder="1" applyAlignment="1">
      <alignment horizontal="center" vertical="center" wrapText="1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1" fillId="16" borderId="29" xfId="5" applyFont="1" applyFill="1" applyBorder="1" applyAlignment="1">
      <alignment horizontal="center" vertical="center" wrapText="1"/>
    </xf>
    <xf numFmtId="49" fontId="11" fillId="0" borderId="0" xfId="0" applyNumberFormat="1" applyFont="1"/>
    <xf numFmtId="165" fontId="11" fillId="9" borderId="23" xfId="1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left" vertical="top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164" fontId="12" fillId="3" borderId="9" xfId="0" applyNumberFormat="1" applyFont="1" applyFill="1" applyBorder="1" applyAlignment="1">
      <alignment horizontal="center" vertical="center" wrapText="1"/>
    </xf>
    <xf numFmtId="164" fontId="12" fillId="3" borderId="16" xfId="0" applyNumberFormat="1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165" fontId="11" fillId="9" borderId="20" xfId="1" applyNumberFormat="1" applyFont="1" applyFill="1" applyBorder="1" applyAlignment="1">
      <alignment horizontal="center" vertical="center"/>
    </xf>
    <xf numFmtId="165" fontId="11" fillId="9" borderId="23" xfId="1" applyNumberFormat="1" applyFont="1" applyFill="1" applyBorder="1" applyAlignment="1">
      <alignment horizontal="center" vertical="center"/>
    </xf>
    <xf numFmtId="165" fontId="11" fillId="9" borderId="26" xfId="1" applyNumberFormat="1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 wrapText="1"/>
    </xf>
    <xf numFmtId="0" fontId="11" fillId="7" borderId="41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9" borderId="16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1" fillId="9" borderId="1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9" fontId="11" fillId="0" borderId="0" xfId="2" applyFont="1" applyBorder="1" applyAlignment="1">
      <alignment horizontal="center" vertical="center" wrapText="1"/>
    </xf>
    <xf numFmtId="49" fontId="9" fillId="13" borderId="56" xfId="0" applyNumberFormat="1" applyFont="1" applyFill="1" applyBorder="1" applyAlignment="1">
      <alignment horizontal="left" vertical="center"/>
    </xf>
    <xf numFmtId="49" fontId="9" fillId="13" borderId="21" xfId="0" applyNumberFormat="1" applyFont="1" applyFill="1" applyBorder="1" applyAlignment="1">
      <alignment horizontal="left" vertical="center"/>
    </xf>
    <xf numFmtId="0" fontId="11" fillId="6" borderId="9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31" fillId="11" borderId="33" xfId="0" applyFont="1" applyFill="1" applyBorder="1" applyAlignment="1">
      <alignment horizontal="center" vertical="center" wrapText="1"/>
    </xf>
    <xf numFmtId="0" fontId="31" fillId="11" borderId="34" xfId="0" applyFont="1" applyFill="1" applyBorder="1" applyAlignment="1">
      <alignment horizontal="center" vertical="center" wrapText="1"/>
    </xf>
    <xf numFmtId="0" fontId="31" fillId="11" borderId="35" xfId="0" applyFont="1" applyFill="1" applyBorder="1" applyAlignment="1">
      <alignment horizontal="center" vertical="center" wrapText="1"/>
    </xf>
    <xf numFmtId="0" fontId="31" fillId="12" borderId="33" xfId="0" applyFont="1" applyFill="1" applyBorder="1" applyAlignment="1">
      <alignment horizontal="center" vertical="center" wrapText="1"/>
    </xf>
    <xf numFmtId="0" fontId="31" fillId="12" borderId="34" xfId="0" applyFont="1" applyFill="1" applyBorder="1" applyAlignment="1">
      <alignment horizontal="center" vertical="center" wrapText="1"/>
    </xf>
    <xf numFmtId="0" fontId="31" fillId="12" borderId="35" xfId="0" applyFont="1" applyFill="1" applyBorder="1" applyAlignment="1">
      <alignment horizontal="center" vertical="center" wrapText="1"/>
    </xf>
    <xf numFmtId="0" fontId="2" fillId="14" borderId="30" xfId="5" applyFont="1" applyFill="1" applyBorder="1" applyAlignment="1">
      <alignment horizontal="center" vertical="center"/>
    </xf>
    <xf numFmtId="0" fontId="2" fillId="14" borderId="32" xfId="5" applyFont="1" applyFill="1" applyBorder="1" applyAlignment="1">
      <alignment horizontal="center" vertical="center"/>
    </xf>
    <xf numFmtId="0" fontId="2" fillId="14" borderId="31" xfId="5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0" fontId="22" fillId="0" borderId="29" xfId="5" applyFont="1" applyFill="1" applyBorder="1" applyAlignment="1">
      <alignment horizontal="center" vertical="center" wrapText="1"/>
    </xf>
    <xf numFmtId="0" fontId="22" fillId="0" borderId="30" xfId="5" applyFont="1" applyFill="1" applyBorder="1" applyAlignment="1">
      <alignment horizontal="center" vertical="center" wrapText="1"/>
    </xf>
    <xf numFmtId="0" fontId="21" fillId="0" borderId="31" xfId="5" applyFont="1" applyFill="1" applyBorder="1" applyAlignment="1">
      <alignment horizontal="center" vertical="center" wrapText="1"/>
    </xf>
    <xf numFmtId="49" fontId="24" fillId="0" borderId="29" xfId="4" applyNumberFormat="1" applyFont="1" applyFill="1" applyBorder="1" applyAlignment="1">
      <alignment horizontal="center" vertical="center"/>
    </xf>
    <xf numFmtId="1" fontId="22" fillId="8" borderId="29" xfId="5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3" fillId="16" borderId="29" xfId="0" applyFont="1" applyFill="1" applyBorder="1"/>
    <xf numFmtId="0" fontId="24" fillId="0" borderId="0" xfId="0" applyFont="1" applyBorder="1" applyAlignment="1">
      <alignment horizontal="left" vertical="top"/>
    </xf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4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0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1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2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3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4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5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6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7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8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9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30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31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3"/>
  <sheetViews>
    <sheetView topLeftCell="A7" zoomScale="60" zoomScaleNormal="60" workbookViewId="0">
      <selection activeCell="D31" sqref="D31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10.08984375" bestFit="1" customWidth="1"/>
    <col min="5" max="5" width="14.26953125" customWidth="1"/>
    <col min="6" max="6" width="13.54296875" bestFit="1" customWidth="1"/>
    <col min="7" max="7" width="9" bestFit="1" customWidth="1"/>
    <col min="8" max="8" width="12.1796875" customWidth="1"/>
    <col min="11" max="11" width="19.36328125" customWidth="1"/>
    <col min="13" max="13" width="13.7265625" bestFit="1" customWidth="1"/>
  </cols>
  <sheetData>
    <row r="2" spans="2:15" ht="15.5" customHeight="1">
      <c r="B2" s="499" t="s">
        <v>0</v>
      </c>
      <c r="C2" s="500" t="s">
        <v>1</v>
      </c>
      <c r="D2" s="500"/>
      <c r="E2" s="500"/>
      <c r="F2" s="500" t="s">
        <v>2</v>
      </c>
      <c r="G2" s="500"/>
      <c r="H2" s="500"/>
      <c r="I2" s="501" t="s">
        <v>3</v>
      </c>
      <c r="J2" s="498"/>
      <c r="O2" s="1"/>
    </row>
    <row r="3" spans="2:15" ht="31">
      <c r="B3" s="499"/>
      <c r="C3" s="2" t="s">
        <v>4</v>
      </c>
      <c r="D3" s="2" t="s">
        <v>5</v>
      </c>
      <c r="E3" s="3" t="s">
        <v>6</v>
      </c>
      <c r="F3" s="2" t="s">
        <v>4</v>
      </c>
      <c r="G3" s="2" t="s">
        <v>5</v>
      </c>
      <c r="H3" s="2" t="s">
        <v>6</v>
      </c>
      <c r="I3" s="502"/>
      <c r="J3" s="498"/>
    </row>
    <row r="4" spans="2:15" ht="15.5">
      <c r="B4" s="4" t="s">
        <v>134</v>
      </c>
      <c r="C4" s="187"/>
      <c r="D4" s="187"/>
      <c r="E4" s="188"/>
      <c r="F4" s="187">
        <v>277607349</v>
      </c>
      <c r="G4" s="220">
        <v>4738</v>
      </c>
      <c r="H4" s="188" t="s">
        <v>134</v>
      </c>
      <c r="I4" s="209" t="s">
        <v>41</v>
      </c>
    </row>
    <row r="5" spans="2:15" ht="15.5">
      <c r="B5" s="4" t="s">
        <v>135</v>
      </c>
      <c r="C5" s="187"/>
      <c r="D5" s="218"/>
      <c r="E5" s="188"/>
      <c r="F5" s="218">
        <v>279228154</v>
      </c>
      <c r="G5" s="219">
        <v>6535</v>
      </c>
      <c r="H5" s="188" t="s">
        <v>135</v>
      </c>
      <c r="I5" s="209" t="s">
        <v>42</v>
      </c>
    </row>
    <row r="6" spans="2:15" ht="15.5">
      <c r="B6" s="3" t="s">
        <v>139</v>
      </c>
      <c r="C6" s="218">
        <v>280305485</v>
      </c>
      <c r="D6" s="220">
        <v>2922</v>
      </c>
      <c r="E6" s="260" t="s">
        <v>109</v>
      </c>
      <c r="F6" s="218">
        <v>280297200</v>
      </c>
      <c r="G6" s="220">
        <v>3464</v>
      </c>
      <c r="H6" s="260" t="s">
        <v>110</v>
      </c>
      <c r="I6" s="261" t="s">
        <v>43</v>
      </c>
    </row>
    <row r="7" spans="2:15" ht="15.5">
      <c r="B7" s="3" t="s">
        <v>140</v>
      </c>
      <c r="C7" s="218">
        <v>281290485</v>
      </c>
      <c r="D7" s="220">
        <v>5916</v>
      </c>
      <c r="E7" s="260" t="s">
        <v>141</v>
      </c>
      <c r="F7" s="218">
        <v>281290488</v>
      </c>
      <c r="G7" s="220">
        <v>2033</v>
      </c>
      <c r="H7" s="260" t="s">
        <v>140</v>
      </c>
      <c r="I7" s="261" t="s">
        <v>44</v>
      </c>
    </row>
    <row r="8" spans="2:15" ht="15.5">
      <c r="B8" s="496" t="s">
        <v>144</v>
      </c>
      <c r="C8" s="218">
        <v>282283796</v>
      </c>
      <c r="D8" s="220">
        <v>12613</v>
      </c>
      <c r="E8" s="260" t="s">
        <v>143</v>
      </c>
      <c r="F8" s="218">
        <v>282343451</v>
      </c>
      <c r="G8" s="220">
        <v>9553</v>
      </c>
      <c r="H8" s="260" t="s">
        <v>147</v>
      </c>
      <c r="I8" s="505">
        <v>5</v>
      </c>
    </row>
    <row r="9" spans="2:15" ht="15.5">
      <c r="B9" s="497"/>
      <c r="C9" s="218">
        <v>282375547</v>
      </c>
      <c r="D9" s="220">
        <v>1000</v>
      </c>
      <c r="E9" s="260" t="s">
        <v>145</v>
      </c>
      <c r="F9" s="218">
        <v>282385566</v>
      </c>
      <c r="G9" s="220">
        <v>79</v>
      </c>
      <c r="H9" s="260" t="s">
        <v>145</v>
      </c>
      <c r="I9" s="505"/>
    </row>
    <row r="10" spans="2:15" ht="15.5">
      <c r="B10" s="3" t="s">
        <v>168</v>
      </c>
      <c r="C10" s="218">
        <v>283356234</v>
      </c>
      <c r="D10" s="220">
        <v>9526</v>
      </c>
      <c r="E10" s="260" t="s">
        <v>169</v>
      </c>
      <c r="F10" s="218">
        <v>283392061</v>
      </c>
      <c r="G10" s="220">
        <v>17308</v>
      </c>
      <c r="H10" s="260" t="s">
        <v>168</v>
      </c>
      <c r="I10" s="261" t="s">
        <v>152</v>
      </c>
    </row>
    <row r="11" spans="2:15" ht="15.5">
      <c r="B11" s="3" t="s">
        <v>193</v>
      </c>
      <c r="C11" s="218">
        <v>284419876</v>
      </c>
      <c r="D11" s="220">
        <v>16968</v>
      </c>
      <c r="E11" s="260" t="s">
        <v>195</v>
      </c>
      <c r="F11" s="218">
        <v>284354982</v>
      </c>
      <c r="G11" s="220">
        <v>25029</v>
      </c>
      <c r="H11" s="260" t="s">
        <v>193</v>
      </c>
      <c r="I11" s="261" t="s">
        <v>153</v>
      </c>
    </row>
    <row r="12" spans="2:15" ht="15.5">
      <c r="B12" s="3" t="s">
        <v>194</v>
      </c>
      <c r="C12" s="218">
        <v>285375130</v>
      </c>
      <c r="D12" s="220">
        <v>19000</v>
      </c>
      <c r="E12" s="260" t="s">
        <v>196</v>
      </c>
      <c r="F12" s="218">
        <v>285375131</v>
      </c>
      <c r="G12" s="220">
        <v>43359</v>
      </c>
      <c r="H12" s="260" t="s">
        <v>150</v>
      </c>
      <c r="I12" s="261" t="s">
        <v>154</v>
      </c>
    </row>
    <row r="13" spans="2:15" ht="15.5">
      <c r="B13" s="496" t="s">
        <v>212</v>
      </c>
      <c r="C13" s="218">
        <v>286365345</v>
      </c>
      <c r="D13" s="220">
        <v>20188</v>
      </c>
      <c r="E13" s="260" t="s">
        <v>213</v>
      </c>
      <c r="F13" s="218">
        <v>286438626</v>
      </c>
      <c r="G13" s="220">
        <v>41519</v>
      </c>
      <c r="H13" s="260" t="s">
        <v>214</v>
      </c>
      <c r="I13" s="503" t="s">
        <v>155</v>
      </c>
    </row>
    <row r="14" spans="2:15" ht="15.5">
      <c r="B14" s="497"/>
      <c r="C14" s="218"/>
      <c r="D14" s="220"/>
      <c r="E14" s="260"/>
      <c r="F14" s="218">
        <v>286502032</v>
      </c>
      <c r="G14" s="220">
        <v>8252</v>
      </c>
      <c r="H14" s="260" t="s">
        <v>215</v>
      </c>
      <c r="I14" s="504"/>
    </row>
    <row r="15" spans="2:15" ht="15.5">
      <c r="B15" s="3" t="s">
        <v>234</v>
      </c>
      <c r="C15" s="218">
        <v>287719816</v>
      </c>
      <c r="D15" s="220">
        <v>55356</v>
      </c>
      <c r="E15" s="260" t="s">
        <v>232</v>
      </c>
      <c r="F15" s="218">
        <v>287759820</v>
      </c>
      <c r="G15" s="220">
        <v>14284</v>
      </c>
      <c r="H15" s="260" t="s">
        <v>233</v>
      </c>
      <c r="I15" s="289" t="s">
        <v>221</v>
      </c>
    </row>
    <row r="16" spans="2:15" ht="15.5">
      <c r="B16" s="3" t="s">
        <v>239</v>
      </c>
      <c r="C16" s="218">
        <v>288712526</v>
      </c>
      <c r="D16" s="220">
        <v>117662</v>
      </c>
      <c r="E16" s="260" t="s">
        <v>239</v>
      </c>
      <c r="F16" s="218"/>
      <c r="G16" s="220"/>
      <c r="H16" s="260"/>
      <c r="I16" s="321">
        <v>11</v>
      </c>
    </row>
    <row r="17" spans="2:9" ht="15.5">
      <c r="B17" s="3" t="s">
        <v>273</v>
      </c>
      <c r="C17" s="218">
        <v>289759802</v>
      </c>
      <c r="D17" s="220">
        <v>121051</v>
      </c>
      <c r="E17" s="260" t="s">
        <v>273</v>
      </c>
      <c r="F17" s="218"/>
      <c r="G17" s="220"/>
      <c r="H17" s="260"/>
      <c r="I17" s="350" t="s">
        <v>254</v>
      </c>
    </row>
    <row r="18" spans="2:9" ht="15.5">
      <c r="B18" s="3" t="s">
        <v>274</v>
      </c>
      <c r="C18" s="218">
        <v>290725778</v>
      </c>
      <c r="D18" s="220">
        <v>128912</v>
      </c>
      <c r="E18" s="260" t="s">
        <v>274</v>
      </c>
      <c r="F18" s="218"/>
      <c r="G18" s="220"/>
      <c r="H18" s="260"/>
      <c r="I18" s="407" t="s">
        <v>258</v>
      </c>
    </row>
    <row r="19" spans="2:9" ht="15.5">
      <c r="B19" s="496" t="s">
        <v>294</v>
      </c>
      <c r="C19" s="218">
        <v>291768435</v>
      </c>
      <c r="D19" s="220">
        <v>65325</v>
      </c>
      <c r="E19" s="260" t="s">
        <v>291</v>
      </c>
      <c r="F19" s="218"/>
      <c r="G19" s="220"/>
      <c r="H19" s="260"/>
      <c r="I19" s="503" t="s">
        <v>282</v>
      </c>
    </row>
    <row r="20" spans="2:9" ht="15.5">
      <c r="B20" s="497"/>
      <c r="C20" s="218">
        <v>291883504</v>
      </c>
      <c r="D20" s="220">
        <v>80610</v>
      </c>
      <c r="E20" s="260" t="s">
        <v>292</v>
      </c>
      <c r="F20" s="218">
        <v>291847775</v>
      </c>
      <c r="G20" s="220">
        <v>788</v>
      </c>
      <c r="H20" s="260" t="s">
        <v>293</v>
      </c>
      <c r="I20" s="504"/>
    </row>
    <row r="21" spans="2:9" ht="15.5">
      <c r="B21" s="3" t="s">
        <v>303</v>
      </c>
      <c r="C21" s="218">
        <v>292907640</v>
      </c>
      <c r="D21" s="220">
        <v>104265</v>
      </c>
      <c r="E21" s="260" t="s">
        <v>302</v>
      </c>
      <c r="F21" s="218"/>
      <c r="G21" s="220"/>
      <c r="H21" s="260"/>
      <c r="I21" s="427" t="s">
        <v>290</v>
      </c>
    </row>
    <row r="22" spans="2:9" ht="15.5">
      <c r="B22" s="3" t="s">
        <v>322</v>
      </c>
      <c r="C22" s="218">
        <v>293900151</v>
      </c>
      <c r="D22" s="220">
        <v>127217</v>
      </c>
      <c r="E22" s="260" t="s">
        <v>322</v>
      </c>
      <c r="F22" s="218"/>
      <c r="G22" s="220"/>
      <c r="H22" s="260"/>
      <c r="I22" s="437" t="s">
        <v>309</v>
      </c>
    </row>
    <row r="23" spans="2:9" ht="15.5">
      <c r="B23" s="3" t="s">
        <v>332</v>
      </c>
      <c r="C23" s="218">
        <v>294920472</v>
      </c>
      <c r="D23" s="220">
        <f>112470+12849</f>
        <v>125319</v>
      </c>
      <c r="E23" s="260" t="s">
        <v>332</v>
      </c>
      <c r="F23" s="218"/>
      <c r="G23" s="220"/>
      <c r="H23" s="260"/>
      <c r="I23" s="437" t="s">
        <v>313</v>
      </c>
    </row>
    <row r="24" spans="2:9" ht="15.5">
      <c r="B24" s="496" t="s">
        <v>336</v>
      </c>
      <c r="C24" s="218">
        <v>295903378</v>
      </c>
      <c r="D24" s="220">
        <v>38906</v>
      </c>
      <c r="E24" s="260" t="s">
        <v>337</v>
      </c>
      <c r="F24" s="218"/>
      <c r="G24" s="220"/>
      <c r="H24" s="260"/>
      <c r="I24" s="503" t="s">
        <v>317</v>
      </c>
    </row>
    <row r="25" spans="2:9" ht="15.5">
      <c r="B25" s="497"/>
      <c r="C25" s="218">
        <v>296043480</v>
      </c>
      <c r="D25" s="220">
        <v>53077</v>
      </c>
      <c r="E25" s="260" t="s">
        <v>335</v>
      </c>
      <c r="F25" s="218"/>
      <c r="G25" s="220"/>
      <c r="H25" s="260"/>
      <c r="I25" s="504"/>
    </row>
    <row r="26" spans="2:9" ht="15.5">
      <c r="B26" s="3" t="s">
        <v>357</v>
      </c>
      <c r="C26" s="218">
        <v>296996503</v>
      </c>
      <c r="D26" s="220">
        <v>150375</v>
      </c>
      <c r="E26" s="260" t="s">
        <v>355</v>
      </c>
      <c r="F26" s="218">
        <v>297017628</v>
      </c>
      <c r="G26" s="220">
        <v>8172</v>
      </c>
      <c r="H26" s="260" t="s">
        <v>356</v>
      </c>
      <c r="I26" s="437" t="s">
        <v>354</v>
      </c>
    </row>
    <row r="27" spans="2:9" ht="15.5">
      <c r="B27" s="3"/>
      <c r="C27" s="218"/>
      <c r="D27" s="220"/>
      <c r="E27" s="260"/>
      <c r="F27" s="218"/>
      <c r="G27" s="220"/>
      <c r="H27" s="260"/>
      <c r="I27" s="437"/>
    </row>
    <row r="28" spans="2:9" ht="15.5">
      <c r="B28" s="3"/>
      <c r="C28" s="218"/>
      <c r="D28" s="220"/>
      <c r="E28" s="260"/>
      <c r="F28" s="218"/>
      <c r="G28" s="220"/>
      <c r="H28" s="260"/>
      <c r="I28" s="488"/>
    </row>
    <row r="29" spans="2:9" ht="15.5">
      <c r="B29" s="3"/>
      <c r="C29" s="218"/>
      <c r="D29" s="220"/>
      <c r="E29" s="260"/>
      <c r="F29" s="218"/>
      <c r="G29" s="220"/>
      <c r="H29" s="260"/>
      <c r="I29" s="488"/>
    </row>
    <row r="30" spans="2:9" ht="15.5">
      <c r="B30" s="3"/>
      <c r="C30" s="218"/>
      <c r="D30" s="220"/>
      <c r="E30" s="260"/>
      <c r="F30" s="218"/>
      <c r="G30" s="220"/>
      <c r="H30" s="260"/>
      <c r="I30" s="488"/>
    </row>
    <row r="31" spans="2:9" ht="15.5">
      <c r="B31" s="3"/>
      <c r="C31" s="218"/>
      <c r="D31" s="220"/>
      <c r="E31" s="260"/>
      <c r="F31" s="218"/>
      <c r="G31" s="220"/>
      <c r="H31" s="260"/>
      <c r="I31" s="488"/>
    </row>
    <row r="32" spans="2:9" ht="15.5">
      <c r="B32" s="3"/>
      <c r="C32" s="218"/>
      <c r="D32" s="220"/>
      <c r="E32" s="260"/>
      <c r="F32" s="218"/>
      <c r="G32" s="220"/>
      <c r="H32" s="260"/>
      <c r="I32" s="488"/>
    </row>
    <row r="33" spans="2:9" ht="15.5">
      <c r="B33" s="3"/>
      <c r="C33" s="218"/>
      <c r="D33" s="220"/>
      <c r="E33" s="260"/>
      <c r="F33" s="218"/>
      <c r="G33" s="220"/>
      <c r="H33" s="260" t="s">
        <v>146</v>
      </c>
      <c r="I33" s="488"/>
    </row>
  </sheetData>
  <mergeCells count="13">
    <mergeCell ref="B24:B25"/>
    <mergeCell ref="J2:J3"/>
    <mergeCell ref="B2:B3"/>
    <mergeCell ref="C2:E2"/>
    <mergeCell ref="F2:H2"/>
    <mergeCell ref="I2:I3"/>
    <mergeCell ref="I19:I20"/>
    <mergeCell ref="B19:B20"/>
    <mergeCell ref="B13:B14"/>
    <mergeCell ref="I13:I14"/>
    <mergeCell ref="I8:I9"/>
    <mergeCell ref="B8:B9"/>
    <mergeCell ref="I24:I25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A85F-3209-4FB7-AB8C-DBD149BEEEE8}">
  <sheetPr>
    <tabColor rgb="FFFFFF00"/>
  </sheetPr>
  <dimension ref="A1:AH44"/>
  <sheetViews>
    <sheetView zoomScale="50" zoomScaleNormal="50" workbookViewId="0">
      <pane xSplit="5" ySplit="3" topLeftCell="F28" activePane="bottomRight" state="frozen"/>
      <selection pane="topRight" activeCell="F1" sqref="F1"/>
      <selection pane="bottomLeft" activeCell="A4" sqref="A4"/>
      <selection pane="bottomRight" activeCell="N51" sqref="N51"/>
    </sheetView>
  </sheetViews>
  <sheetFormatPr defaultColWidth="12.08984375" defaultRowHeight="13.5"/>
  <cols>
    <col min="1" max="1" width="3.08984375" style="5" customWidth="1"/>
    <col min="2" max="2" width="12.453125" style="6" customWidth="1"/>
    <col min="3" max="3" width="12.6328125" style="6" customWidth="1"/>
    <col min="4" max="4" width="10.08984375" style="7" customWidth="1"/>
    <col min="5" max="5" width="13.6328125" style="8" hidden="1" customWidth="1"/>
    <col min="6" max="6" width="17" style="5" customWidth="1"/>
    <col min="7" max="7" width="10.81640625" style="5" customWidth="1"/>
    <col min="8" max="8" width="10.90625" style="5" customWidth="1"/>
    <col min="9" max="9" width="12.90625" style="5" customWidth="1"/>
    <col min="10" max="10" width="17.1796875" style="5" bestFit="1" customWidth="1"/>
    <col min="11" max="11" width="15" style="5" customWidth="1"/>
    <col min="12" max="12" width="17.1796875" style="5" bestFit="1" customWidth="1"/>
    <col min="13" max="13" width="18.36328125" style="5" customWidth="1"/>
    <col min="14" max="14" width="16.54296875" style="5" customWidth="1"/>
    <col min="15" max="15" width="17.81640625" style="5" customWidth="1"/>
    <col min="16" max="17" width="16.453125" style="5" customWidth="1"/>
    <col min="18" max="18" width="17.36328125" style="5" customWidth="1"/>
    <col min="19" max="19" width="15.54296875" style="5" customWidth="1"/>
    <col min="20" max="20" width="15.90625" style="5" customWidth="1"/>
    <col min="21" max="21" width="14.453125" style="5" bestFit="1" customWidth="1"/>
    <col min="22" max="22" width="18.81640625" style="5" customWidth="1"/>
    <col min="23" max="23" width="18.1796875" style="5" customWidth="1"/>
    <col min="24" max="24" width="15.54296875" style="5" customWidth="1"/>
    <col min="25" max="25" width="15.7265625" style="5" customWidth="1"/>
    <col min="26" max="26" width="16.1796875" style="5" customWidth="1"/>
    <col min="27" max="27" width="15" style="5" customWidth="1"/>
    <col min="28" max="28" width="17.54296875" style="5" customWidth="1"/>
    <col min="29" max="29" width="19.453125" style="5" customWidth="1"/>
    <col min="30" max="30" width="16.90625" style="5" customWidth="1"/>
    <col min="31" max="31" width="18.26953125" style="5" customWidth="1"/>
    <col min="32" max="34" width="18.26953125" style="9" customWidth="1"/>
    <col min="35" max="16384" width="12.08984375" style="5"/>
  </cols>
  <sheetData>
    <row r="1" spans="1:34" ht="14" thickBot="1"/>
    <row r="2" spans="1:34" s="439" customFormat="1" ht="26" customHeight="1">
      <c r="B2" s="508" t="s">
        <v>12</v>
      </c>
      <c r="C2" s="509"/>
      <c r="D2" s="509"/>
      <c r="E2" s="510" t="s">
        <v>13</v>
      </c>
      <c r="F2" s="512" t="s">
        <v>14</v>
      </c>
      <c r="G2" s="514" t="s">
        <v>15</v>
      </c>
      <c r="H2" s="515"/>
      <c r="I2" s="516"/>
      <c r="J2" s="517" t="s">
        <v>16</v>
      </c>
      <c r="K2" s="517"/>
      <c r="L2" s="517"/>
      <c r="M2" s="518" t="s">
        <v>17</v>
      </c>
      <c r="N2" s="518"/>
      <c r="O2" s="518"/>
      <c r="P2" s="532" t="s">
        <v>18</v>
      </c>
      <c r="Q2" s="506" t="s">
        <v>19</v>
      </c>
      <c r="R2" s="506" t="s">
        <v>20</v>
      </c>
      <c r="S2" s="506" t="s">
        <v>21</v>
      </c>
      <c r="T2" s="506" t="s">
        <v>22</v>
      </c>
      <c r="U2" s="506" t="s">
        <v>23</v>
      </c>
      <c r="V2" s="506" t="s">
        <v>24</v>
      </c>
      <c r="W2" s="506" t="s">
        <v>25</v>
      </c>
      <c r="X2" s="532" t="s">
        <v>26</v>
      </c>
      <c r="Y2" s="534" t="s">
        <v>27</v>
      </c>
      <c r="Z2" s="506" t="s">
        <v>28</v>
      </c>
      <c r="AA2" s="506" t="s">
        <v>29</v>
      </c>
      <c r="AB2" s="522" t="s">
        <v>191</v>
      </c>
      <c r="AC2" s="524" t="s">
        <v>192</v>
      </c>
      <c r="AD2" s="526" t="s">
        <v>31</v>
      </c>
      <c r="AE2" s="528" t="s">
        <v>32</v>
      </c>
      <c r="AF2" s="529" t="s">
        <v>33</v>
      </c>
      <c r="AG2" s="529" t="s">
        <v>34</v>
      </c>
      <c r="AH2" s="529" t="s">
        <v>35</v>
      </c>
    </row>
    <row r="3" spans="1:34" s="439" customFormat="1" ht="24" customHeight="1" thickBot="1">
      <c r="B3" s="12" t="s">
        <v>36</v>
      </c>
      <c r="C3" s="13" t="s">
        <v>6</v>
      </c>
      <c r="D3" s="14" t="s">
        <v>37</v>
      </c>
      <c r="E3" s="511"/>
      <c r="F3" s="513"/>
      <c r="G3" s="15" t="s">
        <v>38</v>
      </c>
      <c r="H3" s="15" t="s">
        <v>39</v>
      </c>
      <c r="I3" s="15" t="s">
        <v>10</v>
      </c>
      <c r="J3" s="16" t="s">
        <v>39</v>
      </c>
      <c r="K3" s="16" t="s">
        <v>10</v>
      </c>
      <c r="L3" s="16" t="s">
        <v>40</v>
      </c>
      <c r="M3" s="17" t="s">
        <v>39</v>
      </c>
      <c r="N3" s="17" t="s">
        <v>10</v>
      </c>
      <c r="O3" s="17" t="s">
        <v>40</v>
      </c>
      <c r="P3" s="533"/>
      <c r="Q3" s="507"/>
      <c r="R3" s="507"/>
      <c r="S3" s="507"/>
      <c r="T3" s="507"/>
      <c r="U3" s="507"/>
      <c r="V3" s="507"/>
      <c r="W3" s="507"/>
      <c r="X3" s="533"/>
      <c r="Y3" s="535"/>
      <c r="Z3" s="507"/>
      <c r="AA3" s="507"/>
      <c r="AB3" s="523"/>
      <c r="AC3" s="525"/>
      <c r="AD3" s="527"/>
      <c r="AE3" s="528"/>
      <c r="AF3" s="529"/>
      <c r="AG3" s="529"/>
      <c r="AH3" s="529"/>
    </row>
    <row r="4" spans="1:34" s="18" customFormat="1" ht="25.75" customHeight="1">
      <c r="B4" s="530" t="s">
        <v>121</v>
      </c>
      <c r="C4" s="19" t="s">
        <v>279</v>
      </c>
      <c r="D4" s="28" t="s">
        <v>41</v>
      </c>
      <c r="E4" s="48"/>
      <c r="F4" s="47"/>
      <c r="G4" s="33"/>
      <c r="H4" s="33"/>
      <c r="I4" s="33"/>
      <c r="J4" s="20"/>
      <c r="K4" s="21"/>
      <c r="L4" s="22"/>
      <c r="M4" s="20"/>
      <c r="N4" s="21"/>
      <c r="O4" s="285"/>
      <c r="P4" s="225"/>
      <c r="Q4" s="227"/>
      <c r="R4" s="21"/>
      <c r="S4" s="227"/>
      <c r="T4" s="21"/>
      <c r="U4" s="21"/>
      <c r="V4" s="225"/>
      <c r="W4" s="24"/>
      <c r="X4" s="25"/>
      <c r="Y4" s="25"/>
      <c r="Z4" s="249"/>
      <c r="AA4" s="25"/>
      <c r="AB4" s="287"/>
      <c r="AC4" s="417"/>
      <c r="AD4" s="519">
        <f>SUM(AC4:AC9)</f>
        <v>0</v>
      </c>
      <c r="AE4" s="9" t="e">
        <f t="shared" ref="AE4:AE33" si="0">P4/O4</f>
        <v>#DIV/0!</v>
      </c>
      <c r="AF4" s="9" t="e">
        <f t="shared" ref="AF4:AF7" si="1">AC4/P4</f>
        <v>#DIV/0!</v>
      </c>
      <c r="AG4" s="9" t="e">
        <f t="shared" ref="AG4:AG34" si="2">AC4/O4</f>
        <v>#DIV/0!</v>
      </c>
      <c r="AH4" s="9" t="e">
        <f t="shared" ref="AH4:AH33" si="3">(W4+X4+Y4)/O4</f>
        <v>#DIV/0!</v>
      </c>
    </row>
    <row r="5" spans="1:34" s="18" customFormat="1" ht="25.75" customHeight="1">
      <c r="B5" s="531"/>
      <c r="C5" s="416" t="s">
        <v>134</v>
      </c>
      <c r="D5" s="290" t="s">
        <v>41</v>
      </c>
      <c r="E5" s="48"/>
      <c r="F5" s="47"/>
      <c r="G5" s="33"/>
      <c r="H5" s="33"/>
      <c r="I5" s="33"/>
      <c r="J5" s="20"/>
      <c r="K5" s="21"/>
      <c r="L5" s="22"/>
      <c r="M5" s="20"/>
      <c r="N5" s="21"/>
      <c r="O5" s="285"/>
      <c r="P5" s="225"/>
      <c r="Q5" s="227"/>
      <c r="R5" s="21"/>
      <c r="S5" s="227"/>
      <c r="T5" s="21"/>
      <c r="U5" s="21"/>
      <c r="V5" s="225"/>
      <c r="W5" s="24"/>
      <c r="X5" s="25"/>
      <c r="Y5" s="25"/>
      <c r="Z5" s="249"/>
      <c r="AA5" s="25"/>
      <c r="AB5" s="287"/>
      <c r="AC5" s="417"/>
      <c r="AD5" s="520"/>
      <c r="AE5" s="9"/>
      <c r="AF5" s="9"/>
      <c r="AG5" s="9"/>
      <c r="AH5" s="9"/>
    </row>
    <row r="6" spans="1:34" s="18" customFormat="1" ht="25.75" customHeight="1">
      <c r="B6" s="30" t="s">
        <v>122</v>
      </c>
      <c r="C6" s="26" t="s">
        <v>125</v>
      </c>
      <c r="D6" s="27" t="s">
        <v>42</v>
      </c>
      <c r="E6" s="49"/>
      <c r="F6" s="47"/>
      <c r="G6" s="33"/>
      <c r="H6" s="33"/>
      <c r="I6" s="33"/>
      <c r="J6" s="20"/>
      <c r="K6" s="21"/>
      <c r="L6" s="22"/>
      <c r="M6" s="20"/>
      <c r="N6" s="21"/>
      <c r="O6" s="285"/>
      <c r="P6" s="225"/>
      <c r="Q6" s="23"/>
      <c r="R6" s="21"/>
      <c r="S6" s="227"/>
      <c r="T6" s="21"/>
      <c r="U6" s="21"/>
      <c r="V6" s="225"/>
      <c r="W6" s="24"/>
      <c r="X6" s="25"/>
      <c r="Y6" s="25"/>
      <c r="Z6" s="249"/>
      <c r="AA6" s="25"/>
      <c r="AB6" s="287"/>
      <c r="AC6" s="34"/>
      <c r="AD6" s="520"/>
      <c r="AE6" s="9" t="e">
        <f t="shared" si="0"/>
        <v>#DIV/0!</v>
      </c>
      <c r="AF6" s="9" t="e">
        <f t="shared" si="1"/>
        <v>#DIV/0!</v>
      </c>
      <c r="AG6" s="9" t="e">
        <f t="shared" si="2"/>
        <v>#DIV/0!</v>
      </c>
      <c r="AH6" s="9" t="e">
        <f t="shared" si="3"/>
        <v>#DIV/0!</v>
      </c>
    </row>
    <row r="7" spans="1:34" s="18" customFormat="1" ht="25.75" customHeight="1">
      <c r="B7" s="30" t="s">
        <v>123</v>
      </c>
      <c r="C7" s="31" t="s">
        <v>126</v>
      </c>
      <c r="D7" s="32" t="s">
        <v>43</v>
      </c>
      <c r="E7" s="48"/>
      <c r="F7" s="47"/>
      <c r="G7" s="33"/>
      <c r="H7" s="33"/>
      <c r="I7" s="33"/>
      <c r="J7" s="20"/>
      <c r="K7" s="21"/>
      <c r="L7" s="22"/>
      <c r="M7" s="20"/>
      <c r="N7" s="21"/>
      <c r="O7" s="285"/>
      <c r="P7" s="225"/>
      <c r="Q7" s="23"/>
      <c r="R7" s="21"/>
      <c r="S7" s="227"/>
      <c r="T7" s="21"/>
      <c r="U7" s="21"/>
      <c r="V7" s="225"/>
      <c r="W7" s="24"/>
      <c r="X7" s="25"/>
      <c r="Y7" s="25"/>
      <c r="Z7" s="249"/>
      <c r="AA7" s="25"/>
      <c r="AB7" s="287"/>
      <c r="AC7" s="34"/>
      <c r="AD7" s="520"/>
      <c r="AE7" s="9" t="e">
        <f t="shared" si="0"/>
        <v>#DIV/0!</v>
      </c>
      <c r="AF7" s="9" t="e">
        <f t="shared" si="1"/>
        <v>#DIV/0!</v>
      </c>
      <c r="AG7" s="9" t="e">
        <f t="shared" si="2"/>
        <v>#DIV/0!</v>
      </c>
      <c r="AH7" s="9" t="e">
        <f t="shared" si="3"/>
        <v>#DIV/0!</v>
      </c>
    </row>
    <row r="8" spans="1:34" s="18" customFormat="1" ht="25.5" customHeight="1">
      <c r="B8" s="30" t="s">
        <v>124</v>
      </c>
      <c r="C8" s="31" t="s">
        <v>128</v>
      </c>
      <c r="D8" s="32" t="s">
        <v>44</v>
      </c>
      <c r="E8" s="48"/>
      <c r="F8" s="47"/>
      <c r="G8" s="33"/>
      <c r="H8" s="33"/>
      <c r="I8" s="33"/>
      <c r="J8" s="20"/>
      <c r="K8" s="21"/>
      <c r="L8" s="22"/>
      <c r="M8" s="20"/>
      <c r="N8" s="21"/>
      <c r="O8" s="285"/>
      <c r="P8" s="225"/>
      <c r="Q8" s="23"/>
      <c r="R8" s="21"/>
      <c r="S8" s="227"/>
      <c r="T8" s="21"/>
      <c r="U8" s="21"/>
      <c r="V8" s="225"/>
      <c r="W8" s="24"/>
      <c r="X8" s="25"/>
      <c r="Y8" s="25"/>
      <c r="Z8" s="249"/>
      <c r="AA8" s="25"/>
      <c r="AB8" s="287"/>
      <c r="AC8" s="34"/>
      <c r="AD8" s="520"/>
      <c r="AE8" s="9" t="e">
        <f t="shared" si="0"/>
        <v>#DIV/0!</v>
      </c>
      <c r="AF8" s="9" t="e">
        <f>AC8/P8</f>
        <v>#DIV/0!</v>
      </c>
      <c r="AG8" s="9" t="e">
        <f t="shared" si="2"/>
        <v>#DIV/0!</v>
      </c>
      <c r="AH8" s="9" t="e">
        <f t="shared" si="3"/>
        <v>#DIV/0!</v>
      </c>
    </row>
    <row r="9" spans="1:34" s="18" customFormat="1" ht="25.5" customHeight="1" thickBot="1">
      <c r="B9" s="35" t="s">
        <v>127</v>
      </c>
      <c r="C9" s="36" t="s">
        <v>129</v>
      </c>
      <c r="D9" s="37" t="s">
        <v>45</v>
      </c>
      <c r="E9" s="49"/>
      <c r="F9" s="38"/>
      <c r="G9" s="39"/>
      <c r="H9" s="39"/>
      <c r="I9" s="39"/>
      <c r="J9" s="40"/>
      <c r="K9" s="41"/>
      <c r="L9" s="42"/>
      <c r="M9" s="40"/>
      <c r="N9" s="41"/>
      <c r="O9" s="286"/>
      <c r="P9" s="226"/>
      <c r="Q9" s="43"/>
      <c r="R9" s="41"/>
      <c r="S9" s="280"/>
      <c r="T9" s="41"/>
      <c r="U9" s="41"/>
      <c r="V9" s="226"/>
      <c r="W9" s="44"/>
      <c r="X9" s="45"/>
      <c r="Y9" s="45"/>
      <c r="Z9" s="250"/>
      <c r="AA9" s="45"/>
      <c r="AB9" s="288"/>
      <c r="AC9" s="46"/>
      <c r="AD9" s="521"/>
      <c r="AE9" s="9" t="e">
        <f t="shared" si="0"/>
        <v>#DIV/0!</v>
      </c>
      <c r="AF9" s="9" t="e">
        <f>AC9/P9</f>
        <v>#DIV/0!</v>
      </c>
      <c r="AG9" s="9" t="e">
        <f t="shared" si="2"/>
        <v>#DIV/0!</v>
      </c>
      <c r="AH9" s="9" t="e">
        <f t="shared" si="3"/>
        <v>#DIV/0!</v>
      </c>
    </row>
    <row r="10" spans="1:34" s="18" customFormat="1" ht="25.5" customHeight="1">
      <c r="A10" s="237"/>
      <c r="B10" s="238" t="s">
        <v>156</v>
      </c>
      <c r="C10" s="239" t="s">
        <v>148</v>
      </c>
      <c r="D10" s="48" t="s">
        <v>152</v>
      </c>
      <c r="E10" s="47"/>
      <c r="F10" s="47"/>
      <c r="G10" s="33"/>
      <c r="H10" s="33"/>
      <c r="I10" s="33"/>
      <c r="J10" s="20"/>
      <c r="K10" s="21"/>
      <c r="L10" s="22"/>
      <c r="M10" s="20"/>
      <c r="N10" s="21"/>
      <c r="O10" s="285"/>
      <c r="P10" s="225"/>
      <c r="Q10" s="227"/>
      <c r="R10" s="21"/>
      <c r="S10" s="227"/>
      <c r="T10" s="21"/>
      <c r="U10" s="21"/>
      <c r="V10" s="225"/>
      <c r="W10" s="24"/>
      <c r="X10" s="25"/>
      <c r="Y10" s="25"/>
      <c r="Z10" s="249"/>
      <c r="AA10" s="25"/>
      <c r="AB10" s="287"/>
      <c r="AC10" s="34"/>
      <c r="AD10" s="519">
        <f>SUM(AC10:AC13)</f>
        <v>0</v>
      </c>
      <c r="AE10" s="9" t="e">
        <f t="shared" si="0"/>
        <v>#DIV/0!</v>
      </c>
      <c r="AF10" s="9" t="e">
        <f t="shared" ref="AF10:AF34" si="4">AC10/P10</f>
        <v>#DIV/0!</v>
      </c>
      <c r="AG10" s="9" t="e">
        <f t="shared" si="2"/>
        <v>#DIV/0!</v>
      </c>
      <c r="AH10" s="9" t="e">
        <f t="shared" si="3"/>
        <v>#DIV/0!</v>
      </c>
    </row>
    <row r="11" spans="1:34" s="18" customFormat="1" ht="25.5" customHeight="1">
      <c r="B11" s="30" t="s">
        <v>157</v>
      </c>
      <c r="C11" s="26" t="s">
        <v>149</v>
      </c>
      <c r="D11" s="27" t="s">
        <v>153</v>
      </c>
      <c r="E11" s="49"/>
      <c r="F11" s="47"/>
      <c r="G11" s="33"/>
      <c r="H11" s="33"/>
      <c r="I11" s="33"/>
      <c r="J11" s="20"/>
      <c r="K11" s="21"/>
      <c r="L11" s="22"/>
      <c r="M11" s="20"/>
      <c r="N11" s="21"/>
      <c r="O11" s="285"/>
      <c r="P11" s="225"/>
      <c r="Q11" s="227"/>
      <c r="R11" s="21"/>
      <c r="S11" s="227"/>
      <c r="T11" s="21"/>
      <c r="U11" s="21"/>
      <c r="V11" s="225"/>
      <c r="W11" s="24"/>
      <c r="X11" s="25"/>
      <c r="Y11" s="25"/>
      <c r="Z11" s="249"/>
      <c r="AA11" s="25"/>
      <c r="AB11" s="287"/>
      <c r="AC11" s="34"/>
      <c r="AD11" s="520"/>
      <c r="AE11" s="9" t="e">
        <f t="shared" si="0"/>
        <v>#DIV/0!</v>
      </c>
      <c r="AF11" s="9" t="e">
        <f t="shared" si="4"/>
        <v>#DIV/0!</v>
      </c>
      <c r="AG11" s="9" t="e">
        <f t="shared" si="2"/>
        <v>#DIV/0!</v>
      </c>
      <c r="AH11" s="9" t="e">
        <f t="shared" si="3"/>
        <v>#DIV/0!</v>
      </c>
    </row>
    <row r="12" spans="1:34" s="18" customFormat="1" ht="25.5" customHeight="1">
      <c r="B12" s="30" t="s">
        <v>158</v>
      </c>
      <c r="C12" s="26" t="s">
        <v>150</v>
      </c>
      <c r="D12" s="27" t="s">
        <v>154</v>
      </c>
      <c r="E12" s="49"/>
      <c r="F12" s="47"/>
      <c r="G12" s="33"/>
      <c r="H12" s="33"/>
      <c r="I12" s="33"/>
      <c r="J12" s="20"/>
      <c r="K12" s="21"/>
      <c r="L12" s="22"/>
      <c r="M12" s="20"/>
      <c r="N12" s="21"/>
      <c r="O12" s="285"/>
      <c r="P12" s="225"/>
      <c r="Q12" s="227"/>
      <c r="R12" s="21"/>
      <c r="S12" s="227"/>
      <c r="T12" s="21"/>
      <c r="U12" s="21"/>
      <c r="V12" s="225"/>
      <c r="W12" s="24"/>
      <c r="X12" s="25"/>
      <c r="Y12" s="25"/>
      <c r="Z12" s="249"/>
      <c r="AA12" s="25"/>
      <c r="AB12" s="287"/>
      <c r="AC12" s="34"/>
      <c r="AD12" s="520"/>
      <c r="AE12" s="9" t="e">
        <f t="shared" si="0"/>
        <v>#DIV/0!</v>
      </c>
      <c r="AF12" s="9" t="e">
        <f t="shared" si="4"/>
        <v>#DIV/0!</v>
      </c>
      <c r="AG12" s="9" t="e">
        <f t="shared" si="2"/>
        <v>#DIV/0!</v>
      </c>
      <c r="AH12" s="9" t="e">
        <f t="shared" si="3"/>
        <v>#DIV/0!</v>
      </c>
    </row>
    <row r="13" spans="1:34" s="18" customFormat="1" ht="25.5" customHeight="1" thickBot="1">
      <c r="B13" s="233" t="s">
        <v>159</v>
      </c>
      <c r="C13" s="36" t="s">
        <v>151</v>
      </c>
      <c r="D13" s="37" t="s">
        <v>155</v>
      </c>
      <c r="E13" s="236"/>
      <c r="F13" s="38"/>
      <c r="G13" s="39"/>
      <c r="H13" s="39"/>
      <c r="I13" s="39"/>
      <c r="J13" s="40"/>
      <c r="K13" s="41"/>
      <c r="L13" s="42"/>
      <c r="M13" s="40"/>
      <c r="N13" s="41"/>
      <c r="O13" s="286"/>
      <c r="P13" s="226"/>
      <c r="Q13" s="280"/>
      <c r="R13" s="41"/>
      <c r="S13" s="280"/>
      <c r="T13" s="41"/>
      <c r="U13" s="41"/>
      <c r="V13" s="226"/>
      <c r="W13" s="44"/>
      <c r="X13" s="45"/>
      <c r="Y13" s="45"/>
      <c r="Z13" s="250"/>
      <c r="AA13" s="45"/>
      <c r="AB13" s="288"/>
      <c r="AC13" s="46"/>
      <c r="AD13" s="521"/>
      <c r="AE13" s="9" t="e">
        <f t="shared" si="0"/>
        <v>#DIV/0!</v>
      </c>
      <c r="AF13" s="9" t="e">
        <f t="shared" si="4"/>
        <v>#DIV/0!</v>
      </c>
      <c r="AG13" s="9" t="e">
        <f t="shared" si="2"/>
        <v>#DIV/0!</v>
      </c>
      <c r="AH13" s="9" t="e">
        <f t="shared" si="3"/>
        <v>#DIV/0!</v>
      </c>
    </row>
    <row r="14" spans="1:34" s="18" customFormat="1" ht="25.5" customHeight="1">
      <c r="B14" s="303" t="s">
        <v>218</v>
      </c>
      <c r="C14" s="304" t="s">
        <v>220</v>
      </c>
      <c r="D14" s="290" t="s">
        <v>221</v>
      </c>
      <c r="E14" s="48"/>
      <c r="F14" s="308"/>
      <c r="G14" s="309"/>
      <c r="H14" s="309"/>
      <c r="I14" s="309"/>
      <c r="J14" s="310"/>
      <c r="K14" s="311"/>
      <c r="L14" s="312"/>
      <c r="M14" s="310"/>
      <c r="N14" s="311"/>
      <c r="O14" s="313"/>
      <c r="P14" s="314"/>
      <c r="Q14" s="315"/>
      <c r="R14" s="311"/>
      <c r="S14" s="315"/>
      <c r="T14" s="311"/>
      <c r="U14" s="311"/>
      <c r="V14" s="314"/>
      <c r="W14" s="316"/>
      <c r="X14" s="317"/>
      <c r="Y14" s="317"/>
      <c r="Z14" s="318"/>
      <c r="AA14" s="317"/>
      <c r="AB14" s="319"/>
      <c r="AC14" s="320"/>
      <c r="AD14" s="519">
        <f>SUM(AC14:AC21)</f>
        <v>0</v>
      </c>
      <c r="AE14" s="9" t="e">
        <f t="shared" si="0"/>
        <v>#DIV/0!</v>
      </c>
      <c r="AF14" s="9" t="e">
        <f t="shared" si="4"/>
        <v>#DIV/0!</v>
      </c>
      <c r="AG14" s="9" t="e">
        <f t="shared" si="2"/>
        <v>#DIV/0!</v>
      </c>
      <c r="AH14" s="9" t="e">
        <f t="shared" si="3"/>
        <v>#DIV/0!</v>
      </c>
    </row>
    <row r="15" spans="1:34" s="18" customFormat="1" ht="25.5" customHeight="1">
      <c r="A15" s="302"/>
      <c r="B15" s="305" t="s">
        <v>219</v>
      </c>
      <c r="C15" s="19" t="s">
        <v>220</v>
      </c>
      <c r="D15" s="307">
        <v>10</v>
      </c>
      <c r="E15" s="306"/>
      <c r="F15" s="235"/>
      <c r="G15" s="33"/>
      <c r="H15" s="33"/>
      <c r="I15" s="33"/>
      <c r="J15" s="20"/>
      <c r="K15" s="21"/>
      <c r="L15" s="22"/>
      <c r="M15" s="20"/>
      <c r="N15" s="21"/>
      <c r="O15" s="285"/>
      <c r="P15" s="225"/>
      <c r="Q15" s="227"/>
      <c r="R15" s="21"/>
      <c r="S15" s="227"/>
      <c r="T15" s="21"/>
      <c r="U15" s="21"/>
      <c r="V15" s="225"/>
      <c r="W15" s="24"/>
      <c r="X15" s="25"/>
      <c r="Y15" s="25"/>
      <c r="Z15" s="251"/>
      <c r="AA15" s="25"/>
      <c r="AB15" s="287"/>
      <c r="AC15" s="34"/>
      <c r="AD15" s="520"/>
      <c r="AE15" s="349" t="e">
        <f t="shared" si="0"/>
        <v>#DIV/0!</v>
      </c>
      <c r="AF15" s="349" t="e">
        <f t="shared" si="4"/>
        <v>#DIV/0!</v>
      </c>
      <c r="AG15" s="349" t="e">
        <f t="shared" si="2"/>
        <v>#DIV/0!</v>
      </c>
      <c r="AH15" s="349" t="e">
        <f t="shared" si="3"/>
        <v>#DIV/0!</v>
      </c>
    </row>
    <row r="16" spans="1:34" s="18" customFormat="1" ht="25.5" customHeight="1">
      <c r="A16" s="302"/>
      <c r="B16" s="329" t="s">
        <v>249</v>
      </c>
      <c r="C16" s="330" t="s">
        <v>238</v>
      </c>
      <c r="D16" s="290" t="s">
        <v>240</v>
      </c>
      <c r="E16" s="48"/>
      <c r="F16" s="331"/>
      <c r="G16" s="332"/>
      <c r="H16" s="332"/>
      <c r="I16" s="332"/>
      <c r="J16" s="333"/>
      <c r="K16" s="334"/>
      <c r="L16" s="335"/>
      <c r="M16" s="333"/>
      <c r="N16" s="334"/>
      <c r="O16" s="336"/>
      <c r="P16" s="337"/>
      <c r="Q16" s="338"/>
      <c r="R16" s="334"/>
      <c r="S16" s="338"/>
      <c r="T16" s="334"/>
      <c r="U16" s="334"/>
      <c r="V16" s="337"/>
      <c r="W16" s="339"/>
      <c r="X16" s="340"/>
      <c r="Y16" s="340"/>
      <c r="Z16" s="341"/>
      <c r="AA16" s="340"/>
      <c r="AB16" s="342"/>
      <c r="AC16" s="343"/>
      <c r="AD16" s="520"/>
      <c r="AE16" s="349" t="e">
        <f t="shared" si="0"/>
        <v>#DIV/0!</v>
      </c>
      <c r="AF16" s="349" t="e">
        <f t="shared" si="4"/>
        <v>#DIV/0!</v>
      </c>
      <c r="AG16" s="349" t="e">
        <f t="shared" si="2"/>
        <v>#DIV/0!</v>
      </c>
      <c r="AH16" s="349" t="e">
        <f t="shared" si="3"/>
        <v>#DIV/0!</v>
      </c>
    </row>
    <row r="17" spans="1:34" s="18" customFormat="1" ht="25.5" customHeight="1">
      <c r="A17" s="302"/>
      <c r="B17" s="344" t="s">
        <v>250</v>
      </c>
      <c r="C17" s="345" t="s">
        <v>238</v>
      </c>
      <c r="D17" s="307" t="s">
        <v>240</v>
      </c>
      <c r="E17" s="306"/>
      <c r="F17" s="235"/>
      <c r="G17" s="33"/>
      <c r="H17" s="33"/>
      <c r="I17" s="33"/>
      <c r="J17" s="20"/>
      <c r="K17" s="21"/>
      <c r="L17" s="22"/>
      <c r="M17" s="20"/>
      <c r="N17" s="21"/>
      <c r="O17" s="285"/>
      <c r="P17" s="225"/>
      <c r="Q17" s="227"/>
      <c r="R17" s="21"/>
      <c r="S17" s="227"/>
      <c r="T17" s="21"/>
      <c r="U17" s="21"/>
      <c r="V17" s="225"/>
      <c r="W17" s="24"/>
      <c r="X17" s="25"/>
      <c r="Y17" s="25"/>
      <c r="Z17" s="251"/>
      <c r="AA17" s="25"/>
      <c r="AB17" s="287"/>
      <c r="AC17" s="34"/>
      <c r="AD17" s="520"/>
      <c r="AE17" s="349" t="e">
        <f t="shared" si="0"/>
        <v>#DIV/0!</v>
      </c>
      <c r="AF17" s="349" t="e">
        <f t="shared" si="4"/>
        <v>#DIV/0!</v>
      </c>
      <c r="AG17" s="349" t="e">
        <f t="shared" si="2"/>
        <v>#DIV/0!</v>
      </c>
      <c r="AH17" s="349" t="e">
        <f t="shared" si="3"/>
        <v>#DIV/0!</v>
      </c>
    </row>
    <row r="18" spans="1:34" s="18" customFormat="1" ht="25.5" customHeight="1">
      <c r="A18" s="302"/>
      <c r="B18" s="329" t="s">
        <v>251</v>
      </c>
      <c r="C18" s="330" t="s">
        <v>253</v>
      </c>
      <c r="D18" s="290" t="s">
        <v>254</v>
      </c>
      <c r="E18" s="49"/>
      <c r="F18" s="331"/>
      <c r="G18" s="332"/>
      <c r="H18" s="332"/>
      <c r="I18" s="332"/>
      <c r="J18" s="333"/>
      <c r="K18" s="334"/>
      <c r="L18" s="335"/>
      <c r="M18" s="333"/>
      <c r="N18" s="334"/>
      <c r="O18" s="336"/>
      <c r="P18" s="337"/>
      <c r="Q18" s="338"/>
      <c r="R18" s="334"/>
      <c r="S18" s="338"/>
      <c r="T18" s="334"/>
      <c r="U18" s="334"/>
      <c r="V18" s="337"/>
      <c r="W18" s="339"/>
      <c r="X18" s="340"/>
      <c r="Y18" s="340"/>
      <c r="Z18" s="341"/>
      <c r="AA18" s="340"/>
      <c r="AB18" s="342"/>
      <c r="AC18" s="343"/>
      <c r="AD18" s="520"/>
      <c r="AE18" s="349" t="e">
        <f t="shared" si="0"/>
        <v>#DIV/0!</v>
      </c>
      <c r="AF18" s="349" t="e">
        <f t="shared" si="4"/>
        <v>#DIV/0!</v>
      </c>
      <c r="AG18" s="349" t="e">
        <f t="shared" si="2"/>
        <v>#DIV/0!</v>
      </c>
      <c r="AH18" s="349" t="e">
        <f t="shared" si="3"/>
        <v>#DIV/0!</v>
      </c>
    </row>
    <row r="19" spans="1:34" s="18" customFormat="1" ht="25.5" customHeight="1">
      <c r="A19" s="302"/>
      <c r="B19" s="344" t="s">
        <v>252</v>
      </c>
      <c r="C19" s="345" t="s">
        <v>253</v>
      </c>
      <c r="D19" s="307" t="s">
        <v>254</v>
      </c>
      <c r="E19" s="306"/>
      <c r="F19" s="235"/>
      <c r="G19" s="33"/>
      <c r="H19" s="33"/>
      <c r="I19" s="33"/>
      <c r="J19" s="20"/>
      <c r="K19" s="21"/>
      <c r="L19" s="22"/>
      <c r="M19" s="20"/>
      <c r="N19" s="21"/>
      <c r="O19" s="285"/>
      <c r="P19" s="225"/>
      <c r="Q19" s="227"/>
      <c r="R19" s="21"/>
      <c r="S19" s="227"/>
      <c r="T19" s="21"/>
      <c r="U19" s="21"/>
      <c r="V19" s="225"/>
      <c r="W19" s="24"/>
      <c r="X19" s="25"/>
      <c r="Y19" s="25"/>
      <c r="Z19" s="251"/>
      <c r="AA19" s="25"/>
      <c r="AB19" s="287"/>
      <c r="AC19" s="34"/>
      <c r="AD19" s="520"/>
      <c r="AE19" s="349" t="e">
        <f t="shared" si="0"/>
        <v>#DIV/0!</v>
      </c>
      <c r="AF19" s="349" t="e">
        <f t="shared" si="4"/>
        <v>#DIV/0!</v>
      </c>
      <c r="AG19" s="349" t="e">
        <f t="shared" si="2"/>
        <v>#DIV/0!</v>
      </c>
      <c r="AH19" s="349" t="e">
        <f t="shared" si="3"/>
        <v>#DIV/0!</v>
      </c>
    </row>
    <row r="20" spans="1:34" s="18" customFormat="1" ht="25.5" customHeight="1">
      <c r="A20" s="302"/>
      <c r="B20" s="329" t="s">
        <v>255</v>
      </c>
      <c r="C20" s="330" t="s">
        <v>257</v>
      </c>
      <c r="D20" s="290" t="s">
        <v>258</v>
      </c>
      <c r="E20" s="48"/>
      <c r="F20" s="386"/>
      <c r="G20" s="387"/>
      <c r="H20" s="387"/>
      <c r="I20" s="387"/>
      <c r="J20" s="388"/>
      <c r="K20" s="389"/>
      <c r="L20" s="390"/>
      <c r="M20" s="388"/>
      <c r="N20" s="389"/>
      <c r="O20" s="391"/>
      <c r="P20" s="392"/>
      <c r="Q20" s="393"/>
      <c r="R20" s="389"/>
      <c r="S20" s="393"/>
      <c r="T20" s="389"/>
      <c r="U20" s="389"/>
      <c r="V20" s="392"/>
      <c r="W20" s="394"/>
      <c r="X20" s="395"/>
      <c r="Y20" s="395"/>
      <c r="Z20" s="396"/>
      <c r="AA20" s="395"/>
      <c r="AB20" s="397"/>
      <c r="AC20" s="398"/>
      <c r="AD20" s="520"/>
      <c r="AE20" s="349" t="e">
        <f t="shared" si="0"/>
        <v>#DIV/0!</v>
      </c>
      <c r="AF20" s="349" t="e">
        <f t="shared" si="4"/>
        <v>#DIV/0!</v>
      </c>
      <c r="AG20" s="349" t="e">
        <f t="shared" si="2"/>
        <v>#DIV/0!</v>
      </c>
      <c r="AH20" s="349" t="e">
        <f t="shared" si="3"/>
        <v>#DIV/0!</v>
      </c>
    </row>
    <row r="21" spans="1:34" s="18" customFormat="1" ht="25.5" customHeight="1" thickBot="1">
      <c r="A21" s="302"/>
      <c r="B21" s="364" t="s">
        <v>256</v>
      </c>
      <c r="C21" s="365" t="s">
        <v>257</v>
      </c>
      <c r="D21" s="366" t="s">
        <v>258</v>
      </c>
      <c r="E21" s="236"/>
      <c r="F21" s="367"/>
      <c r="G21" s="368"/>
      <c r="H21" s="368"/>
      <c r="I21" s="368"/>
      <c r="J21" s="369"/>
      <c r="K21" s="370"/>
      <c r="L21" s="371"/>
      <c r="M21" s="369"/>
      <c r="N21" s="370"/>
      <c r="O21" s="372"/>
      <c r="P21" s="373"/>
      <c r="Q21" s="374"/>
      <c r="R21" s="370"/>
      <c r="S21" s="374"/>
      <c r="T21" s="370"/>
      <c r="U21" s="370"/>
      <c r="V21" s="373"/>
      <c r="W21" s="376"/>
      <c r="X21" s="377"/>
      <c r="Y21" s="377"/>
      <c r="Z21" s="378"/>
      <c r="AA21" s="377"/>
      <c r="AB21" s="379"/>
      <c r="AC21" s="380"/>
      <c r="AD21" s="521"/>
      <c r="AE21" s="349" t="e">
        <f t="shared" si="0"/>
        <v>#DIV/0!</v>
      </c>
      <c r="AF21" s="349" t="e">
        <f t="shared" si="4"/>
        <v>#DIV/0!</v>
      </c>
      <c r="AG21" s="349" t="e">
        <f t="shared" si="2"/>
        <v>#DIV/0!</v>
      </c>
      <c r="AH21" s="349" t="e">
        <f t="shared" si="3"/>
        <v>#DIV/0!</v>
      </c>
    </row>
    <row r="22" spans="1:34" s="18" customFormat="1" ht="25.5" customHeight="1">
      <c r="A22" s="302"/>
      <c r="B22" s="303" t="s">
        <v>295</v>
      </c>
      <c r="C22" s="304" t="s">
        <v>297</v>
      </c>
      <c r="D22" s="446" t="s">
        <v>282</v>
      </c>
      <c r="E22" s="447"/>
      <c r="F22" s="386">
        <f t="shared" ref="F22" si="5">IFERROR(O22-SUM(Q22:W22)+AA22,0)</f>
        <v>367394.67266420461</v>
      </c>
      <c r="G22" s="387">
        <f>'Юнит 14'!L$59</f>
        <v>1070</v>
      </c>
      <c r="H22" s="387">
        <f>'Юнит 14'!Q$59</f>
        <v>738</v>
      </c>
      <c r="I22" s="387">
        <f>'Юнит 14'!R$59</f>
        <v>-18</v>
      </c>
      <c r="J22" s="388">
        <f>'Юнит 14'!T$59</f>
        <v>627842.81999999983</v>
      </c>
      <c r="K22" s="389">
        <f>'Юнит 14'!U$59</f>
        <v>-15191</v>
      </c>
      <c r="L22" s="390">
        <f t="shared" ref="L22" si="6">IFERROR(J22+K22,0)</f>
        <v>612651.81999999983</v>
      </c>
      <c r="M22" s="388">
        <f>'Юнит 14'!W$59</f>
        <v>950855.44999999984</v>
      </c>
      <c r="N22" s="389">
        <f>'Юнит 14'!X$59</f>
        <v>-23538</v>
      </c>
      <c r="O22" s="391">
        <f t="shared" ref="O22" si="7">IFERROR(M22+N22,0)</f>
        <v>927317.44999999984</v>
      </c>
      <c r="P22" s="392">
        <f>'Юнит 14'!AB$59</f>
        <v>91170.719999999987</v>
      </c>
      <c r="Q22" s="393">
        <f>'Юнит 14'!AE$59</f>
        <v>96960.749999999869</v>
      </c>
      <c r="R22" s="389">
        <f>'Юнит 14'!AC$59</f>
        <v>349571.93000000005</v>
      </c>
      <c r="S22" s="393">
        <f>'Юнит 14'!AI$59</f>
        <v>6078.0973357953044</v>
      </c>
      <c r="T22" s="389"/>
      <c r="U22" s="389">
        <f>'Юнит 14'!AJ$59</f>
        <v>100</v>
      </c>
      <c r="V22" s="392"/>
      <c r="W22" s="394">
        <f>'Юнит 14'!AF$59</f>
        <v>107212</v>
      </c>
      <c r="X22" s="395">
        <f>'Юнит 14'!AG$59</f>
        <v>788</v>
      </c>
      <c r="Y22" s="395">
        <f>'Юнит 14'!AH142</f>
        <v>0</v>
      </c>
      <c r="Z22" s="396">
        <f>IFERROR((L22)*0.01,0)</f>
        <v>6126.5181999999986</v>
      </c>
      <c r="AA22" s="395"/>
      <c r="AB22" s="397">
        <f>O22-SUM(P22:Y22)+AA22</f>
        <v>275435.95266420464</v>
      </c>
      <c r="AC22" s="398">
        <f t="shared" ref="AC22" si="8">O22-SUM(P22:Z22)+AA22</f>
        <v>269309.43446420459</v>
      </c>
      <c r="AD22" s="519">
        <f>SUM(AC22:AC31)</f>
        <v>778623.14085365273</v>
      </c>
      <c r="AE22" s="349">
        <f t="shared" si="0"/>
        <v>9.8316622856606445E-2</v>
      </c>
      <c r="AF22" s="349">
        <f t="shared" si="4"/>
        <v>2.9539026834953659</v>
      </c>
      <c r="AG22" s="349">
        <f t="shared" si="2"/>
        <v>0.2904177360883316</v>
      </c>
      <c r="AH22" s="349">
        <f t="shared" si="3"/>
        <v>0.11646497108406621</v>
      </c>
    </row>
    <row r="23" spans="1:34" s="18" customFormat="1" ht="25.5" customHeight="1">
      <c r="A23" s="302"/>
      <c r="B23" s="344" t="s">
        <v>296</v>
      </c>
      <c r="C23" s="345" t="s">
        <v>297</v>
      </c>
      <c r="D23" s="307" t="s">
        <v>282</v>
      </c>
      <c r="E23" s="306"/>
      <c r="F23" s="235"/>
      <c r="G23" s="33"/>
      <c r="H23" s="33"/>
      <c r="I23" s="33"/>
      <c r="J23" s="20"/>
      <c r="K23" s="21"/>
      <c r="L23" s="22"/>
      <c r="M23" s="20"/>
      <c r="N23" s="21"/>
      <c r="O23" s="285"/>
      <c r="P23" s="225"/>
      <c r="Q23" s="227"/>
      <c r="R23" s="21"/>
      <c r="S23" s="227"/>
      <c r="T23" s="21"/>
      <c r="U23" s="21"/>
      <c r="V23" s="225"/>
      <c r="W23" s="24"/>
      <c r="X23" s="25"/>
      <c r="Y23" s="25"/>
      <c r="Z23" s="251"/>
      <c r="AA23" s="25"/>
      <c r="AB23" s="287"/>
      <c r="AC23" s="34"/>
      <c r="AD23" s="520"/>
      <c r="AE23" s="349" t="e">
        <f t="shared" si="0"/>
        <v>#DIV/0!</v>
      </c>
      <c r="AF23" s="349" t="e">
        <f t="shared" si="4"/>
        <v>#DIV/0!</v>
      </c>
      <c r="AG23" s="349" t="e">
        <f t="shared" si="2"/>
        <v>#DIV/0!</v>
      </c>
      <c r="AH23" s="349" t="e">
        <f t="shared" si="3"/>
        <v>#DIV/0!</v>
      </c>
    </row>
    <row r="24" spans="1:34" s="18" customFormat="1" ht="25.5" customHeight="1">
      <c r="A24" s="302"/>
      <c r="B24" s="329" t="s">
        <v>304</v>
      </c>
      <c r="C24" s="330" t="s">
        <v>302</v>
      </c>
      <c r="D24" s="290" t="s">
        <v>290</v>
      </c>
      <c r="E24" s="48"/>
      <c r="F24" s="386">
        <f t="shared" ref="F24" si="9">IFERROR(O24-SUM(Q24:W24)+AA24,0)</f>
        <v>239463.87987045577</v>
      </c>
      <c r="G24" s="387">
        <f>'Юнит 15'!L$59</f>
        <v>712</v>
      </c>
      <c r="H24" s="387">
        <f>'Юнит 15'!Q$59</f>
        <v>475</v>
      </c>
      <c r="I24" s="387">
        <f>'Юнит 15'!R$59</f>
        <v>-10</v>
      </c>
      <c r="J24" s="388">
        <f>'Юнит 15'!T$59</f>
        <v>410987.97000000009</v>
      </c>
      <c r="K24" s="389">
        <f>'Юнит 15'!U$59</f>
        <v>-8507</v>
      </c>
      <c r="L24" s="390">
        <f t="shared" ref="L24" si="10">IFERROR(J24+K24,0)</f>
        <v>402480.97000000009</v>
      </c>
      <c r="M24" s="388">
        <f>'Юнит 15'!W$59</f>
        <v>615994.65000000014</v>
      </c>
      <c r="N24" s="389">
        <f>'Юнит 15'!X$59</f>
        <v>-12994</v>
      </c>
      <c r="O24" s="391">
        <f t="shared" ref="O24" si="11">IFERROR(M24+N24,0)</f>
        <v>603000.65000000014</v>
      </c>
      <c r="P24" s="392">
        <f>'Юнит 15'!AB$59</f>
        <v>58987.17</v>
      </c>
      <c r="Q24" s="393">
        <f>'Юнит 15'!AE$59</f>
        <v>63078.869999999959</v>
      </c>
      <c r="R24" s="389">
        <f>'Юнит 15'!AC$59</f>
        <v>228321.02999999991</v>
      </c>
      <c r="S24" s="393">
        <f>'Юнит 15'!AI$59</f>
        <v>5840.8701295445053</v>
      </c>
      <c r="T24" s="389"/>
      <c r="U24" s="389">
        <f>'Юнит 15'!AJ$59</f>
        <v>30</v>
      </c>
      <c r="V24" s="392"/>
      <c r="W24" s="394">
        <f>'Юнит 15'!AF$59</f>
        <v>66266</v>
      </c>
      <c r="X24" s="395">
        <f>'Юнит 15'!AG$59</f>
        <v>0</v>
      </c>
      <c r="Y24" s="395">
        <f>'Юнит 15'!AH144</f>
        <v>0</v>
      </c>
      <c r="Z24" s="396">
        <f>IFERROR((L24)*0.01,0)</f>
        <v>4024.8097000000012</v>
      </c>
      <c r="AA24" s="395"/>
      <c r="AB24" s="397">
        <f>O24-SUM(P24:Y24)+AA24</f>
        <v>180476.70987045579</v>
      </c>
      <c r="AC24" s="398">
        <f t="shared" ref="AC24" si="12">O24-SUM(P24:Z24)+AA24</f>
        <v>176451.9001704558</v>
      </c>
      <c r="AD24" s="520"/>
      <c r="AE24" s="349">
        <f t="shared" si="0"/>
        <v>9.782273037350786E-2</v>
      </c>
      <c r="AF24" s="349">
        <f t="shared" si="4"/>
        <v>2.9913606665730161</v>
      </c>
      <c r="AG24" s="349">
        <f t="shared" si="2"/>
        <v>0.29262306793608889</v>
      </c>
      <c r="AH24" s="349">
        <f t="shared" si="3"/>
        <v>0.10989374555400559</v>
      </c>
    </row>
    <row r="25" spans="1:34" s="18" customFormat="1" ht="25.5" customHeight="1">
      <c r="A25" s="302"/>
      <c r="B25" s="344" t="s">
        <v>305</v>
      </c>
      <c r="C25" s="345" t="s">
        <v>302</v>
      </c>
      <c r="D25" s="307" t="s">
        <v>290</v>
      </c>
      <c r="E25" s="306"/>
      <c r="F25" s="235"/>
      <c r="G25" s="33"/>
      <c r="H25" s="33"/>
      <c r="I25" s="33"/>
      <c r="J25" s="20"/>
      <c r="K25" s="21"/>
      <c r="L25" s="22"/>
      <c r="M25" s="20"/>
      <c r="N25" s="21"/>
      <c r="O25" s="285"/>
      <c r="P25" s="225"/>
      <c r="Q25" s="227"/>
      <c r="R25" s="21"/>
      <c r="S25" s="227"/>
      <c r="T25" s="21"/>
      <c r="U25" s="21"/>
      <c r="V25" s="225"/>
      <c r="W25" s="24"/>
      <c r="X25" s="25"/>
      <c r="Y25" s="25"/>
      <c r="Z25" s="251"/>
      <c r="AA25" s="25"/>
      <c r="AB25" s="287"/>
      <c r="AC25" s="34"/>
      <c r="AD25" s="520"/>
      <c r="AE25" s="349" t="e">
        <f t="shared" si="0"/>
        <v>#DIV/0!</v>
      </c>
      <c r="AF25" s="349" t="e">
        <f t="shared" si="4"/>
        <v>#DIV/0!</v>
      </c>
      <c r="AG25" s="349" t="e">
        <f t="shared" si="2"/>
        <v>#DIV/0!</v>
      </c>
      <c r="AH25" s="349" t="e">
        <f t="shared" si="3"/>
        <v>#DIV/0!</v>
      </c>
    </row>
    <row r="26" spans="1:34" s="18" customFormat="1" ht="25.5" customHeight="1">
      <c r="B26" s="329" t="s">
        <v>306</v>
      </c>
      <c r="C26" s="330" t="s">
        <v>308</v>
      </c>
      <c r="D26" s="290" t="s">
        <v>309</v>
      </c>
      <c r="E26" s="48"/>
      <c r="F26" s="386">
        <f t="shared" ref="F26" si="13">IFERROR(O26-SUM(Q26:W26)+AA26,0)</f>
        <v>205868.0090471874</v>
      </c>
      <c r="G26" s="387">
        <f>'Юнит 16'!L$59</f>
        <v>843</v>
      </c>
      <c r="H26" s="387">
        <f>'Юнит 16'!Q$59</f>
        <v>491</v>
      </c>
      <c r="I26" s="387">
        <f>'Юнит 16'!R$59</f>
        <v>-6</v>
      </c>
      <c r="J26" s="388">
        <f>'Юнит 16'!T$59</f>
        <v>422194.4800000001</v>
      </c>
      <c r="K26" s="389">
        <f>'Юнит 16'!U$59</f>
        <v>-5004.6399999999994</v>
      </c>
      <c r="L26" s="390">
        <f t="shared" ref="L26" si="14">IFERROR(J26+K26,0)</f>
        <v>417189.84000000008</v>
      </c>
      <c r="M26" s="388">
        <f>'Юнит 16'!W$59</f>
        <v>631051.64</v>
      </c>
      <c r="N26" s="389">
        <f>'Юнит 16'!X$59</f>
        <v>-7401.77</v>
      </c>
      <c r="O26" s="391">
        <f t="shared" ref="O26" si="15">IFERROR(M26+N26,0)</f>
        <v>623649.87</v>
      </c>
      <c r="P26" s="392">
        <f>'Юнит 16'!AB$59</f>
        <v>62105.34</v>
      </c>
      <c r="Q26" s="393">
        <f>'Юнит 16'!AE$59</f>
        <v>69407.719999999899</v>
      </c>
      <c r="R26" s="389">
        <f>'Юнит 16'!AC$59</f>
        <v>235781.60999999967</v>
      </c>
      <c r="S26" s="393">
        <f>'Юнит 16'!AI$59</f>
        <v>5403.5309528130674</v>
      </c>
      <c r="T26" s="389"/>
      <c r="U26" s="389">
        <f>'Юнит 16'!AJ$59</f>
        <v>200</v>
      </c>
      <c r="V26" s="392"/>
      <c r="W26" s="394">
        <f>'Юнит 16'!AF$59</f>
        <v>106989</v>
      </c>
      <c r="X26" s="395">
        <f>'Юнит 16'!AG$59</f>
        <v>0</v>
      </c>
      <c r="Y26" s="395">
        <f>'Юнит 16'!AH146</f>
        <v>0</v>
      </c>
      <c r="Z26" s="396">
        <f>IFERROR((L26)*0.01,0)</f>
        <v>4171.8984000000009</v>
      </c>
      <c r="AA26" s="395"/>
      <c r="AB26" s="397">
        <f>O26-SUM(P26:Y26)+AA26</f>
        <v>143762.66904718737</v>
      </c>
      <c r="AC26" s="398">
        <f t="shared" ref="AC26" si="16">O26-SUM(P26:Z26)+AA26</f>
        <v>139590.77064718737</v>
      </c>
      <c r="AD26" s="520"/>
      <c r="AE26" s="349">
        <f t="shared" si="0"/>
        <v>9.9583665430732785E-2</v>
      </c>
      <c r="AF26" s="349">
        <f t="shared" si="4"/>
        <v>2.2476452209614726</v>
      </c>
      <c r="AG26" s="349">
        <f t="shared" si="2"/>
        <v>0.22382874969121275</v>
      </c>
      <c r="AH26" s="349">
        <f t="shared" si="3"/>
        <v>0.17155299014172809</v>
      </c>
    </row>
    <row r="27" spans="1:34" s="18" customFormat="1" ht="25.5" customHeight="1">
      <c r="B27" s="344" t="s">
        <v>307</v>
      </c>
      <c r="C27" s="345" t="s">
        <v>308</v>
      </c>
      <c r="D27" s="307" t="s">
        <v>309</v>
      </c>
      <c r="E27" s="48"/>
      <c r="F27" s="291"/>
      <c r="G27" s="292"/>
      <c r="H27" s="292"/>
      <c r="I27" s="292"/>
      <c r="J27" s="293"/>
      <c r="K27" s="294"/>
      <c r="L27" s="295"/>
      <c r="M27" s="293"/>
      <c r="N27" s="294"/>
      <c r="O27" s="296"/>
      <c r="P27" s="297"/>
      <c r="Q27" s="298"/>
      <c r="R27" s="294"/>
      <c r="S27" s="298"/>
      <c r="T27" s="294"/>
      <c r="U27" s="294"/>
      <c r="V27" s="297"/>
      <c r="W27" s="299"/>
      <c r="X27" s="300"/>
      <c r="Y27" s="300"/>
      <c r="Z27" s="445"/>
      <c r="AA27" s="300"/>
      <c r="AB27" s="301"/>
      <c r="AC27" s="436"/>
      <c r="AD27" s="520"/>
      <c r="AE27" s="349" t="e">
        <f t="shared" si="0"/>
        <v>#DIV/0!</v>
      </c>
      <c r="AF27" s="349" t="e">
        <f t="shared" si="4"/>
        <v>#DIV/0!</v>
      </c>
      <c r="AG27" s="349" t="e">
        <f t="shared" si="2"/>
        <v>#DIV/0!</v>
      </c>
      <c r="AH27" s="349" t="e">
        <f t="shared" si="3"/>
        <v>#DIV/0!</v>
      </c>
    </row>
    <row r="28" spans="1:34" s="18" customFormat="1" ht="25.5" customHeight="1">
      <c r="B28" s="329" t="s">
        <v>310</v>
      </c>
      <c r="C28" s="330" t="s">
        <v>312</v>
      </c>
      <c r="D28" s="290" t="s">
        <v>313</v>
      </c>
      <c r="E28" s="48"/>
      <c r="F28" s="386">
        <f t="shared" ref="F28" si="17">IFERROR(O28-SUM(Q28:W28)+AA28,0)</f>
        <v>159366.79082668346</v>
      </c>
      <c r="G28" s="387">
        <f>'Юнит 17'!L$59</f>
        <v>614</v>
      </c>
      <c r="H28" s="387">
        <f>'Юнит 17'!Q$59</f>
        <v>419</v>
      </c>
      <c r="I28" s="387">
        <f>'Юнит 17'!R$59</f>
        <v>-3</v>
      </c>
      <c r="J28" s="388">
        <f>'Юнит 17'!T$59</f>
        <v>367593.74999999988</v>
      </c>
      <c r="K28" s="389">
        <f>'Юнит 17'!U$59</f>
        <v>-2608</v>
      </c>
      <c r="L28" s="390">
        <f t="shared" ref="L28" si="18">IFERROR(J28+K28,0)</f>
        <v>364985.74999999988</v>
      </c>
      <c r="M28" s="388">
        <f>'Юнит 17'!W$59</f>
        <v>538871.82999999996</v>
      </c>
      <c r="N28" s="389">
        <f>'Юнит 17'!X$59</f>
        <v>-3900</v>
      </c>
      <c r="O28" s="391">
        <f t="shared" ref="O28" si="19">IFERROR(M28+N28,0)</f>
        <v>534971.82999999996</v>
      </c>
      <c r="P28" s="392">
        <f>'Юнит 17'!AB$59</f>
        <v>53094.990000000005</v>
      </c>
      <c r="Q28" s="393">
        <f>'Юнит 17'!AE$59</f>
        <v>54950.820000000102</v>
      </c>
      <c r="R28" s="389">
        <f>'Юнит 17'!AC$59</f>
        <v>202367.99000000008</v>
      </c>
      <c r="S28" s="393">
        <f>'Юнит 17'!AI$59</f>
        <v>5036.2291733163102</v>
      </c>
      <c r="T28" s="389"/>
      <c r="U28" s="389">
        <f>'Юнит 17'!AJ$59</f>
        <v>150</v>
      </c>
      <c r="V28" s="392"/>
      <c r="W28" s="394">
        <f>'Юнит 17'!AF$59</f>
        <v>113100</v>
      </c>
      <c r="X28" s="395">
        <f>'Юнит 17'!AG$59</f>
        <v>0</v>
      </c>
      <c r="Y28" s="395">
        <f>'Юнит 17'!AH148</f>
        <v>0</v>
      </c>
      <c r="Z28" s="396">
        <f t="shared" ref="Z28" si="20">IFERROR((L28)*0.01,0)</f>
        <v>3649.8574999999987</v>
      </c>
      <c r="AA28" s="395"/>
      <c r="AB28" s="397">
        <f t="shared" ref="AB28" si="21">O28-SUM(P28:Y28)+AA28</f>
        <v>106271.80082668347</v>
      </c>
      <c r="AC28" s="398">
        <f t="shared" ref="AC28" si="22">O28-SUM(P28:Z28)+AA28</f>
        <v>102621.94332668348</v>
      </c>
      <c r="AD28" s="520"/>
      <c r="AE28" s="349">
        <f t="shared" si="0"/>
        <v>9.9248197797629847E-2</v>
      </c>
      <c r="AF28" s="349">
        <f t="shared" si="4"/>
        <v>1.932798995285308</v>
      </c>
      <c r="AG28" s="349">
        <f t="shared" si="2"/>
        <v>0.19182681698713649</v>
      </c>
      <c r="AH28" s="349">
        <f t="shared" si="3"/>
        <v>0.21141300094249824</v>
      </c>
    </row>
    <row r="29" spans="1:34" s="18" customFormat="1" ht="25.5" customHeight="1">
      <c r="B29" s="344" t="s">
        <v>311</v>
      </c>
      <c r="C29" s="345" t="s">
        <v>312</v>
      </c>
      <c r="D29" s="307" t="s">
        <v>313</v>
      </c>
      <c r="E29" s="48"/>
      <c r="F29" s="484"/>
      <c r="G29" s="485"/>
      <c r="H29" s="485"/>
      <c r="I29" s="485"/>
      <c r="J29" s="486"/>
      <c r="K29" s="475"/>
      <c r="L29" s="487"/>
      <c r="M29" s="486"/>
      <c r="N29" s="475"/>
      <c r="O29" s="476"/>
      <c r="P29" s="477"/>
      <c r="Q29" s="478"/>
      <c r="R29" s="475"/>
      <c r="S29" s="478"/>
      <c r="T29" s="475"/>
      <c r="U29" s="475"/>
      <c r="V29" s="477"/>
      <c r="W29" s="479"/>
      <c r="X29" s="480"/>
      <c r="Y29" s="480"/>
      <c r="Z29" s="481"/>
      <c r="AA29" s="480"/>
      <c r="AB29" s="482"/>
      <c r="AC29" s="483"/>
      <c r="AD29" s="520"/>
      <c r="AE29" s="349" t="e">
        <f t="shared" si="0"/>
        <v>#DIV/0!</v>
      </c>
      <c r="AF29" s="349" t="e">
        <f t="shared" si="4"/>
        <v>#DIV/0!</v>
      </c>
      <c r="AG29" s="349" t="e">
        <f t="shared" si="2"/>
        <v>#DIV/0!</v>
      </c>
      <c r="AH29" s="349" t="e">
        <f t="shared" si="3"/>
        <v>#DIV/0!</v>
      </c>
    </row>
    <row r="30" spans="1:34" s="18" customFormat="1" ht="25.5" customHeight="1">
      <c r="B30" s="329" t="s">
        <v>314</v>
      </c>
      <c r="C30" s="330" t="s">
        <v>316</v>
      </c>
      <c r="D30" s="290" t="s">
        <v>317</v>
      </c>
      <c r="E30" s="48"/>
      <c r="F30" s="386">
        <f t="shared" ref="F30" si="23">IFERROR(O30-SUM(Q30:W30)+AA30,0)</f>
        <v>142132.83574512159</v>
      </c>
      <c r="G30" s="387">
        <f>'Юнит 18'!L$59</f>
        <v>675</v>
      </c>
      <c r="H30" s="387">
        <f>'Юнит 18'!Q$59</f>
        <v>385</v>
      </c>
      <c r="I30" s="387">
        <f>'Юнит 18'!R$59</f>
        <v>-8</v>
      </c>
      <c r="J30" s="388">
        <f>'Юнит 18'!T$59</f>
        <v>337964.19999999995</v>
      </c>
      <c r="K30" s="389">
        <f>'Юнит 18'!U$59</f>
        <v>-7103.85</v>
      </c>
      <c r="L30" s="390">
        <f t="shared" ref="L30" si="24">IFERROR(J30+K30,0)</f>
        <v>330860.34999999998</v>
      </c>
      <c r="M30" s="388">
        <f>'Юнит 18'!W$59</f>
        <v>474292.19999999995</v>
      </c>
      <c r="N30" s="389">
        <f>'Юнит 18'!X$59</f>
        <v>-10016.93</v>
      </c>
      <c r="O30" s="391">
        <f t="shared" ref="O30" si="25">IFERROR(M30+N30,0)</f>
        <v>464275.26999999996</v>
      </c>
      <c r="P30" s="392">
        <f>'Юнит 18'!AB$59</f>
        <v>48175.140000000007</v>
      </c>
      <c r="Q30" s="393">
        <f>'Юнит 18'!AE$59</f>
        <v>49084.94000000009</v>
      </c>
      <c r="R30" s="389">
        <f>'Юнит 18'!AC$59</f>
        <v>175905.37000000002</v>
      </c>
      <c r="S30" s="393">
        <f>'Юнит 18'!AI$59</f>
        <v>4681.1242548782593</v>
      </c>
      <c r="T30" s="389"/>
      <c r="U30" s="389">
        <f>'Юнит 18'!AJ$59</f>
        <v>827</v>
      </c>
      <c r="V30" s="392"/>
      <c r="W30" s="394">
        <f>'Юнит 18'!AF$59</f>
        <v>91644</v>
      </c>
      <c r="X30" s="395">
        <f>'Юнит 18'!AG$59</f>
        <v>0</v>
      </c>
      <c r="Y30" s="395">
        <f>'Юнит 18'!AH150</f>
        <v>0</v>
      </c>
      <c r="Z30" s="396">
        <f t="shared" ref="Z30" si="26">IFERROR((L30)*0.01,0)</f>
        <v>3308.6034999999997</v>
      </c>
      <c r="AA30" s="395"/>
      <c r="AB30" s="397">
        <f t="shared" ref="AB30" si="27">O30-SUM(P30:Y30)+AA30</f>
        <v>93957.695745121571</v>
      </c>
      <c r="AC30" s="398">
        <f t="shared" ref="AC30" si="28">O30-SUM(P30:Z30)+AA30</f>
        <v>90649.092245121545</v>
      </c>
      <c r="AD30" s="520"/>
      <c r="AE30" s="349">
        <f t="shared" si="0"/>
        <v>0.10376417421500829</v>
      </c>
      <c r="AF30" s="349">
        <f t="shared" si="4"/>
        <v>1.8816570589129897</v>
      </c>
      <c r="AG30" s="349">
        <f t="shared" si="2"/>
        <v>0.19524859087394758</v>
      </c>
      <c r="AH30" s="349">
        <f t="shared" si="3"/>
        <v>0.19739151732117891</v>
      </c>
    </row>
    <row r="31" spans="1:34" s="18" customFormat="1" ht="25.5" customHeight="1" thickBot="1">
      <c r="B31" s="364" t="s">
        <v>315</v>
      </c>
      <c r="C31" s="365" t="s">
        <v>316</v>
      </c>
      <c r="D31" s="366" t="s">
        <v>317</v>
      </c>
      <c r="E31" s="236"/>
      <c r="F31" s="367"/>
      <c r="G31" s="368"/>
      <c r="H31" s="368"/>
      <c r="I31" s="368"/>
      <c r="J31" s="369"/>
      <c r="K31" s="370"/>
      <c r="L31" s="371"/>
      <c r="M31" s="369"/>
      <c r="N31" s="370"/>
      <c r="O31" s="372"/>
      <c r="P31" s="373"/>
      <c r="Q31" s="374"/>
      <c r="R31" s="370"/>
      <c r="S31" s="374"/>
      <c r="T31" s="370"/>
      <c r="U31" s="370"/>
      <c r="V31" s="373"/>
      <c r="W31" s="376"/>
      <c r="X31" s="377"/>
      <c r="Y31" s="377"/>
      <c r="Z31" s="378"/>
      <c r="AA31" s="377"/>
      <c r="AB31" s="379"/>
      <c r="AC31" s="380"/>
      <c r="AD31" s="521"/>
      <c r="AE31" s="349" t="e">
        <f t="shared" si="0"/>
        <v>#DIV/0!</v>
      </c>
      <c r="AF31" s="349" t="e">
        <f t="shared" si="4"/>
        <v>#DIV/0!</v>
      </c>
      <c r="AG31" s="349" t="e">
        <f t="shared" si="2"/>
        <v>#DIV/0!</v>
      </c>
      <c r="AH31" s="349" t="e">
        <f t="shared" si="3"/>
        <v>#DIV/0!</v>
      </c>
    </row>
    <row r="32" spans="1:34" s="18" customFormat="1" ht="25.5" customHeight="1">
      <c r="B32" s="444"/>
      <c r="C32" s="416"/>
      <c r="D32" s="290"/>
      <c r="E32" s="48"/>
      <c r="F32" s="291"/>
      <c r="G32" s="292"/>
      <c r="H32" s="292"/>
      <c r="I32" s="292"/>
      <c r="J32" s="293"/>
      <c r="K32" s="294"/>
      <c r="L32" s="295"/>
      <c r="M32" s="293"/>
      <c r="N32" s="294"/>
      <c r="O32" s="296"/>
      <c r="P32" s="297"/>
      <c r="Q32" s="298"/>
      <c r="R32" s="294"/>
      <c r="S32" s="298"/>
      <c r="T32" s="294"/>
      <c r="U32" s="294"/>
      <c r="V32" s="297"/>
      <c r="W32" s="299"/>
      <c r="X32" s="300"/>
      <c r="Y32" s="300"/>
      <c r="Z32" s="445"/>
      <c r="AA32" s="300"/>
      <c r="AB32" s="301"/>
      <c r="AC32" s="436"/>
      <c r="AD32" s="438"/>
      <c r="AE32" s="9"/>
      <c r="AF32" s="9"/>
      <c r="AG32" s="9"/>
      <c r="AH32" s="9"/>
    </row>
    <row r="33" spans="2:34" s="18" customFormat="1" ht="25.5" customHeight="1" thickBot="1">
      <c r="B33" s="233"/>
      <c r="C33" s="381"/>
      <c r="D33" s="382"/>
      <c r="E33" s="236"/>
      <c r="F33" s="367"/>
      <c r="G33" s="368"/>
      <c r="H33" s="368"/>
      <c r="I33" s="368"/>
      <c r="J33" s="369"/>
      <c r="K33" s="370"/>
      <c r="L33" s="371"/>
      <c r="M33" s="369"/>
      <c r="N33" s="370"/>
      <c r="O33" s="371"/>
      <c r="P33" s="373"/>
      <c r="Q33" s="375"/>
      <c r="R33" s="370"/>
      <c r="S33" s="375"/>
      <c r="T33" s="370"/>
      <c r="U33" s="370"/>
      <c r="V33" s="373"/>
      <c r="W33" s="376"/>
      <c r="X33" s="383"/>
      <c r="Y33" s="377"/>
      <c r="Z33" s="384"/>
      <c r="AA33" s="377"/>
      <c r="AB33" s="385">
        <f t="shared" ref="AB33" si="29">O33-SUM(P33:Y33)+AA33</f>
        <v>0</v>
      </c>
      <c r="AC33" s="380">
        <f t="shared" ref="AC33" si="30">O33-SUM(P33:Z33)+AA33</f>
        <v>0</v>
      </c>
      <c r="AD33" s="234"/>
      <c r="AE33" s="9" t="e">
        <f t="shared" si="0"/>
        <v>#DIV/0!</v>
      </c>
      <c r="AF33" s="9" t="e">
        <f t="shared" si="4"/>
        <v>#DIV/0!</v>
      </c>
      <c r="AG33" s="9" t="e">
        <f t="shared" si="2"/>
        <v>#DIV/0!</v>
      </c>
      <c r="AH33" s="9" t="e">
        <f t="shared" si="3"/>
        <v>#DIV/0!</v>
      </c>
    </row>
    <row r="34" spans="2:34" ht="22" customHeight="1" thickBot="1">
      <c r="B34" s="50" t="s">
        <v>30</v>
      </c>
      <c r="C34" s="51"/>
      <c r="D34" s="52"/>
      <c r="E34" s="53"/>
      <c r="F34" s="54">
        <f t="shared" ref="F34:AD34" si="31">SUM(F4:F33)</f>
        <v>1114226.1881536527</v>
      </c>
      <c r="G34" s="55">
        <f>SUM(G4:G33)</f>
        <v>3914</v>
      </c>
      <c r="H34" s="55">
        <f t="shared" si="31"/>
        <v>2508</v>
      </c>
      <c r="I34" s="55">
        <f t="shared" si="31"/>
        <v>-45</v>
      </c>
      <c r="J34" s="54">
        <f t="shared" si="31"/>
        <v>2166583.2199999997</v>
      </c>
      <c r="K34" s="54">
        <f t="shared" si="31"/>
        <v>-38414.49</v>
      </c>
      <c r="L34" s="54">
        <f t="shared" si="31"/>
        <v>2128168.73</v>
      </c>
      <c r="M34" s="54">
        <f t="shared" si="31"/>
        <v>3211065.7700000005</v>
      </c>
      <c r="N34" s="54">
        <f t="shared" si="31"/>
        <v>-57850.700000000004</v>
      </c>
      <c r="O34" s="54">
        <f t="shared" si="31"/>
        <v>3153215.0700000003</v>
      </c>
      <c r="P34" s="54">
        <f t="shared" si="31"/>
        <v>313533.36</v>
      </c>
      <c r="Q34" s="54">
        <f t="shared" si="31"/>
        <v>333483.09999999998</v>
      </c>
      <c r="R34" s="54">
        <f t="shared" si="31"/>
        <v>1191947.9299999997</v>
      </c>
      <c r="S34" s="54">
        <f>SUM(S4:S33)</f>
        <v>27039.851846347447</v>
      </c>
      <c r="T34" s="54">
        <f>SUM(T4:T33)</f>
        <v>0</v>
      </c>
      <c r="U34" s="54">
        <f t="shared" si="31"/>
        <v>1307</v>
      </c>
      <c r="V34" s="54">
        <f>SUM(V4:V33)</f>
        <v>0</v>
      </c>
      <c r="W34" s="54">
        <f t="shared" si="31"/>
        <v>485211</v>
      </c>
      <c r="X34" s="54">
        <f t="shared" si="31"/>
        <v>788</v>
      </c>
      <c r="Y34" s="54">
        <f t="shared" si="31"/>
        <v>0</v>
      </c>
      <c r="Z34" s="252">
        <f>SUM(Z4:Z33)</f>
        <v>21281.687300000001</v>
      </c>
      <c r="AA34" s="54">
        <f t="shared" si="31"/>
        <v>0</v>
      </c>
      <c r="AB34" s="252">
        <f t="shared" si="31"/>
        <v>799904.82815365272</v>
      </c>
      <c r="AC34" s="54">
        <f>SUM(AC4:AC33)</f>
        <v>778623.14085365273</v>
      </c>
      <c r="AD34" s="54">
        <f t="shared" si="31"/>
        <v>778623.14085365273</v>
      </c>
      <c r="AE34" s="56">
        <f>P34/O34</f>
        <v>9.9432913087022623E-2</v>
      </c>
      <c r="AF34" s="56">
        <f t="shared" si="4"/>
        <v>2.4833821219332219</v>
      </c>
      <c r="AG34" s="56">
        <f t="shared" si="2"/>
        <v>0.24692991869205189</v>
      </c>
      <c r="AH34" s="56">
        <f>(W34+X34+Y34)/O34</f>
        <v>0.1541280848946342</v>
      </c>
    </row>
    <row r="35" spans="2:34" ht="13.5" customHeight="1">
      <c r="B35" s="57"/>
      <c r="C35" s="57"/>
      <c r="D35" s="29"/>
      <c r="E35" s="58"/>
      <c r="F35" s="59"/>
      <c r="G35" s="59"/>
      <c r="H35" s="59"/>
      <c r="I35" s="59"/>
      <c r="J35" s="59"/>
      <c r="K35" s="59"/>
      <c r="L35" s="59"/>
      <c r="M35" s="60" t="s">
        <v>46</v>
      </c>
      <c r="N35" s="60"/>
      <c r="O35" s="60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6"/>
      <c r="AF35" s="56"/>
      <c r="AG35" s="56"/>
      <c r="AH35" s="56"/>
    </row>
    <row r="36" spans="2:34" s="7" customFormat="1">
      <c r="B36" s="61"/>
      <c r="C36" s="61"/>
      <c r="E36" s="62"/>
      <c r="F36" s="63"/>
      <c r="G36" s="64"/>
      <c r="H36" s="64"/>
      <c r="I36" s="64"/>
      <c r="J36" s="64"/>
      <c r="K36" s="64"/>
      <c r="L36" s="64"/>
      <c r="M36" s="60"/>
      <c r="N36" s="65">
        <f>-N34/M34</f>
        <v>1.8016043315114035E-2</v>
      </c>
      <c r="O36" s="66"/>
      <c r="P36" s="228">
        <f t="shared" ref="P36:Z36" si="32">P34/$O$34</f>
        <v>9.9432913087022623E-2</v>
      </c>
      <c r="Q36" s="228">
        <f t="shared" si="32"/>
        <v>0.10575970639389337</v>
      </c>
      <c r="R36" s="228">
        <f t="shared" si="32"/>
        <v>0.37801034929089045</v>
      </c>
      <c r="S36" s="228">
        <f t="shared" si="32"/>
        <v>8.5753274819745946E-3</v>
      </c>
      <c r="T36" s="228">
        <f t="shared" si="32"/>
        <v>0</v>
      </c>
      <c r="U36" s="228">
        <f t="shared" si="32"/>
        <v>4.1449757501000397E-4</v>
      </c>
      <c r="V36" s="228">
        <f t="shared" si="32"/>
        <v>0</v>
      </c>
      <c r="W36" s="228">
        <f t="shared" si="32"/>
        <v>0.15387818123043537</v>
      </c>
      <c r="X36" s="228">
        <f t="shared" si="32"/>
        <v>2.4990366419883942E-4</v>
      </c>
      <c r="Y36" s="228">
        <f t="shared" si="32"/>
        <v>0</v>
      </c>
      <c r="Z36" s="228">
        <f t="shared" si="32"/>
        <v>6.7492025845227229E-3</v>
      </c>
      <c r="AA36" s="67"/>
      <c r="AB36" s="67"/>
      <c r="AD36" s="228">
        <f>AC34/P34</f>
        <v>2.4833821219332219</v>
      </c>
      <c r="AE36" s="11" t="s">
        <v>33</v>
      </c>
      <c r="AF36" s="68"/>
      <c r="AG36" s="68"/>
      <c r="AH36" s="68"/>
    </row>
    <row r="37" spans="2:34" s="7" customFormat="1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44">
        <f>(W34+X34)/O34</f>
        <v>0.1541280848946342</v>
      </c>
      <c r="X37" s="6"/>
      <c r="Y37" s="6"/>
      <c r="Z37" s="6"/>
      <c r="AA37" s="6"/>
      <c r="AB37" s="6"/>
      <c r="AC37" s="6"/>
      <c r="AD37" s="228">
        <f>AC34/O34</f>
        <v>0.24692991869205189</v>
      </c>
      <c r="AE37" s="69" t="s">
        <v>34</v>
      </c>
      <c r="AF37" s="68"/>
      <c r="AG37" s="68"/>
      <c r="AH37" s="68"/>
    </row>
    <row r="38" spans="2:34" s="7" customFormat="1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44"/>
      <c r="X38" s="6"/>
      <c r="Y38" s="6"/>
      <c r="Z38" s="6"/>
      <c r="AA38" s="6"/>
      <c r="AB38" s="6"/>
      <c r="AC38" s="6"/>
      <c r="AD38" s="228"/>
      <c r="AE38" s="363"/>
      <c r="AF38" s="68"/>
      <c r="AG38" s="68"/>
      <c r="AH38" s="68"/>
    </row>
    <row r="39" spans="2:34" s="7" customFormat="1">
      <c r="B39" s="355" t="s">
        <v>324</v>
      </c>
      <c r="C39" s="355"/>
      <c r="D39" s="356"/>
      <c r="E39" s="357"/>
      <c r="F39" s="358"/>
      <c r="G39" s="359"/>
      <c r="H39" s="359"/>
      <c r="I39" s="359"/>
      <c r="J39" s="358"/>
      <c r="K39" s="358"/>
      <c r="L39" s="358"/>
      <c r="M39" s="466"/>
      <c r="N39" s="243"/>
      <c r="O39" s="66"/>
      <c r="P39" s="244"/>
      <c r="Q39" s="244"/>
      <c r="R39" s="244"/>
      <c r="S39" s="244"/>
      <c r="T39" s="244"/>
      <c r="U39" s="244"/>
      <c r="V39" s="244"/>
      <c r="W39" s="244">
        <f>W22/O22</f>
        <v>0.11561520814689728</v>
      </c>
      <c r="X39" s="244">
        <f>X22/O22</f>
        <v>8.4976293716892753E-4</v>
      </c>
      <c r="Y39" s="361"/>
      <c r="Z39" s="244"/>
      <c r="AA39" s="362"/>
      <c r="AB39" s="362"/>
      <c r="AD39" s="244"/>
      <c r="AE39" s="467"/>
      <c r="AF39" s="68"/>
      <c r="AG39" s="68"/>
      <c r="AH39" s="68"/>
    </row>
    <row r="40" spans="2:34">
      <c r="B40" s="465" t="s">
        <v>325</v>
      </c>
      <c r="F40" s="71"/>
      <c r="G40" s="347"/>
      <c r="H40" s="347"/>
      <c r="I40" s="347"/>
      <c r="J40" s="348"/>
      <c r="K40" s="348"/>
      <c r="L40" s="348"/>
      <c r="M40" s="348"/>
      <c r="N40" s="348"/>
      <c r="O40" s="348"/>
      <c r="P40" s="348"/>
      <c r="Q40" s="348"/>
      <c r="R40" s="348"/>
      <c r="S40" s="348"/>
      <c r="T40" s="348"/>
      <c r="U40" s="348"/>
      <c r="V40" s="348"/>
      <c r="W40" s="244">
        <f>W24/O24</f>
        <v>0.10989374555400559</v>
      </c>
      <c r="X40" s="244">
        <f>X24/O24</f>
        <v>0</v>
      </c>
      <c r="Y40" s="348"/>
      <c r="Z40" s="348"/>
      <c r="AA40" s="348"/>
      <c r="AB40" s="348"/>
      <c r="AC40" s="348"/>
      <c r="AD40" s="244"/>
    </row>
    <row r="41" spans="2:34">
      <c r="B41" s="465" t="s">
        <v>326</v>
      </c>
      <c r="F41" s="71"/>
      <c r="G41" s="71"/>
      <c r="H41" s="71"/>
      <c r="I41" s="71"/>
      <c r="J41" s="71"/>
      <c r="K41" s="71"/>
      <c r="L41" s="71"/>
      <c r="M41" s="468"/>
      <c r="N41" s="244"/>
      <c r="O41" s="244"/>
      <c r="P41" s="244"/>
      <c r="Q41" s="244"/>
      <c r="R41" s="244"/>
      <c r="S41" s="244"/>
      <c r="T41" s="244"/>
      <c r="U41" s="244"/>
      <c r="V41" s="244"/>
      <c r="W41" s="244">
        <f>W26/O26</f>
        <v>0.17155299014172809</v>
      </c>
      <c r="X41" s="244">
        <f>X26/O26</f>
        <v>0</v>
      </c>
      <c r="Y41" s="244"/>
      <c r="Z41" s="244"/>
      <c r="AA41" s="244"/>
      <c r="AB41" s="244"/>
      <c r="AC41" s="244"/>
      <c r="AD41" s="244"/>
    </row>
    <row r="42" spans="2:34">
      <c r="B42" s="465" t="s">
        <v>330</v>
      </c>
      <c r="F42" s="71"/>
      <c r="G42" s="71"/>
      <c r="H42" s="71"/>
      <c r="I42" s="71"/>
      <c r="J42" s="71"/>
      <c r="K42" s="71"/>
      <c r="L42" s="71"/>
      <c r="M42" s="468"/>
      <c r="N42" s="244"/>
      <c r="O42" s="244"/>
      <c r="P42" s="244"/>
      <c r="Q42" s="244"/>
      <c r="R42" s="244"/>
      <c r="S42" s="244"/>
      <c r="T42" s="244"/>
      <c r="U42" s="244"/>
      <c r="V42" s="244"/>
      <c r="W42" s="244">
        <f>W28/O28</f>
        <v>0.21141300094249824</v>
      </c>
      <c r="X42" s="469">
        <f>X28/O28</f>
        <v>0</v>
      </c>
      <c r="Y42" s="244"/>
      <c r="Z42" s="244"/>
      <c r="AA42" s="244"/>
      <c r="AB42" s="244"/>
      <c r="AC42" s="244"/>
      <c r="AD42" s="244"/>
    </row>
    <row r="43" spans="2:34">
      <c r="B43" s="465" t="s">
        <v>346</v>
      </c>
      <c r="F43" s="71"/>
      <c r="G43" s="71"/>
      <c r="H43" s="71"/>
      <c r="I43" s="71"/>
      <c r="J43" s="71"/>
      <c r="K43" s="71"/>
      <c r="L43" s="71"/>
      <c r="M43" s="468"/>
      <c r="N43" s="244"/>
      <c r="O43" s="244"/>
      <c r="P43" s="244"/>
      <c r="Q43" s="244"/>
      <c r="R43" s="244"/>
      <c r="S43" s="244"/>
      <c r="T43" s="244"/>
      <c r="U43" s="244"/>
      <c r="V43" s="244"/>
      <c r="W43" s="244">
        <f>W30/O30</f>
        <v>0.19739151732117891</v>
      </c>
      <c r="X43" s="469">
        <f>X30/O30</f>
        <v>0</v>
      </c>
      <c r="Y43" s="244"/>
      <c r="Z43" s="244"/>
      <c r="AA43" s="244"/>
      <c r="AB43" s="244"/>
      <c r="AC43" s="244"/>
      <c r="AD43" s="244"/>
    </row>
    <row r="44" spans="2:34">
      <c r="B44" s="493" t="s">
        <v>345</v>
      </c>
      <c r="W44" s="228">
        <f>(W22+W24+W26+W28+W30)/(O22+O24+O26+O28+O30)</f>
        <v>0.15387818123043537</v>
      </c>
      <c r="X44" s="228">
        <f>(X22+X24+X26+X28+X30)/(O22+O24+O26+O28+O30)</f>
        <v>2.4990366419883942E-4</v>
      </c>
    </row>
  </sheetData>
  <mergeCells count="30">
    <mergeCell ref="AH2:AH3"/>
    <mergeCell ref="B4:B5"/>
    <mergeCell ref="AD4:AD9"/>
    <mergeCell ref="AD10:AD13"/>
    <mergeCell ref="AD14:AD21"/>
    <mergeCell ref="AF2:AF3"/>
    <mergeCell ref="AG2:AG3"/>
    <mergeCell ref="V2:V3"/>
    <mergeCell ref="W2:W3"/>
    <mergeCell ref="X2:X3"/>
    <mergeCell ref="Y2:Y3"/>
    <mergeCell ref="Z2:Z3"/>
    <mergeCell ref="AA2:AA3"/>
    <mergeCell ref="P2:P3"/>
    <mergeCell ref="Q2:Q3"/>
    <mergeCell ref="R2:R3"/>
    <mergeCell ref="AD22:AD31"/>
    <mergeCell ref="AB2:AB3"/>
    <mergeCell ref="AC2:AC3"/>
    <mergeCell ref="AD2:AD3"/>
    <mergeCell ref="AE2:AE3"/>
    <mergeCell ref="S2:S3"/>
    <mergeCell ref="T2:T3"/>
    <mergeCell ref="U2:U3"/>
    <mergeCell ref="B2:D2"/>
    <mergeCell ref="E2:E3"/>
    <mergeCell ref="F2:F3"/>
    <mergeCell ref="G2:I2"/>
    <mergeCell ref="J2:L2"/>
    <mergeCell ref="M2:O2"/>
  </mergeCells>
  <conditionalFormatting sqref="O3">
    <cfRule type="dataBar" priority="9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{08F20CDF-DB92-4716-89D6-7BD197004145}</x14:id>
        </ext>
      </extLst>
    </cfRule>
  </conditionalFormatting>
  <conditionalFormatting sqref="L3">
    <cfRule type="dataBar" priority="9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{76E1A1E8-355E-49D5-B405-1C529B3B4C06}</x14:id>
        </ext>
      </extLst>
    </cfRule>
  </conditionalFormatting>
  <conditionalFormatting sqref="O7">
    <cfRule type="dataBar" priority="9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{7D73A76E-2115-4060-A586-B906735EE3EA}</x14:id>
        </ext>
      </extLst>
    </cfRule>
    <cfRule type="dataBar" priority="9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{C4DC4824-FE58-4B76-BDB0-8BCEC18A5EF2}</x14:id>
        </ext>
      </extLst>
    </cfRule>
  </conditionalFormatting>
  <conditionalFormatting sqref="O7">
    <cfRule type="dataBar" priority="9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{33A06EBE-2E20-430E-B3DF-5AF30EBA1CC9}</x14:id>
        </ext>
      </extLst>
    </cfRule>
  </conditionalFormatting>
  <conditionalFormatting sqref="O7">
    <cfRule type="dataBar" priority="9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{E28A0AC0-E998-44A8-B62D-873F83045738}</x14:id>
        </ext>
      </extLst>
    </cfRule>
  </conditionalFormatting>
  <conditionalFormatting sqref="L7">
    <cfRule type="dataBar" priority="9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{21A85BE6-8F2B-4408-9ABD-1D57280E2D67}</x14:id>
        </ext>
      </extLst>
    </cfRule>
    <cfRule type="dataBar" priority="9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{C1C8E44A-E2FA-4D1F-B176-6394B0FFFFBE}</x14:id>
        </ext>
      </extLst>
    </cfRule>
  </conditionalFormatting>
  <conditionalFormatting sqref="L7">
    <cfRule type="dataBar" priority="9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{DF0CC274-CAE8-4340-B9C7-D29FD2F9DFA1}</x14:id>
        </ext>
      </extLst>
    </cfRule>
  </conditionalFormatting>
  <conditionalFormatting sqref="L7">
    <cfRule type="dataBar" priority="9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{8F34B35E-6A23-4C5F-AC68-1D5979267072}</x14:id>
        </ext>
      </extLst>
    </cfRule>
  </conditionalFormatting>
  <conditionalFormatting sqref="O7">
    <cfRule type="dataBar" priority="9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{535983D3-C765-4C98-8ACA-9FF7C044D0B4}</x14:id>
        </ext>
      </extLst>
    </cfRule>
  </conditionalFormatting>
  <conditionalFormatting sqref="L7">
    <cfRule type="dataBar" priority="9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{175BC753-5CD8-49F0-990C-984C2892672A}</x14:id>
        </ext>
      </extLst>
    </cfRule>
  </conditionalFormatting>
  <conditionalFormatting sqref="L7">
    <cfRule type="dataBar" priority="9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{92AF62FA-8481-4179-9735-69C1A0C5E1DD}</x14:id>
        </ext>
      </extLst>
    </cfRule>
  </conditionalFormatting>
  <conditionalFormatting sqref="O7">
    <cfRule type="dataBar" priority="9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{CA6C0EFD-62ED-4BA3-80B6-0D5D7BD1EE29}</x14:id>
        </ext>
      </extLst>
    </cfRule>
  </conditionalFormatting>
  <conditionalFormatting sqref="L7">
    <cfRule type="dataBar" priority="9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{F3840FAC-8D7D-4359-BACC-87F4719D5A8B}</x14:id>
        </ext>
      </extLst>
    </cfRule>
  </conditionalFormatting>
  <conditionalFormatting sqref="O7">
    <cfRule type="dataBar" priority="9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{E94E13AB-6EAF-4B78-84D6-7858F5F7B876}</x14:id>
        </ext>
      </extLst>
    </cfRule>
  </conditionalFormatting>
  <conditionalFormatting sqref="L7">
    <cfRule type="dataBar" priority="9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{631EA20E-0B7F-42D7-B610-952AB5393D81}</x14:id>
        </ext>
      </extLst>
    </cfRule>
  </conditionalFormatting>
  <conditionalFormatting sqref="O7">
    <cfRule type="dataBar" priority="9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{AD4B729B-9F2B-4BAC-A337-9A3EF3BFED4D}</x14:id>
        </ext>
      </extLst>
    </cfRule>
  </conditionalFormatting>
  <conditionalFormatting sqref="AF4:AF7 AF9:AF27 AF29 AF31:AF35">
    <cfRule type="dataBar" priority="9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{7CBB584D-3F61-4DEA-9A94-DE88C7EC8C1C}</x14:id>
        </ext>
      </extLst>
    </cfRule>
  </conditionalFormatting>
  <conditionalFormatting sqref="AG4:AG7 AG9:AG27 AG29 AG31:AG35">
    <cfRule type="dataBar" priority="9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{2D9701E5-DB84-4BEC-948E-CDEE143FFA65}</x14:id>
        </ext>
      </extLst>
    </cfRule>
  </conditionalFormatting>
  <conditionalFormatting sqref="AH4:AH7 AH9:AH27 AH29 AH31:AH35">
    <cfRule type="dataBar" priority="9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{23A6C5A0-CA7E-4646-A725-B5B617D9B941}</x14:id>
        </ext>
      </extLst>
    </cfRule>
  </conditionalFormatting>
  <conditionalFormatting sqref="AF8">
    <cfRule type="dataBar" priority="9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{3C6A5C7C-593A-467F-8A95-87C92F5B61D7}</x14:id>
        </ext>
      </extLst>
    </cfRule>
  </conditionalFormatting>
  <conditionalFormatting sqref="AG8">
    <cfRule type="dataBar" priority="9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{255B39B2-364C-4DF0-A8E3-525375196176}</x14:id>
        </ext>
      </extLst>
    </cfRule>
  </conditionalFormatting>
  <conditionalFormatting sqref="AH8">
    <cfRule type="dataBar" priority="9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{79D559DF-D587-4078-9C92-D093D82B0130}</x14:id>
        </ext>
      </extLst>
    </cfRule>
  </conditionalFormatting>
  <conditionalFormatting sqref="Q4">
    <cfRule type="dataBar" priority="9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{4A4906CC-98CE-4399-A797-96A7789685A9}</x14:id>
        </ext>
      </extLst>
    </cfRule>
  </conditionalFormatting>
  <conditionalFormatting sqref="Q4">
    <cfRule type="dataBar" priority="9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{B0FBECE2-133D-4D30-BB01-18CA3D0C1DC5}</x14:id>
        </ext>
      </extLst>
    </cfRule>
  </conditionalFormatting>
  <conditionalFormatting sqref="R4">
    <cfRule type="dataBar" priority="9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{9EA6CDB2-95E5-4EBC-B62A-CDBAE65E4F3F}</x14:id>
        </ext>
      </extLst>
    </cfRule>
    <cfRule type="dataBar" priority="9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{5EFBC6CF-E436-4B49-BD17-CB90ECFCE5A9}</x14:id>
        </ext>
      </extLst>
    </cfRule>
  </conditionalFormatting>
  <conditionalFormatting sqref="Q4">
    <cfRule type="dataBar" priority="9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{891F98FD-44FB-4EB9-9ABF-D265D857DF0D}</x14:id>
        </ext>
      </extLst>
    </cfRule>
  </conditionalFormatting>
  <conditionalFormatting sqref="R4">
    <cfRule type="dataBar" priority="9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{F6777DAC-BEB5-4117-A7E4-32D2E93AA835}</x14:id>
        </ext>
      </extLst>
    </cfRule>
  </conditionalFormatting>
  <conditionalFormatting sqref="Q4">
    <cfRule type="dataBar" priority="9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{55812333-0E8B-481C-838A-7C3E82B129CB}</x14:id>
        </ext>
      </extLst>
    </cfRule>
  </conditionalFormatting>
  <conditionalFormatting sqref="R4">
    <cfRule type="dataBar" priority="9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{91211BF4-E75C-4A6D-ACF6-6F9819540D59}</x14:id>
        </ext>
      </extLst>
    </cfRule>
  </conditionalFormatting>
  <conditionalFormatting sqref="Q4">
    <cfRule type="dataBar" priority="9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{0017E86B-33FD-4763-84D9-AA0743224939}</x14:id>
        </ext>
      </extLst>
    </cfRule>
  </conditionalFormatting>
  <conditionalFormatting sqref="R4">
    <cfRule type="dataBar" priority="9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{35979EB1-6194-4788-8E27-9E011919FAC7}</x14:id>
        </ext>
      </extLst>
    </cfRule>
  </conditionalFormatting>
  <conditionalFormatting sqref="R4">
    <cfRule type="dataBar" priority="9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{331F3179-4827-4095-BF45-643B280610A7}</x14:id>
        </ext>
      </extLst>
    </cfRule>
  </conditionalFormatting>
  <conditionalFormatting sqref="O4">
    <cfRule type="dataBar" priority="9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{BF8BEF37-0E1D-4E2E-A354-3395BA4A89A0}</x14:id>
        </ext>
      </extLst>
    </cfRule>
    <cfRule type="dataBar" priority="9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{8907CC04-9A48-47CE-8451-11FD873DCB39}</x14:id>
        </ext>
      </extLst>
    </cfRule>
  </conditionalFormatting>
  <conditionalFormatting sqref="O4">
    <cfRule type="dataBar" priority="9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{D006CE30-43D0-4DD9-A921-3786541F965D}</x14:id>
        </ext>
      </extLst>
    </cfRule>
  </conditionalFormatting>
  <conditionalFormatting sqref="O4">
    <cfRule type="dataBar" priority="9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{B7C21EAA-2228-4D8F-B770-8B084C0895CC}</x14:id>
        </ext>
      </extLst>
    </cfRule>
  </conditionalFormatting>
  <conditionalFormatting sqref="L4">
    <cfRule type="dataBar" priority="9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{8FE7ECC7-9152-43C6-AF56-A55C6834F01E}</x14:id>
        </ext>
      </extLst>
    </cfRule>
    <cfRule type="dataBar" priority="9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{CA48D142-FF94-4313-8091-2E2729E2CA2F}</x14:id>
        </ext>
      </extLst>
    </cfRule>
  </conditionalFormatting>
  <conditionalFormatting sqref="L4">
    <cfRule type="dataBar" priority="9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{565A2445-6EC8-450D-BC80-281562C4919C}</x14:id>
        </ext>
      </extLst>
    </cfRule>
  </conditionalFormatting>
  <conditionalFormatting sqref="L4">
    <cfRule type="dataBar" priority="9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{F5A28F5F-8909-4686-9368-F7E9AB64FB80}</x14:id>
        </ext>
      </extLst>
    </cfRule>
  </conditionalFormatting>
  <conditionalFormatting sqref="O4">
    <cfRule type="dataBar" priority="9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{143BBCC5-9DA5-47D5-8BB6-37FE76C057BF}</x14:id>
        </ext>
      </extLst>
    </cfRule>
  </conditionalFormatting>
  <conditionalFormatting sqref="Q4">
    <cfRule type="dataBar" priority="9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{567FFEC0-6803-44C3-81B1-F9C50CFF1667}</x14:id>
        </ext>
      </extLst>
    </cfRule>
  </conditionalFormatting>
  <conditionalFormatting sqref="R4">
    <cfRule type="dataBar" priority="9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{0928A398-DD5B-4864-B2E5-19EE372FD7A4}</x14:id>
        </ext>
      </extLst>
    </cfRule>
  </conditionalFormatting>
  <conditionalFormatting sqref="L4">
    <cfRule type="dataBar" priority="9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{EA9070F8-2AD8-4122-89B0-647D6117F935}</x14:id>
        </ext>
      </extLst>
    </cfRule>
  </conditionalFormatting>
  <conditionalFormatting sqref="L4">
    <cfRule type="dataBar" priority="9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{D7E91B06-84DE-40BD-83B5-6ADB6A0A2C7F}</x14:id>
        </ext>
      </extLst>
    </cfRule>
  </conditionalFormatting>
  <conditionalFormatting sqref="O4">
    <cfRule type="dataBar" priority="9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{B3EB41C7-37C4-47C6-A399-E26F3F0641A6}</x14:id>
        </ext>
      </extLst>
    </cfRule>
  </conditionalFormatting>
  <conditionalFormatting sqref="Q4">
    <cfRule type="dataBar" priority="9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{2763AE51-BF19-49B3-A931-BC16CD4099F3}</x14:id>
        </ext>
      </extLst>
    </cfRule>
  </conditionalFormatting>
  <conditionalFormatting sqref="R4">
    <cfRule type="dataBar" priority="9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{708C2E6E-22E8-4F5A-9125-D37C74A6AE9F}</x14:id>
        </ext>
      </extLst>
    </cfRule>
  </conditionalFormatting>
  <conditionalFormatting sqref="L4">
    <cfRule type="dataBar" priority="9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{DF8EBCF3-BA33-4C97-A950-6BED1B4E9A0D}</x14:id>
        </ext>
      </extLst>
    </cfRule>
  </conditionalFormatting>
  <conditionalFormatting sqref="O4">
    <cfRule type="dataBar" priority="9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{C2B1A5E0-291C-4312-A422-866D318B9FA2}</x14:id>
        </ext>
      </extLst>
    </cfRule>
  </conditionalFormatting>
  <conditionalFormatting sqref="Q4">
    <cfRule type="dataBar" priority="9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{E28DFE14-7F6F-4ED6-894E-F2309DF2B955}</x14:id>
        </ext>
      </extLst>
    </cfRule>
  </conditionalFormatting>
  <conditionalFormatting sqref="R4">
    <cfRule type="dataBar" priority="9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{95BB40DB-18E8-4463-8425-9CB79F22D465}</x14:id>
        </ext>
      </extLst>
    </cfRule>
  </conditionalFormatting>
  <conditionalFormatting sqref="L4">
    <cfRule type="dataBar" priority="9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{29036BAD-C2AF-4613-98AB-D3749246593C}</x14:id>
        </ext>
      </extLst>
    </cfRule>
  </conditionalFormatting>
  <conditionalFormatting sqref="O4">
    <cfRule type="dataBar" priority="9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{9B4381EF-DB96-47E4-8CB9-8B11557C2A54}</x14:id>
        </ext>
      </extLst>
    </cfRule>
  </conditionalFormatting>
  <conditionalFormatting sqref="Q4">
    <cfRule type="dataBar" priority="9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{1F17DD96-1560-41C1-9CDE-D4BA92CF1592}</x14:id>
        </ext>
      </extLst>
    </cfRule>
  </conditionalFormatting>
  <conditionalFormatting sqref="R4">
    <cfRule type="dataBar" priority="9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{8C413A14-2199-490B-90A8-36AE77B45BD1}</x14:id>
        </ext>
      </extLst>
    </cfRule>
  </conditionalFormatting>
  <conditionalFormatting sqref="O6">
    <cfRule type="dataBar" priority="8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{BCB337FC-15C9-4366-9F4C-E4DCA5205838}</x14:id>
        </ext>
      </extLst>
    </cfRule>
    <cfRule type="dataBar" priority="8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{250512AA-7321-43DA-9B51-F07D59F43A80}</x14:id>
        </ext>
      </extLst>
    </cfRule>
  </conditionalFormatting>
  <conditionalFormatting sqref="O6">
    <cfRule type="dataBar" priority="8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{FCD4CAF7-6F69-4CC5-AE3D-27F0B915E3B6}</x14:id>
        </ext>
      </extLst>
    </cfRule>
  </conditionalFormatting>
  <conditionalFormatting sqref="O6">
    <cfRule type="dataBar" priority="9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{FFB15F03-B497-48B2-AA1B-E1FDC2435A2B}</x14:id>
        </ext>
      </extLst>
    </cfRule>
  </conditionalFormatting>
  <conditionalFormatting sqref="L6">
    <cfRule type="dataBar" priority="8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{FBE710B5-A973-4DAE-BF4C-221F2F0D93D4}</x14:id>
        </ext>
      </extLst>
    </cfRule>
    <cfRule type="dataBar" priority="8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{F3F8BED5-5097-4F91-9096-57044BD165B7}</x14:id>
        </ext>
      </extLst>
    </cfRule>
  </conditionalFormatting>
  <conditionalFormatting sqref="L6">
    <cfRule type="dataBar" priority="8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{BEB15D79-F3EC-47FA-BDEE-3692718A68AA}</x14:id>
        </ext>
      </extLst>
    </cfRule>
  </conditionalFormatting>
  <conditionalFormatting sqref="L6">
    <cfRule type="dataBar" priority="8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{0859C989-E8A6-4838-BA3E-B9DC3F11ACC8}</x14:id>
        </ext>
      </extLst>
    </cfRule>
  </conditionalFormatting>
  <conditionalFormatting sqref="O6">
    <cfRule type="dataBar" priority="8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{64FA94E4-4B85-4CE8-BDFC-9DD69593ADF9}</x14:id>
        </ext>
      </extLst>
    </cfRule>
  </conditionalFormatting>
  <conditionalFormatting sqref="L6">
    <cfRule type="dataBar" priority="8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{24DA9B61-1564-4A69-8798-4EBA6668EE5A}</x14:id>
        </ext>
      </extLst>
    </cfRule>
  </conditionalFormatting>
  <conditionalFormatting sqref="L6">
    <cfRule type="dataBar" priority="8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{0687F240-B103-4AAD-B03D-803CE9B449EB}</x14:id>
        </ext>
      </extLst>
    </cfRule>
  </conditionalFormatting>
  <conditionalFormatting sqref="O6">
    <cfRule type="dataBar" priority="8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{770D020C-75EC-427C-8CD2-0018BA520857}</x14:id>
        </ext>
      </extLst>
    </cfRule>
  </conditionalFormatting>
  <conditionalFormatting sqref="L6">
    <cfRule type="dataBar" priority="8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{3C90EAC2-49FD-4A39-B3D6-7F2E05389DA5}</x14:id>
        </ext>
      </extLst>
    </cfRule>
  </conditionalFormatting>
  <conditionalFormatting sqref="O6">
    <cfRule type="dataBar" priority="8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{8AE320DD-6DCA-4C6D-8F3A-8576EF62A61C}</x14:id>
        </ext>
      </extLst>
    </cfRule>
  </conditionalFormatting>
  <conditionalFormatting sqref="L6">
    <cfRule type="dataBar" priority="8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{B2DAF3CF-975B-444B-B27D-804327D6F962}</x14:id>
        </ext>
      </extLst>
    </cfRule>
  </conditionalFormatting>
  <conditionalFormatting sqref="O6">
    <cfRule type="dataBar" priority="8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{E3648D84-3DFE-4F94-A233-5960C83FE7F1}</x14:id>
        </ext>
      </extLst>
    </cfRule>
  </conditionalFormatting>
  <conditionalFormatting sqref="O8">
    <cfRule type="dataBar" priority="8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{07DCE9BE-5DE7-4ED4-9026-02EA1C16C78E}</x14:id>
        </ext>
      </extLst>
    </cfRule>
    <cfRule type="dataBar" priority="8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{8E9EFFCB-1446-438D-B456-ACA4991819EC}</x14:id>
        </ext>
      </extLst>
    </cfRule>
  </conditionalFormatting>
  <conditionalFormatting sqref="O8">
    <cfRule type="dataBar" priority="8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{BC4E39FD-6ED5-4DF9-9F14-647BE0A413BC}</x14:id>
        </ext>
      </extLst>
    </cfRule>
  </conditionalFormatting>
  <conditionalFormatting sqref="O8">
    <cfRule type="dataBar" priority="8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{332D79CB-2881-44BF-87AA-D745809000BC}</x14:id>
        </ext>
      </extLst>
    </cfRule>
  </conditionalFormatting>
  <conditionalFormatting sqref="L8">
    <cfRule type="dataBar" priority="8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{C97521D5-BC96-4E10-B90A-F3083EDC3C2D}</x14:id>
        </ext>
      </extLst>
    </cfRule>
    <cfRule type="dataBar" priority="8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{D3B8721F-82A2-4E95-897A-D477E0FDEB38}</x14:id>
        </ext>
      </extLst>
    </cfRule>
  </conditionalFormatting>
  <conditionalFormatting sqref="L8">
    <cfRule type="dataBar" priority="8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{874F4FDC-C128-4099-ACE8-60C784BF3552}</x14:id>
        </ext>
      </extLst>
    </cfRule>
  </conditionalFormatting>
  <conditionalFormatting sqref="L8">
    <cfRule type="dataBar" priority="8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{7ADE0709-37F9-45E7-BD53-54C3E421E220}</x14:id>
        </ext>
      </extLst>
    </cfRule>
  </conditionalFormatting>
  <conditionalFormatting sqref="O8">
    <cfRule type="dataBar" priority="8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{DBF9F55D-347D-4A60-BA68-F1AA6CEC7C2B}</x14:id>
        </ext>
      </extLst>
    </cfRule>
  </conditionalFormatting>
  <conditionalFormatting sqref="L8">
    <cfRule type="dataBar" priority="8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{4AAAAD39-DC2D-4744-9014-0DEDF1B0E50F}</x14:id>
        </ext>
      </extLst>
    </cfRule>
  </conditionalFormatting>
  <conditionalFormatting sqref="L8">
    <cfRule type="dataBar" priority="8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{52B39295-CAD8-405D-B706-F328480C35C7}</x14:id>
        </ext>
      </extLst>
    </cfRule>
  </conditionalFormatting>
  <conditionalFormatting sqref="O8">
    <cfRule type="dataBar" priority="8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{7F31EA0B-A52D-49AF-8A0E-7D44804D16A4}</x14:id>
        </ext>
      </extLst>
    </cfRule>
  </conditionalFormatting>
  <conditionalFormatting sqref="L8">
    <cfRule type="dataBar" priority="8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{D7BA530E-DC97-4C28-BD2D-C3FF3B9771D2}</x14:id>
        </ext>
      </extLst>
    </cfRule>
  </conditionalFormatting>
  <conditionalFormatting sqref="O8">
    <cfRule type="dataBar" priority="8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{4CA3802C-59F5-41AE-9FC7-FFBC6602F371}</x14:id>
        </ext>
      </extLst>
    </cfRule>
  </conditionalFormatting>
  <conditionalFormatting sqref="L8">
    <cfRule type="dataBar" priority="8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{D72FD9B9-BC20-47B6-81F3-9A305DB01A5F}</x14:id>
        </ext>
      </extLst>
    </cfRule>
  </conditionalFormatting>
  <conditionalFormatting sqref="O8">
    <cfRule type="dataBar" priority="8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{85DC8B08-BB20-4050-A950-BA57AF40061C}</x14:id>
        </ext>
      </extLst>
    </cfRule>
  </conditionalFormatting>
  <conditionalFormatting sqref="O9">
    <cfRule type="dataBar" priority="8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{B9B7D75C-5C6B-4228-B7AD-29FF316762D5}</x14:id>
        </ext>
      </extLst>
    </cfRule>
    <cfRule type="dataBar" priority="8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{646AAD5A-1F53-468E-BCC0-E3D45B793019}</x14:id>
        </ext>
      </extLst>
    </cfRule>
  </conditionalFormatting>
  <conditionalFormatting sqref="O9">
    <cfRule type="dataBar" priority="8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{B13DD803-A391-49FD-903E-E02C1835F044}</x14:id>
        </ext>
      </extLst>
    </cfRule>
  </conditionalFormatting>
  <conditionalFormatting sqref="O9">
    <cfRule type="dataBar" priority="8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{18B4EB30-9A19-4FC3-A934-CD7550A54074}</x14:id>
        </ext>
      </extLst>
    </cfRule>
  </conditionalFormatting>
  <conditionalFormatting sqref="L9">
    <cfRule type="dataBar" priority="8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{C17B1223-4258-4BED-9EC4-E9C739E4C3BA}</x14:id>
        </ext>
      </extLst>
    </cfRule>
    <cfRule type="dataBar" priority="8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{5E779312-C1DC-41DC-A34E-A7A6954468A0}</x14:id>
        </ext>
      </extLst>
    </cfRule>
  </conditionalFormatting>
  <conditionalFormatting sqref="L9">
    <cfRule type="dataBar" priority="8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{3BD02695-1666-4E2E-86CD-48631C45738F}</x14:id>
        </ext>
      </extLst>
    </cfRule>
  </conditionalFormatting>
  <conditionalFormatting sqref="L9">
    <cfRule type="dataBar" priority="8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{498E2CD2-8CD8-4C55-BD51-9C603B0F5965}</x14:id>
        </ext>
      </extLst>
    </cfRule>
  </conditionalFormatting>
  <conditionalFormatting sqref="O9">
    <cfRule type="dataBar" priority="8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{61CA1CEC-2CE1-4CB6-8893-C6B4345727EC}</x14:id>
        </ext>
      </extLst>
    </cfRule>
  </conditionalFormatting>
  <conditionalFormatting sqref="L9">
    <cfRule type="dataBar" priority="8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{0DE02254-B4AA-44D5-9B0E-90BB92B48D58}</x14:id>
        </ext>
      </extLst>
    </cfRule>
  </conditionalFormatting>
  <conditionalFormatting sqref="L9">
    <cfRule type="dataBar" priority="8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{589364F9-3FCC-4356-8503-20403754E38D}</x14:id>
        </ext>
      </extLst>
    </cfRule>
  </conditionalFormatting>
  <conditionalFormatting sqref="O9">
    <cfRule type="dataBar" priority="8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{FCBAFC47-9012-4662-A7BC-EDF15AD02BB0}</x14:id>
        </ext>
      </extLst>
    </cfRule>
  </conditionalFormatting>
  <conditionalFormatting sqref="L9">
    <cfRule type="dataBar" priority="8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{92BE6466-F0C7-4096-A01E-A4F65914015C}</x14:id>
        </ext>
      </extLst>
    </cfRule>
  </conditionalFormatting>
  <conditionalFormatting sqref="O9">
    <cfRule type="dataBar" priority="8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{B82D6399-77F8-41F4-A796-9C557707CD19}</x14:id>
        </ext>
      </extLst>
    </cfRule>
  </conditionalFormatting>
  <conditionalFormatting sqref="L9">
    <cfRule type="dataBar" priority="8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{78D5B5EA-F123-483F-987D-8E209635019A}</x14:id>
        </ext>
      </extLst>
    </cfRule>
  </conditionalFormatting>
  <conditionalFormatting sqref="O9">
    <cfRule type="dataBar" priority="8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{FCED495D-2B32-4E9D-904F-55A1E1B27954}</x14:id>
        </ext>
      </extLst>
    </cfRule>
  </conditionalFormatting>
  <conditionalFormatting sqref="Q6">
    <cfRule type="dataBar" priority="8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{5FFC0B7E-5EC6-49F4-AA1C-D43E8C9D41DF}</x14:id>
        </ext>
      </extLst>
    </cfRule>
  </conditionalFormatting>
  <conditionalFormatting sqref="Q6">
    <cfRule type="dataBar" priority="8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{806EEF34-E49F-4632-9417-40052A113CFC}</x14:id>
        </ext>
      </extLst>
    </cfRule>
  </conditionalFormatting>
  <conditionalFormatting sqref="R6">
    <cfRule type="dataBar" priority="8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{CAFAE9F6-EE0C-479F-B1CD-EDD2FA2FFA3B}</x14:id>
        </ext>
      </extLst>
    </cfRule>
    <cfRule type="dataBar" priority="8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{E76529E4-749B-4419-B187-1210C8E7637C}</x14:id>
        </ext>
      </extLst>
    </cfRule>
  </conditionalFormatting>
  <conditionalFormatting sqref="Q6">
    <cfRule type="dataBar" priority="8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{BCF65DF2-A5BF-4297-A9B7-C8E640BB281F}</x14:id>
        </ext>
      </extLst>
    </cfRule>
  </conditionalFormatting>
  <conditionalFormatting sqref="R6">
    <cfRule type="dataBar" priority="8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{C601FEBC-AB21-4636-8121-E0707CBCE8FA}</x14:id>
        </ext>
      </extLst>
    </cfRule>
  </conditionalFormatting>
  <conditionalFormatting sqref="Q6">
    <cfRule type="dataBar" priority="8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{43F165AB-8585-490B-A1EC-0B2D44F0B8E5}</x14:id>
        </ext>
      </extLst>
    </cfRule>
  </conditionalFormatting>
  <conditionalFormatting sqref="R6">
    <cfRule type="dataBar" priority="8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{63949D62-8B1B-4999-928B-9944E441DCD7}</x14:id>
        </ext>
      </extLst>
    </cfRule>
  </conditionalFormatting>
  <conditionalFormatting sqref="Q6">
    <cfRule type="dataBar" priority="8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{C08054DA-5192-4B24-BB46-522A50EDC46B}</x14:id>
        </ext>
      </extLst>
    </cfRule>
  </conditionalFormatting>
  <conditionalFormatting sqref="R6">
    <cfRule type="dataBar" priority="8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{F8B64A7E-730F-41F8-91C0-DA389A7D5C91}</x14:id>
        </ext>
      </extLst>
    </cfRule>
  </conditionalFormatting>
  <conditionalFormatting sqref="R6">
    <cfRule type="dataBar" priority="8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{52DBCB5D-76B4-42D8-A4A4-83213EB31A48}</x14:id>
        </ext>
      </extLst>
    </cfRule>
  </conditionalFormatting>
  <conditionalFormatting sqref="Q6">
    <cfRule type="dataBar" priority="8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{A08509E2-EDAA-4BF4-AEEC-9BB478218AB7}</x14:id>
        </ext>
      </extLst>
    </cfRule>
  </conditionalFormatting>
  <conditionalFormatting sqref="R6">
    <cfRule type="dataBar" priority="8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{9953915A-0D97-4665-8C66-13DF301DEDB8}</x14:id>
        </ext>
      </extLst>
    </cfRule>
  </conditionalFormatting>
  <conditionalFormatting sqref="Q6">
    <cfRule type="dataBar" priority="8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{0A241552-6F23-4719-8C39-65A9FB0B205B}</x14:id>
        </ext>
      </extLst>
    </cfRule>
  </conditionalFormatting>
  <conditionalFormatting sqref="R6">
    <cfRule type="dataBar" priority="8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{B092BC9F-26C3-471B-9E5A-F848050C20CB}</x14:id>
        </ext>
      </extLst>
    </cfRule>
  </conditionalFormatting>
  <conditionalFormatting sqref="Q6">
    <cfRule type="dataBar" priority="8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{F5D1814E-969E-4050-98D9-52393B2CBF83}</x14:id>
        </ext>
      </extLst>
    </cfRule>
  </conditionalFormatting>
  <conditionalFormatting sqref="R6">
    <cfRule type="dataBar" priority="8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{4B68BAC5-BDE8-46C9-BADE-D9867C6A6385}</x14:id>
        </ext>
      </extLst>
    </cfRule>
  </conditionalFormatting>
  <conditionalFormatting sqref="Q6">
    <cfRule type="dataBar" priority="8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{3B209EF6-D1A8-4975-9B3D-87F64806AEEE}</x14:id>
        </ext>
      </extLst>
    </cfRule>
  </conditionalFormatting>
  <conditionalFormatting sqref="R6">
    <cfRule type="dataBar" priority="8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{C9E2D463-DAE1-476C-8475-74242BD55D20}</x14:id>
        </ext>
      </extLst>
    </cfRule>
  </conditionalFormatting>
  <conditionalFormatting sqref="Q7">
    <cfRule type="dataBar" priority="8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{71ED3459-B1C7-4127-93FF-77488A45F65D}</x14:id>
        </ext>
      </extLst>
    </cfRule>
  </conditionalFormatting>
  <conditionalFormatting sqref="Q7">
    <cfRule type="dataBar" priority="8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{12F895F8-04DD-4672-B7FE-B8FA77FF860F}</x14:id>
        </ext>
      </extLst>
    </cfRule>
  </conditionalFormatting>
  <conditionalFormatting sqref="R7">
    <cfRule type="dataBar" priority="8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{251936C6-AA43-4534-B96F-6BFA303BDCAD}</x14:id>
        </ext>
      </extLst>
    </cfRule>
    <cfRule type="dataBar" priority="8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{9C6CD19F-71BE-48E8-9B8C-EF018BAB253A}</x14:id>
        </ext>
      </extLst>
    </cfRule>
  </conditionalFormatting>
  <conditionalFormatting sqref="Q7">
    <cfRule type="dataBar" priority="8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{DEB3AE67-0109-41E2-830D-161A9DCEA142}</x14:id>
        </ext>
      </extLst>
    </cfRule>
  </conditionalFormatting>
  <conditionalFormatting sqref="R7">
    <cfRule type="dataBar" priority="8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{240C2F26-B212-49FA-9099-794BB474886A}</x14:id>
        </ext>
      </extLst>
    </cfRule>
  </conditionalFormatting>
  <conditionalFormatting sqref="Q7">
    <cfRule type="dataBar" priority="8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{AFAB9505-050B-4775-B3E4-88D3721BA7BD}</x14:id>
        </ext>
      </extLst>
    </cfRule>
  </conditionalFormatting>
  <conditionalFormatting sqref="R7">
    <cfRule type="dataBar" priority="8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{0EDEDA34-3129-47D2-A59A-425880F4F03C}</x14:id>
        </ext>
      </extLst>
    </cfRule>
  </conditionalFormatting>
  <conditionalFormatting sqref="Q7">
    <cfRule type="dataBar" priority="8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{DC054AF7-3FCF-4420-9F8F-9A9FBC7C74AB}</x14:id>
        </ext>
      </extLst>
    </cfRule>
  </conditionalFormatting>
  <conditionalFormatting sqref="R7">
    <cfRule type="dataBar" priority="8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{2FA01D6B-C43C-4E6D-ACA0-725D3C41AC41}</x14:id>
        </ext>
      </extLst>
    </cfRule>
  </conditionalFormatting>
  <conditionalFormatting sqref="R7">
    <cfRule type="dataBar" priority="8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{0865D872-843E-45D8-AED1-19BCCA11A387}</x14:id>
        </ext>
      </extLst>
    </cfRule>
  </conditionalFormatting>
  <conditionalFormatting sqref="Q7">
    <cfRule type="dataBar" priority="8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{E76C760C-19F5-412D-B50C-7ED0E3A597B0}</x14:id>
        </ext>
      </extLst>
    </cfRule>
  </conditionalFormatting>
  <conditionalFormatting sqref="R7">
    <cfRule type="dataBar" priority="8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{CBA3B82D-6E31-45B9-A1D2-EB1EB1C75963}</x14:id>
        </ext>
      </extLst>
    </cfRule>
  </conditionalFormatting>
  <conditionalFormatting sqref="Q7">
    <cfRule type="dataBar" priority="8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{1E7E41FA-7B94-44FC-8B98-368046BBF3A4}</x14:id>
        </ext>
      </extLst>
    </cfRule>
  </conditionalFormatting>
  <conditionalFormatting sqref="R7">
    <cfRule type="dataBar" priority="8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{66BDE60B-B96D-4CB4-A8E5-1A2B9CCE3F03}</x14:id>
        </ext>
      </extLst>
    </cfRule>
  </conditionalFormatting>
  <conditionalFormatting sqref="Q7">
    <cfRule type="dataBar" priority="8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{8C79F824-9E69-4F6C-A6C4-CABD8B55AD72}</x14:id>
        </ext>
      </extLst>
    </cfRule>
  </conditionalFormatting>
  <conditionalFormatting sqref="R7">
    <cfRule type="dataBar" priority="8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{7426EDE5-A4A1-4B24-8629-32A393BF0B44}</x14:id>
        </ext>
      </extLst>
    </cfRule>
  </conditionalFormatting>
  <conditionalFormatting sqref="Q7">
    <cfRule type="dataBar" priority="8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{EC63B25A-7F7E-48F9-90A3-D7E1A7853C98}</x14:id>
        </ext>
      </extLst>
    </cfRule>
  </conditionalFormatting>
  <conditionalFormatting sqref="R7">
    <cfRule type="dataBar" priority="8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{BB4F14C8-013B-4757-9EA3-0FAA70A63FC6}</x14:id>
        </ext>
      </extLst>
    </cfRule>
  </conditionalFormatting>
  <conditionalFormatting sqref="Q8">
    <cfRule type="dataBar" priority="8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{E06347F5-17A9-4A0B-AFF8-0D1F1470F5BD}</x14:id>
        </ext>
      </extLst>
    </cfRule>
  </conditionalFormatting>
  <conditionalFormatting sqref="Q8">
    <cfRule type="dataBar" priority="8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{7C261106-7DFD-4AB1-9183-E9D6A94DD11C}</x14:id>
        </ext>
      </extLst>
    </cfRule>
  </conditionalFormatting>
  <conditionalFormatting sqref="R8">
    <cfRule type="dataBar" priority="8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{56E66531-1190-43D7-96A2-62E97453B63D}</x14:id>
        </ext>
      </extLst>
    </cfRule>
    <cfRule type="dataBar" priority="8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{3E197C4D-FDB0-4673-9CF1-6CBBA711B576}</x14:id>
        </ext>
      </extLst>
    </cfRule>
  </conditionalFormatting>
  <conditionalFormatting sqref="Q8">
    <cfRule type="dataBar" priority="8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{B196AA9E-F76F-43FF-8D71-7EFD4AB0AC82}</x14:id>
        </ext>
      </extLst>
    </cfRule>
  </conditionalFormatting>
  <conditionalFormatting sqref="R8">
    <cfRule type="dataBar" priority="8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{9D5E6297-8182-4FA2-9DB4-DCB947AD402B}</x14:id>
        </ext>
      </extLst>
    </cfRule>
  </conditionalFormatting>
  <conditionalFormatting sqref="Q8">
    <cfRule type="dataBar" priority="8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{B49F6382-23E3-4105-937D-B8A9AEBD0920}</x14:id>
        </ext>
      </extLst>
    </cfRule>
  </conditionalFormatting>
  <conditionalFormatting sqref="R8">
    <cfRule type="dataBar" priority="8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{CD7FE680-C017-4833-B0D1-19C8643CAF34}</x14:id>
        </ext>
      </extLst>
    </cfRule>
  </conditionalFormatting>
  <conditionalFormatting sqref="Q8">
    <cfRule type="dataBar" priority="8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{61324376-FEE7-4728-AD21-A1DFE4B3A1E4}</x14:id>
        </ext>
      </extLst>
    </cfRule>
  </conditionalFormatting>
  <conditionalFormatting sqref="R8">
    <cfRule type="dataBar" priority="8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{B2441363-1E1A-466D-A63C-62247E2F483B}</x14:id>
        </ext>
      </extLst>
    </cfRule>
  </conditionalFormatting>
  <conditionalFormatting sqref="R8">
    <cfRule type="dataBar" priority="8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{2FAADB86-0B83-4FA1-BA60-16548391AF02}</x14:id>
        </ext>
      </extLst>
    </cfRule>
  </conditionalFormatting>
  <conditionalFormatting sqref="Q8">
    <cfRule type="dataBar" priority="8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{ABE3E18C-0F6A-439D-87D9-06EAF9969D51}</x14:id>
        </ext>
      </extLst>
    </cfRule>
  </conditionalFormatting>
  <conditionalFormatting sqref="R8">
    <cfRule type="dataBar" priority="8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{E0431052-B0C1-4BF1-9A92-2111E43D4E2E}</x14:id>
        </ext>
      </extLst>
    </cfRule>
  </conditionalFormatting>
  <conditionalFormatting sqref="Q8">
    <cfRule type="dataBar" priority="8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{5EB70438-089C-440A-BDE7-534195E735BD}</x14:id>
        </ext>
      </extLst>
    </cfRule>
  </conditionalFormatting>
  <conditionalFormatting sqref="R8">
    <cfRule type="dataBar" priority="8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{C2F0E688-7203-4ED1-8FC9-18ED61006DA9}</x14:id>
        </ext>
      </extLst>
    </cfRule>
  </conditionalFormatting>
  <conditionalFormatting sqref="Q8">
    <cfRule type="dataBar" priority="7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{794C62A4-4CD0-4FB2-BDAB-52E1D56F3828}</x14:id>
        </ext>
      </extLst>
    </cfRule>
  </conditionalFormatting>
  <conditionalFormatting sqref="R8">
    <cfRule type="dataBar" priority="7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{0B8A8730-84A6-47D3-A9EE-A677C120DFAB}</x14:id>
        </ext>
      </extLst>
    </cfRule>
  </conditionalFormatting>
  <conditionalFormatting sqref="Q8">
    <cfRule type="dataBar" priority="7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{0BB46E42-BA78-4CF7-9D90-28901081EB72}</x14:id>
        </ext>
      </extLst>
    </cfRule>
  </conditionalFormatting>
  <conditionalFormatting sqref="R8">
    <cfRule type="dataBar" priority="7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{B418AF42-CAD5-4729-9088-A6D740E3BC4F}</x14:id>
        </ext>
      </extLst>
    </cfRule>
  </conditionalFormatting>
  <conditionalFormatting sqref="Q9">
    <cfRule type="dataBar" priority="7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{C2EFCB06-D115-4892-ACAC-81FE609F11EA}</x14:id>
        </ext>
      </extLst>
    </cfRule>
  </conditionalFormatting>
  <conditionalFormatting sqref="Q9">
    <cfRule type="dataBar" priority="7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{1E22E582-1D6D-4C57-AE37-97F344E3E3A2}</x14:id>
        </ext>
      </extLst>
    </cfRule>
  </conditionalFormatting>
  <conditionalFormatting sqref="R9">
    <cfRule type="dataBar" priority="7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{3E3E789B-DBFB-48E3-B3AB-DB2B486AD24B}</x14:id>
        </ext>
      </extLst>
    </cfRule>
    <cfRule type="dataBar" priority="7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{45EDDCCC-0C59-4E0F-8205-5423736F757B}</x14:id>
        </ext>
      </extLst>
    </cfRule>
  </conditionalFormatting>
  <conditionalFormatting sqref="Q9">
    <cfRule type="dataBar" priority="7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{8127E223-1D81-4A02-85DB-02535D0BEFAB}</x14:id>
        </ext>
      </extLst>
    </cfRule>
  </conditionalFormatting>
  <conditionalFormatting sqref="R9">
    <cfRule type="dataBar" priority="7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{4E6BF9A5-2D2D-4993-A063-0577CE371B97}</x14:id>
        </ext>
      </extLst>
    </cfRule>
  </conditionalFormatting>
  <conditionalFormatting sqref="Q9">
    <cfRule type="dataBar" priority="7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{0558D50F-D0E2-4776-9EB6-FC4268D4F466}</x14:id>
        </ext>
      </extLst>
    </cfRule>
  </conditionalFormatting>
  <conditionalFormatting sqref="R9">
    <cfRule type="dataBar" priority="7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{1BFE74D9-3920-4619-B8C9-58AD729163FB}</x14:id>
        </ext>
      </extLst>
    </cfRule>
  </conditionalFormatting>
  <conditionalFormatting sqref="Q9">
    <cfRule type="dataBar" priority="7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{2D21C26E-A0E8-4F80-8953-15D690A39515}</x14:id>
        </ext>
      </extLst>
    </cfRule>
  </conditionalFormatting>
  <conditionalFormatting sqref="R9">
    <cfRule type="dataBar" priority="7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{FD69EB92-7534-4A75-B919-2FCF04960995}</x14:id>
        </ext>
      </extLst>
    </cfRule>
  </conditionalFormatting>
  <conditionalFormatting sqref="R9">
    <cfRule type="dataBar" priority="7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{8F886F2F-0E5C-41C3-89D5-59B3246E9223}</x14:id>
        </ext>
      </extLst>
    </cfRule>
  </conditionalFormatting>
  <conditionalFormatting sqref="Q9">
    <cfRule type="dataBar" priority="7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{D1B7581B-1181-476F-A91A-DDDB8B195968}</x14:id>
        </ext>
      </extLst>
    </cfRule>
  </conditionalFormatting>
  <conditionalFormatting sqref="R9">
    <cfRule type="dataBar" priority="7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{CFD3CF2F-9CE2-4134-8560-02CD0B2275C9}</x14:id>
        </ext>
      </extLst>
    </cfRule>
  </conditionalFormatting>
  <conditionalFormatting sqref="Q9">
    <cfRule type="dataBar" priority="7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{B539A4A2-1E69-48CE-90F3-197C779BB6AC}</x14:id>
        </ext>
      </extLst>
    </cfRule>
  </conditionalFormatting>
  <conditionalFormatting sqref="R9">
    <cfRule type="dataBar" priority="7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{56A3E206-95BA-45BD-A88E-4E4E55906842}</x14:id>
        </ext>
      </extLst>
    </cfRule>
  </conditionalFormatting>
  <conditionalFormatting sqref="Q9">
    <cfRule type="dataBar" priority="7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{C190C255-4A4A-4A8E-BD6E-6CCE5C9877F0}</x14:id>
        </ext>
      </extLst>
    </cfRule>
  </conditionalFormatting>
  <conditionalFormatting sqref="R9">
    <cfRule type="dataBar" priority="7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{73BD8DF5-86F0-430E-8952-DC2922AA7FAB}</x14:id>
        </ext>
      </extLst>
    </cfRule>
  </conditionalFormatting>
  <conditionalFormatting sqref="Q9">
    <cfRule type="dataBar" priority="7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{9F188A1A-E71F-400D-8B55-11577EB0F320}</x14:id>
        </ext>
      </extLst>
    </cfRule>
  </conditionalFormatting>
  <conditionalFormatting sqref="R9">
    <cfRule type="dataBar" priority="7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{C15107CE-9AED-4586-9554-2D32FC3F973E}</x14:id>
        </ext>
      </extLst>
    </cfRule>
  </conditionalFormatting>
  <conditionalFormatting sqref="O33">
    <cfRule type="dataBar" priority="7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{6DAECE30-BD69-408C-B450-DC7F469E4B75}</x14:id>
        </ext>
      </extLst>
    </cfRule>
    <cfRule type="dataBar" priority="7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{C6C5EE9D-EABE-4363-90BF-CA7FE40C76B2}</x14:id>
        </ext>
      </extLst>
    </cfRule>
  </conditionalFormatting>
  <conditionalFormatting sqref="O33">
    <cfRule type="dataBar" priority="7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{12592C8E-B4A9-4157-BEC6-21BF311A4409}</x14:id>
        </ext>
      </extLst>
    </cfRule>
  </conditionalFormatting>
  <conditionalFormatting sqref="O33">
    <cfRule type="dataBar" priority="7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{B43C66AA-3691-457B-98E8-410B6B02986B}</x14:id>
        </ext>
      </extLst>
    </cfRule>
  </conditionalFormatting>
  <conditionalFormatting sqref="L33">
    <cfRule type="dataBar" priority="7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{672F2427-8A98-47D7-BA30-19A3D4F24A27}</x14:id>
        </ext>
      </extLst>
    </cfRule>
    <cfRule type="dataBar" priority="7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{EFF0A81A-96BF-419B-806A-4647B1806341}</x14:id>
        </ext>
      </extLst>
    </cfRule>
  </conditionalFormatting>
  <conditionalFormatting sqref="L33">
    <cfRule type="dataBar" priority="7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{BE45BF1C-E073-49DE-98B8-236BC7F92989}</x14:id>
        </ext>
      </extLst>
    </cfRule>
  </conditionalFormatting>
  <conditionalFormatting sqref="L33">
    <cfRule type="dataBar" priority="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{6461FDD6-A1B3-4AE0-97AA-CAAEB068353C}</x14:id>
        </ext>
      </extLst>
    </cfRule>
  </conditionalFormatting>
  <conditionalFormatting sqref="O33">
    <cfRule type="dataBar" priority="7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{F39128DD-2292-4F1E-90B0-71C7E0BDD19B}</x14:id>
        </ext>
      </extLst>
    </cfRule>
  </conditionalFormatting>
  <conditionalFormatting sqref="L33">
    <cfRule type="dataBar" priority="7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{0B8C3244-BA72-47D1-9DE6-F6C4B4F05A0C}</x14:id>
        </ext>
      </extLst>
    </cfRule>
  </conditionalFormatting>
  <conditionalFormatting sqref="L33">
    <cfRule type="dataBar" priority="76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{D7C7B349-DE22-4E22-BF10-D7E1FE0D16FC}</x14:id>
        </ext>
      </extLst>
    </cfRule>
  </conditionalFormatting>
  <conditionalFormatting sqref="O33">
    <cfRule type="dataBar" priority="7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{574F411E-404D-4EBC-8A38-852A11EE48F9}</x14:id>
        </ext>
      </extLst>
    </cfRule>
  </conditionalFormatting>
  <conditionalFormatting sqref="L33">
    <cfRule type="dataBar" priority="7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{6184DD74-F7F2-46F0-8485-969662CFB75B}</x14:id>
        </ext>
      </extLst>
    </cfRule>
  </conditionalFormatting>
  <conditionalFormatting sqref="O33">
    <cfRule type="dataBar" priority="7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{1C03B4F0-1100-4DC4-9538-6DA265117629}</x14:id>
        </ext>
      </extLst>
    </cfRule>
  </conditionalFormatting>
  <conditionalFormatting sqref="L33">
    <cfRule type="dataBar" priority="7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{96A313B0-442B-462E-9EB8-00CCE6CE6315}</x14:id>
        </ext>
      </extLst>
    </cfRule>
  </conditionalFormatting>
  <conditionalFormatting sqref="O33">
    <cfRule type="dataBar" priority="7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{FBCCFE2D-3425-4290-9D08-3A8BDF60ABB0}</x14:id>
        </ext>
      </extLst>
    </cfRule>
  </conditionalFormatting>
  <conditionalFormatting sqref="Q33">
    <cfRule type="dataBar" priority="7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{D796A0C6-CCE1-49A2-A612-FEF05A969951}</x14:id>
        </ext>
      </extLst>
    </cfRule>
  </conditionalFormatting>
  <conditionalFormatting sqref="Q33">
    <cfRule type="dataBar" priority="7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{270FEFAE-3FFA-4219-8EC4-1BC60AB5F40E}</x14:id>
        </ext>
      </extLst>
    </cfRule>
  </conditionalFormatting>
  <conditionalFormatting sqref="R33">
    <cfRule type="dataBar" priority="7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{74EDFE61-F1BC-4D99-8052-39CBC2964C62}</x14:id>
        </ext>
      </extLst>
    </cfRule>
    <cfRule type="dataBar" priority="7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{7A7D39E9-79FD-4F0C-B24F-48F707AA0163}</x14:id>
        </ext>
      </extLst>
    </cfRule>
  </conditionalFormatting>
  <conditionalFormatting sqref="Q33">
    <cfRule type="dataBar" priority="7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{2D8BE0C7-DE09-4F4E-ADC3-1A6742663E78}</x14:id>
        </ext>
      </extLst>
    </cfRule>
  </conditionalFormatting>
  <conditionalFormatting sqref="R33">
    <cfRule type="dataBar" priority="7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{B07CB913-FBB1-4E0D-ADE3-9DF2DE5D2AEF}</x14:id>
        </ext>
      </extLst>
    </cfRule>
  </conditionalFormatting>
  <conditionalFormatting sqref="Q33">
    <cfRule type="dataBar" priority="7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{42CB9206-0243-428D-AC29-91D60624D867}</x14:id>
        </ext>
      </extLst>
    </cfRule>
  </conditionalFormatting>
  <conditionalFormatting sqref="R33">
    <cfRule type="dataBar" priority="7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{1CAD19FC-DDFE-4EA7-BEA4-CCCE63F8824F}</x14:id>
        </ext>
      </extLst>
    </cfRule>
  </conditionalFormatting>
  <conditionalFormatting sqref="Q33">
    <cfRule type="dataBar" priority="7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{BDBBA122-DE5C-48A1-AF54-F78DDC6F25D6}</x14:id>
        </ext>
      </extLst>
    </cfRule>
  </conditionalFormatting>
  <conditionalFormatting sqref="R33">
    <cfRule type="dataBar" priority="7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{7E31D9B4-5C72-44FD-B148-1E8B13C04056}</x14:id>
        </ext>
      </extLst>
    </cfRule>
  </conditionalFormatting>
  <conditionalFormatting sqref="R33">
    <cfRule type="dataBar" priority="7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{E67C32B3-3BCF-4909-8085-13AD2433209A}</x14:id>
        </ext>
      </extLst>
    </cfRule>
  </conditionalFormatting>
  <conditionalFormatting sqref="Q33">
    <cfRule type="dataBar" priority="7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{94D5A718-7E6E-4BC9-A976-2173608D253F}</x14:id>
        </ext>
      </extLst>
    </cfRule>
  </conditionalFormatting>
  <conditionalFormatting sqref="R33">
    <cfRule type="dataBar" priority="7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{547B27DD-818D-4CAF-9083-93CDD40F9C41}</x14:id>
        </ext>
      </extLst>
    </cfRule>
  </conditionalFormatting>
  <conditionalFormatting sqref="Q33">
    <cfRule type="dataBar" priority="7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{AD2AB610-8CB5-4980-BDA0-776E07FCF4FB}</x14:id>
        </ext>
      </extLst>
    </cfRule>
  </conditionalFormatting>
  <conditionalFormatting sqref="R33">
    <cfRule type="dataBar" priority="7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{D86C3FAB-CAF0-463D-AF3A-4691A656F6A1}</x14:id>
        </ext>
      </extLst>
    </cfRule>
  </conditionalFormatting>
  <conditionalFormatting sqref="Q33">
    <cfRule type="dataBar" priority="7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{682882DC-247C-4C55-AFC6-7072454FF835}</x14:id>
        </ext>
      </extLst>
    </cfRule>
  </conditionalFormatting>
  <conditionalFormatting sqref="R33">
    <cfRule type="dataBar" priority="7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{5DB8AA27-7E9C-4F69-9D28-E7AC20B751A6}</x14:id>
        </ext>
      </extLst>
    </cfRule>
  </conditionalFormatting>
  <conditionalFormatting sqref="Q33">
    <cfRule type="dataBar" priority="7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{E6D7C26C-0912-4EFD-BE23-42987E3FE52C}</x14:id>
        </ext>
      </extLst>
    </cfRule>
  </conditionalFormatting>
  <conditionalFormatting sqref="R33">
    <cfRule type="dataBar" priority="7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{45E194D3-D9B2-4540-8D5B-966FC3B5D3EC}</x14:id>
        </ext>
      </extLst>
    </cfRule>
  </conditionalFormatting>
  <conditionalFormatting sqref="Q10">
    <cfRule type="dataBar" priority="7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{018805CE-117B-4DA5-96A4-A62C56700C6F}</x14:id>
        </ext>
      </extLst>
    </cfRule>
  </conditionalFormatting>
  <conditionalFormatting sqref="Q10">
    <cfRule type="dataBar" priority="7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{72E1E065-AF5D-496D-9667-53521944B101}</x14:id>
        </ext>
      </extLst>
    </cfRule>
  </conditionalFormatting>
  <conditionalFormatting sqref="R10">
    <cfRule type="dataBar" priority="7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{061BA629-DD9D-48B1-8675-EAB9D2306014}</x14:id>
        </ext>
      </extLst>
    </cfRule>
    <cfRule type="dataBar" priority="7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{D063A9B3-C126-402D-A1BB-F50785BA8827}</x14:id>
        </ext>
      </extLst>
    </cfRule>
  </conditionalFormatting>
  <conditionalFormatting sqref="Q10">
    <cfRule type="dataBar" priority="7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{856A0DC5-DF0F-4B8E-B561-B036F9A51BF7}</x14:id>
        </ext>
      </extLst>
    </cfRule>
  </conditionalFormatting>
  <conditionalFormatting sqref="R10">
    <cfRule type="dataBar" priority="7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{232F862D-00F7-46C5-ABA0-383BA01152F5}</x14:id>
        </ext>
      </extLst>
    </cfRule>
  </conditionalFormatting>
  <conditionalFormatting sqref="Q10">
    <cfRule type="dataBar" priority="7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{376214D9-32C6-494B-8410-056C1276C3F9}</x14:id>
        </ext>
      </extLst>
    </cfRule>
  </conditionalFormatting>
  <conditionalFormatting sqref="R10">
    <cfRule type="dataBar" priority="7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{7891C419-0380-4068-A1B7-5AF86A0AD3FC}</x14:id>
        </ext>
      </extLst>
    </cfRule>
  </conditionalFormatting>
  <conditionalFormatting sqref="Q10">
    <cfRule type="dataBar" priority="7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{4E1C3B38-E71B-413E-991E-2D19F7E7B527}</x14:id>
        </ext>
      </extLst>
    </cfRule>
  </conditionalFormatting>
  <conditionalFormatting sqref="R10">
    <cfRule type="dataBar" priority="7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{A67E5504-0189-4E91-A17B-BB226F819F8A}</x14:id>
        </ext>
      </extLst>
    </cfRule>
  </conditionalFormatting>
  <conditionalFormatting sqref="R10">
    <cfRule type="dataBar" priority="7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{F1F270B8-0942-4B4E-8C03-36B23E96A860}</x14:id>
        </ext>
      </extLst>
    </cfRule>
  </conditionalFormatting>
  <conditionalFormatting sqref="O10">
    <cfRule type="dataBar" priority="7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{122F8D4D-8E49-4F07-89BC-E0933001CE1F}</x14:id>
        </ext>
      </extLst>
    </cfRule>
    <cfRule type="dataBar" priority="7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{B340A84A-1A03-4C14-96E3-0EBDC38CAD24}</x14:id>
        </ext>
      </extLst>
    </cfRule>
  </conditionalFormatting>
  <conditionalFormatting sqref="O10">
    <cfRule type="dataBar" priority="7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{EA2E8607-893D-4E20-A2ED-ADD244A89B3C}</x14:id>
        </ext>
      </extLst>
    </cfRule>
  </conditionalFormatting>
  <conditionalFormatting sqref="O10">
    <cfRule type="dataBar" priority="7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{0EC38D5B-BA2F-4033-86E0-C85044783DF2}</x14:id>
        </ext>
      </extLst>
    </cfRule>
  </conditionalFormatting>
  <conditionalFormatting sqref="L10">
    <cfRule type="dataBar" priority="7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{59915DBB-222B-43D4-918B-CC182992E673}</x14:id>
        </ext>
      </extLst>
    </cfRule>
    <cfRule type="dataBar" priority="7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{F6CDA6E5-0E55-4835-A3F2-E9431105B907}</x14:id>
        </ext>
      </extLst>
    </cfRule>
  </conditionalFormatting>
  <conditionalFormatting sqref="L10">
    <cfRule type="dataBar" priority="7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{A279A858-6770-4736-811E-1BEAFFE163FA}</x14:id>
        </ext>
      </extLst>
    </cfRule>
  </conditionalFormatting>
  <conditionalFormatting sqref="L10">
    <cfRule type="dataBar" priority="7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{A2D7D876-40C5-4FDB-9AC6-C8DEA57609A3}</x14:id>
        </ext>
      </extLst>
    </cfRule>
  </conditionalFormatting>
  <conditionalFormatting sqref="O10">
    <cfRule type="dataBar" priority="7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{431324CB-CE0E-4A85-99E8-91972513240F}</x14:id>
        </ext>
      </extLst>
    </cfRule>
  </conditionalFormatting>
  <conditionalFormatting sqref="Q10">
    <cfRule type="dataBar" priority="7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{F4E3CA55-F173-4E8A-B17C-DF44958AB890}</x14:id>
        </ext>
      </extLst>
    </cfRule>
  </conditionalFormatting>
  <conditionalFormatting sqref="R10">
    <cfRule type="dataBar" priority="7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{F5EEFF19-49BB-41B3-BDD2-D4F1C85FE782}</x14:id>
        </ext>
      </extLst>
    </cfRule>
  </conditionalFormatting>
  <conditionalFormatting sqref="L10">
    <cfRule type="dataBar" priority="7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{1628D55B-EA5A-4B7B-9C42-69F80BB74C90}</x14:id>
        </ext>
      </extLst>
    </cfRule>
  </conditionalFormatting>
  <conditionalFormatting sqref="L10">
    <cfRule type="dataBar" priority="7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{82CD86F1-9DEB-4F76-8D70-E271AEF91BA2}</x14:id>
        </ext>
      </extLst>
    </cfRule>
  </conditionalFormatting>
  <conditionalFormatting sqref="O10">
    <cfRule type="dataBar" priority="7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{ABCADF82-AF74-4527-82F4-6562D35407BD}</x14:id>
        </ext>
      </extLst>
    </cfRule>
  </conditionalFormatting>
  <conditionalFormatting sqref="Q10">
    <cfRule type="dataBar" priority="7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{BE7F8502-F357-4DF8-B147-7115251A7A2D}</x14:id>
        </ext>
      </extLst>
    </cfRule>
  </conditionalFormatting>
  <conditionalFormatting sqref="R10">
    <cfRule type="dataBar" priority="7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{2BD1DA49-607F-4616-B74A-CF95504C2A2A}</x14:id>
        </ext>
      </extLst>
    </cfRule>
  </conditionalFormatting>
  <conditionalFormatting sqref="L10">
    <cfRule type="dataBar" priority="7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{773C03B4-1EB5-4319-9864-63BB1F7114D0}</x14:id>
        </ext>
      </extLst>
    </cfRule>
  </conditionalFormatting>
  <conditionalFormatting sqref="O10">
    <cfRule type="dataBar" priority="7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{351DCB54-F02E-4CE6-9BBE-BBD5DD659444}</x14:id>
        </ext>
      </extLst>
    </cfRule>
  </conditionalFormatting>
  <conditionalFormatting sqref="Q10">
    <cfRule type="dataBar" priority="7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{BD9D4074-E422-42FC-A247-31C48C8F4D32}</x14:id>
        </ext>
      </extLst>
    </cfRule>
  </conditionalFormatting>
  <conditionalFormatting sqref="R10">
    <cfRule type="dataBar" priority="7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{2FD380DD-A127-4B40-B974-2FEC60F1937F}</x14:id>
        </ext>
      </extLst>
    </cfRule>
  </conditionalFormatting>
  <conditionalFormatting sqref="L10">
    <cfRule type="dataBar" priority="7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{8381EE30-DA6C-4EA7-886E-5061F7DB7154}</x14:id>
        </ext>
      </extLst>
    </cfRule>
  </conditionalFormatting>
  <conditionalFormatting sqref="O10">
    <cfRule type="dataBar" priority="7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{490E67C4-3F6D-42E7-86E9-89C7A31F3F42}</x14:id>
        </ext>
      </extLst>
    </cfRule>
  </conditionalFormatting>
  <conditionalFormatting sqref="Q10">
    <cfRule type="dataBar" priority="7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{D43D226E-E1EC-4ECB-A684-ACED540F2CB9}</x14:id>
        </ext>
      </extLst>
    </cfRule>
  </conditionalFormatting>
  <conditionalFormatting sqref="R10">
    <cfRule type="dataBar" priority="7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{C9520294-D84B-41F8-BF39-52E2373719E9}</x14:id>
        </ext>
      </extLst>
    </cfRule>
  </conditionalFormatting>
  <conditionalFormatting sqref="Q11">
    <cfRule type="dataBar" priority="7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{FA8A3A78-4724-40EC-8A1E-35810D2E72F0}</x14:id>
        </ext>
      </extLst>
    </cfRule>
  </conditionalFormatting>
  <conditionalFormatting sqref="Q11">
    <cfRule type="dataBar" priority="7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{6A166E0D-E794-48E6-B005-60089A8BF7DF}</x14:id>
        </ext>
      </extLst>
    </cfRule>
  </conditionalFormatting>
  <conditionalFormatting sqref="R11">
    <cfRule type="dataBar" priority="6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{FDE26784-209A-480F-859E-0745314889D0}</x14:id>
        </ext>
      </extLst>
    </cfRule>
    <cfRule type="dataBar" priority="7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{A4394BC7-0D6C-439A-9713-C96ADD1EE853}</x14:id>
        </ext>
      </extLst>
    </cfRule>
  </conditionalFormatting>
  <conditionalFormatting sqref="Q11">
    <cfRule type="dataBar" priority="6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{EB1786A2-27D2-4F3B-9355-74258553108A}</x14:id>
        </ext>
      </extLst>
    </cfRule>
  </conditionalFormatting>
  <conditionalFormatting sqref="R11">
    <cfRule type="dataBar" priority="6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{5510880C-BC20-4217-833C-0BC6A126611F}</x14:id>
        </ext>
      </extLst>
    </cfRule>
  </conditionalFormatting>
  <conditionalFormatting sqref="Q11">
    <cfRule type="dataBar" priority="6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{0B44BEE9-5567-4E10-9194-9BA644EB8A01}</x14:id>
        </ext>
      </extLst>
    </cfRule>
  </conditionalFormatting>
  <conditionalFormatting sqref="R11">
    <cfRule type="dataBar" priority="6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{187772F8-0362-4E6B-ACC1-1656703DCA6D}</x14:id>
        </ext>
      </extLst>
    </cfRule>
  </conditionalFormatting>
  <conditionalFormatting sqref="Q11">
    <cfRule type="dataBar" priority="6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{18D7BE2C-57D3-4B79-BED1-FAC281217580}</x14:id>
        </ext>
      </extLst>
    </cfRule>
  </conditionalFormatting>
  <conditionalFormatting sqref="R11">
    <cfRule type="dataBar" priority="6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{1D08492C-F908-4252-913E-E13E20B29B60}</x14:id>
        </ext>
      </extLst>
    </cfRule>
  </conditionalFormatting>
  <conditionalFormatting sqref="R11">
    <cfRule type="dataBar" priority="6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{7F452453-2447-406C-A11F-0537FF912C4C}</x14:id>
        </ext>
      </extLst>
    </cfRule>
  </conditionalFormatting>
  <conditionalFormatting sqref="O11">
    <cfRule type="dataBar" priority="7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{5F812FDA-FE31-457E-98B3-6E11177A6309}</x14:id>
        </ext>
      </extLst>
    </cfRule>
    <cfRule type="dataBar" priority="7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{FD394081-E6E9-4120-8EC8-74D10D9D4303}</x14:id>
        </ext>
      </extLst>
    </cfRule>
  </conditionalFormatting>
  <conditionalFormatting sqref="O11">
    <cfRule type="dataBar" priority="7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{13101E20-FCCD-49CF-A45C-7B958A82BF67}</x14:id>
        </ext>
      </extLst>
    </cfRule>
  </conditionalFormatting>
  <conditionalFormatting sqref="O11">
    <cfRule type="dataBar" priority="7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{291B44C0-9DEA-4110-9541-4F237408FB37}</x14:id>
        </ext>
      </extLst>
    </cfRule>
  </conditionalFormatting>
  <conditionalFormatting sqref="L11">
    <cfRule type="dataBar" priority="6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{DA61C1B7-BF3C-456D-8B8D-B467FB7E371A}</x14:id>
        </ext>
      </extLst>
    </cfRule>
    <cfRule type="dataBar" priority="6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{01200E9C-109D-406A-92EA-148FF5B35793}</x14:id>
        </ext>
      </extLst>
    </cfRule>
  </conditionalFormatting>
  <conditionalFormatting sqref="L11">
    <cfRule type="dataBar" priority="6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{9FCA1DF9-F800-4FA8-B98B-7D81292BC234}</x14:id>
        </ext>
      </extLst>
    </cfRule>
  </conditionalFormatting>
  <conditionalFormatting sqref="L11">
    <cfRule type="dataBar" priority="6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{9C26F6FA-C9C6-418E-B33A-D65B68F9A772}</x14:id>
        </ext>
      </extLst>
    </cfRule>
  </conditionalFormatting>
  <conditionalFormatting sqref="O11">
    <cfRule type="dataBar" priority="6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{AE3F9FD2-6EE1-4D1D-A67B-4FC71CA8F3D2}</x14:id>
        </ext>
      </extLst>
    </cfRule>
  </conditionalFormatting>
  <conditionalFormatting sqref="Q11">
    <cfRule type="dataBar" priority="6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{0F8ABF6B-521B-4997-9F02-9E01DB06DE57}</x14:id>
        </ext>
      </extLst>
    </cfRule>
  </conditionalFormatting>
  <conditionalFormatting sqref="R11">
    <cfRule type="dataBar" priority="6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{8D5768D1-1491-4EBF-AB07-2414D7EC1AC4}</x14:id>
        </ext>
      </extLst>
    </cfRule>
  </conditionalFormatting>
  <conditionalFormatting sqref="L11">
    <cfRule type="dataBar" priority="6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{478F4B9B-F53E-4E68-BB7C-9B65D3D958FC}</x14:id>
        </ext>
      </extLst>
    </cfRule>
  </conditionalFormatting>
  <conditionalFormatting sqref="L11">
    <cfRule type="dataBar" priority="6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{490119E5-E09F-4BDE-BD81-F775EDC85E14}</x14:id>
        </ext>
      </extLst>
    </cfRule>
  </conditionalFormatting>
  <conditionalFormatting sqref="O11">
    <cfRule type="dataBar" priority="6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{C1AA2FC3-F0BC-4300-B8FE-1219A69CA9DC}</x14:id>
        </ext>
      </extLst>
    </cfRule>
  </conditionalFormatting>
  <conditionalFormatting sqref="Q11">
    <cfRule type="dataBar" priority="6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{9587F111-A8DA-4114-8860-07429E36F717}</x14:id>
        </ext>
      </extLst>
    </cfRule>
  </conditionalFormatting>
  <conditionalFormatting sqref="R11">
    <cfRule type="dataBar" priority="6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{44C1E9EA-68D6-4371-A63A-F8F99E7812B5}</x14:id>
        </ext>
      </extLst>
    </cfRule>
  </conditionalFormatting>
  <conditionalFormatting sqref="L11">
    <cfRule type="dataBar" priority="6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{5C92874D-D7B7-482B-8493-4D220BA6AFC8}</x14:id>
        </ext>
      </extLst>
    </cfRule>
  </conditionalFormatting>
  <conditionalFormatting sqref="O11">
    <cfRule type="dataBar" priority="6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{2898E044-E7AF-49FD-A131-E6D54F2D7413}</x14:id>
        </ext>
      </extLst>
    </cfRule>
  </conditionalFormatting>
  <conditionalFormatting sqref="Q11">
    <cfRule type="dataBar" priority="6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{C656AB71-AB16-49E5-AB60-CBD2789D18BE}</x14:id>
        </ext>
      </extLst>
    </cfRule>
  </conditionalFormatting>
  <conditionalFormatting sqref="R11">
    <cfRule type="dataBar" priority="6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{1E2817CF-E92B-4CDD-95A1-68664B30ECA0}</x14:id>
        </ext>
      </extLst>
    </cfRule>
  </conditionalFormatting>
  <conditionalFormatting sqref="L11">
    <cfRule type="dataBar" priority="6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{BDED4A2D-30B8-4EE4-AACF-5DDB10CC6C2A}</x14:id>
        </ext>
      </extLst>
    </cfRule>
  </conditionalFormatting>
  <conditionalFormatting sqref="O11">
    <cfRule type="dataBar" priority="6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{45FC81CD-C811-4454-A976-4942EADBAB6D}</x14:id>
        </ext>
      </extLst>
    </cfRule>
  </conditionalFormatting>
  <conditionalFormatting sqref="Q11">
    <cfRule type="dataBar" priority="6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{659D10E8-F7DB-4EFF-94F4-955D29A3C820}</x14:id>
        </ext>
      </extLst>
    </cfRule>
  </conditionalFormatting>
  <conditionalFormatting sqref="R11">
    <cfRule type="dataBar" priority="6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{87EC8DAA-D70C-46C6-BA05-5EE2B5102EF3}</x14:id>
        </ext>
      </extLst>
    </cfRule>
  </conditionalFormatting>
  <conditionalFormatting sqref="Q12">
    <cfRule type="dataBar" priority="6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{86CB30FA-F5C6-46E1-96AA-D867074F25C0}</x14:id>
        </ext>
      </extLst>
    </cfRule>
  </conditionalFormatting>
  <conditionalFormatting sqref="Q12">
    <cfRule type="dataBar" priority="6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{70BD65BC-DC5B-4B28-85D9-D548F513EC2B}</x14:id>
        </ext>
      </extLst>
    </cfRule>
  </conditionalFormatting>
  <conditionalFormatting sqref="R12">
    <cfRule type="dataBar" priority="6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{EBAE2942-11CA-4661-9ADB-0FD9D40382AC}</x14:id>
        </ext>
      </extLst>
    </cfRule>
    <cfRule type="dataBar" priority="66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{E7985B2F-2C12-44DC-A331-D34EE916FBD8}</x14:id>
        </ext>
      </extLst>
    </cfRule>
  </conditionalFormatting>
  <conditionalFormatting sqref="Q12">
    <cfRule type="dataBar" priority="6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{4EDFE270-C4D7-4010-90B8-33B891EE4959}</x14:id>
        </ext>
      </extLst>
    </cfRule>
  </conditionalFormatting>
  <conditionalFormatting sqref="R12">
    <cfRule type="dataBar" priority="6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{6D3764BE-7C5E-40A1-AF1F-69F52CF11BED}</x14:id>
        </ext>
      </extLst>
    </cfRule>
  </conditionalFormatting>
  <conditionalFormatting sqref="Q12">
    <cfRule type="dataBar" priority="6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{7328D08D-B7B5-40E0-A6BB-E6F58D765D08}</x14:id>
        </ext>
      </extLst>
    </cfRule>
  </conditionalFormatting>
  <conditionalFormatting sqref="R12">
    <cfRule type="dataBar" priority="6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{5DA3E19F-D01D-48E4-8ECF-362097CE0895}</x14:id>
        </ext>
      </extLst>
    </cfRule>
  </conditionalFormatting>
  <conditionalFormatting sqref="Q12">
    <cfRule type="dataBar" priority="6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{F63A6B0B-48C6-45C3-BA72-9A3FF657A3E8}</x14:id>
        </ext>
      </extLst>
    </cfRule>
  </conditionalFormatting>
  <conditionalFormatting sqref="R12">
    <cfRule type="dataBar" priority="6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{5EEBBEF4-5CF5-4EA5-AE85-35925079DDEE}</x14:id>
        </ext>
      </extLst>
    </cfRule>
  </conditionalFormatting>
  <conditionalFormatting sqref="R12">
    <cfRule type="dataBar" priority="6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{555D4AB9-445A-48C5-A964-55CD196BA8FC}</x14:id>
        </ext>
      </extLst>
    </cfRule>
  </conditionalFormatting>
  <conditionalFormatting sqref="O12">
    <cfRule type="dataBar" priority="6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{24D341BB-0175-4601-80CD-B8C682FC56D3}</x14:id>
        </ext>
      </extLst>
    </cfRule>
    <cfRule type="dataBar" priority="6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{9D9C18A0-71E1-4B4F-A5A4-FB49E290E05E}</x14:id>
        </ext>
      </extLst>
    </cfRule>
  </conditionalFormatting>
  <conditionalFormatting sqref="O12">
    <cfRule type="dataBar" priority="6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{73BAA849-B69D-4A80-938A-9B9CFE2C43C0}</x14:id>
        </ext>
      </extLst>
    </cfRule>
  </conditionalFormatting>
  <conditionalFormatting sqref="O12">
    <cfRule type="dataBar" priority="6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{73B7D2C7-6745-41E3-88BE-52C868A5F206}</x14:id>
        </ext>
      </extLst>
    </cfRule>
  </conditionalFormatting>
  <conditionalFormatting sqref="L12">
    <cfRule type="dataBar" priority="6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{C1726269-C958-473C-B85E-106AC1781869}</x14:id>
        </ext>
      </extLst>
    </cfRule>
    <cfRule type="dataBar" priority="6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{21D2C6FC-29E2-4EB0-A201-90A26AD027D2}</x14:id>
        </ext>
      </extLst>
    </cfRule>
  </conditionalFormatting>
  <conditionalFormatting sqref="L12">
    <cfRule type="dataBar" priority="6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{B1F58917-EC36-456D-8DD0-05E3C9D54FD0}</x14:id>
        </ext>
      </extLst>
    </cfRule>
  </conditionalFormatting>
  <conditionalFormatting sqref="L12">
    <cfRule type="dataBar" priority="6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{E89DA1AB-B363-4E9B-9E19-C7AC66698550}</x14:id>
        </ext>
      </extLst>
    </cfRule>
  </conditionalFormatting>
  <conditionalFormatting sqref="O12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{2E63A436-A079-4E68-9909-C41684954A7D}</x14:id>
        </ext>
      </extLst>
    </cfRule>
  </conditionalFormatting>
  <conditionalFormatting sqref="Q12">
    <cfRule type="dataBar" priority="6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{85C1E841-5008-4187-B6E1-D0CC28EEF30A}</x14:id>
        </ext>
      </extLst>
    </cfRule>
  </conditionalFormatting>
  <conditionalFormatting sqref="R12">
    <cfRule type="dataBar" priority="6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{27FE9E02-DFCA-404C-9E01-C4B15BF1518D}</x14:id>
        </ext>
      </extLst>
    </cfRule>
  </conditionalFormatting>
  <conditionalFormatting sqref="L12">
    <cfRule type="dataBar" priority="6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{DF3456F7-2378-4201-8EB8-BFDA72BFC2A9}</x14:id>
        </ext>
      </extLst>
    </cfRule>
  </conditionalFormatting>
  <conditionalFormatting sqref="L12">
    <cfRule type="dataBar" priority="6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{0C899B69-6E72-4861-8BEA-C69C3E660BFC}</x14:id>
        </ext>
      </extLst>
    </cfRule>
  </conditionalFormatting>
  <conditionalFormatting sqref="O12">
    <cfRule type="dataBar" priority="6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{E40C71C1-740B-423F-A8F4-84DC3AFC20B9}</x14:id>
        </ext>
      </extLst>
    </cfRule>
  </conditionalFormatting>
  <conditionalFormatting sqref="Q12">
    <cfRule type="dataBar" priority="6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{E28D5D3B-E691-4E34-8856-89EC83F02861}</x14:id>
        </ext>
      </extLst>
    </cfRule>
  </conditionalFormatting>
  <conditionalFormatting sqref="R12">
    <cfRule type="dataBar" priority="6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{00FFE709-BC0E-4442-8D2C-1520E92AC737}</x14:id>
        </ext>
      </extLst>
    </cfRule>
  </conditionalFormatting>
  <conditionalFormatting sqref="L12">
    <cfRule type="dataBar" priority="6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{43A830BF-56B0-4072-8C6C-8FBF61795C65}</x14:id>
        </ext>
      </extLst>
    </cfRule>
  </conditionalFormatting>
  <conditionalFormatting sqref="O12">
    <cfRule type="dataBar" priority="6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{D62EB25F-78C6-46E6-8847-CDD47D47DE39}</x14:id>
        </ext>
      </extLst>
    </cfRule>
  </conditionalFormatting>
  <conditionalFormatting sqref="Q12">
    <cfRule type="dataBar" priority="6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{31D090E8-D210-4306-B551-0FCA3BFD9BFF}</x14:id>
        </ext>
      </extLst>
    </cfRule>
  </conditionalFormatting>
  <conditionalFormatting sqref="R12">
    <cfRule type="dataBar" priority="6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{776960FB-C773-4C92-9051-AA77EB50E1AF}</x14:id>
        </ext>
      </extLst>
    </cfRule>
  </conditionalFormatting>
  <conditionalFormatting sqref="L12">
    <cfRule type="dataBar" priority="6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{F21871FC-63AA-4F83-A544-02955C0DFFA2}</x14:id>
        </ext>
      </extLst>
    </cfRule>
  </conditionalFormatting>
  <conditionalFormatting sqref="O12">
    <cfRule type="dataBar" priority="6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{0A1514C2-5B87-4409-97CB-B465EE39BC52}</x14:id>
        </ext>
      </extLst>
    </cfRule>
  </conditionalFormatting>
  <conditionalFormatting sqref="Q12">
    <cfRule type="dataBar" priority="6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{142CC78F-5473-40F1-86D0-CE015603948D}</x14:id>
        </ext>
      </extLst>
    </cfRule>
  </conditionalFormatting>
  <conditionalFormatting sqref="R12">
    <cfRule type="dataBar" priority="6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{F5DEEB1B-4183-405E-B529-18A760F07383}</x14:id>
        </ext>
      </extLst>
    </cfRule>
  </conditionalFormatting>
  <conditionalFormatting sqref="Q13">
    <cfRule type="dataBar" priority="6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{8DDD5B18-2AB9-473F-A6E6-BD1821D9E98C}</x14:id>
        </ext>
      </extLst>
    </cfRule>
  </conditionalFormatting>
  <conditionalFormatting sqref="Q13">
    <cfRule type="dataBar" priority="6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{AF7EAFBC-764A-46DD-9604-D22388C9C2E3}</x14:id>
        </ext>
      </extLst>
    </cfRule>
  </conditionalFormatting>
  <conditionalFormatting sqref="R13">
    <cfRule type="dataBar" priority="6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{35E4C4EF-1ADB-48E3-9641-6CC25E0FF031}</x14:id>
        </ext>
      </extLst>
    </cfRule>
    <cfRule type="dataBar" priority="6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{D03581A1-AD89-4ABA-B1CC-0ACDA49C43AE}</x14:id>
        </ext>
      </extLst>
    </cfRule>
  </conditionalFormatting>
  <conditionalFormatting sqref="Q13">
    <cfRule type="dataBar" priority="6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{65D76122-88F0-4247-B918-CEF510D9A06F}</x14:id>
        </ext>
      </extLst>
    </cfRule>
  </conditionalFormatting>
  <conditionalFormatting sqref="R13">
    <cfRule type="dataBar" priority="6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{535A5997-90B5-4C8F-8442-FBAE3569B64F}</x14:id>
        </ext>
      </extLst>
    </cfRule>
  </conditionalFormatting>
  <conditionalFormatting sqref="Q13">
    <cfRule type="dataBar" priority="6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{15E73AE4-6A38-4B90-8513-A6D5F198A084}</x14:id>
        </ext>
      </extLst>
    </cfRule>
  </conditionalFormatting>
  <conditionalFormatting sqref="R13">
    <cfRule type="dataBar" priority="6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{6759CF87-74FA-4F77-8E43-B65B81781DB9}</x14:id>
        </ext>
      </extLst>
    </cfRule>
  </conditionalFormatting>
  <conditionalFormatting sqref="Q13">
    <cfRule type="dataBar" priority="6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{5FF6EDF0-8B9B-4B42-8FB2-907CAA0DBE32}</x14:id>
        </ext>
      </extLst>
    </cfRule>
  </conditionalFormatting>
  <conditionalFormatting sqref="R13">
    <cfRule type="dataBar" priority="6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{1F2FED1D-D605-4895-8A6E-BABC4932B96E}</x14:id>
        </ext>
      </extLst>
    </cfRule>
  </conditionalFormatting>
  <conditionalFormatting sqref="R13">
    <cfRule type="dataBar" priority="6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{042049D8-16A2-4D78-8EEC-E87B0B55F4AC}</x14:id>
        </ext>
      </extLst>
    </cfRule>
  </conditionalFormatting>
  <conditionalFormatting sqref="O13">
    <cfRule type="dataBar" priority="6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{5A298163-4A94-4920-BECE-B004DE273BC9}</x14:id>
        </ext>
      </extLst>
    </cfRule>
    <cfRule type="dataBar" priority="6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{54D4C03F-EC58-4ACF-9CB2-5C6B4CBA6D18}</x14:id>
        </ext>
      </extLst>
    </cfRule>
  </conditionalFormatting>
  <conditionalFormatting sqref="O13">
    <cfRule type="dataBar" priority="6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{B463CE58-ED5A-49FE-BDB5-CA1036C967FC}</x14:id>
        </ext>
      </extLst>
    </cfRule>
  </conditionalFormatting>
  <conditionalFormatting sqref="O13">
    <cfRule type="dataBar" priority="6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{AD3D8C3D-1174-4433-AAAB-E2AE193215D3}</x14:id>
        </ext>
      </extLst>
    </cfRule>
  </conditionalFormatting>
  <conditionalFormatting sqref="L13">
    <cfRule type="dataBar" priority="6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{9A080715-B982-420C-9429-483D2A0D72A4}</x14:id>
        </ext>
      </extLst>
    </cfRule>
    <cfRule type="dataBar" priority="6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{90344E79-72F4-4527-A873-F90EABF721B8}</x14:id>
        </ext>
      </extLst>
    </cfRule>
  </conditionalFormatting>
  <conditionalFormatting sqref="L13">
    <cfRule type="dataBar" priority="6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{F7CF9A47-7331-4FD5-B13F-C96987417AAB}</x14:id>
        </ext>
      </extLst>
    </cfRule>
  </conditionalFormatting>
  <conditionalFormatting sqref="L13">
    <cfRule type="dataBar" priority="6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{7C500712-BE08-4493-A4BF-80FC8BE5B547}</x14:id>
        </ext>
      </extLst>
    </cfRule>
  </conditionalFormatting>
  <conditionalFormatting sqref="O13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{32F1DE23-E565-4019-93EA-4AB7861CDAF5}</x14:id>
        </ext>
      </extLst>
    </cfRule>
  </conditionalFormatting>
  <conditionalFormatting sqref="Q13">
    <cfRule type="dataBar" priority="6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{A5437449-B65C-4CE6-89C0-4F7CA3ECF2D3}</x14:id>
        </ext>
      </extLst>
    </cfRule>
  </conditionalFormatting>
  <conditionalFormatting sqref="R13">
    <cfRule type="dataBar" priority="6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{3127AC86-5EBA-4362-8CBD-93DEBBAAC8DE}</x14:id>
        </ext>
      </extLst>
    </cfRule>
  </conditionalFormatting>
  <conditionalFormatting sqref="L13">
    <cfRule type="dataBar" priority="6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{D72DBADF-F267-4ED4-A0D9-5EEF7E042B89}</x14:id>
        </ext>
      </extLst>
    </cfRule>
  </conditionalFormatting>
  <conditionalFormatting sqref="L13">
    <cfRule type="dataBar" priority="6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{A4AE8035-45FF-4652-ACCB-80EA44641B53}</x14:id>
        </ext>
      </extLst>
    </cfRule>
  </conditionalFormatting>
  <conditionalFormatting sqref="O13">
    <cfRule type="dataBar" priority="6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{C6B4192C-9091-43DF-95D3-73903E928CAF}</x14:id>
        </ext>
      </extLst>
    </cfRule>
  </conditionalFormatting>
  <conditionalFormatting sqref="Q13">
    <cfRule type="dataBar" priority="6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{32F11003-A0A5-49A3-8D1A-CC9857041775}</x14:id>
        </ext>
      </extLst>
    </cfRule>
  </conditionalFormatting>
  <conditionalFormatting sqref="R13">
    <cfRule type="dataBar" priority="6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{DBA6E539-D9F6-4C29-8E0D-7A510D47058C}</x14:id>
        </ext>
      </extLst>
    </cfRule>
  </conditionalFormatting>
  <conditionalFormatting sqref="L13">
    <cfRule type="dataBar" priority="6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{667F6843-3381-44A0-B0CA-6930D250535B}</x14:id>
        </ext>
      </extLst>
    </cfRule>
  </conditionalFormatting>
  <conditionalFormatting sqref="O13">
    <cfRule type="dataBar" priority="6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{EDAF255A-81EF-4B2E-B367-70EBCC9FF802}</x14:id>
        </ext>
      </extLst>
    </cfRule>
  </conditionalFormatting>
  <conditionalFormatting sqref="Q13">
    <cfRule type="dataBar" priority="6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{2A800FD8-77EE-45FE-9844-4846DAC73BB0}</x14:id>
        </ext>
      </extLst>
    </cfRule>
  </conditionalFormatting>
  <conditionalFormatting sqref="R13">
    <cfRule type="dataBar" priority="6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{80441242-05FA-4616-841E-B3A920404282}</x14:id>
        </ext>
      </extLst>
    </cfRule>
  </conditionalFormatting>
  <conditionalFormatting sqref="L13">
    <cfRule type="dataBar" priority="60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{CA8B7954-120F-49D8-A023-4153FDFA5AC6}</x14:id>
        </ext>
      </extLst>
    </cfRule>
  </conditionalFormatting>
  <conditionalFormatting sqref="O13">
    <cfRule type="dataBar" priority="6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{8F6680CC-6DF4-4A68-8AD0-0E4B5ED26379}</x14:id>
        </ext>
      </extLst>
    </cfRule>
  </conditionalFormatting>
  <conditionalFormatting sqref="Q13">
    <cfRule type="dataBar" priority="6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{F088352F-BC4F-4C79-8297-E11AA063CD5C}</x14:id>
        </ext>
      </extLst>
    </cfRule>
  </conditionalFormatting>
  <conditionalFormatting sqref="R13">
    <cfRule type="dataBar" priority="6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{5F98A61D-56D5-4554-997B-E35000F69426}</x14:id>
        </ext>
      </extLst>
    </cfRule>
  </conditionalFormatting>
  <conditionalFormatting sqref="Q14">
    <cfRule type="dataBar" priority="5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{3A282DE3-D264-4D7E-A673-8275E2911BCF}</x14:id>
        </ext>
      </extLst>
    </cfRule>
  </conditionalFormatting>
  <conditionalFormatting sqref="Q14">
    <cfRule type="dataBar" priority="5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{46C80C7E-2523-4D7D-A6CD-5230AD596DF1}</x14:id>
        </ext>
      </extLst>
    </cfRule>
  </conditionalFormatting>
  <conditionalFormatting sqref="R14">
    <cfRule type="dataBar" priority="5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{15D7F1EB-8F58-4307-9FA9-5BD4E77D902D}</x14:id>
        </ext>
      </extLst>
    </cfRule>
    <cfRule type="dataBar" priority="5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{AB6937C3-8710-444A-81A1-CBCA7A85EB22}</x14:id>
        </ext>
      </extLst>
    </cfRule>
  </conditionalFormatting>
  <conditionalFormatting sqref="Q14">
    <cfRule type="dataBar" priority="5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{39A2F6A4-1F14-4BC0-A815-05CA6A80B6A9}</x14:id>
        </ext>
      </extLst>
    </cfRule>
  </conditionalFormatting>
  <conditionalFormatting sqref="R14">
    <cfRule type="dataBar" priority="5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{99A523F6-A43A-4FEA-BEAA-4E7302CD842F}</x14:id>
        </ext>
      </extLst>
    </cfRule>
  </conditionalFormatting>
  <conditionalFormatting sqref="Q14">
    <cfRule type="dataBar" priority="5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{A9E5C9C0-37E9-45D2-94E4-F659D86E5620}</x14:id>
        </ext>
      </extLst>
    </cfRule>
  </conditionalFormatting>
  <conditionalFormatting sqref="R14">
    <cfRule type="dataBar" priority="5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{3B988F9C-3718-4554-B2F0-4A4A8DE9406D}</x14:id>
        </ext>
      </extLst>
    </cfRule>
  </conditionalFormatting>
  <conditionalFormatting sqref="Q14">
    <cfRule type="dataBar" priority="5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{AE279C9A-D12F-4946-A716-F8A655BFD303}</x14:id>
        </ext>
      </extLst>
    </cfRule>
  </conditionalFormatting>
  <conditionalFormatting sqref="R14">
    <cfRule type="dataBar" priority="5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{A542C5F2-B1B9-4647-9D30-54959ACBB7D5}</x14:id>
        </ext>
      </extLst>
    </cfRule>
  </conditionalFormatting>
  <conditionalFormatting sqref="R14">
    <cfRule type="dataBar" priority="5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{69BED551-0EE2-4F2D-AD78-DB382F05DA3C}</x14:id>
        </ext>
      </extLst>
    </cfRule>
  </conditionalFormatting>
  <conditionalFormatting sqref="O14">
    <cfRule type="dataBar" priority="5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{422BB787-5C6F-4435-8055-9CA65DBBAF54}</x14:id>
        </ext>
      </extLst>
    </cfRule>
    <cfRule type="dataBar" priority="5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{049E226E-4631-4C1E-9C1A-389E107C0139}</x14:id>
        </ext>
      </extLst>
    </cfRule>
  </conditionalFormatting>
  <conditionalFormatting sqref="O14">
    <cfRule type="dataBar" priority="6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{DB13A5ED-F523-4C5D-9DFB-4216AEE83FDA}</x14:id>
        </ext>
      </extLst>
    </cfRule>
  </conditionalFormatting>
  <conditionalFormatting sqref="O14">
    <cfRule type="dataBar" priority="6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{65BEB48F-EEFD-417A-BBB0-157A5768E5E5}</x14:id>
        </ext>
      </extLst>
    </cfRule>
  </conditionalFormatting>
  <conditionalFormatting sqref="L14">
    <cfRule type="dataBar" priority="5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{8E7D680F-19ED-4010-BD83-194CC17D70A5}</x14:id>
        </ext>
      </extLst>
    </cfRule>
    <cfRule type="dataBar" priority="5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{D8C22411-1030-4783-845B-D04C05765730}</x14:id>
        </ext>
      </extLst>
    </cfRule>
  </conditionalFormatting>
  <conditionalFormatting sqref="L14">
    <cfRule type="dataBar" priority="5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{1862EB1A-2903-4D5B-B91B-20DD87454A1B}</x14:id>
        </ext>
      </extLst>
    </cfRule>
  </conditionalFormatting>
  <conditionalFormatting sqref="L14">
    <cfRule type="dataBar" priority="5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{D128ED52-AA4A-4CBA-AD3C-5FC4AF48EB73}</x14:id>
        </ext>
      </extLst>
    </cfRule>
  </conditionalFormatting>
  <conditionalFormatting sqref="O14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{B7D9F1F8-E4A7-4E26-8727-A8A26C11726A}</x14:id>
        </ext>
      </extLst>
    </cfRule>
  </conditionalFormatting>
  <conditionalFormatting sqref="Q14">
    <cfRule type="dataBar" priority="5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{8D03DB7B-BA62-4991-8088-3D03CE319784}</x14:id>
        </ext>
      </extLst>
    </cfRule>
  </conditionalFormatting>
  <conditionalFormatting sqref="R14">
    <cfRule type="dataBar" priority="5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{411E0103-00C5-477F-A8A4-ECFC542BD357}</x14:id>
        </ext>
      </extLst>
    </cfRule>
  </conditionalFormatting>
  <conditionalFormatting sqref="L14">
    <cfRule type="dataBar" priority="5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{E2A92FDA-B784-4C3C-8544-FE952B65334A}</x14:id>
        </ext>
      </extLst>
    </cfRule>
  </conditionalFormatting>
  <conditionalFormatting sqref="L14">
    <cfRule type="dataBar" priority="5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{EBA943C5-9EFB-484A-8C55-F52F556CDE9C}</x14:id>
        </ext>
      </extLst>
    </cfRule>
  </conditionalFormatting>
  <conditionalFormatting sqref="O14">
    <cfRule type="dataBar" priority="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{58F45CB6-A6D1-49EF-A6D2-26208CFA9ECC}</x14:id>
        </ext>
      </extLst>
    </cfRule>
  </conditionalFormatting>
  <conditionalFormatting sqref="Q14">
    <cfRule type="dataBar" priority="5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{23AD9684-1CE2-4107-A088-E0D5FFCD2813}</x14:id>
        </ext>
      </extLst>
    </cfRule>
  </conditionalFormatting>
  <conditionalFormatting sqref="R14">
    <cfRule type="dataBar" priority="5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{647E4CCC-B301-46F3-A651-B9C3DCE8CFD6}</x14:id>
        </ext>
      </extLst>
    </cfRule>
  </conditionalFormatting>
  <conditionalFormatting sqref="L14">
    <cfRule type="dataBar" priority="5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{3A337E19-26E4-4446-94E8-294833FF625B}</x14:id>
        </ext>
      </extLst>
    </cfRule>
  </conditionalFormatting>
  <conditionalFormatting sqref="O14">
    <cfRule type="dataBar" priority="5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{9F09443B-1904-464C-BDAC-7E7D360193ED}</x14:id>
        </ext>
      </extLst>
    </cfRule>
  </conditionalFormatting>
  <conditionalFormatting sqref="Q14">
    <cfRule type="dataBar" priority="5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{3A618674-3643-4BBE-92C3-A68E4A1E71AD}</x14:id>
        </ext>
      </extLst>
    </cfRule>
  </conditionalFormatting>
  <conditionalFormatting sqref="R14">
    <cfRule type="dataBar" priority="5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{20878E38-503B-4411-B779-9290C4E05DCB}</x14:id>
        </ext>
      </extLst>
    </cfRule>
  </conditionalFormatting>
  <conditionalFormatting sqref="L14">
    <cfRule type="dataBar" priority="5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{BA199AEF-4E68-46FD-B53C-5FB1E26FF2CF}</x14:id>
        </ext>
      </extLst>
    </cfRule>
  </conditionalFormatting>
  <conditionalFormatting sqref="O14">
    <cfRule type="dataBar" priority="5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{CD837557-9983-4B59-BCA3-7610A123A54D}</x14:id>
        </ext>
      </extLst>
    </cfRule>
  </conditionalFormatting>
  <conditionalFormatting sqref="Q14">
    <cfRule type="dataBar" priority="5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{6C18C7D4-560B-4066-AAC5-85F7F5CC7EC6}</x14:id>
        </ext>
      </extLst>
    </cfRule>
  </conditionalFormatting>
  <conditionalFormatting sqref="R14">
    <cfRule type="dataBar" priority="5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{F0C49843-6DBF-470F-9F2E-E7C0EC7934F4}</x14:id>
        </ext>
      </extLst>
    </cfRule>
  </conditionalFormatting>
  <conditionalFormatting sqref="Q15">
    <cfRule type="dataBar" priority="5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{6565043B-3B04-46BE-8932-3F47516CD619}</x14:id>
        </ext>
      </extLst>
    </cfRule>
  </conditionalFormatting>
  <conditionalFormatting sqref="Q15">
    <cfRule type="dataBar" priority="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{4161BA5B-551E-4061-8965-717AB8083513}</x14:id>
        </ext>
      </extLst>
    </cfRule>
  </conditionalFormatting>
  <conditionalFormatting sqref="R15">
    <cfRule type="dataBar" priority="5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{BD89E5E6-7232-41B1-A77E-41804B97D5C2}</x14:id>
        </ext>
      </extLst>
    </cfRule>
    <cfRule type="dataBar" priority="5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{5C32123D-1E84-430A-B29D-1F7AC1B9DBE2}</x14:id>
        </ext>
      </extLst>
    </cfRule>
  </conditionalFormatting>
  <conditionalFormatting sqref="Q15"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{1F5D14E3-D514-427A-8D79-10AD487EE3FF}</x14:id>
        </ext>
      </extLst>
    </cfRule>
  </conditionalFormatting>
  <conditionalFormatting sqref="R15">
    <cfRule type="dataBar" priority="5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{F7BEA537-39AA-4ED8-B51D-B3D940336424}</x14:id>
        </ext>
      </extLst>
    </cfRule>
  </conditionalFormatting>
  <conditionalFormatting sqref="Q15">
    <cfRule type="dataBar" priority="5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{EF1A24D2-6A9F-47E0-9AF5-B37B48FE14B9}</x14:id>
        </ext>
      </extLst>
    </cfRule>
  </conditionalFormatting>
  <conditionalFormatting sqref="R15">
    <cfRule type="dataBar" priority="5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{A2D5E4EB-3301-4C1B-8DC2-BA87D46725D9}</x14:id>
        </ext>
      </extLst>
    </cfRule>
  </conditionalFormatting>
  <conditionalFormatting sqref="Q15">
    <cfRule type="dataBar" priority="5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{C4BADE5D-646F-47ED-9D6C-D8C0A02287FA}</x14:id>
        </ext>
      </extLst>
    </cfRule>
  </conditionalFormatting>
  <conditionalFormatting sqref="R15">
    <cfRule type="dataBar" priority="5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{0738A116-3BA0-4F67-88C5-E6D2A92DBD89}</x14:id>
        </ext>
      </extLst>
    </cfRule>
  </conditionalFormatting>
  <conditionalFormatting sqref="R15">
    <cfRule type="dataBar" priority="5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{222152B9-F0E0-409B-85AB-605D7AA680D3}</x14:id>
        </ext>
      </extLst>
    </cfRule>
  </conditionalFormatting>
  <conditionalFormatting sqref="O15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{FD0DE9B5-91CF-44F5-BE92-4D096572F178}</x14:id>
        </ext>
      </extLst>
    </cfRule>
    <cfRule type="dataBar" priority="5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{271C35BA-31DD-4ED1-98B3-1A95D2FBC8BF}</x14:id>
        </ext>
      </extLst>
    </cfRule>
  </conditionalFormatting>
  <conditionalFormatting sqref="O15">
    <cfRule type="dataBar" priority="5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{FA90178F-F5D0-4591-9604-F25FDF26E856}</x14:id>
        </ext>
      </extLst>
    </cfRule>
  </conditionalFormatting>
  <conditionalFormatting sqref="O15"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{CA118750-852F-4081-A288-D5BF72BE5AB6}</x14:id>
        </ext>
      </extLst>
    </cfRule>
  </conditionalFormatting>
  <conditionalFormatting sqref="L15">
    <cfRule type="dataBar" priority="5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{779D2911-4D50-4D6B-8DF2-0CBA9B428063}</x14:id>
        </ext>
      </extLst>
    </cfRule>
    <cfRule type="dataBar" priority="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{FBFB0D39-431D-4116-8E65-51BEEA97D94B}</x14:id>
        </ext>
      </extLst>
    </cfRule>
  </conditionalFormatting>
  <conditionalFormatting sqref="L15">
    <cfRule type="dataBar" priority="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{C97C4920-D1D2-4798-9E9A-0068628EE9CF}</x14:id>
        </ext>
      </extLst>
    </cfRule>
  </conditionalFormatting>
  <conditionalFormatting sqref="L15">
    <cfRule type="dataBar" priority="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{E9503B31-D8E4-454A-A035-E1217F140645}</x14:id>
        </ext>
      </extLst>
    </cfRule>
  </conditionalFormatting>
  <conditionalFormatting sqref="O15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{ECDEFC71-5F5B-438B-8A55-8A91D4856CFA}</x14:id>
        </ext>
      </extLst>
    </cfRule>
  </conditionalFormatting>
  <conditionalFormatting sqref="Q15">
    <cfRule type="dataBar" priority="5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{6778457D-985D-46E4-99CF-AEC834795D0F}</x14:id>
        </ext>
      </extLst>
    </cfRule>
  </conditionalFormatting>
  <conditionalFormatting sqref="R15">
    <cfRule type="dataBar" priority="5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{4D2C0B70-B2E6-4129-AC98-8B6E7EBA617C}</x14:id>
        </ext>
      </extLst>
    </cfRule>
  </conditionalFormatting>
  <conditionalFormatting sqref="L15">
    <cfRule type="dataBar" priority="5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{B695F8F2-5696-4550-8B4E-376983DF35FF}</x14:id>
        </ext>
      </extLst>
    </cfRule>
  </conditionalFormatting>
  <conditionalFormatting sqref="L15">
    <cfRule type="dataBar" priority="5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{F46C471A-42B9-4DC7-A620-E975657840E6}</x14:id>
        </ext>
      </extLst>
    </cfRule>
  </conditionalFormatting>
  <conditionalFormatting sqref="O15">
    <cfRule type="dataBar" priority="5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{ED44753A-6501-4237-A77C-B6D15D919CD3}</x14:id>
        </ext>
      </extLst>
    </cfRule>
  </conditionalFormatting>
  <conditionalFormatting sqref="Q15">
    <cfRule type="dataBar" priority="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{35CDE608-A38D-4E35-87E0-C49794E54DC6}</x14:id>
        </ext>
      </extLst>
    </cfRule>
  </conditionalFormatting>
  <conditionalFormatting sqref="R15">
    <cfRule type="dataBar" priority="5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{CCE0CBE4-C226-4857-B1E4-3A6DA9A3CBDE}</x14:id>
        </ext>
      </extLst>
    </cfRule>
  </conditionalFormatting>
  <conditionalFormatting sqref="L15">
    <cfRule type="dataBar" priority="5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{27304EEB-9326-4B37-81C2-B342D4CA9B32}</x14:id>
        </ext>
      </extLst>
    </cfRule>
  </conditionalFormatting>
  <conditionalFormatting sqref="O15">
    <cfRule type="dataBar" priority="5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{55F103B7-6887-4DBA-B75A-5268916460B2}</x14:id>
        </ext>
      </extLst>
    </cfRule>
  </conditionalFormatting>
  <conditionalFormatting sqref="Q15">
    <cfRule type="dataBar" priority="5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{99910052-06D4-499F-8B6D-D4E5A14BF1F2}</x14:id>
        </ext>
      </extLst>
    </cfRule>
  </conditionalFormatting>
  <conditionalFormatting sqref="R15">
    <cfRule type="dataBar" priority="5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{596DE6EC-E728-4A6C-B455-0FCAA70B02B5}</x14:id>
        </ext>
      </extLst>
    </cfRule>
  </conditionalFormatting>
  <conditionalFormatting sqref="L15">
    <cfRule type="dataBar" priority="5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{92C1B7C5-71C9-4833-9729-8B12C6D12945}</x14:id>
        </ext>
      </extLst>
    </cfRule>
  </conditionalFormatting>
  <conditionalFormatting sqref="O15">
    <cfRule type="dataBar" priority="5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{AE1DDC81-6E14-47AC-9B38-CEED64A3D08B}</x14:id>
        </ext>
      </extLst>
    </cfRule>
  </conditionalFormatting>
  <conditionalFormatting sqref="Q15">
    <cfRule type="dataBar" priority="5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{81174E3E-5C8C-439F-B7E2-4003C3949776}</x14:id>
        </ext>
      </extLst>
    </cfRule>
  </conditionalFormatting>
  <conditionalFormatting sqref="R15">
    <cfRule type="dataBar" priority="5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{1A6CBD3B-A639-4FEE-97E8-5E27B2A8A4D9}</x14:id>
        </ext>
      </extLst>
    </cfRule>
  </conditionalFormatting>
  <conditionalFormatting sqref="Q16">
    <cfRule type="dataBar" priority="5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{8EEDB86E-8BA2-427E-AB66-ECC19DE54D73}</x14:id>
        </ext>
      </extLst>
    </cfRule>
  </conditionalFormatting>
  <conditionalFormatting sqref="Q16">
    <cfRule type="dataBar" priority="5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{CAA8D758-63A1-411F-BA89-673487B801A2}</x14:id>
        </ext>
      </extLst>
    </cfRule>
  </conditionalFormatting>
  <conditionalFormatting sqref="R16">
    <cfRule type="dataBar" priority="5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{2A71E7D8-7294-4984-B770-E472CB876E6C}</x14:id>
        </ext>
      </extLst>
    </cfRule>
    <cfRule type="dataBar" priority="5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{DF996D77-A954-40D5-BFE2-E1D02D65A358}</x14:id>
        </ext>
      </extLst>
    </cfRule>
  </conditionalFormatting>
  <conditionalFormatting sqref="Q16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{D8DBC2F2-087F-493B-B641-1D4D53A88460}</x14:id>
        </ext>
      </extLst>
    </cfRule>
  </conditionalFormatting>
  <conditionalFormatting sqref="R16">
    <cfRule type="dataBar" priority="5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{96589E05-286D-4816-936B-BDE3AEB8EE9F}</x14:id>
        </ext>
      </extLst>
    </cfRule>
  </conditionalFormatting>
  <conditionalFormatting sqref="Q16">
    <cfRule type="dataBar" priority="5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{F7E8B054-E35F-4829-9201-72E760A5A1A0}</x14:id>
        </ext>
      </extLst>
    </cfRule>
  </conditionalFormatting>
  <conditionalFormatting sqref="R16">
    <cfRule type="dataBar" priority="5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{6496ABE8-6203-439F-BC6F-1480278BACDE}</x14:id>
        </ext>
      </extLst>
    </cfRule>
  </conditionalFormatting>
  <conditionalFormatting sqref="Q16">
    <cfRule type="dataBar" priority="5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{7DBC7D19-2BCE-4FF0-B933-2B4BD03A9542}</x14:id>
        </ext>
      </extLst>
    </cfRule>
  </conditionalFormatting>
  <conditionalFormatting sqref="R16">
    <cfRule type="dataBar" priority="5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{FB307B2B-6AD2-4CE4-A341-9DD7DB39BC83}</x14:id>
        </ext>
      </extLst>
    </cfRule>
  </conditionalFormatting>
  <conditionalFormatting sqref="R16">
    <cfRule type="dataBar" priority="5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{C8804EC5-C305-40BC-B447-90C52CCA764D}</x14:id>
        </ext>
      </extLst>
    </cfRule>
  </conditionalFormatting>
  <conditionalFormatting sqref="O16">
    <cfRule type="dataBar" priority="5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{CA046E5E-5A95-477C-BAA2-AFB129E4BF2E}</x14:id>
        </ext>
      </extLst>
    </cfRule>
    <cfRule type="dataBar" priority="5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{97243F20-ACB6-4431-8058-52B4DBF9A353}</x14:id>
        </ext>
      </extLst>
    </cfRule>
  </conditionalFormatting>
  <conditionalFormatting sqref="O16">
    <cfRule type="dataBar" priority="5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{6929A077-6C61-4454-81D6-F3BD76D01E04}</x14:id>
        </ext>
      </extLst>
    </cfRule>
  </conditionalFormatting>
  <conditionalFormatting sqref="O16"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{4B417816-187F-4282-B209-4C61DAB715BD}</x14:id>
        </ext>
      </extLst>
    </cfRule>
  </conditionalFormatting>
  <conditionalFormatting sqref="L16">
    <cfRule type="dataBar" priority="5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{A828BE8C-DCC9-46BC-A5AB-2344D7D30B22}</x14:id>
        </ext>
      </extLst>
    </cfRule>
    <cfRule type="dataBar" priority="5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{8F90A2B9-1F82-45A8-A11F-6CD74E3B6F2B}</x14:id>
        </ext>
      </extLst>
    </cfRule>
  </conditionalFormatting>
  <conditionalFormatting sqref="L16">
    <cfRule type="dataBar" priority="5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{7E156541-CA05-4FA6-99EF-723A8314DCED}</x14:id>
        </ext>
      </extLst>
    </cfRule>
  </conditionalFormatting>
  <conditionalFormatting sqref="L16">
    <cfRule type="dataBar" priority="5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{27A76B1B-B6ED-48B8-AC3A-68A2626066A7}</x14:id>
        </ext>
      </extLst>
    </cfRule>
  </conditionalFormatting>
  <conditionalFormatting sqref="O16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{96C363C5-1F07-475C-AF3B-1E1D5640637B}</x14:id>
        </ext>
      </extLst>
    </cfRule>
  </conditionalFormatting>
  <conditionalFormatting sqref="Q16">
    <cfRule type="dataBar" priority="5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{642D2DE8-1FB6-4648-8D56-FCED0224550C}</x14:id>
        </ext>
      </extLst>
    </cfRule>
  </conditionalFormatting>
  <conditionalFormatting sqref="R16">
    <cfRule type="dataBar" priority="5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{1377A04D-FC93-43DD-9324-CF458F049062}</x14:id>
        </ext>
      </extLst>
    </cfRule>
  </conditionalFormatting>
  <conditionalFormatting sqref="L16">
    <cfRule type="dataBar" priority="5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{6B1B5475-1E0F-46E2-AE69-864B4B3FADE0}</x14:id>
        </ext>
      </extLst>
    </cfRule>
  </conditionalFormatting>
  <conditionalFormatting sqref="L16">
    <cfRule type="dataBar" priority="5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{15D5AF12-28E5-44C7-9DE5-F4AEC8D63907}</x14:id>
        </ext>
      </extLst>
    </cfRule>
  </conditionalFormatting>
  <conditionalFormatting sqref="O16"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{95E6F61E-2856-4385-BA8E-EDDD7CDDECB7}</x14:id>
        </ext>
      </extLst>
    </cfRule>
  </conditionalFormatting>
  <conditionalFormatting sqref="Q16">
    <cfRule type="dataBar" priority="5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{A6C66C95-C435-4402-A6A7-259011D42AAF}</x14:id>
        </ext>
      </extLst>
    </cfRule>
  </conditionalFormatting>
  <conditionalFormatting sqref="R16">
    <cfRule type="dataBar" priority="5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{7708C343-027C-4EFB-BAA7-65173E46C78C}</x14:id>
        </ext>
      </extLst>
    </cfRule>
  </conditionalFormatting>
  <conditionalFormatting sqref="L16">
    <cfRule type="dataBar" priority="5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{BBEA5492-B540-4F68-9380-8D124604BF35}</x14:id>
        </ext>
      </extLst>
    </cfRule>
  </conditionalFormatting>
  <conditionalFormatting sqref="O16"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{BAC4D0F2-66AC-403C-9652-ECC909497458}</x14:id>
        </ext>
      </extLst>
    </cfRule>
  </conditionalFormatting>
  <conditionalFormatting sqref="Q16">
    <cfRule type="dataBar" priority="5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{1AB5732C-D15D-4E75-9D99-3F173B2E7D78}</x14:id>
        </ext>
      </extLst>
    </cfRule>
  </conditionalFormatting>
  <conditionalFormatting sqref="R16">
    <cfRule type="dataBar" priority="5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{1D61248F-FED5-4D93-802E-AF1A2CB1D90E}</x14:id>
        </ext>
      </extLst>
    </cfRule>
  </conditionalFormatting>
  <conditionalFormatting sqref="L16">
    <cfRule type="dataBar" priority="5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{9F9694AF-2BD2-4584-A69D-AAA561FC6852}</x14:id>
        </ext>
      </extLst>
    </cfRule>
  </conditionalFormatting>
  <conditionalFormatting sqref="O16">
    <cfRule type="dataBar" priority="4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{426767A6-D513-4651-A89C-0B89D78D8B5E}</x14:id>
        </ext>
      </extLst>
    </cfRule>
  </conditionalFormatting>
  <conditionalFormatting sqref="Q16">
    <cfRule type="dataBar" priority="4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{626B8FB5-2679-4132-A991-319548DB28C7}</x14:id>
        </ext>
      </extLst>
    </cfRule>
  </conditionalFormatting>
  <conditionalFormatting sqref="R16">
    <cfRule type="dataBar" priority="4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{B3310F37-31FE-44A8-8838-050F2CED17B0}</x14:id>
        </ext>
      </extLst>
    </cfRule>
  </conditionalFormatting>
  <conditionalFormatting sqref="Q17">
    <cfRule type="dataBar" priority="4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{08322171-C5A4-454D-A460-14134FE05829}</x14:id>
        </ext>
      </extLst>
    </cfRule>
  </conditionalFormatting>
  <conditionalFormatting sqref="Q17">
    <cfRule type="dataBar" priority="4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{D3BFF9C7-88E8-4DC4-A43C-19C9132D481B}</x14:id>
        </ext>
      </extLst>
    </cfRule>
  </conditionalFormatting>
  <conditionalFormatting sqref="R17">
    <cfRule type="dataBar" priority="4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{F2D6D49A-E85B-4B42-AFC3-99BDB1DE62A8}</x14:id>
        </ext>
      </extLst>
    </cfRule>
    <cfRule type="dataBar" priority="4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{AFAA9791-EA28-43CD-9E55-541F8403C808}</x14:id>
        </ext>
      </extLst>
    </cfRule>
  </conditionalFormatting>
  <conditionalFormatting sqref="Q17"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{043EEA10-AC5D-45C4-9920-634649EB6497}</x14:id>
        </ext>
      </extLst>
    </cfRule>
  </conditionalFormatting>
  <conditionalFormatting sqref="R17">
    <cfRule type="dataBar" priority="4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{1C772774-1919-46E9-8E6E-07DB26D1ECAC}</x14:id>
        </ext>
      </extLst>
    </cfRule>
  </conditionalFormatting>
  <conditionalFormatting sqref="Q17">
    <cfRule type="dataBar" priority="4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{BEC6AA3C-4900-44FD-9228-D6C35F863922}</x14:id>
        </ext>
      </extLst>
    </cfRule>
  </conditionalFormatting>
  <conditionalFormatting sqref="R17">
    <cfRule type="dataBar" priority="4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{172567C0-4C4D-4753-8030-658C569D8B6F}</x14:id>
        </ext>
      </extLst>
    </cfRule>
  </conditionalFormatting>
  <conditionalFormatting sqref="Q17">
    <cfRule type="dataBar" priority="4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{1CFD260B-F432-44DF-A1C5-294E10D96036}</x14:id>
        </ext>
      </extLst>
    </cfRule>
  </conditionalFormatting>
  <conditionalFormatting sqref="R17">
    <cfRule type="dataBar" priority="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{7C96EE01-BC85-4A1A-B290-0F3387FE895F}</x14:id>
        </ext>
      </extLst>
    </cfRule>
  </conditionalFormatting>
  <conditionalFormatting sqref="R17">
    <cfRule type="dataBar" priority="4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{B3A97BE8-3950-4D03-A4E6-EB64D05C9175}</x14:id>
        </ext>
      </extLst>
    </cfRule>
  </conditionalFormatting>
  <conditionalFormatting sqref="O17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{AE17E7CC-76E8-4996-9852-EB848EEEEA66}</x14:id>
        </ext>
      </extLst>
    </cfRule>
    <cfRule type="dataBar" priority="4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{522CFDC1-B674-49A8-9DC4-686989DBF617}</x14:id>
        </ext>
      </extLst>
    </cfRule>
  </conditionalFormatting>
  <conditionalFormatting sqref="O17">
    <cfRule type="dataBar" priority="4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{93A1025B-0035-488C-929D-EF03D7D09EB9}</x14:id>
        </ext>
      </extLst>
    </cfRule>
  </conditionalFormatting>
  <conditionalFormatting sqref="O17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{FD05FB62-CD16-42D0-A9D9-3FAD82B5A647}</x14:id>
        </ext>
      </extLst>
    </cfRule>
  </conditionalFormatting>
  <conditionalFormatting sqref="L17">
    <cfRule type="dataBar" priority="4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{51BC6226-8C0A-4ABD-9290-D41850E79567}</x14:id>
        </ext>
      </extLst>
    </cfRule>
    <cfRule type="dataBar" priority="4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{FE8A1CAF-32F3-423A-9B9A-905B625D3ABB}</x14:id>
        </ext>
      </extLst>
    </cfRule>
  </conditionalFormatting>
  <conditionalFormatting sqref="L17">
    <cfRule type="dataBar" priority="4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{A10B8FA9-1D29-461F-A84A-D116A4A4FF8F}</x14:id>
        </ext>
      </extLst>
    </cfRule>
  </conditionalFormatting>
  <conditionalFormatting sqref="L17">
    <cfRule type="dataBar" priority="4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{1BC185CB-FBFD-438D-B7D7-624DE6EC8C7D}</x14:id>
        </ext>
      </extLst>
    </cfRule>
  </conditionalFormatting>
  <conditionalFormatting sqref="O17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{0ABF7D9F-8DBF-4277-B187-8E1D83B539EE}</x14:id>
        </ext>
      </extLst>
    </cfRule>
  </conditionalFormatting>
  <conditionalFormatting sqref="Q17">
    <cfRule type="dataBar" priority="4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{F10334EB-ACF5-4480-B3E1-C613909F24DF}</x14:id>
        </ext>
      </extLst>
    </cfRule>
  </conditionalFormatting>
  <conditionalFormatting sqref="R17">
    <cfRule type="dataBar" priority="4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{92AA8160-E9FC-4FB0-A0CD-AB63CD983B99}</x14:id>
        </ext>
      </extLst>
    </cfRule>
  </conditionalFormatting>
  <conditionalFormatting sqref="L17">
    <cfRule type="dataBar" priority="4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{BD4C1AE4-8068-443C-8256-337B4B26E18B}</x14:id>
        </ext>
      </extLst>
    </cfRule>
  </conditionalFormatting>
  <conditionalFormatting sqref="L17">
    <cfRule type="dataBar" priority="4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{9360C518-CE6C-44D5-A683-BEE64623E8AD}</x14:id>
        </ext>
      </extLst>
    </cfRule>
  </conditionalFormatting>
  <conditionalFormatting sqref="O17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{FE638642-9D60-41F2-975A-1F837C6A0E2D}</x14:id>
        </ext>
      </extLst>
    </cfRule>
  </conditionalFormatting>
  <conditionalFormatting sqref="Q17">
    <cfRule type="dataBar" priority="4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{79C914A3-3C94-4A67-ACC4-62957DA4FB44}</x14:id>
        </ext>
      </extLst>
    </cfRule>
  </conditionalFormatting>
  <conditionalFormatting sqref="R17">
    <cfRule type="dataBar" priority="4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{2A5E92EB-AF75-4697-8677-706D2BB8FF8A}</x14:id>
        </ext>
      </extLst>
    </cfRule>
  </conditionalFormatting>
  <conditionalFormatting sqref="L17">
    <cfRule type="dataBar" priority="4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{D6D67A39-A99F-4A63-B577-BCF63C0B8609}</x14:id>
        </ext>
      </extLst>
    </cfRule>
  </conditionalFormatting>
  <conditionalFormatting sqref="O17"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{D3E2A5A6-066B-43D6-A648-59FEC32AF4E7}</x14:id>
        </ext>
      </extLst>
    </cfRule>
  </conditionalFormatting>
  <conditionalFormatting sqref="Q17">
    <cfRule type="dataBar" priority="4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{6B1B254C-DE9D-462C-B4D6-99EAF42DE16D}</x14:id>
        </ext>
      </extLst>
    </cfRule>
  </conditionalFormatting>
  <conditionalFormatting sqref="R17">
    <cfRule type="dataBar" priority="4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{6EA1687F-014A-4243-B82E-6A463794420A}</x14:id>
        </ext>
      </extLst>
    </cfRule>
  </conditionalFormatting>
  <conditionalFormatting sqref="L17">
    <cfRule type="dataBar" priority="46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{13EF5B98-FB5E-4B7F-B98B-BDAD802494A7}</x14:id>
        </ext>
      </extLst>
    </cfRule>
  </conditionalFormatting>
  <conditionalFormatting sqref="O17">
    <cfRule type="dataBar" priority="4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{1EC4FF07-F7BC-42FF-9096-BBB1F611034C}</x14:id>
        </ext>
      </extLst>
    </cfRule>
  </conditionalFormatting>
  <conditionalFormatting sqref="Q17">
    <cfRule type="dataBar" priority="4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{D924404A-EF84-4ED6-9B0F-178602184F53}</x14:id>
        </ext>
      </extLst>
    </cfRule>
  </conditionalFormatting>
  <conditionalFormatting sqref="R17">
    <cfRule type="dataBar" priority="4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{E3503FEC-055F-40CD-8A4D-CA04DB28398D}</x14:id>
        </ext>
      </extLst>
    </cfRule>
  </conditionalFormatting>
  <conditionalFormatting sqref="Q18">
    <cfRule type="dataBar" priority="4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{DB8F2FE7-C2CA-429A-B897-BC9F55BDFDA7}</x14:id>
        </ext>
      </extLst>
    </cfRule>
  </conditionalFormatting>
  <conditionalFormatting sqref="Q18">
    <cfRule type="dataBar" priority="4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{0C97F3B8-54EA-4D79-B2B8-3D7B2E83AE83}</x14:id>
        </ext>
      </extLst>
    </cfRule>
  </conditionalFormatting>
  <conditionalFormatting sqref="R18">
    <cfRule type="dataBar" priority="4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{596A97FA-1078-4BDA-A109-94254DDA7CF6}</x14:id>
        </ext>
      </extLst>
    </cfRule>
    <cfRule type="dataBar" priority="4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{E3123EF1-5DB1-4799-8025-A1551B9FABF3}</x14:id>
        </ext>
      </extLst>
    </cfRule>
  </conditionalFormatting>
  <conditionalFormatting sqref="Q18"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{63741460-FC07-435F-8299-BE6FFB203279}</x14:id>
        </ext>
      </extLst>
    </cfRule>
  </conditionalFormatting>
  <conditionalFormatting sqref="R18">
    <cfRule type="dataBar" priority="4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{EAC874D6-FFD0-4043-B9BB-9F19D485773B}</x14:id>
        </ext>
      </extLst>
    </cfRule>
  </conditionalFormatting>
  <conditionalFormatting sqref="Q18">
    <cfRule type="dataBar" priority="4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{28574AC4-2253-45F0-8D6F-AFD595B68E5E}</x14:id>
        </ext>
      </extLst>
    </cfRule>
  </conditionalFormatting>
  <conditionalFormatting sqref="R18">
    <cfRule type="dataBar" priority="4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{DA69B79C-6F7E-48E4-B0BB-CB3F60A4CD0B}</x14:id>
        </ext>
      </extLst>
    </cfRule>
  </conditionalFormatting>
  <conditionalFormatting sqref="Q18">
    <cfRule type="dataBar" priority="4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{C1B4A3F3-04F7-4952-8D75-97D3D1375050}</x14:id>
        </ext>
      </extLst>
    </cfRule>
  </conditionalFormatting>
  <conditionalFormatting sqref="R18">
    <cfRule type="dataBar" priority="4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{4EFF37FF-4011-4AA9-86C0-49BD4E954887}</x14:id>
        </ext>
      </extLst>
    </cfRule>
  </conditionalFormatting>
  <conditionalFormatting sqref="R18">
    <cfRule type="dataBar" priority="4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{6F7F1FFC-FA49-47CF-8A68-D87E84AD7272}</x14:id>
        </ext>
      </extLst>
    </cfRule>
  </conditionalFormatting>
  <conditionalFormatting sqref="O18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{F0069218-4026-4233-BF5C-EDF0FECFBE2D}</x14:id>
        </ext>
      </extLst>
    </cfRule>
    <cfRule type="dataBar" priority="4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{9488F1BF-BC50-4BD6-8964-91BC2DBE99F1}</x14:id>
        </ext>
      </extLst>
    </cfRule>
  </conditionalFormatting>
  <conditionalFormatting sqref="O18">
    <cfRule type="dataBar" priority="4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{CA5BFD23-9757-4F2D-937D-4D10F739F73E}</x14:id>
        </ext>
      </extLst>
    </cfRule>
  </conditionalFormatting>
  <conditionalFormatting sqref="O18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{303AA529-F33B-41EF-8C8A-1DE5732CEFF2}</x14:id>
        </ext>
      </extLst>
    </cfRule>
  </conditionalFormatting>
  <conditionalFormatting sqref="L18">
    <cfRule type="dataBar" priority="4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{8F5C4235-F657-40A8-9104-F18D362E4E08}</x14:id>
        </ext>
      </extLst>
    </cfRule>
    <cfRule type="dataBar" priority="4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{27B27AC3-AA3C-4469-883D-615335B19801}</x14:id>
        </ext>
      </extLst>
    </cfRule>
  </conditionalFormatting>
  <conditionalFormatting sqref="L18">
    <cfRule type="dataBar" priority="4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{2549491C-AC12-4804-AF43-AB847B3D556F}</x14:id>
        </ext>
      </extLst>
    </cfRule>
  </conditionalFormatting>
  <conditionalFormatting sqref="L18">
    <cfRule type="dataBar" priority="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{84BC3F1F-0EBC-49E3-BD46-5FDEB787E0BD}</x14:id>
        </ext>
      </extLst>
    </cfRule>
  </conditionalFormatting>
  <conditionalFormatting sqref="O18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{2AF7E688-BDE8-434E-817E-5386D0576844}</x14:id>
        </ext>
      </extLst>
    </cfRule>
  </conditionalFormatting>
  <conditionalFormatting sqref="Q18">
    <cfRule type="dataBar" priority="4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{8E7669C0-52A5-483D-9989-7674BEE7C959}</x14:id>
        </ext>
      </extLst>
    </cfRule>
  </conditionalFormatting>
  <conditionalFormatting sqref="R18">
    <cfRule type="dataBar" priority="4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{11DB756D-7AB0-4F07-85CB-A355A49C7E39}</x14:id>
        </ext>
      </extLst>
    </cfRule>
  </conditionalFormatting>
  <conditionalFormatting sqref="L18">
    <cfRule type="dataBar" priority="4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{682E760D-7662-4463-B954-6B4D369A396A}</x14:id>
        </ext>
      </extLst>
    </cfRule>
  </conditionalFormatting>
  <conditionalFormatting sqref="L18">
    <cfRule type="dataBar" priority="4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{B6E6D0A8-8D9E-451C-AF13-4B66797C5435}</x14:id>
        </ext>
      </extLst>
    </cfRule>
  </conditionalFormatting>
  <conditionalFormatting sqref="O18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{0DE82A70-B8CB-4935-A0C4-B3B75676DDFF}</x14:id>
        </ext>
      </extLst>
    </cfRule>
  </conditionalFormatting>
  <conditionalFormatting sqref="Q18">
    <cfRule type="dataBar" priority="4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{C5209640-B1C6-431A-8CA2-751FE6BDD70D}</x14:id>
        </ext>
      </extLst>
    </cfRule>
  </conditionalFormatting>
  <conditionalFormatting sqref="R18">
    <cfRule type="dataBar" priority="4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{13D715BE-5270-48E1-B9F9-7FCBDA34F281}</x14:id>
        </ext>
      </extLst>
    </cfRule>
  </conditionalFormatting>
  <conditionalFormatting sqref="L18">
    <cfRule type="dataBar" priority="4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{6779C0AA-5616-443C-AE29-586384D7DEC5}</x14:id>
        </ext>
      </extLst>
    </cfRule>
  </conditionalFormatting>
  <conditionalFormatting sqref="O18"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{0F510CF0-6E08-41BF-926B-DB27614F8E44}</x14:id>
        </ext>
      </extLst>
    </cfRule>
  </conditionalFormatting>
  <conditionalFormatting sqref="Q18">
    <cfRule type="dataBar" priority="4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{0E490DB9-1D36-442D-9574-63C9072FFC29}</x14:id>
        </ext>
      </extLst>
    </cfRule>
  </conditionalFormatting>
  <conditionalFormatting sqref="R18">
    <cfRule type="dataBar" priority="4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{BD3946E7-D16A-425F-A08A-27B6C149A69C}</x14:id>
        </ext>
      </extLst>
    </cfRule>
  </conditionalFormatting>
  <conditionalFormatting sqref="L18">
    <cfRule type="dataBar" priority="4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{F0FA394F-89DE-460A-84AC-589DE6F6243E}</x14:id>
        </ext>
      </extLst>
    </cfRule>
  </conditionalFormatting>
  <conditionalFormatting sqref="O18">
    <cfRule type="dataBar" priority="4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{D3295362-F3C3-4301-8D48-615FDC39C1EB}</x14:id>
        </ext>
      </extLst>
    </cfRule>
  </conditionalFormatting>
  <conditionalFormatting sqref="Q18">
    <cfRule type="dataBar" priority="4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{3AA315C4-3218-452D-9AAB-A74D37A74F78}</x14:id>
        </ext>
      </extLst>
    </cfRule>
  </conditionalFormatting>
  <conditionalFormatting sqref="R18">
    <cfRule type="dataBar" priority="4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{234691B4-D8E2-4531-9855-15813C989518}</x14:id>
        </ext>
      </extLst>
    </cfRule>
  </conditionalFormatting>
  <conditionalFormatting sqref="Q19">
    <cfRule type="dataBar" priority="4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{F9DBF0A7-92EA-4C44-99BB-813BF0A92441}</x14:id>
        </ext>
      </extLst>
    </cfRule>
  </conditionalFormatting>
  <conditionalFormatting sqref="Q19">
    <cfRule type="dataBar" priority="4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{24516840-89AB-4893-93B9-15C896BD9512}</x14:id>
        </ext>
      </extLst>
    </cfRule>
  </conditionalFormatting>
  <conditionalFormatting sqref="R19">
    <cfRule type="dataBar" priority="4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{05712253-6D2C-4FDB-A3FF-3EE9D86388B8}</x14:id>
        </ext>
      </extLst>
    </cfRule>
    <cfRule type="dataBar" priority="4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{613B09EA-9CCA-4B83-B467-D704A0E75A5A}</x14:id>
        </ext>
      </extLst>
    </cfRule>
  </conditionalFormatting>
  <conditionalFormatting sqref="Q19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{E4F8805C-656E-4DE0-90CF-B45DFF7C886F}</x14:id>
        </ext>
      </extLst>
    </cfRule>
  </conditionalFormatting>
  <conditionalFormatting sqref="R19">
    <cfRule type="dataBar" priority="4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{B7043D73-EAAA-4A00-BC7C-953889843DA0}</x14:id>
        </ext>
      </extLst>
    </cfRule>
  </conditionalFormatting>
  <conditionalFormatting sqref="Q19">
    <cfRule type="dataBar" priority="4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{00FF1C13-737A-4D7F-92F7-4920FCD1F325}</x14:id>
        </ext>
      </extLst>
    </cfRule>
  </conditionalFormatting>
  <conditionalFormatting sqref="R19">
    <cfRule type="dataBar" priority="4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{2BE4B22C-98E9-4810-B163-E7CD5F868A42}</x14:id>
        </ext>
      </extLst>
    </cfRule>
  </conditionalFormatting>
  <conditionalFormatting sqref="Q19">
    <cfRule type="dataBar" priority="4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{38F0751C-F200-454A-9BCE-2FC380B587C7}</x14:id>
        </ext>
      </extLst>
    </cfRule>
  </conditionalFormatting>
  <conditionalFormatting sqref="R19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{61DD3D28-4A91-453E-8FAA-909F9F7F4326}</x14:id>
        </ext>
      </extLst>
    </cfRule>
  </conditionalFormatting>
  <conditionalFormatting sqref="R19">
    <cfRule type="dataBar" priority="4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{4F9FC2FE-FF5C-44D4-86AC-2A8B5CB2EB18}</x14:id>
        </ext>
      </extLst>
    </cfRule>
  </conditionalFormatting>
  <conditionalFormatting sqref="O19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{F4ADF0B7-080D-4752-8462-F7FCB330A312}</x14:id>
        </ext>
      </extLst>
    </cfRule>
    <cfRule type="dataBar" priority="4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{A6BE2E04-10DE-463E-9E6B-D076187ABDA2}</x14:id>
        </ext>
      </extLst>
    </cfRule>
  </conditionalFormatting>
  <conditionalFormatting sqref="O19">
    <cfRule type="dataBar" priority="4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{EBFF168C-D76A-447F-A194-DC35C5292DB5}</x14:id>
        </ext>
      </extLst>
    </cfRule>
  </conditionalFormatting>
  <conditionalFormatting sqref="O19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{DD594359-D252-4A13-92F6-97F7FCFBF87D}</x14:id>
        </ext>
      </extLst>
    </cfRule>
  </conditionalFormatting>
  <conditionalFormatting sqref="L19">
    <cfRule type="dataBar" priority="4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{1BB28282-422C-4F92-90B0-BCD6505DF5C4}</x14:id>
        </ext>
      </extLst>
    </cfRule>
    <cfRule type="dataBar" priority="4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{11655832-553C-4AC9-A7A7-62CCA74CA33E}</x14:id>
        </ext>
      </extLst>
    </cfRule>
  </conditionalFormatting>
  <conditionalFormatting sqref="L19">
    <cfRule type="dataBar" priority="4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{805704F4-843C-4BB5-B10A-3A42E23965D2}</x14:id>
        </ext>
      </extLst>
    </cfRule>
  </conditionalFormatting>
  <conditionalFormatting sqref="L19">
    <cfRule type="dataBar" priority="4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{43A27C91-9B9B-460F-9E86-F86B82664BFD}</x14:id>
        </ext>
      </extLst>
    </cfRule>
  </conditionalFormatting>
  <conditionalFormatting sqref="O19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{019C9629-F0E9-46FB-8BAC-1D2C7C336F13}</x14:id>
        </ext>
      </extLst>
    </cfRule>
  </conditionalFormatting>
  <conditionalFormatting sqref="Q19">
    <cfRule type="dataBar" priority="4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{D8EE62B2-A8CA-44DD-94DE-F3C8DEAA1E1E}</x14:id>
        </ext>
      </extLst>
    </cfRule>
  </conditionalFormatting>
  <conditionalFormatting sqref="R19">
    <cfRule type="dataBar" priority="4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{C0012F87-1EB6-4382-9146-2632983C7EFC}</x14:id>
        </ext>
      </extLst>
    </cfRule>
  </conditionalFormatting>
  <conditionalFormatting sqref="L19">
    <cfRule type="dataBar" priority="4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{94BFAEA9-41B5-4C55-9EFF-39639CEF3986}</x14:id>
        </ext>
      </extLst>
    </cfRule>
  </conditionalFormatting>
  <conditionalFormatting sqref="L19">
    <cfRule type="dataBar" priority="4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{D7811D9D-A958-4E23-A6CE-49F30341EA43}</x14:id>
        </ext>
      </extLst>
    </cfRule>
  </conditionalFormatting>
  <conditionalFormatting sqref="O19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{22F2D948-8653-47E3-91CA-ED5EF46CDD16}</x14:id>
        </ext>
      </extLst>
    </cfRule>
  </conditionalFormatting>
  <conditionalFormatting sqref="Q19">
    <cfRule type="dataBar" priority="4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{EF4E7147-9754-4D40-A89F-8F12D8B18AA6}</x14:id>
        </ext>
      </extLst>
    </cfRule>
  </conditionalFormatting>
  <conditionalFormatting sqref="R19">
    <cfRule type="dataBar" priority="4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{52F7F8B3-B2B6-404D-9C38-145B72226DEC}</x14:id>
        </ext>
      </extLst>
    </cfRule>
  </conditionalFormatting>
  <conditionalFormatting sqref="L19">
    <cfRule type="dataBar" priority="3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{E83AEF1C-362E-437C-9BAE-1E5944460FD4}</x14:id>
        </ext>
      </extLst>
    </cfRule>
  </conditionalFormatting>
  <conditionalFormatting sqref="O19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{C3555F2B-B210-4EF0-94E9-F6D032F7AABE}</x14:id>
        </ext>
      </extLst>
    </cfRule>
  </conditionalFormatting>
  <conditionalFormatting sqref="Q19">
    <cfRule type="dataBar" priority="3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{3A9C822C-C8E6-4D30-A060-A267AFB08ACF}</x14:id>
        </ext>
      </extLst>
    </cfRule>
  </conditionalFormatting>
  <conditionalFormatting sqref="R19">
    <cfRule type="dataBar" priority="3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{EEFA5A1A-1421-4C68-8F72-B337757CEAC9}</x14:id>
        </ext>
      </extLst>
    </cfRule>
  </conditionalFormatting>
  <conditionalFormatting sqref="L19">
    <cfRule type="dataBar" priority="3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{9679869B-3DC2-4B37-BEDF-4DE49760608A}</x14:id>
        </ext>
      </extLst>
    </cfRule>
  </conditionalFormatting>
  <conditionalFormatting sqref="O19">
    <cfRule type="dataBar" priority="3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{129E10A3-0126-4FC7-9430-E7BC2A71E5DA}</x14:id>
        </ext>
      </extLst>
    </cfRule>
  </conditionalFormatting>
  <conditionalFormatting sqref="Q19">
    <cfRule type="dataBar" priority="3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{4077D1D2-6A1A-46A4-B59A-96ACBCDBF10D}</x14:id>
        </ext>
      </extLst>
    </cfRule>
  </conditionalFormatting>
  <conditionalFormatting sqref="R19">
    <cfRule type="dataBar" priority="3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{BF3D5509-D678-4BBB-8FA1-D7D3DBC24ED6}</x14:id>
        </ext>
      </extLst>
    </cfRule>
  </conditionalFormatting>
  <conditionalFormatting sqref="Q20">
    <cfRule type="dataBar" priority="3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{92EDCF15-7701-40BA-83F6-6A0471FB0A43}</x14:id>
        </ext>
      </extLst>
    </cfRule>
  </conditionalFormatting>
  <conditionalFormatting sqref="Q20">
    <cfRule type="dataBar" priority="3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{4678656B-8CD3-4555-B8F5-9C8CF4BB58B3}</x14:id>
        </ext>
      </extLst>
    </cfRule>
  </conditionalFormatting>
  <conditionalFormatting sqref="R20">
    <cfRule type="dataBar" priority="3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{059733D3-0CC3-4391-A12D-E069BC1B5B5E}</x14:id>
        </ext>
      </extLst>
    </cfRule>
    <cfRule type="dataBar" priority="3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{01C32283-58D8-4EFE-B1F0-43AB8922F1EF}</x14:id>
        </ext>
      </extLst>
    </cfRule>
  </conditionalFormatting>
  <conditionalFormatting sqref="Q20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{1EDA1A3D-3FCC-4B01-94C1-DC74D2786E1E}</x14:id>
        </ext>
      </extLst>
    </cfRule>
  </conditionalFormatting>
  <conditionalFormatting sqref="R20">
    <cfRule type="dataBar" priority="3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{DA327860-C84A-454F-869B-D9CF5E92BF53}</x14:id>
        </ext>
      </extLst>
    </cfRule>
  </conditionalFormatting>
  <conditionalFormatting sqref="Q20">
    <cfRule type="dataBar" priority="3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{1E33165A-E1DE-4868-9C26-15931F9F0804}</x14:id>
        </ext>
      </extLst>
    </cfRule>
  </conditionalFormatting>
  <conditionalFormatting sqref="R20">
    <cfRule type="dataBar" priority="3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{B46D7ABA-5276-474D-A7EC-F1A597257F61}</x14:id>
        </ext>
      </extLst>
    </cfRule>
  </conditionalFormatting>
  <conditionalFormatting sqref="Q20">
    <cfRule type="dataBar" priority="3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{10E5B3E1-3C30-409B-A53D-B292A39F8080}</x14:id>
        </ext>
      </extLst>
    </cfRule>
  </conditionalFormatting>
  <conditionalFormatting sqref="R20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{FD6251C0-D5B9-4341-9277-02B02EFE6AD8}</x14:id>
        </ext>
      </extLst>
    </cfRule>
  </conditionalFormatting>
  <conditionalFormatting sqref="R20">
    <cfRule type="dataBar" priority="3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{A2E8284F-2684-45E1-9F0E-23B0A311E140}</x14:id>
        </ext>
      </extLst>
    </cfRule>
  </conditionalFormatting>
  <conditionalFormatting sqref="O20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{4FB405D9-4DCF-4C7C-9FAC-362BA610EA6B}</x14:id>
        </ext>
      </extLst>
    </cfRule>
    <cfRule type="dataBar" priority="3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{52CE7518-C634-4556-ADA6-2ADB3046D453}</x14:id>
        </ext>
      </extLst>
    </cfRule>
  </conditionalFormatting>
  <conditionalFormatting sqref="O20">
    <cfRule type="dataBar" priority="3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{04383959-B7B3-4849-AAF1-641244C48700}</x14:id>
        </ext>
      </extLst>
    </cfRule>
  </conditionalFormatting>
  <conditionalFormatting sqref="O20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{D449BCA6-78DC-4105-BC80-0BC854FECA5C}</x14:id>
        </ext>
      </extLst>
    </cfRule>
  </conditionalFormatting>
  <conditionalFormatting sqref="L20">
    <cfRule type="dataBar" priority="3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{4F517B3C-7F05-40E9-BE17-8185CB056FAE}</x14:id>
        </ext>
      </extLst>
    </cfRule>
    <cfRule type="dataBar" priority="3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{322CC266-BE75-45B7-9734-7C4057AFF841}</x14:id>
        </ext>
      </extLst>
    </cfRule>
  </conditionalFormatting>
  <conditionalFormatting sqref="L20">
    <cfRule type="dataBar" priority="3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{9322AE82-66BF-48EE-842C-7A99AB673C02}</x14:id>
        </ext>
      </extLst>
    </cfRule>
  </conditionalFormatting>
  <conditionalFormatting sqref="L20">
    <cfRule type="dataBar" priority="3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{24B88FA3-F4BF-4A3A-8324-1BF7E5896627}</x14:id>
        </ext>
      </extLst>
    </cfRule>
  </conditionalFormatting>
  <conditionalFormatting sqref="O20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{57772C01-550D-4732-B977-B03FD280C044}</x14:id>
        </ext>
      </extLst>
    </cfRule>
  </conditionalFormatting>
  <conditionalFormatting sqref="Q20">
    <cfRule type="dataBar" priority="3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{A38ABDF5-7FD6-4FBD-985F-5D70E3FA32E5}</x14:id>
        </ext>
      </extLst>
    </cfRule>
  </conditionalFormatting>
  <conditionalFormatting sqref="R20">
    <cfRule type="dataBar" priority="3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{51580E92-67AE-458C-B5F0-942923FB0DAA}</x14:id>
        </ext>
      </extLst>
    </cfRule>
  </conditionalFormatting>
  <conditionalFormatting sqref="L20">
    <cfRule type="dataBar" priority="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{68DE6EED-5D45-4329-A151-700600D81632}</x14:id>
        </ext>
      </extLst>
    </cfRule>
  </conditionalFormatting>
  <conditionalFormatting sqref="L20">
    <cfRule type="dataBar" priority="3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{715E6A5A-F707-4B35-9814-8AEEEDD5131E}</x14:id>
        </ext>
      </extLst>
    </cfRule>
  </conditionalFormatting>
  <conditionalFormatting sqref="O20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{F6A59621-E28F-49F7-932F-C978C4B374B6}</x14:id>
        </ext>
      </extLst>
    </cfRule>
  </conditionalFormatting>
  <conditionalFormatting sqref="Q20">
    <cfRule type="dataBar" priority="3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{00BBD5F3-6C3A-4182-B180-45E6CE5D2A75}</x14:id>
        </ext>
      </extLst>
    </cfRule>
  </conditionalFormatting>
  <conditionalFormatting sqref="R20">
    <cfRule type="dataBar" priority="3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{92142069-19D0-4555-92DF-0504F3E4CF5E}</x14:id>
        </ext>
      </extLst>
    </cfRule>
  </conditionalFormatting>
  <conditionalFormatting sqref="L20">
    <cfRule type="dataBar" priority="3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{1FE323E1-6354-45C0-8B97-2425C7984D8B}</x14:id>
        </ext>
      </extLst>
    </cfRule>
  </conditionalFormatting>
  <conditionalFormatting sqref="O20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{EF8DEAE8-F737-490B-8672-02A9E4AFFBBF}</x14:id>
        </ext>
      </extLst>
    </cfRule>
  </conditionalFormatting>
  <conditionalFormatting sqref="Q20">
    <cfRule type="dataBar" priority="3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{B30C2C83-90D2-4676-92A9-CC3DF19DE36C}</x14:id>
        </ext>
      </extLst>
    </cfRule>
  </conditionalFormatting>
  <conditionalFormatting sqref="R20">
    <cfRule type="dataBar" priority="3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{3B41FCDE-9A14-4F6F-95FC-0C89BED573D0}</x14:id>
        </ext>
      </extLst>
    </cfRule>
  </conditionalFormatting>
  <conditionalFormatting sqref="L20">
    <cfRule type="dataBar" priority="3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{A96BFDDF-DBE5-4A60-8C81-029599259E4A}</x14:id>
        </ext>
      </extLst>
    </cfRule>
  </conditionalFormatting>
  <conditionalFormatting sqref="O20">
    <cfRule type="dataBar" priority="3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{BEAEBAE6-6888-43E4-8AA9-68B3C8943709}</x14:id>
        </ext>
      </extLst>
    </cfRule>
  </conditionalFormatting>
  <conditionalFormatting sqref="Q20">
    <cfRule type="dataBar" priority="3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{97020C38-7F0A-464B-9630-A22B883D346D}</x14:id>
        </ext>
      </extLst>
    </cfRule>
  </conditionalFormatting>
  <conditionalFormatting sqref="R20">
    <cfRule type="dataBar" priority="3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{4D98C77C-9F83-4286-9EBB-E5B130045022}</x14:id>
        </ext>
      </extLst>
    </cfRule>
  </conditionalFormatting>
  <conditionalFormatting sqref="Q21">
    <cfRule type="dataBar" priority="3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{947BB5C9-AA5E-48F8-8B2D-E303D9507A3E}</x14:id>
        </ext>
      </extLst>
    </cfRule>
  </conditionalFormatting>
  <conditionalFormatting sqref="Q21">
    <cfRule type="dataBar" priority="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{40741C10-C990-4047-BE6A-47DCC74DFE11}</x14:id>
        </ext>
      </extLst>
    </cfRule>
  </conditionalFormatting>
  <conditionalFormatting sqref="R21">
    <cfRule type="dataBar" priority="3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{7D09CDD4-64C7-4FFB-9CFA-F1B7A00D2922}</x14:id>
        </ext>
      </extLst>
    </cfRule>
    <cfRule type="dataBar" priority="3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{D903F55D-19B8-4F94-B57D-4DA5AEC2668D}</x14:id>
        </ext>
      </extLst>
    </cfRule>
  </conditionalFormatting>
  <conditionalFormatting sqref="Q21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{B73658F3-5A82-4FCA-8617-98D80606DA16}</x14:id>
        </ext>
      </extLst>
    </cfRule>
  </conditionalFormatting>
  <conditionalFormatting sqref="R21">
    <cfRule type="dataBar" priority="3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{6212EBB5-1D68-44EC-A559-E7A9639A2380}</x14:id>
        </ext>
      </extLst>
    </cfRule>
  </conditionalFormatting>
  <conditionalFormatting sqref="Q21">
    <cfRule type="dataBar" priority="3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{1B8DFAF4-A1A0-4547-B5D8-88151A12E493}</x14:id>
        </ext>
      </extLst>
    </cfRule>
  </conditionalFormatting>
  <conditionalFormatting sqref="R21">
    <cfRule type="dataBar" priority="3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{2975CA00-B887-4DB0-8F90-DA38241A7C4E}</x14:id>
        </ext>
      </extLst>
    </cfRule>
  </conditionalFormatting>
  <conditionalFormatting sqref="Q21">
    <cfRule type="dataBar" priority="3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{10D5BC0A-187E-45DB-A11D-C34FBFC2E2B0}</x14:id>
        </ext>
      </extLst>
    </cfRule>
  </conditionalFormatting>
  <conditionalFormatting sqref="R21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{AC00724C-3BD2-4599-ACB5-C566C2673F6B}</x14:id>
        </ext>
      </extLst>
    </cfRule>
  </conditionalFormatting>
  <conditionalFormatting sqref="R21">
    <cfRule type="dataBar" priority="3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{7146A568-7CDE-4203-B100-3214F9669981}</x14:id>
        </ext>
      </extLst>
    </cfRule>
  </conditionalFormatting>
  <conditionalFormatting sqref="O21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{A98655F5-A81F-4E3D-9F2F-4BC41085CE28}</x14:id>
        </ext>
      </extLst>
    </cfRule>
    <cfRule type="dataBar" priority="3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{AE1BA7EF-3F3E-470C-903C-A22F0BFCD020}</x14:id>
        </ext>
      </extLst>
    </cfRule>
  </conditionalFormatting>
  <conditionalFormatting sqref="O21">
    <cfRule type="dataBar" priority="3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{1EFD5F7D-AF15-4F00-863B-CD2F4355AFA0}</x14:id>
        </ext>
      </extLst>
    </cfRule>
  </conditionalFormatting>
  <conditionalFormatting sqref="O21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{4721A828-2071-4451-8DCC-854FDA066FDD}</x14:id>
        </ext>
      </extLst>
    </cfRule>
  </conditionalFormatting>
  <conditionalFormatting sqref="L21">
    <cfRule type="dataBar" priority="3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{281133BC-30A8-471A-9495-C4BC461DFDE5}</x14:id>
        </ext>
      </extLst>
    </cfRule>
    <cfRule type="dataBar" priority="3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{0FB15B51-0BF4-46E8-A911-7CBDEBF4627C}</x14:id>
        </ext>
      </extLst>
    </cfRule>
  </conditionalFormatting>
  <conditionalFormatting sqref="L21">
    <cfRule type="dataBar" priority="3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{D80D9824-C058-45E2-8541-B976BF7396DE}</x14:id>
        </ext>
      </extLst>
    </cfRule>
  </conditionalFormatting>
  <conditionalFormatting sqref="L21">
    <cfRule type="dataBar" priority="3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{0B5B3416-A3A7-4141-BF12-97A8B7018D0A}</x14:id>
        </ext>
      </extLst>
    </cfRule>
  </conditionalFormatting>
  <conditionalFormatting sqref="O21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{BCFE43DA-9F4E-49F7-B014-C15CF2A14546}</x14:id>
        </ext>
      </extLst>
    </cfRule>
  </conditionalFormatting>
  <conditionalFormatting sqref="Q21">
    <cfRule type="dataBar" priority="3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{F02D7BF7-67A8-4F66-B298-C2F720F80586}</x14:id>
        </ext>
      </extLst>
    </cfRule>
  </conditionalFormatting>
  <conditionalFormatting sqref="R21">
    <cfRule type="dataBar" priority="3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{C67153D3-48E3-4B12-8824-A5A6CF0B414E}</x14:id>
        </ext>
      </extLst>
    </cfRule>
  </conditionalFormatting>
  <conditionalFormatting sqref="L21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{085BB7E5-A9BF-4DA0-9BA5-766C1A039D52}</x14:id>
        </ext>
      </extLst>
    </cfRule>
  </conditionalFormatting>
  <conditionalFormatting sqref="L21">
    <cfRule type="dataBar" priority="3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{66219CD4-81E0-499F-9C0B-CDF14AA85D4B}</x14:id>
        </ext>
      </extLst>
    </cfRule>
  </conditionalFormatting>
  <conditionalFormatting sqref="O21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{6FF18A9B-DC5F-4A1B-A7B2-DD92C9B4786B}</x14:id>
        </ext>
      </extLst>
    </cfRule>
  </conditionalFormatting>
  <conditionalFormatting sqref="Q21">
    <cfRule type="dataBar" priority="3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{A4CEADA6-3064-4BE8-B28B-11E7D8FE05FB}</x14:id>
        </ext>
      </extLst>
    </cfRule>
  </conditionalFormatting>
  <conditionalFormatting sqref="R21">
    <cfRule type="dataBar" priority="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{636DAFC4-AFE9-41AC-B9AC-CA7018C8ECDD}</x14:id>
        </ext>
      </extLst>
    </cfRule>
  </conditionalFormatting>
  <conditionalFormatting sqref="L21">
    <cfRule type="dataBar" priority="3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{39021191-1E2C-48A0-B6BF-0CA19533DB7A}</x14:id>
        </ext>
      </extLst>
    </cfRule>
  </conditionalFormatting>
  <conditionalFormatting sqref="O21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{18A97452-C523-4A08-81CB-DD0517FF85DC}</x14:id>
        </ext>
      </extLst>
    </cfRule>
  </conditionalFormatting>
  <conditionalFormatting sqref="Q21">
    <cfRule type="dataBar" priority="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{87E6B947-9C5A-469E-85FD-60B84E309717}</x14:id>
        </ext>
      </extLst>
    </cfRule>
  </conditionalFormatting>
  <conditionalFormatting sqref="R21">
    <cfRule type="dataBar" priority="3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{84409EB4-0BFF-4059-BAF0-24583423AB89}</x14:id>
        </ext>
      </extLst>
    </cfRule>
  </conditionalFormatting>
  <conditionalFormatting sqref="L21">
    <cfRule type="dataBar" priority="3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{39B33E28-688A-46A9-B2F3-345E2B0DA4E7}</x14:id>
        </ext>
      </extLst>
    </cfRule>
  </conditionalFormatting>
  <conditionalFormatting sqref="O21">
    <cfRule type="dataBar" priority="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{0252C177-C14A-4D08-B1B9-C77B1E567CEC}</x14:id>
        </ext>
      </extLst>
    </cfRule>
  </conditionalFormatting>
  <conditionalFormatting sqref="Q21">
    <cfRule type="dataBar" priority="3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{1EA5DE40-1DB7-48AF-B0E8-3489C92838DD}</x14:id>
        </ext>
      </extLst>
    </cfRule>
  </conditionalFormatting>
  <conditionalFormatting sqref="R21">
    <cfRule type="dataBar" priority="3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{9D654596-53B2-4047-8DCD-5F49EE4EFE97}</x14:id>
        </ext>
      </extLst>
    </cfRule>
  </conditionalFormatting>
  <conditionalFormatting sqref="Q5">
    <cfRule type="dataBar" priority="3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{863DED04-85CF-4017-A59D-00320F4D2D31}</x14:id>
        </ext>
      </extLst>
    </cfRule>
  </conditionalFormatting>
  <conditionalFormatting sqref="Q5">
    <cfRule type="dataBar" priority="3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{DC1BE8AE-DE3B-4843-A1F9-51B851D7D2E6}</x14:id>
        </ext>
      </extLst>
    </cfRule>
  </conditionalFormatting>
  <conditionalFormatting sqref="R5">
    <cfRule type="dataBar" priority="3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{A817D5B3-169F-4A80-BD04-6E283720B627}</x14:id>
        </ext>
      </extLst>
    </cfRule>
    <cfRule type="dataBar" priority="3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{A96E4B98-B5D5-4E29-995F-DCD5FBE1802C}</x14:id>
        </ext>
      </extLst>
    </cfRule>
  </conditionalFormatting>
  <conditionalFormatting sqref="Q5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{03931F64-889C-4396-BDBB-C20BB6B6E113}</x14:id>
        </ext>
      </extLst>
    </cfRule>
  </conditionalFormatting>
  <conditionalFormatting sqref="R5">
    <cfRule type="dataBar" priority="3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{813F2D3B-53D6-41CE-B36A-6F9A14BD8E69}</x14:id>
        </ext>
      </extLst>
    </cfRule>
  </conditionalFormatting>
  <conditionalFormatting sqref="Q5">
    <cfRule type="dataBar" priority="3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{90720F2A-CF5A-46DC-B43B-1B86909C0755}</x14:id>
        </ext>
      </extLst>
    </cfRule>
  </conditionalFormatting>
  <conditionalFormatting sqref="R5">
    <cfRule type="dataBar" priority="3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{4592723E-8284-4DBB-9479-C2FEDD04422B}</x14:id>
        </ext>
      </extLst>
    </cfRule>
  </conditionalFormatting>
  <conditionalFormatting sqref="Q5">
    <cfRule type="dataBar" priority="3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{9C685953-6282-4E0D-973C-2DA155464DA9}</x14:id>
        </ext>
      </extLst>
    </cfRule>
  </conditionalFormatting>
  <conditionalFormatting sqref="R5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{6AFC3A11-0126-4401-9849-A6F2AA1E3A8C}</x14:id>
        </ext>
      </extLst>
    </cfRule>
  </conditionalFormatting>
  <conditionalFormatting sqref="R5">
    <cfRule type="dataBar" priority="3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{0A404822-1E92-4AC3-8F54-D9CCF1B093E3}</x14:id>
        </ext>
      </extLst>
    </cfRule>
  </conditionalFormatting>
  <conditionalFormatting sqref="O5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{1F94E76F-191F-4516-83BC-6CB83E8C2C15}</x14:id>
        </ext>
      </extLst>
    </cfRule>
    <cfRule type="dataBar" priority="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{2C70045B-AE00-4B7F-BB71-4E61CA5C9E76}</x14:id>
        </ext>
      </extLst>
    </cfRule>
  </conditionalFormatting>
  <conditionalFormatting sqref="O5">
    <cfRule type="dataBar" priority="3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{23CA9853-E3D8-4A81-8568-B0095A820F09}</x14:id>
        </ext>
      </extLst>
    </cfRule>
  </conditionalFormatting>
  <conditionalFormatting sqref="O5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{C6BFDFE9-7692-4D1B-A313-7738ABB6D66E}</x14:id>
        </ext>
      </extLst>
    </cfRule>
  </conditionalFormatting>
  <conditionalFormatting sqref="L5">
    <cfRule type="dataBar" priority="3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{6BC6F9DB-9886-48A8-8C5D-1831D55366B5}</x14:id>
        </ext>
      </extLst>
    </cfRule>
    <cfRule type="dataBar" priority="3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{B739548C-5983-41DC-B05C-77D8054C1412}</x14:id>
        </ext>
      </extLst>
    </cfRule>
  </conditionalFormatting>
  <conditionalFormatting sqref="L5">
    <cfRule type="dataBar" priority="3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{4C191E9E-88A8-4A7D-A4A9-B27522674B3D}</x14:id>
        </ext>
      </extLst>
    </cfRule>
  </conditionalFormatting>
  <conditionalFormatting sqref="L5">
    <cfRule type="dataBar" priority="3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{470433F5-E2B3-4F27-8324-3D77654D5E18}</x14:id>
        </ext>
      </extLst>
    </cfRule>
  </conditionalFormatting>
  <conditionalFormatting sqref="O5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{CD51BE76-1310-4CE1-A12B-F07EF5DAD0A4}</x14:id>
        </ext>
      </extLst>
    </cfRule>
  </conditionalFormatting>
  <conditionalFormatting sqref="Q5">
    <cfRule type="dataBar" priority="3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{F93BA373-9915-42A5-AAC2-059EB1AC6DD2}</x14:id>
        </ext>
      </extLst>
    </cfRule>
  </conditionalFormatting>
  <conditionalFormatting sqref="R5">
    <cfRule type="dataBar" priority="3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{EA2BB191-8EBC-41E6-ADFF-7E7009644A0C}</x14:id>
        </ext>
      </extLst>
    </cfRule>
  </conditionalFormatting>
  <conditionalFormatting sqref="L5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{BF318CE4-1620-45FF-B787-EF48CC37D28F}</x14:id>
        </ext>
      </extLst>
    </cfRule>
  </conditionalFormatting>
  <conditionalFormatting sqref="L5">
    <cfRule type="dataBar" priority="2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{D7A0E8E3-2B0C-46BC-BFCC-D23B91AF7FBC}</x14:id>
        </ext>
      </extLst>
    </cfRule>
  </conditionalFormatting>
  <conditionalFormatting sqref="O5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{1437437D-986C-4EC9-9494-F2B1CEC0A242}</x14:id>
        </ext>
      </extLst>
    </cfRule>
  </conditionalFormatting>
  <conditionalFormatting sqref="Q5">
    <cfRule type="dataBar" priority="2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{442BDCA7-A3BF-4CFC-B652-80FD4F533719}</x14:id>
        </ext>
      </extLst>
    </cfRule>
  </conditionalFormatting>
  <conditionalFormatting sqref="R5">
    <cfRule type="dataBar" priority="2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{93672338-D116-4EED-99B7-625B75EB15F3}</x14:id>
        </ext>
      </extLst>
    </cfRule>
  </conditionalFormatting>
  <conditionalFormatting sqref="L5">
    <cfRule type="dataBar" priority="2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{3127CC09-F3FA-4ECA-AB70-777A0FA91AF5}</x14:id>
        </ext>
      </extLst>
    </cfRule>
  </conditionalFormatting>
  <conditionalFormatting sqref="O5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{685E3936-6E25-41B2-89B4-BBA18ED3ECEF}</x14:id>
        </ext>
      </extLst>
    </cfRule>
  </conditionalFormatting>
  <conditionalFormatting sqref="Q5">
    <cfRule type="dataBar" priority="2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{A8A1B226-F378-4D50-826A-2F441032F615}</x14:id>
        </ext>
      </extLst>
    </cfRule>
  </conditionalFormatting>
  <conditionalFormatting sqref="R5">
    <cfRule type="dataBar" priority="2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{1831F069-469D-4FE4-8EB5-26A122CE8E25}</x14:id>
        </ext>
      </extLst>
    </cfRule>
  </conditionalFormatting>
  <conditionalFormatting sqref="L5">
    <cfRule type="dataBar" priority="2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{B4F59D83-C9E3-428E-A8FA-C4E70E4B5318}</x14:id>
        </ext>
      </extLst>
    </cfRule>
  </conditionalFormatting>
  <conditionalFormatting sqref="O5">
    <cfRule type="dataBar" priority="2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{91FD08D5-C876-44C4-9364-DF4C04E61EFA}</x14:id>
        </ext>
      </extLst>
    </cfRule>
  </conditionalFormatting>
  <conditionalFormatting sqref="Q5">
    <cfRule type="dataBar" priority="2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{F70755F2-7575-46DF-A0FE-9B3DFF390C21}</x14:id>
        </ext>
      </extLst>
    </cfRule>
  </conditionalFormatting>
  <conditionalFormatting sqref="R5">
    <cfRule type="dataBar" priority="2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{98A3A528-F516-4B69-9A1C-78CC7F54EB3E}</x14:id>
        </ext>
      </extLst>
    </cfRule>
  </conditionalFormatting>
  <conditionalFormatting sqref="Q23">
    <cfRule type="dataBar" priority="2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{A266C973-D56D-4936-B8CE-27DB29FFFC72}</x14:id>
        </ext>
      </extLst>
    </cfRule>
  </conditionalFormatting>
  <conditionalFormatting sqref="Q23">
    <cfRule type="dataBar" priority="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{FAA44CFC-C0A7-419F-86DC-96F485E3C99E}</x14:id>
        </ext>
      </extLst>
    </cfRule>
  </conditionalFormatting>
  <conditionalFormatting sqref="R23">
    <cfRule type="dataBar" priority="2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{0475B931-27DC-429E-8493-01C9A43DE455}</x14:id>
        </ext>
      </extLst>
    </cfRule>
    <cfRule type="dataBar" priority="2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{42860836-79CD-4B24-ABDD-2832FFC2F197}</x14:id>
        </ext>
      </extLst>
    </cfRule>
  </conditionalFormatting>
  <conditionalFormatting sqref="Q23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{1F50B48F-907E-469B-84F1-ED50C75AF65C}</x14:id>
        </ext>
      </extLst>
    </cfRule>
  </conditionalFormatting>
  <conditionalFormatting sqref="R23">
    <cfRule type="dataBar" priority="2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{41FC51AF-8C73-47E8-AD3C-6DAE90DAC2BB}</x14:id>
        </ext>
      </extLst>
    </cfRule>
  </conditionalFormatting>
  <conditionalFormatting sqref="Q23">
    <cfRule type="dataBar" priority="2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{30772540-4E9F-4C1E-9C29-ECB01B054B08}</x14:id>
        </ext>
      </extLst>
    </cfRule>
  </conditionalFormatting>
  <conditionalFormatting sqref="R23">
    <cfRule type="dataBar" priority="2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{FB70FCCF-1082-4F67-AE28-202EAD12CAE9}</x14:id>
        </ext>
      </extLst>
    </cfRule>
  </conditionalFormatting>
  <conditionalFormatting sqref="Q23">
    <cfRule type="dataBar" priority="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{FF68D8C6-2E55-4EA9-868E-F885D363225A}</x14:id>
        </ext>
      </extLst>
    </cfRule>
  </conditionalFormatting>
  <conditionalFormatting sqref="R23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{3F713195-F97B-49E3-A992-C1C18A4951BC}</x14:id>
        </ext>
      </extLst>
    </cfRule>
  </conditionalFormatting>
  <conditionalFormatting sqref="R23">
    <cfRule type="dataBar" priority="2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{F0012DB9-9C1B-4DF7-AD28-2F373271EF2A}</x14:id>
        </ext>
      </extLst>
    </cfRule>
  </conditionalFormatting>
  <conditionalFormatting sqref="O23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{6BCDE8F9-4E69-4B80-9AAF-20FDF8EBAD58}</x14:id>
        </ext>
      </extLst>
    </cfRule>
    <cfRule type="dataBar" priority="2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{2F022F28-314C-4242-8C3D-C285D61D4832}</x14:id>
        </ext>
      </extLst>
    </cfRule>
  </conditionalFormatting>
  <conditionalFormatting sqref="O23">
    <cfRule type="dataBar" priority="2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{0ED0350A-6EB6-4113-AD02-02A90C234032}</x14:id>
        </ext>
      </extLst>
    </cfRule>
  </conditionalFormatting>
  <conditionalFormatting sqref="O23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{3B46F8CF-3F5D-4659-B336-4448337FE370}</x14:id>
        </ext>
      </extLst>
    </cfRule>
  </conditionalFormatting>
  <conditionalFormatting sqref="L23"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{E2C49C3E-5ED7-4739-8A86-7E5D76FE5619}</x14:id>
        </ext>
      </extLst>
    </cfRule>
    <cfRule type="dataBar" priority="2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{247FADEB-C0BA-462A-BBF1-CA2E7FE70F27}</x14:id>
        </ext>
      </extLst>
    </cfRule>
  </conditionalFormatting>
  <conditionalFormatting sqref="L23">
    <cfRule type="dataBar" priority="2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{7AFA4B4E-6BB0-4DFB-B4D4-B03DDF8A39BC}</x14:id>
        </ext>
      </extLst>
    </cfRule>
  </conditionalFormatting>
  <conditionalFormatting sqref="L23">
    <cfRule type="dataBar" priority="2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{A1469D13-AB86-452B-A11C-A5A29A328C88}</x14:id>
        </ext>
      </extLst>
    </cfRule>
  </conditionalFormatting>
  <conditionalFormatting sqref="O23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{DBD6A219-FF7B-42C0-9B89-E3417E78557A}</x14:id>
        </ext>
      </extLst>
    </cfRule>
  </conditionalFormatting>
  <conditionalFormatting sqref="Q23">
    <cfRule type="dataBar" priority="2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{E4F8EE73-C0B4-43B9-93AE-405640B64492}</x14:id>
        </ext>
      </extLst>
    </cfRule>
  </conditionalFormatting>
  <conditionalFormatting sqref="R23">
    <cfRule type="dataBar" priority="2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{B952B75C-BFE8-4E7F-B9C8-49A6A45D6A1C}</x14:id>
        </ext>
      </extLst>
    </cfRule>
  </conditionalFormatting>
  <conditionalFormatting sqref="L23">
    <cfRule type="dataBar" priority="2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{0430FD08-2871-4979-AE25-23100E57475E}</x14:id>
        </ext>
      </extLst>
    </cfRule>
  </conditionalFormatting>
  <conditionalFormatting sqref="L23">
    <cfRule type="dataBar" priority="2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{0C57C645-47A0-476D-9BC7-AFB2724D0F9E}</x14:id>
        </ext>
      </extLst>
    </cfRule>
  </conditionalFormatting>
  <conditionalFormatting sqref="O23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{CD432A3A-C54D-4453-97E9-0ACAE23FB03B}</x14:id>
        </ext>
      </extLst>
    </cfRule>
  </conditionalFormatting>
  <conditionalFormatting sqref="Q23">
    <cfRule type="dataBar" priority="2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{933F5BE8-BB8E-4ED7-A161-28570993F591}</x14:id>
        </ext>
      </extLst>
    </cfRule>
  </conditionalFormatting>
  <conditionalFormatting sqref="R23">
    <cfRule type="dataBar" priority="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{DA695FDC-2280-438A-8671-1CFAA7732B6C}</x14:id>
        </ext>
      </extLst>
    </cfRule>
  </conditionalFormatting>
  <conditionalFormatting sqref="L23">
    <cfRule type="dataBar" priority="2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{EC3C3530-9274-432E-A534-A3CE5AFB76D0}</x14:id>
        </ext>
      </extLst>
    </cfRule>
  </conditionalFormatting>
  <conditionalFormatting sqref="O23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{8003A0D0-C995-4554-A2B5-5486321059F9}</x14:id>
        </ext>
      </extLst>
    </cfRule>
  </conditionalFormatting>
  <conditionalFormatting sqref="Q23">
    <cfRule type="dataBar" priority="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{4CEE55D8-B0AF-467B-AEF8-8BAD8940EA81}</x14:id>
        </ext>
      </extLst>
    </cfRule>
  </conditionalFormatting>
  <conditionalFormatting sqref="R23">
    <cfRule type="dataBar" priority="2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{9602149D-3539-46BF-8766-E37F5998B278}</x14:id>
        </ext>
      </extLst>
    </cfRule>
  </conditionalFormatting>
  <conditionalFormatting sqref="L23">
    <cfRule type="dataBar" priority="2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{A34BFFFD-2E01-4BFD-80DA-F737A9868FAE}</x14:id>
        </ext>
      </extLst>
    </cfRule>
  </conditionalFormatting>
  <conditionalFormatting sqref="O23">
    <cfRule type="dataBar" priority="2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{250B10E6-3DC6-4136-800D-B79F748A1F13}</x14:id>
        </ext>
      </extLst>
    </cfRule>
  </conditionalFormatting>
  <conditionalFormatting sqref="Q23">
    <cfRule type="dataBar" priority="2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{67EF5FC5-9703-4755-A67B-6223131B279E}</x14:id>
        </ext>
      </extLst>
    </cfRule>
  </conditionalFormatting>
  <conditionalFormatting sqref="R23">
    <cfRule type="dataBar" priority="2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{28BA9925-FBAF-498B-A62E-156AAF3AF3BA}</x14:id>
        </ext>
      </extLst>
    </cfRule>
  </conditionalFormatting>
  <conditionalFormatting sqref="Q24">
    <cfRule type="dataBar" priority="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{AA56865E-86DC-42C4-9184-CBE700696386}</x14:id>
        </ext>
      </extLst>
    </cfRule>
  </conditionalFormatting>
  <conditionalFormatting sqref="Q24">
    <cfRule type="dataBar" priority="2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{B3ED4094-94D6-4D78-AC22-8FA5B66B5167}</x14:id>
        </ext>
      </extLst>
    </cfRule>
  </conditionalFormatting>
  <conditionalFormatting sqref="R24">
    <cfRule type="dataBar" priority="2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{069F6D40-F0A6-4E4D-8246-1DA05FC079F2}</x14:id>
        </ext>
      </extLst>
    </cfRule>
    <cfRule type="dataBar" priority="2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{A2E72F08-1FFE-48D0-BD28-0A2913D9934E}</x14:id>
        </ext>
      </extLst>
    </cfRule>
  </conditionalFormatting>
  <conditionalFormatting sqref="Q24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{7D8B95AE-181B-41D1-ACD9-F706764F2A5A}</x14:id>
        </ext>
      </extLst>
    </cfRule>
  </conditionalFormatting>
  <conditionalFormatting sqref="R24">
    <cfRule type="dataBar" priority="2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{0AC52697-42D5-4F08-9A85-39BEBDE61C54}</x14:id>
        </ext>
      </extLst>
    </cfRule>
  </conditionalFormatting>
  <conditionalFormatting sqref="Q24">
    <cfRule type="dataBar" priority="2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{7E0FAC39-B8CE-4E18-9CBA-9DF2CE30E0D6}</x14:id>
        </ext>
      </extLst>
    </cfRule>
  </conditionalFormatting>
  <conditionalFormatting sqref="R24">
    <cfRule type="dataBar" priority="2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{EA9B7839-494F-4DF4-99F6-C13E0BD9F6EB}</x14:id>
        </ext>
      </extLst>
    </cfRule>
  </conditionalFormatting>
  <conditionalFormatting sqref="Q24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{2A035DEC-D163-41D3-8AD5-018350859385}</x14:id>
        </ext>
      </extLst>
    </cfRule>
  </conditionalFormatting>
  <conditionalFormatting sqref="R24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{C667DED7-BC0B-4212-85A1-6C07A486E573}</x14:id>
        </ext>
      </extLst>
    </cfRule>
  </conditionalFormatting>
  <conditionalFormatting sqref="R24">
    <cfRule type="dataBar" priority="2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{099CA738-C734-4257-887B-D896D84451FB}</x14:id>
        </ext>
      </extLst>
    </cfRule>
  </conditionalFormatting>
  <conditionalFormatting sqref="O24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{BCAD5162-A04C-48D3-A6A7-651ACF464936}</x14:id>
        </ext>
      </extLst>
    </cfRule>
    <cfRule type="dataBar" priority="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{3451FDBE-F624-4392-B0E7-D17C1870E1A7}</x14:id>
        </ext>
      </extLst>
    </cfRule>
  </conditionalFormatting>
  <conditionalFormatting sqref="O24"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{59A796E6-8BD3-4D29-9F68-D12F2F05F45A}</x14:id>
        </ext>
      </extLst>
    </cfRule>
  </conditionalFormatting>
  <conditionalFormatting sqref="O24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{8094FBC1-B2EB-475E-BB2F-9B033EF953DE}</x14:id>
        </ext>
      </extLst>
    </cfRule>
  </conditionalFormatting>
  <conditionalFormatting sqref="L24">
    <cfRule type="dataBar" priority="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{463D616F-3E40-459E-B5D8-881BED82D1D7}</x14:id>
        </ext>
      </extLst>
    </cfRule>
    <cfRule type="dataBar" priority="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{2B9CE04D-E474-423A-A9B0-9B71F94ACCD7}</x14:id>
        </ext>
      </extLst>
    </cfRule>
  </conditionalFormatting>
  <conditionalFormatting sqref="L24">
    <cfRule type="dataBar" priority="2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{45FD6B6E-5586-4866-8D78-818735783F37}</x14:id>
        </ext>
      </extLst>
    </cfRule>
  </conditionalFormatting>
  <conditionalFormatting sqref="L24">
    <cfRule type="dataBar" priority="2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{052934B9-3E69-49CE-A380-137ADE3E883C}</x14:id>
        </ext>
      </extLst>
    </cfRule>
  </conditionalFormatting>
  <conditionalFormatting sqref="O24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{F66B6F22-37DD-4104-B9D6-97530DE6086B}</x14:id>
        </ext>
      </extLst>
    </cfRule>
  </conditionalFormatting>
  <conditionalFormatting sqref="Q24">
    <cfRule type="dataBar" priority="1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{6DF9F6F9-59B3-4266-9C44-35090E0C683F}</x14:id>
        </ext>
      </extLst>
    </cfRule>
  </conditionalFormatting>
  <conditionalFormatting sqref="R24">
    <cfRule type="dataBar" priority="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{9B827F36-2EE2-422B-9CF2-C2CF4B237CB3}</x14:id>
        </ext>
      </extLst>
    </cfRule>
  </conditionalFormatting>
  <conditionalFormatting sqref="L24"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{3D869809-EBB2-4342-813D-EFC857621D1A}</x14:id>
        </ext>
      </extLst>
    </cfRule>
  </conditionalFormatting>
  <conditionalFormatting sqref="L24">
    <cfRule type="dataBar" priority="1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{107301B4-0B22-4A1E-8C50-2E881CC0C1AD}</x14:id>
        </ext>
      </extLst>
    </cfRule>
  </conditionalFormatting>
  <conditionalFormatting sqref="O24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{A250DF3C-D2E2-4D25-BDB0-A642567AC174}</x14:id>
        </ext>
      </extLst>
    </cfRule>
  </conditionalFormatting>
  <conditionalFormatting sqref="Q24">
    <cfRule type="dataBar" priority="1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{F929C967-E301-4DD3-9B95-C664996F118E}</x14:id>
        </ext>
      </extLst>
    </cfRule>
  </conditionalFormatting>
  <conditionalFormatting sqref="R24">
    <cfRule type="dataBar" priority="1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{6E63C88D-6E40-46A7-BB37-0B5B6EBDD14D}</x14:id>
        </ext>
      </extLst>
    </cfRule>
  </conditionalFormatting>
  <conditionalFormatting sqref="L24">
    <cfRule type="dataBar" priority="1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{52BCD252-1F3D-4E6A-B073-2D4EAEBE8272}</x14:id>
        </ext>
      </extLst>
    </cfRule>
  </conditionalFormatting>
  <conditionalFormatting sqref="O24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{3E001776-7765-4ABE-B951-8BC92E0285AF}</x14:id>
        </ext>
      </extLst>
    </cfRule>
  </conditionalFormatting>
  <conditionalFormatting sqref="Q24">
    <cfRule type="dataBar" priority="1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{6017477B-F9D8-4C16-A146-916C164C6E11}</x14:id>
        </ext>
      </extLst>
    </cfRule>
  </conditionalFormatting>
  <conditionalFormatting sqref="R24"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{29BE6ED5-EE89-4E1A-BEF1-155EDF5ABF62}</x14:id>
        </ext>
      </extLst>
    </cfRule>
  </conditionalFormatting>
  <conditionalFormatting sqref="L24">
    <cfRule type="dataBar" priority="1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{64EE9AB6-1066-4827-98FD-574A274A409D}</x14:id>
        </ext>
      </extLst>
    </cfRule>
  </conditionalFormatting>
  <conditionalFormatting sqref="O24">
    <cfRule type="dataBar" priority="1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{698F9177-D7D8-43C5-AF3D-D8AB5EBF28AA}</x14:id>
        </ext>
      </extLst>
    </cfRule>
  </conditionalFormatting>
  <conditionalFormatting sqref="Q24"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{FFCB824F-7B72-4878-848B-E05D05B88EA5}</x14:id>
        </ext>
      </extLst>
    </cfRule>
  </conditionalFormatting>
  <conditionalFormatting sqref="R24">
    <cfRule type="dataBar" priority="1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{A23393E1-D3AD-4BB6-A59A-712E84B0B6A4}</x14:id>
        </ext>
      </extLst>
    </cfRule>
  </conditionalFormatting>
  <conditionalFormatting sqref="Q25 Q27 Q29 Q31:Q32">
    <cfRule type="dataBar" priority="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{96C57A78-E90B-44CA-B039-C8A5637E5ED9}</x14:id>
        </ext>
      </extLst>
    </cfRule>
  </conditionalFormatting>
  <conditionalFormatting sqref="Q25 Q27 Q29 Q31:Q32">
    <cfRule type="dataBar" priority="1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{D89D2F53-BD04-4D26-BB01-7E3245921EE9}</x14:id>
        </ext>
      </extLst>
    </cfRule>
  </conditionalFormatting>
  <conditionalFormatting sqref="R27 R25 R29 R31:R32">
    <cfRule type="dataBar" priority="1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{77C0D9FA-8850-460A-B958-352E655636CE}</x14:id>
        </ext>
      </extLst>
    </cfRule>
    <cfRule type="dataBar" priority="1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{8493BB98-3585-4F04-8006-335150E3FB5A}</x14:id>
        </ext>
      </extLst>
    </cfRule>
  </conditionalFormatting>
  <conditionalFormatting sqref="Q25 Q27 Q29 Q31:Q32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{4BA9035F-BA8D-4FCC-B209-D031D59AB087}</x14:id>
        </ext>
      </extLst>
    </cfRule>
  </conditionalFormatting>
  <conditionalFormatting sqref="R25 R27 R29 R31:R32">
    <cfRule type="dataBar" priority="1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{C38FB719-DA3D-48FD-B2FF-CC4A190603BB}</x14:id>
        </ext>
      </extLst>
    </cfRule>
  </conditionalFormatting>
  <conditionalFormatting sqref="Q25 Q27 Q29 Q31:Q32">
    <cfRule type="dataBar" priority="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{09552748-4D72-4FED-9F48-3D975E987B12}</x14:id>
        </ext>
      </extLst>
    </cfRule>
  </conditionalFormatting>
  <conditionalFormatting sqref="R25 R27 R29 R31:R32">
    <cfRule type="dataBar" priority="1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{F181DB9C-892E-49C8-BE54-5ABF77AFD149}</x14:id>
        </ext>
      </extLst>
    </cfRule>
  </conditionalFormatting>
  <conditionalFormatting sqref="Q25 Q27 Q29 Q31:Q32">
    <cfRule type="dataBar" priority="1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{D416036A-4CB2-49FD-B550-91212E9519AF}</x14:id>
        </ext>
      </extLst>
    </cfRule>
  </conditionalFormatting>
  <conditionalFormatting sqref="R25 R27 R29 R31:R32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{4B142C75-AD47-463F-BF46-4AA040D2CE9A}</x14:id>
        </ext>
      </extLst>
    </cfRule>
  </conditionalFormatting>
  <conditionalFormatting sqref="R25 R27 R29 R31:R32">
    <cfRule type="dataBar" priority="1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{3A85FC5A-4035-4DD7-ACD9-D401F43D6B97}</x14:id>
        </ext>
      </extLst>
    </cfRule>
  </conditionalFormatting>
  <conditionalFormatting sqref="O27 O25 O29 O31:O32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{AF2DD448-A84D-4A37-9C46-F238ADF3F29C}</x14:id>
        </ext>
      </extLst>
    </cfRule>
    <cfRule type="dataBar" priority="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{3028AAB3-5F47-408B-B410-5E98E8A4B5BE}</x14:id>
        </ext>
      </extLst>
    </cfRule>
  </conditionalFormatting>
  <conditionalFormatting sqref="O25 O27 O29 O31:O32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{B5BDAA9A-2961-431F-85A3-DC60FEC72FCC}</x14:id>
        </ext>
      </extLst>
    </cfRule>
  </conditionalFormatting>
  <conditionalFormatting sqref="O25 O27 O29 O31:O32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{4DF7415B-E369-45EE-9BD1-D9010F8A6621}</x14:id>
        </ext>
      </extLst>
    </cfRule>
  </conditionalFormatting>
  <conditionalFormatting sqref="L27 L25 L29 L31:L32">
    <cfRule type="dataBar" priority="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{BDA22A20-D247-4963-84AB-EEE581D3EA98}</x14:id>
        </ext>
      </extLst>
    </cfRule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{8F44ECAF-8A7D-4A85-8A32-012BD35A15AD}</x14:id>
        </ext>
      </extLst>
    </cfRule>
  </conditionalFormatting>
  <conditionalFormatting sqref="L25 L27 L29 L31:L32">
    <cfRule type="dataBar" priority="1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{AD0681CE-7B37-46C5-B396-4B5CD172B8F3}</x14:id>
        </ext>
      </extLst>
    </cfRule>
  </conditionalFormatting>
  <conditionalFormatting sqref="L25 L27 L29 L31:L32">
    <cfRule type="dataBar" priority="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{B60B2DA8-8194-4CE7-BE76-823111596EC9}</x14:id>
        </ext>
      </extLst>
    </cfRule>
  </conditionalFormatting>
  <conditionalFormatting sqref="O25 O27 O29 O31:O32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{E04F983C-49A9-43F5-A22C-88E262EC812B}</x14:id>
        </ext>
      </extLst>
    </cfRule>
  </conditionalFormatting>
  <conditionalFormatting sqref="Q25 Q27 Q29 Q31:Q32">
    <cfRule type="dataBar" priority="1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{FB517312-EA94-48CB-9B96-A5D0BBB465BD}</x14:id>
        </ext>
      </extLst>
    </cfRule>
  </conditionalFormatting>
  <conditionalFormatting sqref="R25 R27 R29 R31:R32">
    <cfRule type="dataBar" priority="1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{81439FC2-7340-481A-A320-EFED6D1FC987}</x14:id>
        </ext>
      </extLst>
    </cfRule>
  </conditionalFormatting>
  <conditionalFormatting sqref="L25 L27 L29 L31:L32">
    <cfRule type="dataBar" priority="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{E5E348F7-8197-4A4C-8E56-B3587D9FAC77}</x14:id>
        </ext>
      </extLst>
    </cfRule>
  </conditionalFormatting>
  <conditionalFormatting sqref="L25 L27 L29 L31:L32">
    <cfRule type="dataBar" priority="1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{2D63E021-37A0-411F-94AA-5ABBC6B43839}</x14:id>
        </ext>
      </extLst>
    </cfRule>
  </conditionalFormatting>
  <conditionalFormatting sqref="O25 O27 O29 O31:O32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{EB5C69DA-5918-4132-93F2-C336889D5227}</x14:id>
        </ext>
      </extLst>
    </cfRule>
  </conditionalFormatting>
  <conditionalFormatting sqref="Q25 Q27 Q29 Q31:Q32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{B0CF0C7B-BF47-49E4-ACB2-09938E14182D}</x14:id>
        </ext>
      </extLst>
    </cfRule>
  </conditionalFormatting>
  <conditionalFormatting sqref="R25 R27 R29 R31:R32">
    <cfRule type="dataBar" priority="1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{D2C0E426-F3D5-4980-B00D-8F61C83EEAF7}</x14:id>
        </ext>
      </extLst>
    </cfRule>
  </conditionalFormatting>
  <conditionalFormatting sqref="L25 L27 L29 L31:L32">
    <cfRule type="dataBar" priority="1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{C6AFA28B-CDCA-4237-92A1-00CCABAD542C}</x14:id>
        </ext>
      </extLst>
    </cfRule>
  </conditionalFormatting>
  <conditionalFormatting sqref="O25 O27 O29 O31:O32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{EE87C49A-CD08-4B37-BABA-7C6D045EEECE}</x14:id>
        </ext>
      </extLst>
    </cfRule>
  </conditionalFormatting>
  <conditionalFormatting sqref="Q25 Q27 Q29 Q31:Q32">
    <cfRule type="dataBar" priority="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{387767E0-A8DF-432A-A7EC-E90B6DC9F2C4}</x14:id>
        </ext>
      </extLst>
    </cfRule>
  </conditionalFormatting>
  <conditionalFormatting sqref="R25 R27 R29 R31:R32">
    <cfRule type="dataBar" priority="1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{1EFEA3B2-2B37-45AC-8F0F-B0CA454864C3}</x14:id>
        </ext>
      </extLst>
    </cfRule>
  </conditionalFormatting>
  <conditionalFormatting sqref="L25 L27 L29 L31:L32">
    <cfRule type="dataBar" priority="1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{42E3FEB6-B380-4F3B-BEBB-84A30C4B7B5E}</x14:id>
        </ext>
      </extLst>
    </cfRule>
  </conditionalFormatting>
  <conditionalFormatting sqref="O25 O27 O29 O31:O32">
    <cfRule type="dataBar" priority="1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{2BABFC39-8B65-453A-9285-562105C49102}</x14:id>
        </ext>
      </extLst>
    </cfRule>
  </conditionalFormatting>
  <conditionalFormatting sqref="Q25 Q27 Q29 Q31:Q32">
    <cfRule type="dataBar" priority="1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{0085EC25-8A61-435B-A67F-4C328347930B}</x14:id>
        </ext>
      </extLst>
    </cfRule>
  </conditionalFormatting>
  <conditionalFormatting sqref="R25 R27 R29 R31:R32">
    <cfRule type="dataBar" priority="1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{3D700334-FF84-4D3A-B0D3-0381EA7E7931}</x14:id>
        </ext>
      </extLst>
    </cfRule>
  </conditionalFormatting>
  <conditionalFormatting sqref="Q22">
    <cfRule type="dataBar" priority="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{7418F8C6-3B00-4121-B2F6-C45CAB6E9EBF}</x14:id>
        </ext>
      </extLst>
    </cfRule>
  </conditionalFormatting>
  <conditionalFormatting sqref="Q22">
    <cfRule type="dataBar" priority="1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{569EED1F-5069-403D-A2D7-605F39435525}</x14:id>
        </ext>
      </extLst>
    </cfRule>
  </conditionalFormatting>
  <conditionalFormatting sqref="R22">
    <cfRule type="dataBar" priority="1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{FDBFE760-58DF-4CF2-8763-D41921A77F12}</x14:id>
        </ext>
      </extLst>
    </cfRule>
    <cfRule type="dataBar" priority="1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{58105000-EA2A-4467-875A-4B2BF02A6EAC}</x14:id>
        </ext>
      </extLst>
    </cfRule>
  </conditionalFormatting>
  <conditionalFormatting sqref="Q22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{31F89E31-49A2-4B26-AAFF-585DBEBB4195}</x14:id>
        </ext>
      </extLst>
    </cfRule>
  </conditionalFormatting>
  <conditionalFormatting sqref="R22">
    <cfRule type="dataBar" priority="1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{1EFEF454-6AC0-4AD7-AA2F-59320982EF63}</x14:id>
        </ext>
      </extLst>
    </cfRule>
  </conditionalFormatting>
  <conditionalFormatting sqref="Q22">
    <cfRule type="dataBar" priority="1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{3BBF49C1-09C4-4E2D-9452-ECE4F7BE33D5}</x14:id>
        </ext>
      </extLst>
    </cfRule>
  </conditionalFormatting>
  <conditionalFormatting sqref="R22">
    <cfRule type="dataBar" priority="1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{9594F2CC-3D3A-41C4-9394-E137F95DC05F}</x14:id>
        </ext>
      </extLst>
    </cfRule>
  </conditionalFormatting>
  <conditionalFormatting sqref="Q22">
    <cfRule type="dataBar" priority="1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{DBB065E2-FA1B-4708-8E9C-FB5C92DCAADD}</x14:id>
        </ext>
      </extLst>
    </cfRule>
  </conditionalFormatting>
  <conditionalFormatting sqref="R22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{9C05DA5C-CD15-499F-9483-19997F301673}</x14:id>
        </ext>
      </extLst>
    </cfRule>
  </conditionalFormatting>
  <conditionalFormatting sqref="R22"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{BDEDE9DF-9050-4E84-A00B-33C09D20DA64}</x14:id>
        </ext>
      </extLst>
    </cfRule>
  </conditionalFormatting>
  <conditionalFormatting sqref="O22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{A3E98DC4-2A44-4CE8-BE42-3F6EA84FB8CB}</x14:id>
        </ext>
      </extLst>
    </cfRule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{DF6FE1AA-40B5-4294-B8BB-225EEF4424E5}</x14:id>
        </ext>
      </extLst>
    </cfRule>
  </conditionalFormatting>
  <conditionalFormatting sqref="O22">
    <cfRule type="dataBar" priority="1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{8491A34D-7743-423A-8386-FD3F72C59A8D}</x14:id>
        </ext>
      </extLst>
    </cfRule>
  </conditionalFormatting>
  <conditionalFormatting sqref="O22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{FA00B98E-9EB9-4C07-A4E4-BED283F82D4F}</x14:id>
        </ext>
      </extLst>
    </cfRule>
  </conditionalFormatting>
  <conditionalFormatting sqref="L22">
    <cfRule type="dataBar" priority="1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{F9002E1F-88D7-4FD2-B4C5-E2150A277D8F}</x14:id>
        </ext>
      </extLst>
    </cfRule>
    <cfRule type="dataBar" priority="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{49FCBC0E-5212-4DE9-92D0-08657AA5BC4B}</x14:id>
        </ext>
      </extLst>
    </cfRule>
  </conditionalFormatting>
  <conditionalFormatting sqref="L22">
    <cfRule type="dataBar" priority="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{9202DAA3-9F84-4619-B3FA-16C09DD06612}</x14:id>
        </ext>
      </extLst>
    </cfRule>
  </conditionalFormatting>
  <conditionalFormatting sqref="L22">
    <cfRule type="dataBar" priority="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{929EAEB3-69EC-4BB8-8595-C76099EFD177}</x14:id>
        </ext>
      </extLst>
    </cfRule>
  </conditionalFormatting>
  <conditionalFormatting sqref="O22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{C42AA266-57F2-4159-8E88-FA7BE6C7760B}</x14:id>
        </ext>
      </extLst>
    </cfRule>
  </conditionalFormatting>
  <conditionalFormatting sqref="Q22">
    <cfRule type="dataBar" priority="1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{83D74EE4-E69E-4C27-99FB-1B4CF62048FD}</x14:id>
        </ext>
      </extLst>
    </cfRule>
  </conditionalFormatting>
  <conditionalFormatting sqref="R22">
    <cfRule type="dataBar" priority="1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{E3CD4076-33F0-4A34-A685-E9BB3B1367BF}</x14:id>
        </ext>
      </extLst>
    </cfRule>
  </conditionalFormatting>
  <conditionalFormatting sqref="L22"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{B582F079-4CC8-4224-8037-77AD51F05DB5}</x14:id>
        </ext>
      </extLst>
    </cfRule>
  </conditionalFormatting>
  <conditionalFormatting sqref="L22">
    <cfRule type="dataBar" priority="1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{0F90C039-5457-46EA-ACDE-DE4ED40B2D98}</x14:id>
        </ext>
      </extLst>
    </cfRule>
  </conditionalFormatting>
  <conditionalFormatting sqref="O22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{F8DB0FE9-28BE-4393-BCC5-09EBA5260771}</x14:id>
        </ext>
      </extLst>
    </cfRule>
  </conditionalFormatting>
  <conditionalFormatting sqref="Q22">
    <cfRule type="dataBar" priority="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{0669D309-A8C7-4DCD-BA4C-2E50A56BFBC0}</x14:id>
        </ext>
      </extLst>
    </cfRule>
  </conditionalFormatting>
  <conditionalFormatting sqref="R22">
    <cfRule type="dataBar" priority="1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{54CDD558-0202-4496-AC00-D043CCB98656}</x14:id>
        </ext>
      </extLst>
    </cfRule>
  </conditionalFormatting>
  <conditionalFormatting sqref="L22">
    <cfRule type="dataBar" priority="1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{36D16F49-AAC9-4AAD-B30C-B7D58CD1A98F}</x14:id>
        </ext>
      </extLst>
    </cfRule>
  </conditionalFormatting>
  <conditionalFormatting sqref="O22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{86B067D5-A280-4CA7-AFEB-D568BBEDE7E2}</x14:id>
        </ext>
      </extLst>
    </cfRule>
  </conditionalFormatting>
  <conditionalFormatting sqref="Q22">
    <cfRule type="dataBar" priority="1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{31E8E44E-B946-485F-86A3-8F14E9E0E3F4}</x14:id>
        </ext>
      </extLst>
    </cfRule>
  </conditionalFormatting>
  <conditionalFormatting sqref="R22">
    <cfRule type="dataBar" priority="1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{80CE369C-35B6-4AC5-B367-17B6F1A12E85}</x14:id>
        </ext>
      </extLst>
    </cfRule>
  </conditionalFormatting>
  <conditionalFormatting sqref="L22">
    <cfRule type="dataBar" priority="1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{CD1DA881-7595-4C87-95C0-A9944ADE4CB1}</x14:id>
        </ext>
      </extLst>
    </cfRule>
  </conditionalFormatting>
  <conditionalFormatting sqref="O22">
    <cfRule type="dataBar" priority="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{0B3FACC5-7DD3-4A36-8CBA-BDA128DF5623}</x14:id>
        </ext>
      </extLst>
    </cfRule>
  </conditionalFormatting>
  <conditionalFormatting sqref="Q22">
    <cfRule type="dataBar" priority="1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{0815EDCF-C837-4893-929C-468066D1F463}</x14:id>
        </ext>
      </extLst>
    </cfRule>
  </conditionalFormatting>
  <conditionalFormatting sqref="R22">
    <cfRule type="dataBar" priority="1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{2D726095-11C8-43BA-9EEF-938377132C0D}</x14:id>
        </ext>
      </extLst>
    </cfRule>
  </conditionalFormatting>
  <conditionalFormatting sqref="Q26"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{79377296-D44E-405D-A390-96EDAF16B235}</x14:id>
        </ext>
      </extLst>
    </cfRule>
  </conditionalFormatting>
  <conditionalFormatting sqref="Q26"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{31AF9965-2EC6-4F4F-BFD4-0D6FDC0DC195}</x14:id>
        </ext>
      </extLst>
    </cfRule>
  </conditionalFormatting>
  <conditionalFormatting sqref="R26">
    <cfRule type="dataBar" priority="1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{F9C4DEEC-568A-4A25-87A0-79858CC445F2}</x14:id>
        </ext>
      </extLst>
    </cfRule>
    <cfRule type="dataBar" priority="10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{54C31CC9-3668-46F7-982D-289957C3500C}</x14:id>
        </ext>
      </extLst>
    </cfRule>
  </conditionalFormatting>
  <conditionalFormatting sqref="Q26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{64EBA4C5-3282-466D-A4AD-853B9671065B}</x14:id>
        </ext>
      </extLst>
    </cfRule>
  </conditionalFormatting>
  <conditionalFormatting sqref="R26">
    <cfRule type="dataBar" priority="1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{88F5509B-018A-4065-9F43-FE0C2A63333B}</x14:id>
        </ext>
      </extLst>
    </cfRule>
  </conditionalFormatting>
  <conditionalFormatting sqref="Q26">
    <cfRule type="dataBar" priority="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{0551C7F8-C2D5-44FA-807B-FA35610D4E15}</x14:id>
        </ext>
      </extLst>
    </cfRule>
  </conditionalFormatting>
  <conditionalFormatting sqref="R26">
    <cfRule type="dataBar" priority="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{A9AD43D0-B76F-43BD-A4CB-D891A8740A11}</x14:id>
        </ext>
      </extLst>
    </cfRule>
  </conditionalFormatting>
  <conditionalFormatting sqref="Q26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{5C269AE0-1513-4C7F-8DAD-6A203C3B7628}</x14:id>
        </ext>
      </extLst>
    </cfRule>
  </conditionalFormatting>
  <conditionalFormatting sqref="R26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{5FC77F8C-F178-4B81-B22D-0FE95DEB610A}</x14:id>
        </ext>
      </extLst>
    </cfRule>
  </conditionalFormatting>
  <conditionalFormatting sqref="R26">
    <cfRule type="dataBar" priority="1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{4A2C458C-6CB5-4599-A616-10D68E16C546}</x14:id>
        </ext>
      </extLst>
    </cfRule>
  </conditionalFormatting>
  <conditionalFormatting sqref="O26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{A59F981D-6C40-466A-8CFA-2144B8BA5709}</x14:id>
        </ext>
      </extLst>
    </cfRule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{CFDEB4D9-FB67-49D9-A008-8556A7D9A3E0}</x14:id>
        </ext>
      </extLst>
    </cfRule>
  </conditionalFormatting>
  <conditionalFormatting sqref="O26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{FE40672A-37FB-4C38-8509-7A5F6985A729}</x14:id>
        </ext>
      </extLst>
    </cfRule>
  </conditionalFormatting>
  <conditionalFormatting sqref="O26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{87697802-8A25-4A9B-BAFB-579668F7BA1A}</x14:id>
        </ext>
      </extLst>
    </cfRule>
  </conditionalFormatting>
  <conditionalFormatting sqref="L26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{3C8F29EF-A5C4-4611-B4E7-E2E3D8E1621D}</x14:id>
        </ext>
      </extLst>
    </cfRule>
    <cfRule type="dataBar" priority="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{387C6A14-DD14-4314-92FE-A353179AE19D}</x14:id>
        </ext>
      </extLst>
    </cfRule>
  </conditionalFormatting>
  <conditionalFormatting sqref="L26"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{967614CA-9531-4D18-98AE-A5001E239D58}</x14:id>
        </ext>
      </extLst>
    </cfRule>
  </conditionalFormatting>
  <conditionalFormatting sqref="L26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{AC96F96D-8F6A-4F23-B4D2-A49190B2AADB}</x14:id>
        </ext>
      </extLst>
    </cfRule>
  </conditionalFormatting>
  <conditionalFormatting sqref="O26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{4B5F41C2-142F-402B-8D67-DE5E88CEDDE7}</x14:id>
        </ext>
      </extLst>
    </cfRule>
  </conditionalFormatting>
  <conditionalFormatting sqref="Q26">
    <cfRule type="dataBar" priority="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{BCB8A0C6-7241-4805-AC0E-4003B30CBF68}</x14:id>
        </ext>
      </extLst>
    </cfRule>
  </conditionalFormatting>
  <conditionalFormatting sqref="R26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{321CF20C-1789-4F52-BF17-18471A2A7C46}</x14:id>
        </ext>
      </extLst>
    </cfRule>
  </conditionalFormatting>
  <conditionalFormatting sqref="L26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{38B47D13-15E7-4936-B30C-E3801B0B3A0D}</x14:id>
        </ext>
      </extLst>
    </cfRule>
  </conditionalFormatting>
  <conditionalFormatting sqref="L26">
    <cfRule type="dataBar" priority="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{12FAB4B7-53D6-4E77-A9D1-22F5BC8A2245}</x14:id>
        </ext>
      </extLst>
    </cfRule>
  </conditionalFormatting>
  <conditionalFormatting sqref="O26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{91BA2D45-C4B2-4DF6-97A3-CA4B69B6A6B5}</x14:id>
        </ext>
      </extLst>
    </cfRule>
  </conditionalFormatting>
  <conditionalFormatting sqref="Q26"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{F11F2B91-36CA-4413-AF6B-B3A7E5E705F3}</x14:id>
        </ext>
      </extLst>
    </cfRule>
  </conditionalFormatting>
  <conditionalFormatting sqref="R26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{C617BA6C-44B3-4CC4-987E-DB9BF4CF2E12}</x14:id>
        </ext>
      </extLst>
    </cfRule>
  </conditionalFormatting>
  <conditionalFormatting sqref="L26">
    <cfRule type="dataBar" priority="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{3F058316-E0AE-4679-B9CD-E851CA8B7906}</x14:id>
        </ext>
      </extLst>
    </cfRule>
  </conditionalFormatting>
  <conditionalFormatting sqref="O26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{193FED7B-2DC7-4503-AC3D-E4FCDD01610B}</x14:id>
        </ext>
      </extLst>
    </cfRule>
  </conditionalFormatting>
  <conditionalFormatting sqref="Q26"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{E0718FFB-3BFD-40D6-A3B1-7B4ED9E09886}</x14:id>
        </ext>
      </extLst>
    </cfRule>
  </conditionalFormatting>
  <conditionalFormatting sqref="R26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{EBEF2811-0589-4EBC-98FE-DCC5FE9D7CED}</x14:id>
        </ext>
      </extLst>
    </cfRule>
  </conditionalFormatting>
  <conditionalFormatting sqref="L26">
    <cfRule type="dataBar" priority="8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{7259B379-F2C7-4E0B-AF4C-D0BFF0F53547}</x14:id>
        </ext>
      </extLst>
    </cfRule>
  </conditionalFormatting>
  <conditionalFormatting sqref="O26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{34958A07-61F3-4988-AC50-4B8A9419CBEE}</x14:id>
        </ext>
      </extLst>
    </cfRule>
  </conditionalFormatting>
  <conditionalFormatting sqref="Q26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{801B6D73-9BD0-43E4-B44C-A1C937EABECB}</x14:id>
        </ext>
      </extLst>
    </cfRule>
  </conditionalFormatting>
  <conditionalFormatting sqref="R26">
    <cfRule type="dataBar" priority="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{D2D1F192-8BC1-4ACA-B774-B24DF368BA80}</x14:id>
        </ext>
      </extLst>
    </cfRule>
  </conditionalFormatting>
  <conditionalFormatting sqref="AF28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{21514FF5-3635-4344-B6E6-B5B8F464996D}</x14:id>
        </ext>
      </extLst>
    </cfRule>
  </conditionalFormatting>
  <conditionalFormatting sqref="AG28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{727390A0-40EF-4950-A7A0-5A23CE7F2271}</x14:id>
        </ext>
      </extLst>
    </cfRule>
  </conditionalFormatting>
  <conditionalFormatting sqref="AH28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{EBA21C0D-E5DE-4234-8F67-9169A1436D41}</x14:id>
        </ext>
      </extLst>
    </cfRule>
  </conditionalFormatting>
  <conditionalFormatting sqref="Q28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{671842C8-328F-43DD-B228-19DD26747CEC}</x14:id>
        </ext>
      </extLst>
    </cfRule>
  </conditionalFormatting>
  <conditionalFormatting sqref="Q28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{78E4AED4-D8DB-4EB4-8D2B-71861836E096}</x14:id>
        </ext>
      </extLst>
    </cfRule>
  </conditionalFormatting>
  <conditionalFormatting sqref="R28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{98A3E195-7EC5-4143-A982-D76B52037D99}</x14:id>
        </ext>
      </extLst>
    </cfRule>
    <cfRule type="dataBar" priority="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{493F4722-221C-4D9A-BD9F-66BECD6E5556}</x14:id>
        </ext>
      </extLst>
    </cfRule>
  </conditionalFormatting>
  <conditionalFormatting sqref="Q28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{3F4927ED-A028-443C-9072-5B745E7C2B86}</x14:id>
        </ext>
      </extLst>
    </cfRule>
  </conditionalFormatting>
  <conditionalFormatting sqref="R28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{B3359C07-C74C-48D0-A08E-768C9327F729}</x14:id>
        </ext>
      </extLst>
    </cfRule>
  </conditionalFormatting>
  <conditionalFormatting sqref="Q28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{9A0C6FA1-72FB-43FB-AA0D-63C9B4698CDB}</x14:id>
        </ext>
      </extLst>
    </cfRule>
  </conditionalFormatting>
  <conditionalFormatting sqref="R28">
    <cfRule type="dataBar" priority="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{DE6A9C13-48F4-4F78-9B32-C83A962D71C1}</x14:id>
        </ext>
      </extLst>
    </cfRule>
  </conditionalFormatting>
  <conditionalFormatting sqref="Q28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{0291C695-1826-4CC6-9908-F150F6108B49}</x14:id>
        </ext>
      </extLst>
    </cfRule>
  </conditionalFormatting>
  <conditionalFormatting sqref="R28">
    <cfRule type="dataBar" priority="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{79ED85C6-8793-4C46-9616-665C1324E2B7}</x14:id>
        </ext>
      </extLst>
    </cfRule>
  </conditionalFormatting>
  <conditionalFormatting sqref="R28">
    <cfRule type="dataBar" priority="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{C56F1C68-478C-43C1-B888-0CCBECF0A965}</x14:id>
        </ext>
      </extLst>
    </cfRule>
  </conditionalFormatting>
  <conditionalFormatting sqref="O28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{A7535616-1B91-4317-9AC3-84AC09237A91}</x14:id>
        </ext>
      </extLst>
    </cfRule>
    <cfRule type="dataBar" priority="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{C5924F7C-DE1A-46E7-BBFB-4784F5BEB833}</x14:id>
        </ext>
      </extLst>
    </cfRule>
  </conditionalFormatting>
  <conditionalFormatting sqref="O28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{5D4D25A9-8B5E-4D62-92A0-D0DA4601D3C7}</x14:id>
        </ext>
      </extLst>
    </cfRule>
  </conditionalFormatting>
  <conditionalFormatting sqref="O28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{BE423D07-728F-405E-81A8-60DBC8C16E1A}</x14:id>
        </ext>
      </extLst>
    </cfRule>
  </conditionalFormatting>
  <conditionalFormatting sqref="L28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{D2C7F3A8-0D10-45A5-BA2A-00BE2061F7AE}</x14:id>
        </ext>
      </extLst>
    </cfRule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{52162D16-6BED-45BE-B29F-3014C7A4663D}</x14:id>
        </ext>
      </extLst>
    </cfRule>
  </conditionalFormatting>
  <conditionalFormatting sqref="L28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{2853D535-4C16-4228-BF5A-E1CF2D740D7C}</x14:id>
        </ext>
      </extLst>
    </cfRule>
  </conditionalFormatting>
  <conditionalFormatting sqref="L28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{7AE459CD-3631-49A5-929A-A2EB4B799F1A}</x14:id>
        </ext>
      </extLst>
    </cfRule>
  </conditionalFormatting>
  <conditionalFormatting sqref="O28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{3979AC29-3AD6-4AAF-A769-B5E69BDB2B16}</x14:id>
        </ext>
      </extLst>
    </cfRule>
  </conditionalFormatting>
  <conditionalFormatting sqref="Q28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{1F755484-219B-4A78-8445-22463E0ABFD0}</x14:id>
        </ext>
      </extLst>
    </cfRule>
  </conditionalFormatting>
  <conditionalFormatting sqref="R28"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{05F57986-69AC-478B-A46E-B935E2B3D8AC}</x14:id>
        </ext>
      </extLst>
    </cfRule>
  </conditionalFormatting>
  <conditionalFormatting sqref="L28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{998E9A2F-8573-4264-AD04-BB94FDF85340}</x14:id>
        </ext>
      </extLst>
    </cfRule>
  </conditionalFormatting>
  <conditionalFormatting sqref="L28">
    <cfRule type="dataBar" priority="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{F68327AE-D67A-448F-A620-933CBC25D64D}</x14:id>
        </ext>
      </extLst>
    </cfRule>
  </conditionalFormatting>
  <conditionalFormatting sqref="O28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{F5850E7C-F88E-49A0-8B94-04269E13E22C}</x14:id>
        </ext>
      </extLst>
    </cfRule>
  </conditionalFormatting>
  <conditionalFormatting sqref="Q28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{E41BA151-2BD6-4F0D-99CC-8D1CCFE3C072}</x14:id>
        </ext>
      </extLst>
    </cfRule>
  </conditionalFormatting>
  <conditionalFormatting sqref="R28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{C0A0DA54-B361-4CCF-B69A-608EA60CF8CE}</x14:id>
        </ext>
      </extLst>
    </cfRule>
  </conditionalFormatting>
  <conditionalFormatting sqref="L28">
    <cfRule type="dataBar" priority="4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{59E03749-3BB7-4AF7-89D2-5AB4936D20F7}</x14:id>
        </ext>
      </extLst>
    </cfRule>
  </conditionalFormatting>
  <conditionalFormatting sqref="O28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{72DB77FB-E187-49AF-8E8B-EA20FBBF4701}</x14:id>
        </ext>
      </extLst>
    </cfRule>
  </conditionalFormatting>
  <conditionalFormatting sqref="Q28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{7BE197D9-06A0-4837-847F-32A0B0A7EC7D}</x14:id>
        </ext>
      </extLst>
    </cfRule>
  </conditionalFormatting>
  <conditionalFormatting sqref="R28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{877FED08-5EC6-4502-AFD9-43EF3CCAA31E}</x14:id>
        </ext>
      </extLst>
    </cfRule>
  </conditionalFormatting>
  <conditionalFormatting sqref="L28">
    <cfRule type="dataBar" priority="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{B4119E45-4782-434F-984E-751D4D1649E4}</x14:id>
        </ext>
      </extLst>
    </cfRule>
  </conditionalFormatting>
  <conditionalFormatting sqref="O28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{F4C54685-DEE3-4CF0-A42D-A634C6FAFBB5}</x14:id>
        </ext>
      </extLst>
    </cfRule>
  </conditionalFormatting>
  <conditionalFormatting sqref="Q28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{6726F813-AA61-47F6-883E-03C934950269}</x14:id>
        </ext>
      </extLst>
    </cfRule>
  </conditionalFormatting>
  <conditionalFormatting sqref="R28"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{709F4149-4810-4DBE-85C9-F093DFD82A36}</x14:id>
        </ext>
      </extLst>
    </cfRule>
  </conditionalFormatting>
  <conditionalFormatting sqref="AF30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{EA045837-DAFC-456B-9473-789B3FAD4A9D}</x14:id>
        </ext>
      </extLst>
    </cfRule>
  </conditionalFormatting>
  <conditionalFormatting sqref="AG30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{6556DE64-2249-4D08-A825-8F7272D090C2}</x14:id>
        </ext>
      </extLst>
    </cfRule>
  </conditionalFormatting>
  <conditionalFormatting sqref="AH3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{8913391B-593B-4C83-ACB5-9E414E2DAE34}</x14:id>
        </ext>
      </extLst>
    </cfRule>
  </conditionalFormatting>
  <conditionalFormatting sqref="Q30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{2C908FF3-0B72-4558-A73F-E28A51C96D83}</x14:id>
        </ext>
      </extLst>
    </cfRule>
  </conditionalFormatting>
  <conditionalFormatting sqref="Q30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{98D90E83-8BEF-4E9F-8A5E-C47D4EE2FE6B}</x14:id>
        </ext>
      </extLst>
    </cfRule>
  </conditionalFormatting>
  <conditionalFormatting sqref="R30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{21FBA603-CA02-4A52-9805-CA15A23FEACB}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{D397D5A7-9417-4B0C-B63B-AE489AE52B9B}</x14:id>
        </ext>
      </extLst>
    </cfRule>
  </conditionalFormatting>
  <conditionalFormatting sqref="Q30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{62E8EFB0-B3D6-40AE-847A-FF1B3CCF0DF7}</x14:id>
        </ext>
      </extLst>
    </cfRule>
  </conditionalFormatting>
  <conditionalFormatting sqref="R30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{6658F4FF-FFF9-4F52-9B7F-1B3E74B56A10}</x14:id>
        </ext>
      </extLst>
    </cfRule>
  </conditionalFormatting>
  <conditionalFormatting sqref="Q3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{6E56E9BE-4AC3-4E22-A864-7390981B9280}</x14:id>
        </ext>
      </extLst>
    </cfRule>
  </conditionalFormatting>
  <conditionalFormatting sqref="R30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{3B14FAF0-7472-466F-9154-F74A384B0FAA}</x14:id>
        </ext>
      </extLst>
    </cfRule>
  </conditionalFormatting>
  <conditionalFormatting sqref="Q3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{D5BFFD8E-6026-433B-9B40-0B6FE50BB0B4}</x14:id>
        </ext>
      </extLst>
    </cfRule>
  </conditionalFormatting>
  <conditionalFormatting sqref="R30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{8F14B611-B8FE-4134-B9B7-9ED387F038EE}</x14:id>
        </ext>
      </extLst>
    </cfRule>
  </conditionalFormatting>
  <conditionalFormatting sqref="R30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{89DD9741-FF16-4057-8DAB-2BF1DA7DD8D7}</x14:id>
        </ext>
      </extLst>
    </cfRule>
  </conditionalFormatting>
  <conditionalFormatting sqref="O30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{194A0B9B-9157-4976-8C21-80E18A0F49CB}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{0D609544-8668-4F2D-B35E-EBD3D8830D20}</x14:id>
        </ext>
      </extLst>
    </cfRule>
  </conditionalFormatting>
  <conditionalFormatting sqref="O30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{77E9E33E-D8E9-4E72-BD24-A12226BDC44C}</x14:id>
        </ext>
      </extLst>
    </cfRule>
  </conditionalFormatting>
  <conditionalFormatting sqref="O30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{9252FD83-9B2D-4D03-9C57-0AFB3C701CEE}</x14:id>
        </ext>
      </extLst>
    </cfRule>
  </conditionalFormatting>
  <conditionalFormatting sqref="L30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{28888BB3-BA7B-4A90-81E7-2AFD083A55A1}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{F8CFC50F-876F-465D-A3CC-544C2046EBA3}</x14:id>
        </ext>
      </extLst>
    </cfRule>
  </conditionalFormatting>
  <conditionalFormatting sqref="L30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{EE433C56-090B-452E-A717-0E22815328BD}</x14:id>
        </ext>
      </extLst>
    </cfRule>
  </conditionalFormatting>
  <conditionalFormatting sqref="L30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{A44D47D1-375E-4A74-BDF6-5AF69B54402D}</x14:id>
        </ext>
      </extLst>
    </cfRule>
  </conditionalFormatting>
  <conditionalFormatting sqref="O30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{FCAB3750-AFB9-44BD-BF26-5022E979D645}</x14:id>
        </ext>
      </extLst>
    </cfRule>
  </conditionalFormatting>
  <conditionalFormatting sqref="Q30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{08FA6922-45A5-4069-A5AA-6B76A9A93E57}</x14:id>
        </ext>
      </extLst>
    </cfRule>
  </conditionalFormatting>
  <conditionalFormatting sqref="R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{9F50288C-BAE6-4421-A372-17F3C8B2EFAD}</x14:id>
        </ext>
      </extLst>
    </cfRule>
  </conditionalFormatting>
  <conditionalFormatting sqref="L30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{766E3C62-D145-42AA-970C-29BBCA136A4C}</x14:id>
        </ext>
      </extLst>
    </cfRule>
  </conditionalFormatting>
  <conditionalFormatting sqref="L30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{07842CA2-573D-4512-987A-A251711D44D6}</x14:id>
        </ext>
      </extLst>
    </cfRule>
  </conditionalFormatting>
  <conditionalFormatting sqref="O30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{2952B836-49E6-4654-A6EF-772920C3C650}</x14:id>
        </ext>
      </extLst>
    </cfRule>
  </conditionalFormatting>
  <conditionalFormatting sqref="Q3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{D093A855-31F2-4B59-90CE-19D62BD94233}</x14:id>
        </ext>
      </extLst>
    </cfRule>
  </conditionalFormatting>
  <conditionalFormatting sqref="R30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{F8E41170-D568-436A-8F23-DAE232C9A660}</x14:id>
        </ext>
      </extLst>
    </cfRule>
  </conditionalFormatting>
  <conditionalFormatting sqref="L30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{803E6EA6-0313-4EE9-A993-E26DF369D642}</x14:id>
        </ext>
      </extLst>
    </cfRule>
  </conditionalFormatting>
  <conditionalFormatting sqref="O3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{B02B4A30-530D-4107-B8D6-1406A73D5C80}</x14:id>
        </ext>
      </extLst>
    </cfRule>
  </conditionalFormatting>
  <conditionalFormatting sqref="Q3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{FD06C95D-616E-43C3-9FD0-94897F04E151}</x14:id>
        </ext>
      </extLst>
    </cfRule>
  </conditionalFormatting>
  <conditionalFormatting sqref="R30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{3F250CCA-69BC-479E-AF96-1770FA1BB9B2}</x14:id>
        </ext>
      </extLst>
    </cfRule>
  </conditionalFormatting>
  <conditionalFormatting sqref="L30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{BADCF65D-0D69-46F8-9BA6-48E617BE47D1}</x14:id>
        </ext>
      </extLst>
    </cfRule>
  </conditionalFormatting>
  <conditionalFormatting sqref="O3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{3F78F77D-6EB4-43A7-A527-EDB25A2884B6}</x14:id>
        </ext>
      </extLst>
    </cfRule>
  </conditionalFormatting>
  <conditionalFormatting sqref="Q3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{B701BC80-5DD0-49D6-A60B-8C3A045F10C7}</x14:id>
        </ext>
      </extLst>
    </cfRule>
  </conditionalFormatting>
  <conditionalFormatting sqref="R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{DFCC1C55-7C6C-4DF1-B77A-603316540D72}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F20CDF-DB92-4716-89D6-7BD1970041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76E1A1E8-355E-49D5-B405-1C529B3B4C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D73A76E-2115-4060-A586-B906735EE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4DC4824-FE58-4B76-BDB0-8BCEC18A5E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33A06EBE-2E20-430E-B3DF-5AF30EBA1C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E28A0AC0-E998-44A8-B62D-873F830457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21A85BE6-8F2B-4408-9ABD-1D57280E2D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1C8E44A-E2FA-4D1F-B176-6394B0FFFF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DF0CC274-CAE8-4340-B9C7-D29FD2F9DF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F34B35E-6A23-4C5F-AC68-1D59792670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535983D3-C765-4C98-8ACA-9FF7C044D0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75BC753-5CD8-49F0-990C-984C289267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2AF62FA-8481-4179-9735-69C1A0C5E1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CA6C0EFD-62ED-4BA3-80B6-0D5D7BD1EE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3840FAC-8D7D-4359-BACC-87F4719D5A8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94E13AB-6EAF-4B78-84D6-7858F5F7B8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631EA20E-0B7F-42D7-B610-952AB5393D8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AD4B729B-9F2B-4BAC-A337-9A3EF3BFED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7CBB584D-3F61-4DEA-9A94-DE88C7EC8C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AF4:AF7 AF9:AF27 AF29 AF31:AF35</xm:sqref>
        </x14:conditionalFormatting>
        <x14:conditionalFormatting xmlns:xm="http://schemas.microsoft.com/office/excel/2006/main">
          <x14:cfRule type="dataBar" id="{2D9701E5-DB84-4BEC-948E-CDEE143FFA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AG4:AG7 AG9:AG27 AG29 AG31:AG35</xm:sqref>
        </x14:conditionalFormatting>
        <x14:conditionalFormatting xmlns:xm="http://schemas.microsoft.com/office/excel/2006/main">
          <x14:cfRule type="dataBar" id="{23A6C5A0-CA7E-4646-A725-B5B617D9B9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AH4:AH7 AH9:AH27 AH29 AH31:AH35</xm:sqref>
        </x14:conditionalFormatting>
        <x14:conditionalFormatting xmlns:xm="http://schemas.microsoft.com/office/excel/2006/main">
          <x14:cfRule type="dataBar" id="{3C6A5C7C-593A-467F-8A95-87C92F5B61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AF8</xm:sqref>
        </x14:conditionalFormatting>
        <x14:conditionalFormatting xmlns:xm="http://schemas.microsoft.com/office/excel/2006/main">
          <x14:cfRule type="dataBar" id="{255B39B2-364C-4DF0-A8E3-5253751961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79D559DF-D587-4078-9C92-D093D82B01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AH8</xm:sqref>
        </x14:conditionalFormatting>
        <x14:conditionalFormatting xmlns:xm="http://schemas.microsoft.com/office/excel/2006/main">
          <x14:cfRule type="dataBar" id="{4A4906CC-98CE-4399-A797-96A7789685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FBECE2-133D-4D30-BB01-18CA3D0C1D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9EA6CDB2-95E5-4EBC-B62A-CDBAE65E4F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EFBC6CF-E436-4B49-BD17-CB90ECFCE5A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891F98FD-44FB-4EB9-9ABF-D265D857DF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F6777DAC-BEB5-4117-A7E4-32D2E93AA8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5812333-0E8B-481C-838A-7C3E82B129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91211BF4-E75C-4A6D-ACF6-6F9819540D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0017E86B-33FD-4763-84D9-AA07432249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5979EB1-6194-4788-8E27-9E011919FA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331F3179-4827-4095-BF45-643B280610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F8BEF37-0E1D-4E2E-A354-3395BA4A8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907CC04-9A48-47CE-8451-11FD873DC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006CE30-43D0-4DD9-A921-3786541F9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B7C21EAA-2228-4D8F-B770-8B084C0895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8FE7ECC7-9152-43C6-AF56-A55C6834F0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48D142-FF94-4313-8091-2E2729E2CA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565A2445-6EC8-450D-BC80-281562C49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5A28F5F-8909-4686-9368-F7E9AB64FB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43BBCC5-9DA5-47D5-8BB6-37FE76C05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567FFEC0-6803-44C3-81B1-F9C50CFF16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0928A398-DD5B-4864-B2E5-19EE372FD7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EA9070F8-2AD8-4122-89B0-647D6117F9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D7E91B06-84DE-40BD-83B5-6ADB6A0A2C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B3EB41C7-37C4-47C6-A399-E26F3F064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2763AE51-BF19-49B3-A931-BC16CD4099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708C2E6E-22E8-4F5A-9125-D37C74A6AE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DF8EBCF3-BA33-4C97-A950-6BED1B4E9A0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2B1A5E0-291C-4312-A422-866D318B9F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28DFE14-7F6F-4ED6-894E-F2309DF2B9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95BB40DB-18E8-4463-8425-9CB79F22D4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29036BAD-C2AF-4613-98AB-D3749246593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B4381EF-DB96-47E4-8CB9-8B11557C2A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1F17DD96-1560-41C1-9CDE-D4BA92CF1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8C413A14-2199-490B-90A8-36AE77B45B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CB337FC-15C9-4366-9F4C-E4DCA52058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50512AA-7321-43DA-9B51-F07D59F43A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FCD4CAF7-6F69-4CC5-AE3D-27F0B915E3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FFB15F03-B497-48B2-AA1B-E1FDC2435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FBE710B5-A973-4DAE-BF4C-221F2F0D93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3F8BED5-5097-4F91-9096-57044BD16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EB15D79-F3EC-47FA-BDEE-3692718A68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859C989-E8A6-4838-BA3E-B9DC3F11AC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4FA94E4-4B85-4CE8-BDFC-9DD69593AD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24DA9B61-1564-4A69-8798-4EBA6668EE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687F240-B103-4AAD-B03D-803CE9B449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770D020C-75EC-427C-8CD2-0018BA5208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3C90EAC2-49FD-4A39-B3D6-7F2E05389DA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8AE320DD-6DCA-4C6D-8F3A-8576EF62A6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2DAF3CF-975B-444B-B27D-804327D6F96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E3648D84-3DFE-4F94-A233-5960C83FE7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07DCE9BE-5DE7-4ED4-9026-02EA1C16C7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9EFFCB-1446-438D-B456-ACA4991819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BC4E39FD-6ED5-4DF9-9F14-647BE0A41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332D79CB-2881-44BF-87AA-D745809000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C97521D5-BC96-4E10-B90A-F3083EDC3C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B8721F-82A2-4E95-897A-D477E0FDEB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74F4FDC-C128-4099-ACE8-60C784BF3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ADE0709-37F9-45E7-BD53-54C3E421E2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DBF9F55D-347D-4A60-BA68-F1AA6CEC7C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4AAAAD39-DC2D-4744-9014-0DEDF1B0E5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2B39295-CAD8-405D-B706-F328480C35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F31EA0B-A52D-49AF-8A0E-7D44804D16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7BA530E-DC97-4C28-BD2D-C3FF3B9771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CA3802C-59F5-41AE-9FC7-FFBC6602F3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72FD9B9-BC20-47B6-81F3-9A305DB01A5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5DC8B08-BB20-4050-A950-BA57AF4006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B9B7D75C-5C6B-4228-B7AD-29FF316762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46AAD5A-1F53-468E-BCC0-E3D45B7930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B13DD803-A391-49FD-903E-E02C1835F0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18B4EB30-9A19-4FC3-A934-CD7550A54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C17B1223-4258-4BED-9EC4-E9C739E4C3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E779312-C1DC-41DC-A34E-A7A6954468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BD02695-1666-4E2E-86CD-48631C457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98E2CD2-8CD8-4C55-BD51-9C603B0F59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1CA1CEC-2CE1-4CB6-8893-C6B4345727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0DE02254-B4AA-44D5-9B0E-90BB92B48D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89364F9-3FCC-4356-8503-20403754E3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CBAFC47-9012-4662-A7BC-EDF15AD02B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92BE6466-F0C7-4096-A01E-A4F65914015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82D6399-77F8-41F4-A796-9C557707CD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8D5B5EA-F123-483F-987D-8E209635019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CED495D-2B32-4E9D-904F-55A1E1B279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FFC0B7E-5EC6-49F4-AA1C-D43E8C9D41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06EEF34-E49F-4632-9417-40052A113C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AFAE9F6-EE0C-479F-B1CD-EDD2FA2FFA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76529E4-749B-4419-B187-1210C8E763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BCF65DF2-A5BF-4297-A9B7-C8E640BB28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601FEBC-AB21-4636-8121-E0707CBCE8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3F165AB-8585-490B-A1EC-0B2D44F0B8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3949D62-8B1B-4999-928B-9944E441DC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C08054DA-5192-4B24-BB46-522A50EDC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8B64A7E-730F-41F8-91C0-DA389A7D5C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52DBCB5D-76B4-42D8-A4A4-83213EB31A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A08509E2-EDAA-4BF4-AEEC-9BB478218A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9953915A-0D97-4665-8C66-13DF301DED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0A241552-6F23-4719-8C39-65A9FB0B20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B092BC9F-26C3-471B-9E5A-F848050C20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5D1814E-969E-4050-98D9-52393B2CBF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B68BAC5-BDE8-46C9-BADE-D9867C6A63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B209EF6-D1A8-4975-9B3D-87F64806AE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9E2D463-DAE1-476C-8475-74242BD55D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1ED3459-B1C7-4127-93FF-77488A45F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12F895F8-04DD-4672-B7FE-B8FA77FF86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51936C6-AA43-4534-B96F-6BFA303BDC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C6CD19F-71BE-48E8-9B8C-EF018BAB25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EB3AE67-0109-41E2-830D-161A9DCEA1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40C2F26-B212-49FA-9099-794BB47488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AFAB9505-050B-4775-B3E4-88D3721BA7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EDEDA34-3129-47D2-A59A-425880F4F0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C054AF7-3FCF-4420-9F8F-9A9FBC7C74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FA01D6B-C43C-4E6D-ACA0-725D3C41AC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0865D872-843E-45D8-AED1-19BCCA11A3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76C760C-19F5-412D-B50C-7ED0E3A597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CBA3B82D-6E31-45B9-A1D2-EB1EB1C759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1E7E41FA-7B94-44FC-8B98-368046BBF3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6BDE60B-B96D-4CB4-A8E5-1A2B9CCE3F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C79F824-9E69-4F6C-A6C4-CABD8B55AD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426EDE5-A4A1-4B24-8629-32A393BF0B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C63B25A-7F7E-48F9-90A3-D7E1A7853C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B4F14C8-013B-4757-9EA3-0FAA70A63F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06347F5-17A9-4A0B-AFF8-0D1F1470F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C261106-7DFD-4AB1-9183-E9D6A94DD1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56E66531-1190-43D7-96A2-62E97453B6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E197C4D-FDB0-4673-9CF1-6CBBA711B57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196AA9E-F76F-43FF-8D71-7EFD4AB0AC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9D5E6297-8182-4FA2-9DB4-DCB947AD40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49F6382-23E3-4105-937D-B8A9AEBD09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D7FE680-C017-4833-B0D1-19C8643CAF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61324376-FEE7-4728-AD21-A1DFE4B3A1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B2441363-1E1A-466D-A63C-62247E2F48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2FAADB86-0B83-4FA1-BA60-16548391AF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ABE3E18C-0F6A-439D-87D9-06EAF9969D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0431052-B0C1-4BF1-9A92-2111E43D4E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EB70438-089C-440A-BDE7-534195E73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2F0E688-7203-4ED1-8FC9-18ED61006D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94C62A4-4CD0-4FB2-BDAB-52E1D56F38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0B8A8730-84A6-47D3-A9EE-A677C120DF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0BB46E42-BA78-4CF7-9D90-28901081EB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B418AF42-CAD5-4729-9088-A6D740E3BC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2EFCB06-D115-4892-ACAC-81FE609F11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E22E582-1D6D-4C57-AE37-97F344E3E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E3E789B-DBFB-48E3-B3AB-DB2B486AD2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5EDDCCC-0C59-4E0F-8205-5423736F757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127E223-1D81-4A02-85DB-02535D0BE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E6BF9A5-2D2D-4993-A063-0577CE371B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558D50F-D0E2-4776-9EB6-FC4268D4F4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BFE74D9-3920-4619-B8C9-58AD729163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2D21C26E-A0E8-4F80-8953-15D690A39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D69EB92-7534-4A75-B919-2FCF049609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F886F2F-0E5C-41C3-89D5-59B3246E92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D1B7581B-1181-476F-A91A-DDDB8B1959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FD3CF2F-9CE2-4134-8560-02CD0B2275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B539A4A2-1E69-48CE-90F3-197C779BB6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6A3E206-95BA-45BD-A88E-4E4E559068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C190C255-4A4A-4A8E-BD6E-6CCE5C9877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73BD8DF5-86F0-430E-8952-DC2922AA7F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9F188A1A-E71F-400D-8B55-11577EB0F3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15107CE-9AED-4586-9554-2D32FC3F97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6DAECE30-BD69-408C-B450-DC7F469E4B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6C5EE9D-EABE-4363-90BF-CA7FE40C7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12592C8E-B4A9-4157-BEC6-21BF311A44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B43C66AA-3691-457B-98E8-410B6B0298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672F2427-8A98-47D7-BA30-19A3D4F24A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FF0A81A-96BF-419B-806A-4647B18063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BE45BF1C-E073-49DE-98B8-236BC7F929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6461FDD6-A1B3-4AE0-97AA-CAAEB06835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F39128DD-2292-4F1E-90B0-71C7E0BDD1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0B8C3244-BA72-47D1-9DE6-F6C4B4F05A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D7C7B349-DE22-4E22-BF10-D7E1FE0D16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574F411E-404D-4EBC-8A38-852A11EE48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6184DD74-F7F2-46F0-8485-969662CFB75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1C03B4F0-1100-4DC4-9538-6DA2651176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96A313B0-442B-462E-9EB8-00CCE6CE631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FBCCFE2D-3425-4290-9D08-3A8BDF60AB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D796A0C6-CCE1-49A2-A612-FEF05A9699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270FEFAE-3FFA-4219-8EC4-1BC60AB5F4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74EDFE61-F1BC-4D99-8052-39CBC2964C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A7D39E9-79FD-4F0C-B24F-48F707AA016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2D8BE0C7-DE09-4F4E-ADC3-1A6742663E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B07CB913-FBB1-4E0D-ADE3-9DF2DE5D2A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42CB9206-0243-428D-AC29-91D60624D8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1CAD19FC-DDFE-4EA7-BEA4-CCCE63F882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BDBBA122-DE5C-48A1-AF54-F78DDC6F25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7E31D9B4-5C72-44FD-B148-1E8B13C040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E67C32B3-3BCF-4909-8085-13AD243320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94D5A718-7E6E-4BC9-A976-2173608D25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547B27DD-818D-4CAF-9083-93CDD40F9C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AD2AB610-8CB5-4980-BDA0-776E07FCF4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D86C3FAB-CAF0-463D-AF3A-4691A656F6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682882DC-247C-4C55-AFC6-7072454FF8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5DB8AA27-7E9C-4F69-9D28-E7AC20B751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E6D7C26C-0912-4EFD-BE23-42987E3FE5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45E194D3-D9B2-4540-8D5B-966FC3B5D3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018805CE-117B-4DA5-96A4-A62C56700C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72E1E065-AF5D-496D-9667-53521944B1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61BA629-DD9D-48B1-8675-EAB9D23060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063A9B3-C126-402D-A1BB-F50785BA88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56A0DC5-DF0F-4B8E-B561-B036F9A51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232F862D-00F7-46C5-ABA0-383BA01152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76214D9-32C6-494B-8410-056C1276C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7891C419-0380-4068-A1B7-5AF86A0AD3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E1C3B38-E71B-413E-991E-2D19F7E7B5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67E5504-0189-4E91-A17B-BB226F819F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F1F270B8-0942-4B4E-8C03-36B23E96A8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122F8D4D-8E49-4F07-89BC-E0933001CE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340A84A-1A03-4C14-96E3-0EBDC38CAD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EA2E8607-893D-4E20-A2ED-ADD244A89B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0EC38D5B-BA2F-4033-86E0-C85044783D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9915DBB-222B-43D4-918B-CC182992E6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6CDA6E5-0E55-4835-A3F2-E9431105B9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279A858-6770-4736-811E-1BEAFFE163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2D7D876-40C5-4FDB-9AC6-C8DEA57609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431324CB-CE0E-4A85-99E8-9197251324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F4E3CA55-F173-4E8A-B17C-DF44958AB8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5EEFF19-49BB-41B3-BDD2-D4F1C85FE7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1628D55B-EA5A-4B7B-9C42-69F80BB74C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2CD86F1-9DEB-4F76-8D70-E271AEF91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BCADF82-AF74-4527-82F4-6562D35407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BE7F8502-F357-4DF8-B147-7115251A7A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2BD1DA49-607F-4616-B74A-CF95504C2A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73C03B4-1EB5-4319-9864-63BB1F7114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51DCB54-F02E-4CE6-9BBE-BBD5DD6594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BD9D4074-E422-42FC-A247-31C48C8F4D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2FD380DD-A127-4B40-B974-2FEC60F193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381EE30-DA6C-4EA7-886E-5061F7DB71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490E67C4-3F6D-42E7-86E9-89C7A31F3F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D43D226E-E1EC-4ECB-A684-ACED540F2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C9520294-D84B-41F8-BF39-52E2373719E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FA8A3A78-4724-40EC-8A1E-35810D2E72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A166E0D-E794-48E6-B005-60089A8BF7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FDE26784-209A-480F-859E-0745314889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4394BC7-0D6C-439A-9713-C96ADD1EE85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B1786A2-27D2-4F3B-9355-7425855310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510880C-BC20-4217-833C-0BC6A12661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0B44BEE9-5567-4E10-9194-9BA644EB8A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87772F8-0362-4E6B-ACC1-1656703DCA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8D7BE2C-57D3-4B79-BED1-FAC2812175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D08492C-F908-4252-913E-E13E20B29B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F452453-2447-406C-A11F-0537FF912C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5F812FDA-FE31-457E-98B3-6E11177A63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D394081-E6E9-4120-8EC8-74D10D9D43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13101E20-FCCD-49CF-A45C-7B958A82BF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291B44C0-9DEA-4110-9541-4F237408FB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A61C1B7-BF3C-456D-8B8D-B467FB7E37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200E9C-109D-406A-92EA-148FF5B35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9FCA1DF9-F800-4FA8-B98B-7D81292BC2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9C26F6FA-C9C6-418E-B33A-D65B68F9A7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E3F9FD2-6EE1-4D1D-A67B-4FC71CA8F3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0F8ABF6B-521B-4997-9F02-9E01DB06DE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D5768D1-1491-4EBF-AB07-2414D7EC1A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478F4B9B-F53E-4E68-BB7C-9B65D3D958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90119E5-E09F-4BDE-BD81-F775EDC85E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1AA2FC3-F0BC-4300-B8FE-1219A69CA9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9587F111-A8DA-4114-8860-07429E36F7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44C1E9EA-68D6-4371-A63A-F8F99E7812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5C92874D-D7B7-482B-8493-4D220BA6AFC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2898E044-E7AF-49FD-A131-E6D54F2D74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C656AB71-AB16-49E5-AB60-CBD2789D1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E2817CF-E92B-4CDD-95A1-68664B30EC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BDED4A2D-30B8-4EE4-AACF-5DDB10CC6C2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5FC81CD-C811-4454-A976-4942EADBAB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659D10E8-F7DB-4EFF-94F4-955D29A3C8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7EC8DAA-D70C-46C6-BA05-5EE2B5102E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86CB30FA-F5C6-46E1-96AA-D867074F25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70BD65BC-DC5B-4B28-85D9-D548F513EC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EBAE2942-11CA-4661-9ADB-0FD9D40382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7985B2F-2C12-44DC-A331-D34EE916FB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EDFE270-C4D7-4010-90B8-33B891EE49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D3764BE-7C5E-40A1-AF1F-69F52CF11B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7328D08D-B7B5-40E0-A6BB-E6F58D765D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DA3E19F-D01D-48E4-8ECF-362097CE0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63A6B0B-48C6-45C3-BA72-9A3FF657A3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EEBBEF4-5CF5-4EA5-AE85-35925079DD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555D4AB9-445A-48C5-A964-55CD196BA8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24D341BB-0175-4601-80CD-B8C682FC56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D9C18A0-71E1-4B4F-A5A4-FB49E290E0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3BAA849-B69D-4A80-938A-9B9CFE2C43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3B7D2C7-6745-41E3-88BE-52C868A5F2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C1726269-C958-473C-B85E-106AC17818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1D2C6FC-29E2-4EB0-A201-90A26AD027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1F58917-EC36-456D-8DD0-05E3C9D54F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E89DA1AB-B363-4E9B-9E19-C7AC666985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E63A436-A079-4E68-9909-C41684954A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85C1E841-5008-4187-B6E1-D0CC28EEF3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27FE9E02-DFCA-404C-9E01-C4B15BF151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F3456F7-2378-4201-8EB8-BFDA72BFC2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C899B69-6E72-4861-8BEA-C69C3E660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E40C71C1-740B-423F-A8F4-84DC3AFC20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E28D5D3B-E691-4E34-8856-89EC83F02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00FFE709-BC0E-4442-8D2C-1520E92AC7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3A830BF-56B0-4072-8C6C-8FBF61795C6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D62EB25F-78C6-46E6-8847-CDD47D47DE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1D090E8-D210-4306-B551-0FCA3BFD9B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776960FB-C773-4C92-9051-AA77EB50E1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21871FC-63AA-4F83-A544-02955C0DFFA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A1514C2-5B87-4409-97CB-B465EE39BC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42CC78F-5473-40F1-86D0-CE01560394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5DEEB1B-4183-405E-B529-18A760F073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8DDD5B18-2AB9-473F-A6E6-BD1821D9E9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F7EAFBC-764A-46DD-9604-D22388C9C2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35E4C4EF-1ADB-48E3-9641-6CC25E0FF0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03581A1-AD89-4ABA-B1CC-0ACDA49C43A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5D76122-88F0-4247-B918-CEF510D9A0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35A5997-90B5-4C8F-8442-FBAE3569B6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5E73AE4-6A38-4B90-8513-A6D5F198A0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759CF87-74FA-4F77-8E43-B65B81781D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FF6EDF0-8B9B-4B42-8FB2-907CAA0DB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1F2FED1D-D605-4895-8A6E-BABC4932B9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42049D8-16A2-4D78-8EEC-E87B0B55F4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A298163-4A94-4920-BECE-B004DE273B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D4C03F-EC58-4ACF-9CB2-5C6B4CBA6D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B463CE58-ED5A-49FE-BDB5-CA1036C967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AD3D8C3D-1174-4433-AAAB-E2AE193215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9A080715-B982-420C-9429-483D2A0D72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0344E79-72F4-4527-A873-F90EABF721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7CF9A47-7331-4FD5-B13F-C96987417A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7C500712-BE08-4493-A4BF-80FC8BE5B5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2F1DE23-E565-4019-93EA-4AB7861CDA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A5437449-B65C-4CE6-89C0-4F7CA3ECF2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3127AC86-5EBA-4362-8CBD-93DEBBAAC8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D72DBADF-F267-4ED4-A0D9-5EEF7E042B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4AE8035-45FF-4652-ACCB-80EA44641B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6B4192C-9091-43DF-95D3-73903E928C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32F11003-A0A5-49A3-8D1A-CC98570417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BA6E539-D9F6-4C29-8E0D-7A510D4705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67F6843-3381-44A0-B0CA-6930D250535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DAF255A-81EF-4B2E-B367-70EBCC9FF8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A800FD8-77EE-45FE-9844-4846DAC73B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0441242-05FA-4616-841E-B3A9204042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CA8B7954-120F-49D8-A023-4153FDFA5AC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F6680CC-6DF4-4A68-8AD0-0E4B5ED263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088352F-BC4F-4C79-8297-E11AA063CD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F98A61D-56D5-4554-997B-E35000F694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A282DE3-D264-4D7E-A673-8275E2911B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46C80C7E-2523-4D7D-A6CD-5230AD596D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5D7F1EB-8F58-4307-9FA9-5BD4E77D90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6937C3-8710-444A-81A1-CBCA7A85EB2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9A2F6A4-1F14-4BC0-A815-05CA6A80B6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99A523F6-A43A-4FEA-BEAA-4E7302CD84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A9E5C9C0-37E9-45D2-94E4-F659D86E56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3B988F9C-3718-4554-B2F0-4A4A8DE940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AE279C9A-D12F-4946-A716-F8A655BFD3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A542C5F2-B1B9-4647-9D30-54959ACBB7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9BED551-0EE2-4F2D-AD78-DB382F05DA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422BB787-5C6F-4435-8055-9CA65DBBAF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49E226E-4631-4C1E-9C1A-389E107C01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DB13A5ED-F523-4C5D-9DFB-4216AEE83F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65BEB48F-EEFD-417A-BBB0-157A5768E5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8E7D680F-19ED-4010-BD83-194CC17D70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C22411-1030-4783-845B-D04C057657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862EB1A-2903-4D5B-B91B-20DD87454A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128ED52-AA4A-4CBA-AD3C-5FC4AF48EB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7D9F1F8-E4A7-4E26-8727-A8A26C1172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8D03DB7B-BA62-4991-8088-3D03CE3197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411E0103-00C5-477F-A8A4-ECFC542BD3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E2A92FDA-B784-4C3C-8544-FE952B6533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BA943C5-9EFB-484A-8C55-F52F556CDE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58F45CB6-A6D1-49EF-A6D2-26208CFA9E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23AD9684-1CE2-4107-A088-E0D5FFCD28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47E4CCC-B301-46F3-A651-B9C3DCE8CF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A337E19-26E4-4446-94E8-294833FF625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F09443B-1904-464C-BDAC-7E7D360193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A618674-3643-4BBE-92C3-A68E4A1E71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20878E38-503B-4411-B779-9290C4E05D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BA199AEF-4E68-46FD-B53C-5FB1E26FF2C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CD837557-9983-4B59-BCA3-7610A123A5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6C18C7D4-560B-4066-AAC5-85F7F5CC7E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0C49843-6DBF-470F-9F2E-E7C0EC7934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565043B-3B04-46BE-8932-3F47516CD6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161BA5B-551E-4061-8965-717AB80835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BD89E5E6-7232-41B1-A77E-41804B97D5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C32123D-1E84-430A-B29D-1F7AC1B9DBE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F5D14E3-D514-427A-8D79-10AD487EE3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7BEA537-39AA-4ED8-B51D-B3D9403364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EF1A24D2-6A9F-47E0-9AF5-B37B48FE14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A2D5E4EB-3301-4C1B-8DC2-BA87D46725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4BADE5D-646F-47ED-9D6C-D8C0A02287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738A116-3BA0-4F67-88C5-E6D2A92DBD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222152B9-F0E0-409B-85AB-605D7AA680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FD0DE9B5-91CF-44F5-BE92-4D096572F1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71C35BA-31DD-4ED1-98B3-1A95D2FBC8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FA90178F-F5D0-4591-9604-F25FDF26E8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CA118750-852F-4081-A288-D5BF72BE5A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779D2911-4D50-4D6B-8DF2-0CBA9B4280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BFB0D39-431D-4116-8E65-51BEEA97D9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97C4920-D1D2-4798-9E9A-0068628EE9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9503B31-D8E4-454A-A035-E1217F1406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CDEFC71-5F5B-438B-8A55-8A91D4856C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6778457D-985D-46E4-99CF-AEC834795D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D2C0B70-B2E6-4129-AC98-8B6E7EBA61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B695F8F2-5696-4550-8B4E-376983DF35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F46C471A-42B9-4DC7-A620-E975657840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D44753A-6501-4237-A77C-B6D15D919C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35CDE608-A38D-4E35-87E0-C49794E54D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CCE0CBE4-C226-4857-B1E4-3A6DA9A3CB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27304EEB-9326-4B37-81C2-B342D4CA9B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55F103B7-6887-4DBA-B75A-5268916460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9910052-06D4-499F-8B6D-D4E5A14BF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596DE6EC-E728-4A6C-B455-0FCAA70B02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92C1B7C5-71C9-4833-9729-8B12C6D129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E1DDC81-6E14-47AC-9B38-CEED64A3D0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81174E3E-5C8C-439F-B7E2-4003C39497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1A6CBD3B-A639-4FEE-97E8-5E27B2A8A4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8EEDB86E-8BA2-427E-AB66-ECC19DE54D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CAA8D758-63A1-411F-BA89-673487B801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2A71E7D8-7294-4984-B770-E472CB876E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F996D77-A954-40D5-BFE2-E1D02D65A35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D8DBC2F2-087F-493B-B641-1D4D53A88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96589E05-286D-4816-936B-BDE3AEB8EE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F7E8B054-E35F-4829-9201-72E760A5A1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6496ABE8-6203-439F-BC6F-1480278BAC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7DBC7D19-2BCE-4FF0-B933-2B4BD03A9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FB307B2B-6AD2-4CE4-A341-9DD7DB39BC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C8804EC5-C305-40BC-B447-90C52CCA76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CA046E5E-5A95-477C-BAA2-AFB129E4BF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7243F20-ACB6-4431-8058-52B4DBF9A3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929A077-6C61-4454-81D6-F3BD76D01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4B417816-187F-4282-B209-4C61DAB71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A828BE8C-DCC9-46BC-A5AB-2344D7D30B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F90A2B9-1F82-45A8-A11F-6CD74E3B6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7E156541-CA05-4FA6-99EF-723A8314DC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27A76B1B-B6ED-48B8-AC3A-68A2626066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96C363C5-1F07-475C-AF3B-1E1D564063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42D2DE8-1FB6-4648-8D56-FCED022455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377A04D-FC93-43DD-9324-CF458F0490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6B1B5475-1E0F-46E2-AE69-864B4B3FAD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5D5AF12-28E5-44C7-9DE5-F4AEC8D639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95E6F61E-2856-4385-BA8E-EDDD7CDDEC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A6C66C95-C435-4402-A6A7-259011D42A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7708C343-027C-4EFB-BAA7-65173E46C7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BBEA5492-B540-4F68-9380-8D124604BF3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BAC4D0F2-66AC-403C-9652-ECC9094974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1AB5732C-D15D-4E75-9D99-3F173B2E7D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D61248F-FED5-4D93-802E-AF1A2CB1D9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9F9694AF-2BD2-4584-A69D-AAA561FC68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426767A6-D513-4651-A89C-0B89D78D8B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26B8FB5-2679-4132-A991-319548DB28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B3310F37-31FE-44A8-8838-050F2CED17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08322171-C5A4-454D-A460-14134FE058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D3BFF9C7-88E8-4DC4-A43C-19C9132D48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F2D6D49A-E85B-4B42-AFC3-99BDB1DE62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FAA9791-EA28-43CD-9E55-541F8403C8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043EEA10-AC5D-45C4-9920-634649EB64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C772774-1919-46E9-8E6E-07DB26D1EC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BEC6AA3C-4900-44FD-9228-D6C35F8639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72567C0-4C4D-4753-8030-658C569D8B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1CFD260B-F432-44DF-A1C5-294E10D960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C96EE01-BC85-4A1A-B290-0F3387FE89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B3A97BE8-3950-4D03-A4E6-EB64D05C91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E17E7CC-76E8-4996-9852-EB848EEEEA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22CFDC1-B674-49A8-9DC4-686989DBF6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93A1025B-0035-488C-929D-EF03D7D09E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FD05FB62-CD16-42D0-A9D9-3FAD82B5A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51BC6226-8C0A-4ABD-9290-D41850E795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E8A1CAF-32F3-423A-9B9A-905B625D3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10B8FA9-1D29-461F-A84A-D116A4A4FF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BC185CB-FBFD-438D-B7D7-624DE6EC8C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ABF7D9F-8DBF-4277-B187-8E1D83B539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F10334EB-ACF5-4480-B3E1-C613909F24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2AA8160-E9FC-4FB0-A0CD-AB63CD983B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BD4C1AE4-8068-443C-8256-337B4B26E1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9360C518-CE6C-44D5-A683-BEE64623E8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E638642-9D60-41F2-975A-1F837C6A0E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79C914A3-3C94-4A67-ACC4-62957DA4FB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A5E92EB-AF75-4697-8677-706D2BB8FF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6D67A39-A99F-4A63-B577-BCF63C0B860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3E2A5A6-066B-43D6-A648-59FEC32AF4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6B1B254C-DE9D-462C-B4D6-99EAF42DE1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6EA1687F-014A-4243-B82E-6A46379442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13EF5B98-FB5E-4B7F-B98B-BDAD802494A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EC4FF07-F7BC-42FF-9096-BBB1F61103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924404A-EF84-4ED6-9B0F-178602184F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E3503FEC-055F-40CD-8A4D-CA04DB2839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B8F2FE7-C2CA-429A-B897-BC9F55BDFD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C97F3B8-54EA-4D79-B2B8-3D7B2E83AE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596A97FA-1078-4BDA-A109-94254DDA7C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3123EF1-5DB1-4799-8025-A1551B9FABF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3741460-FC07-435F-8299-BE6FFB2032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EAC874D6-FFD0-4043-B9BB-9F19D48577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8574AC4-2253-45F0-8D6F-AFD595B68E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DA69B79C-6F7E-48E4-B0BB-CB3F60A4CD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1B4A3F3-04F7-4952-8D75-97D3D13750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4EFF37FF-4011-4AA9-86C0-49BD4E9548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F7F1FFC-FA49-47CF-8A68-D87E84AD72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0069218-4026-4233-BF5C-EDF0FECFBE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488F1BF-BC50-4BD6-8964-91BC2DBE99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CA5BFD23-9757-4F2D-937D-4D10F739F7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303AA529-F33B-41EF-8C8A-1DE5732CEF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F5C4235-F657-40A8-9104-F18D362E4E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7B27AC3-AA3C-4469-883D-615335B198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2549491C-AC12-4804-AF43-AB847B3D5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4BC3F1F-0EBC-49E3-BD46-5FDEB787E0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2AF7E688-BDE8-434E-817E-5386D05768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E7669C0-52A5-483D-9989-7674BEE7C9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1DB756D-7AB0-4F07-85CB-A355A49C7E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82E760D-7662-4463-B954-6B4D369A39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6E6D0A8-8D9E-451C-AF13-4B66797C54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0DE82A70-B8CB-4935-A0C4-B3B75676DD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C5209640-B1C6-431A-8CA2-751FE6BDD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3D715BE-5270-48E1-B9F9-7FCBDA34F2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779C0AA-5616-443C-AE29-586384D7DEC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0F510CF0-6E08-41BF-926B-DB27614F8E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E490DB9-1D36-442D-9574-63C9072FFC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D3946E7-D16A-425F-A08A-27B6C149A6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0FA394F-89DE-460A-84AC-589DE6F624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D3295362-F3C3-4301-8D48-615FDC39C1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3AA315C4-3218-452D-9AAB-A74D37A74F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34691B4-D8E2-4531-9855-15813C9895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9DBF0A7-92EA-4C44-99BB-813BF0A924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4516840-89AB-4893-93B9-15C896BD95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05712253-6D2C-4FDB-A3FF-3EE9D86388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13B09EA-9CCA-4B83-B467-D704A0E75A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E4F8805C-656E-4DE0-90CF-B45DFF7C88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7043D73-EAAA-4A00-BC7C-953889843D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00FF1C13-737A-4D7F-92F7-4920FCD1F3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BE4B22C-98E9-4810-B163-E7CD5F868A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38F0751C-F200-454A-9BCE-2FC380B587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61DD3D28-4A91-453E-8FAA-909F9F7F4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4F9FC2FE-FF5C-44D4-86AC-2A8B5CB2EB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4ADF0B7-080D-4752-8462-F7FCB330A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6BE2E04-10DE-463E-9E6B-D076187ABD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BFF168C-D76A-447F-A194-DC35C5292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D594359-D252-4A13-92F6-97F7FCFBF8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BB28282-422C-4F92-90B0-BCD6505DF5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655832-553C-4AC9-A7A7-62CCA74CA3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05704F4-843C-4BB5-B10A-3A42E2396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43A27C91-9B9B-460F-9E86-F86B82664B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19C9629-F0E9-46FB-8BAC-1D2C7C336F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8EE62B2-A8CA-44DD-94DE-F3C8DEAA1E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0012F87-1EB6-4382-9146-2632983C7E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4BFAEA9-41B5-4C55-9EFF-39639CEF39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D7811D9D-A958-4E23-A6CE-49F30341EA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2F2D948-8653-47E3-91CA-ED5EF46CDD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F4E7147-9754-4D40-A89F-8F12D8B18A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2F7F8B3-B2B6-404D-9C38-145B72226D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E83AEF1C-362E-437C-9BAE-1E5944460FD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C3555F2B-B210-4EF0-94E9-F6D032F7AA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3A9C822C-C8E6-4D30-A060-A267AFB08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EEFA5A1A-1421-4C68-8F72-B337757CEA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679869B-3DC2-4B37-BEDF-4DE49760608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29E10A3-0126-4FC7-9430-E7BC2A71E5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4077D1D2-6A1A-46A4-B59A-96ACBCDBF1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F3D5509-D678-4BBB-8FA1-D7D3DBC24E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2EDCF15-7701-40BA-83F6-6A0471FB0A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678656B-8CD3-4555-B8F5-9C8CF4BB58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59733D3-0CC3-4391-A12D-E069BC1B5B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1C32283-58D8-4EFE-B1F0-43AB8922F1E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EDA1A3D-3FCC-4B01-94C1-DC74D2786E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DA327860-C84A-454F-869B-D9CF5E92BF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E33165A-E1DE-4868-9C26-15931F9F08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46D7ABA-5276-474D-A7EC-F1A597257F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0E5B3E1-3C30-409B-A53D-B292A39F80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D6251C0-D5B9-4341-9277-02B02EFE6A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2E8284F-2684-45E1-9F0E-23B0A311E1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4FB405D9-4DCF-4C7C-9FAC-362BA610EA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2CE7518-C634-4556-ADA6-2ADB3046D4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4383959-B7B3-4849-AAF1-641244C487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D449BCA6-78DC-4105-BC80-0BC854FECA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F517B3C-7F05-40E9-BE17-8185CB056F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2CC266-BE75-45B7-9734-7C4057AFF8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9322AE82-66BF-48EE-842C-7A99AB673C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4B88FA3-F4BF-4A3A-8324-1BF7E58966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7772C01-550D-4732-B977-B03FD280C0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A38ABDF5-7FD6-4FBD-985F-5D70E3FA32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1580E92-67AE-458C-B5F0-942923FB0D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8DE6EED-5D45-4329-A151-700600D81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15E6A5A-F707-4B35-9814-8AEEEDD513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6A59621-E28F-49F7-932F-C978C4B374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0BBD5F3-6C3A-4182-B180-45E6CE5D2A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2142069-19D0-4555-92DF-0504F3E4CF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FE323E1-6354-45C0-8B97-2425C7984D8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F8DEAE8-F737-490B-8672-02A9E4AFFB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B30C2C83-90D2-4676-92A9-CC3DF19DE3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3B41FCDE-9A14-4F6F-95FC-0C89BED573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96BFDDF-DBE5-4A60-8C81-029599259E4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BEAEBAE6-6888-43E4-8AA9-68B3C89437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97020C38-7F0A-464B-9630-A22B883D34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D98C77C-9F83-4286-9EBB-E5B1300450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47BB5C9-AA5E-48F8-8B2D-E303D9507A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40741C10-C990-4047-BE6A-47DCC74DFE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D09CDD4-64C7-4FFB-9CFA-F1B7A00D29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903F55D-19B8-4F94-B57D-4DA5AEC2668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73658F3-5A82-4FCA-8617-98D80606DA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212EBB5-1D68-44EC-A559-E7A9639A23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B8DFAF4-A1A0-4547-B5D8-88151A12E4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2975CA00-B887-4DB0-8F90-DA38241A7C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0D5BC0A-187E-45DB-A11D-C34FBFC2E2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AC00724C-3BD2-4599-ACB5-C566C2673F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7146A568-7CDE-4203-B100-3214F96699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A98655F5-A81F-4E3D-9F2F-4BC41085CE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E1BA7EF-3F3E-470C-903C-A22F0BFCD0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EFD5F7D-AF15-4F00-863B-CD2F4355AF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721A828-2071-4451-8DCC-854FDA066F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281133BC-30A8-471A-9495-C4BC461DFD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FB15B51-0BF4-46E8-A911-7CBDEBF462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80D9824-C058-45E2-8541-B976BF7396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B5B3416-A3A7-4141-BF12-97A8B7018D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BCFE43DA-9F4E-49F7-B014-C15CF2A145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F02D7BF7-67A8-4F66-B298-C2F720F805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C67153D3-48E3-4B12-8824-A5A6CF0B41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085BB7E5-A9BF-4DA0-9BA5-766C1A039D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66219CD4-81E0-499F-9C0B-CDF14AA85D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6FF18A9B-DC5F-4A1B-A7B2-DD92C9B478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A4CEADA6-3064-4BE8-B28B-11E7D8FE05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36DAFC4-AFE9-41AC-B9AC-CA7018C8EC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9021191-1E2C-48A0-B6BF-0CA19533DB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18A97452-C523-4A08-81CB-DD0517FF85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87E6B947-9C5A-469E-85FD-60B84E3097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84409EB4-0BFF-4059-BAF0-24583423AB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9B33E28-688A-46A9-B2F3-345E2B0DA4E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252C177-C14A-4D08-B1B9-C77B1E567C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EA5DE40-1DB7-48AF-B0E8-3489C92838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9D654596-53B2-4047-8DCD-5F49EE4EFE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63DED04-85CF-4017-A59D-00320F4D2D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C1BE8AE-DE3B-4843-A1F9-51B851D7D2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817D5B3-169F-4A80-BD04-6E283720B6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96E4B98-B5D5-4E29-995F-DCD5FBE180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3931F64-889C-4396-BDBB-C20BB6B6E1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813F2D3B-53D6-41CE-B36A-6F9A14BD8E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0720F2A-CF5A-46DC-B43B-1B86909C07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592723E-8284-4DBB-9479-C2FEDD0442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C685953-6282-4E0D-973C-2DA155464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AFC3A11-0126-4401-9849-A6F2AA1E3A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A404822-1E92-4AC3-8F54-D9CCF1B093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F94E76F-191F-4516-83BC-6CB83E8C2C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C70045B-AE00-4B7F-BB71-4E61CA5C9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23CA9853-E3D8-4A81-8568-B0095A820F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C6BFDFE9-7692-4D1B-A313-7738ABB6D6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6BC6F9DB-9886-48A8-8C5D-1831D55366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739548C-5983-41DC-B05C-77D8054C14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4C191E9E-88A8-4A7D-A4A9-B27522674B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470433F5-E2B3-4F27-8324-3D77654D5E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D51BE76-1310-4CE1-A12B-F07EF5DAD0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F93BA373-9915-42A5-AAC2-059EB1AC6D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EA2BB191-8EBC-41E6-ADFF-7E7009644A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BF318CE4-1620-45FF-B787-EF48CC37D2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7A0E8E3-2B0C-46BC-BFCC-D23B91AF7F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437437D-986C-4EC9-9494-F2B1CEC0A2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42BDCA7-A3BF-4CFC-B652-80FD4F5337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93672338-D116-4EED-99B7-625B75EB15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3127CC09-F3FA-4ECA-AB70-777A0FA91A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85E3936-6E25-41B2-89B4-BBA18ED3EC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8A1B226-F378-4D50-826A-2F441032F6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831F069-469D-4FE4-8EB5-26A122CE8E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B4F59D83-C9E3-428E-A8FA-C4E70E4B531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91FD08D5-C876-44C4-9364-DF4C04E61E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F70755F2-7575-46DF-A0FE-9B3DFF390C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98A3A528-F516-4B69-9A1C-78CC7F54EB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A266C973-D56D-4936-B8CE-27DB29FFFC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FAA44CFC-C0A7-419F-86DC-96F485E3C9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475B931-27DC-429E-8493-01C9A43DE4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2860836-79CD-4B24-ABDD-2832FFC2F19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1F50B48F-907E-469B-84F1-ED50C75AF6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41FC51AF-8C73-47E8-AD3C-6DAE90DAC2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30772540-4E9F-4C1E-9C29-ECB01B054B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FB70FCCF-1082-4F67-AE28-202EAD12CAE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FF68D8C6-2E55-4EA9-868E-F885D36322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3F713195-F97B-49E3-A992-C1C18A4951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F0012DB9-9C1B-4DF7-AD28-2F373271EF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6BCDE8F9-4E69-4B80-9AAF-20FDF8EBAD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F022F28-314C-4242-8C3D-C285D61D48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ED0350A-6EB6-4113-AD02-02A90C2340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3B46F8CF-3F5D-4659-B336-4448337FE3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E2C49C3E-5ED7-4739-8A86-7E5D76FE56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7FADEB-C0BA-462A-BBF1-CA2E7FE70F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7AFA4B4E-6BB0-4DFB-B4D4-B03DDF8A39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1469D13-AB86-452B-A11C-A5A29A328C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DBD6A219-FF7B-42C0-9B89-E3417E7855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E4F8EE73-C0B4-43B9-93AE-405640B644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B952B75C-BFE8-4E7F-B9C8-49A6A45D6A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430FD08-2871-4979-AE25-23100E5747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C57C645-47A0-476D-9BC7-AFB2724D0F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CD432A3A-C54D-4453-97E9-0ACAE23FB0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933F5BE8-BB8E-4ED7-A161-28570993F5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A695FDC-2280-438A-8671-1CFAA7732B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EC3C3530-9274-432E-A534-A3CE5AFB76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003A0D0-C995-4554-A2B5-548632105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4CEE55D8-B0AF-467B-AEF8-8BAD8940EA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9602149D-3539-46BF-8766-E37F5998B2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34BFFFD-2E01-4BFD-80DA-F737A9868FA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250B10E6-3DC6-4136-800D-B79F748A1F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67EF5FC5-9703-4755-A67B-6223131B27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8BA9925-FBAF-498B-A62E-156AAF3AF3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A56865E-86DC-42C4-9184-CBE700696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B3ED4094-94D6-4D78-AC22-8FA5B66B51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069F6D40-F0A6-4E4D-8246-1DA05FC079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2E72F08-1FFE-48D0-BD28-0A2913D993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7D8B95AE-181B-41D1-ACD9-F706764F2A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0AC52697-42D5-4F08-9A85-39BEBDE61C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7E0FAC39-B8CE-4E18-9CBA-9DF2CE30E0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EA9B7839-494F-4DF4-99F6-C13E0BD9F6E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2A035DEC-D163-41D3-8AD5-0183508593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C667DED7-BC0B-4212-85A1-6C07A486E5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099CA738-C734-4257-887B-D896D84451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CAD5162-A04C-48D3-A6A7-651ACF4649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451FDBE-F624-4392-B0E7-D17C1870E1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59A796E6-8BD3-4D29-9F68-D12F2F05F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8094FBC1-B2EB-475E-BB2F-9B033EF953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463D616F-3E40-459E-B5D8-881BED82D1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9CE04D-E474-423A-A9B0-9B71F94ACC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45FD6B6E-5586-4866-8D78-818735783F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52934B9-3E69-49CE-A380-137ADE3E88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F66B6F22-37DD-4104-B9D6-97530DE608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DF9F6F9-59B3-4266-9C44-35090E0C68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9B827F36-2EE2-422B-9CF2-C2CF4B237C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3D869809-EBB2-4342-813D-EFC857621D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107301B4-0B22-4A1E-8C50-2E881CC0C1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A250DF3C-D2E2-4D25-BDB0-A642567AC1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F929C967-E301-4DD3-9B95-C664996F11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6E63C88D-6E40-46A7-BB37-0B5B6EBDD1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2BCD252-1F3D-4E6A-B073-2D4EAEBE827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E001776-7765-4ABE-B951-8BC92E0285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017477B-F9D8-4C16-A146-916C164C6E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29BE6ED5-EE89-4E1A-BEF1-155EDF5ABF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64EE9AB6-1066-4827-98FD-574A274A409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698F9177-D7D8-43C5-AF3D-D8AB5EBF28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FFCB824F-7B72-4878-848B-E05D05B88E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A23393E1-D3AD-4BB6-A59A-712E84B0B6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96C57A78-E90B-44CA-B039-C8A5637E5E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 Q27 Q29 Q31:Q32</xm:sqref>
        </x14:conditionalFormatting>
        <x14:conditionalFormatting xmlns:xm="http://schemas.microsoft.com/office/excel/2006/main">
          <x14:cfRule type="dataBar" id="{D89D2F53-BD04-4D26-BB01-7E3245921E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 Q27 Q29 Q31:Q32</xm:sqref>
        </x14:conditionalFormatting>
        <x14:conditionalFormatting xmlns:xm="http://schemas.microsoft.com/office/excel/2006/main">
          <x14:cfRule type="dataBar" id="{77C0D9FA-8850-460A-B958-352E655636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493BB98-3585-4F04-8006-335150E3FB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R27 R25 R29 R31:R32</xm:sqref>
        </x14:conditionalFormatting>
        <x14:conditionalFormatting xmlns:xm="http://schemas.microsoft.com/office/excel/2006/main">
          <x14:cfRule type="dataBar" id="{4BA9035F-BA8D-4FCC-B209-D031D59AB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 Q27 Q29 Q31:Q32</xm:sqref>
        </x14:conditionalFormatting>
        <x14:conditionalFormatting xmlns:xm="http://schemas.microsoft.com/office/excel/2006/main">
          <x14:cfRule type="dataBar" id="{C38FB719-DA3D-48FD-B2FF-CC4A190603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R27 R29 R31:R32</xm:sqref>
        </x14:conditionalFormatting>
        <x14:conditionalFormatting xmlns:xm="http://schemas.microsoft.com/office/excel/2006/main">
          <x14:cfRule type="dataBar" id="{09552748-4D72-4FED-9F48-3D975E987B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 Q27 Q29 Q31:Q32</xm:sqref>
        </x14:conditionalFormatting>
        <x14:conditionalFormatting xmlns:xm="http://schemas.microsoft.com/office/excel/2006/main">
          <x14:cfRule type="dataBar" id="{F181DB9C-892E-49C8-BE54-5ABF77AFD1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R27 R29 R31:R32</xm:sqref>
        </x14:conditionalFormatting>
        <x14:conditionalFormatting xmlns:xm="http://schemas.microsoft.com/office/excel/2006/main">
          <x14:cfRule type="dataBar" id="{D416036A-4CB2-49FD-B550-91212E9519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 Q27 Q29 Q31:Q32</xm:sqref>
        </x14:conditionalFormatting>
        <x14:conditionalFormatting xmlns:xm="http://schemas.microsoft.com/office/excel/2006/main">
          <x14:cfRule type="dataBar" id="{4B142C75-AD47-463F-BF46-4AA040D2CE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R27 R29 R31:R32</xm:sqref>
        </x14:conditionalFormatting>
        <x14:conditionalFormatting xmlns:xm="http://schemas.microsoft.com/office/excel/2006/main">
          <x14:cfRule type="dataBar" id="{3A85FC5A-4035-4DD7-ACD9-D401F43D6B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R27 R29 R31:R32</xm:sqref>
        </x14:conditionalFormatting>
        <x14:conditionalFormatting xmlns:xm="http://schemas.microsoft.com/office/excel/2006/main">
          <x14:cfRule type="dataBar" id="{AF2DD448-A84D-4A37-9C46-F238ADF3F2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028AAB3-5F47-408B-B410-5E98E8A4B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 O25 O29 O31:O32</xm:sqref>
        </x14:conditionalFormatting>
        <x14:conditionalFormatting xmlns:xm="http://schemas.microsoft.com/office/excel/2006/main">
          <x14:cfRule type="dataBar" id="{B5BDAA9A-2961-431F-85A3-DC60FEC72F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 O27 O29 O31:O32</xm:sqref>
        </x14:conditionalFormatting>
        <x14:conditionalFormatting xmlns:xm="http://schemas.microsoft.com/office/excel/2006/main">
          <x14:cfRule type="dataBar" id="{4DF7415B-E369-45EE-9BD1-D9010F8A66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 O27 O29 O31:O32</xm:sqref>
        </x14:conditionalFormatting>
        <x14:conditionalFormatting xmlns:xm="http://schemas.microsoft.com/office/excel/2006/main">
          <x14:cfRule type="dataBar" id="{BDA22A20-D247-4963-84AB-EEE581D3EA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F44ECAF-8A7D-4A85-8A32-012BD35A15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 L25 L29 L31:L32</xm:sqref>
        </x14:conditionalFormatting>
        <x14:conditionalFormatting xmlns:xm="http://schemas.microsoft.com/office/excel/2006/main">
          <x14:cfRule type="dataBar" id="{AD0681CE-7B37-46C5-B396-4B5CD172B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 L27 L29 L31:L32</xm:sqref>
        </x14:conditionalFormatting>
        <x14:conditionalFormatting xmlns:xm="http://schemas.microsoft.com/office/excel/2006/main">
          <x14:cfRule type="dataBar" id="{B60B2DA8-8194-4CE7-BE76-823111596E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 L27 L29 L31:L32</xm:sqref>
        </x14:conditionalFormatting>
        <x14:conditionalFormatting xmlns:xm="http://schemas.microsoft.com/office/excel/2006/main">
          <x14:cfRule type="dataBar" id="{E04F983C-49A9-43F5-A22C-88E262EC8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 O27 O29 O31:O32</xm:sqref>
        </x14:conditionalFormatting>
        <x14:conditionalFormatting xmlns:xm="http://schemas.microsoft.com/office/excel/2006/main">
          <x14:cfRule type="dataBar" id="{FB517312-EA94-48CB-9B96-A5D0BBB465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 Q27 Q29 Q31:Q32</xm:sqref>
        </x14:conditionalFormatting>
        <x14:conditionalFormatting xmlns:xm="http://schemas.microsoft.com/office/excel/2006/main">
          <x14:cfRule type="dataBar" id="{81439FC2-7340-481A-A320-EFED6D1FC9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R27 R29 R31:R32</xm:sqref>
        </x14:conditionalFormatting>
        <x14:conditionalFormatting xmlns:xm="http://schemas.microsoft.com/office/excel/2006/main">
          <x14:cfRule type="dataBar" id="{E5E348F7-8197-4A4C-8E56-B3587D9FAC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 L27 L29 L31:L32</xm:sqref>
        </x14:conditionalFormatting>
        <x14:conditionalFormatting xmlns:xm="http://schemas.microsoft.com/office/excel/2006/main">
          <x14:cfRule type="dataBar" id="{2D63E021-37A0-411F-94AA-5ABBC6B438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 L27 L29 L31:L32</xm:sqref>
        </x14:conditionalFormatting>
        <x14:conditionalFormatting xmlns:xm="http://schemas.microsoft.com/office/excel/2006/main">
          <x14:cfRule type="dataBar" id="{EB5C69DA-5918-4132-93F2-C336889D52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 O27 O29 O31:O32</xm:sqref>
        </x14:conditionalFormatting>
        <x14:conditionalFormatting xmlns:xm="http://schemas.microsoft.com/office/excel/2006/main">
          <x14:cfRule type="dataBar" id="{B0CF0C7B-BF47-49E4-ACB2-09938E1418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 Q27 Q29 Q31:Q32</xm:sqref>
        </x14:conditionalFormatting>
        <x14:conditionalFormatting xmlns:xm="http://schemas.microsoft.com/office/excel/2006/main">
          <x14:cfRule type="dataBar" id="{D2C0E426-F3D5-4980-B00D-8F61C83EEA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R27 R29 R31:R32</xm:sqref>
        </x14:conditionalFormatting>
        <x14:conditionalFormatting xmlns:xm="http://schemas.microsoft.com/office/excel/2006/main">
          <x14:cfRule type="dataBar" id="{C6AFA28B-CDCA-4237-92A1-00CCABAD54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 L27 L29 L31:L32</xm:sqref>
        </x14:conditionalFormatting>
        <x14:conditionalFormatting xmlns:xm="http://schemas.microsoft.com/office/excel/2006/main">
          <x14:cfRule type="dataBar" id="{EE87C49A-CD08-4B37-BABA-7C6D045EEE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 O27 O29 O31:O32</xm:sqref>
        </x14:conditionalFormatting>
        <x14:conditionalFormatting xmlns:xm="http://schemas.microsoft.com/office/excel/2006/main">
          <x14:cfRule type="dataBar" id="{387767E0-A8DF-432A-A7EC-E90B6DC9F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 Q27 Q29 Q31:Q32</xm:sqref>
        </x14:conditionalFormatting>
        <x14:conditionalFormatting xmlns:xm="http://schemas.microsoft.com/office/excel/2006/main">
          <x14:cfRule type="dataBar" id="{1EFEA3B2-2B37-45AC-8F0F-B0CA454864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R27 R29 R31:R32</xm:sqref>
        </x14:conditionalFormatting>
        <x14:conditionalFormatting xmlns:xm="http://schemas.microsoft.com/office/excel/2006/main">
          <x14:cfRule type="dataBar" id="{42E3FEB6-B380-4F3B-BEBB-84A30C4B7B5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 L27 L29 L31:L32</xm:sqref>
        </x14:conditionalFormatting>
        <x14:conditionalFormatting xmlns:xm="http://schemas.microsoft.com/office/excel/2006/main">
          <x14:cfRule type="dataBar" id="{2BABFC39-8B65-453A-9285-562105C491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 O27 O29 O31:O32</xm:sqref>
        </x14:conditionalFormatting>
        <x14:conditionalFormatting xmlns:xm="http://schemas.microsoft.com/office/excel/2006/main">
          <x14:cfRule type="dataBar" id="{0085EC25-8A61-435B-A67F-4C3283479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 Q27 Q29 Q31:Q32</xm:sqref>
        </x14:conditionalFormatting>
        <x14:conditionalFormatting xmlns:xm="http://schemas.microsoft.com/office/excel/2006/main">
          <x14:cfRule type="dataBar" id="{3D700334-FF84-4D3A-B0D3-0381EA7E79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R27 R29 R31:R32</xm:sqref>
        </x14:conditionalFormatting>
        <x14:conditionalFormatting xmlns:xm="http://schemas.microsoft.com/office/excel/2006/main">
          <x14:cfRule type="dataBar" id="{7418F8C6-3B00-4121-B2F6-C45CAB6E9E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69EED1F-5069-403D-A2D7-605F39435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FDBFE760-58DF-4CF2-8763-D41921A77F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8105000-EA2A-4467-875A-4B2BF02A6EA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31F89E31-49A2-4B26-AAFF-585DBEBB41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1EFEF454-6AC0-4AD7-AA2F-59320982EF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3BBF49C1-09C4-4E2D-9452-ECE4F7BE33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9594F2CC-3D3A-41C4-9394-E137F95DC0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BB065E2-FA1B-4708-8E9C-FB5C92DCAA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9C05DA5C-CD15-499F-9483-19997F3016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BDEDE9DF-9050-4E84-A00B-33C09D20DA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A3E98DC4-2A44-4CE8-BE42-3F6EA84FB8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F6FE1AA-40B5-4294-B8BB-225EEF4424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491A34D-7743-423A-8386-FD3F72C59A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FA00B98E-9EB9-4C07-A4E4-BED283F82D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F9002E1F-88D7-4FD2-B4C5-E2150A277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9FCBC0E-5212-4DE9-92D0-08657AA5BC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9202DAA3-9F84-4619-B3FA-16C09DD066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929EAEB3-69EC-4BB8-8595-C76099EFD1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C42AA266-57F2-4159-8E88-FA7BE6C776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3D74EE4-E69E-4C27-99FB-1B4CF62048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E3CD4076-33F0-4A34-A685-E9BB3B1367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B582F079-4CC8-4224-8037-77AD51F05D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F90C039-5457-46EA-ACDE-DE4ED40B2D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F8DB0FE9-28BE-4393-BCC5-09EBA52607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0669D309-A8C7-4DCD-BA4C-2E50A56BFB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4CDD558-0202-4496-AC00-D043CCB986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36D16F49-AAC9-4AAD-B30C-B7D58CD1A98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86B067D5-A280-4CA7-AFEB-D568BBEDE7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31E8E44E-B946-485F-86A3-8F14E9E0E3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80CE369C-35B6-4AC5-B367-17B6F1A12E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CD1DA881-7595-4C87-95C0-A9944ADE4CB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B3FACC5-7DD3-4A36-8CBA-BDA128DF56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0815EDCF-C837-4893-929C-468066D1F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2D726095-11C8-43BA-9EEF-938377132C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79377296-D44E-405D-A390-96EDAF16B2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31AF9965-2EC6-4F4F-BFD4-0D6FDC0DC1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F9C4DEEC-568A-4A25-87A0-79858CC445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4C31CC9-3668-46F7-982D-289957C3500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64EBA4C5-3282-466D-A4AD-853B967106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88F5509B-018A-4065-9F43-FE0C2A6333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0551C7F8-C2D5-44FA-807B-FA35610D4E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A9AD43D0-B76F-43BD-A4CB-D891A8740A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5C269AE0-1513-4C7F-8DAD-6A203C3B76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5FC77F8C-F178-4B81-B22D-0FE95DEB6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4A2C458C-6CB5-4599-A616-10D68E16C5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A59F981D-6C40-466A-8CFA-2144B8BA57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FDEB4D9-FB67-49D9-A008-8556A7D9A3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FE40672A-37FB-4C38-8509-7A5F6985A7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87697802-8A25-4A9B-BAFB-579668F7BA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3C8F29EF-A5C4-4611-B4E7-E2E3D8E162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87C6A14-DD14-4314-92FE-A353179AE1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967614CA-9531-4D18-98AE-A5001E239D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AC96F96D-8F6A-4F23-B4D2-A49190B2AA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4B5F41C2-142F-402B-8D67-DE5E88CEDD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BCB8A0C6-7241-4805-AC0E-4003B30CBF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321CF20C-1789-4F52-BF17-18471A2A7C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38B47D13-15E7-4936-B30C-E3801B0B3A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2FAB4B7-53D6-4E77-A9D1-22F5BC8A22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91BA2D45-C4B2-4DF6-97A3-CA4B69B6A6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F11F2B91-36CA-4413-AF6B-B3A7E5E705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C617BA6C-44B3-4CC4-987E-DB9BF4CF2E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3F058316-E0AE-4679-B9CD-E851CA8B79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93FED7B-2DC7-4503-AC3D-E4FCDD0161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E0718FFB-3BFD-40D6-A3B1-7B4ED9E098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EBEF2811-0589-4EBC-98FE-DCC5FE9D7C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7259B379-F2C7-4E0B-AF4C-D0BFF0F5354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34958A07-61F3-4988-AC50-4B8A9419CB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801B6D73-9BD0-43E4-B44C-A1C937EABE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D2D1F192-8BC1-4ACA-B774-B24DF368BA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21514FF5-3635-4344-B6E6-B5B8F46499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AF28</xm:sqref>
        </x14:conditionalFormatting>
        <x14:conditionalFormatting xmlns:xm="http://schemas.microsoft.com/office/excel/2006/main">
          <x14:cfRule type="dataBar" id="{727390A0-40EF-4950-A7A0-5A23CE7F22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AG28</xm:sqref>
        </x14:conditionalFormatting>
        <x14:conditionalFormatting xmlns:xm="http://schemas.microsoft.com/office/excel/2006/main">
          <x14:cfRule type="dataBar" id="{EBA21C0D-E5DE-4234-8F67-9169A1436D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AH28</xm:sqref>
        </x14:conditionalFormatting>
        <x14:conditionalFormatting xmlns:xm="http://schemas.microsoft.com/office/excel/2006/main">
          <x14:cfRule type="dataBar" id="{671842C8-328F-43DD-B228-19DD26747C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78E4AED4-D8DB-4EB4-8D2B-71861836E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98A3E195-7EC5-4143-A982-D76B52037D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93F4722-221C-4D9A-BD9F-66BECD6E555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3F4927ED-A028-443C-9072-5B745E7C2B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B3359C07-C74C-48D0-A08E-768C9327F7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9A0C6FA1-72FB-43FB-AA0D-63C9B4698C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DE6A9C13-48F4-4F78-9B32-C83A962D71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0291C695-1826-4CC6-9908-F150F6108B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79ED85C6-8793-4C46-9616-665C1324E2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C56F1C68-478C-43C1-B888-0CCBECF0A9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A7535616-1B91-4317-9AC3-84AC09237A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5924F7C-DE1A-46E7-BBFB-4784F5BEB8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5D4D25A9-8B5E-4D62-92A0-D0DA4601D3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BE423D07-728F-405E-81A8-60DBC8C16E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D2C7F3A8-0D10-45A5-BA2A-00BE2061F7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2162D16-6BED-45BE-B29F-3014C7A466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2853D535-4C16-4228-BF5A-E1CF2D740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7AE459CD-3631-49A5-929A-A2EB4B799F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3979AC29-3AD6-4AAF-A769-B5E69BDB2B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1F755484-219B-4A78-8445-22463E0ABF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05F57986-69AC-478B-A46E-B935E2B3D8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998E9A2F-8573-4264-AD04-BB94FDF853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F68327AE-D67A-448F-A620-933CBC25D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F5850E7C-F88E-49A0-8B94-04269E13E2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E41BA151-2BD6-4F0D-99CC-8D1CCFE3C0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C0A0DA54-B361-4CCF-B69A-608EA60CF8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59E03749-3BB7-4AF7-89D2-5AB4936D20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72DB77FB-E187-49AF-8E8B-EA20FBBF47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7BE197D9-06A0-4837-847F-32A0B0A7EC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877FED08-5EC6-4502-AFD9-43EF3CCAA3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B4119E45-4782-434F-984E-751D4D1649E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F4C54685-DEE3-4CF0-A42D-A634C6FAFB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6726F813-AA61-47F6-883E-03C9349502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709F4149-4810-4DBE-85C9-F093DFD82A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EA045837-DAFC-456B-9473-789B3FAD4A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AF30</xm:sqref>
        </x14:conditionalFormatting>
        <x14:conditionalFormatting xmlns:xm="http://schemas.microsoft.com/office/excel/2006/main">
          <x14:cfRule type="dataBar" id="{6556DE64-2249-4D08-A825-8F7272D090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AG30</xm:sqref>
        </x14:conditionalFormatting>
        <x14:conditionalFormatting xmlns:xm="http://schemas.microsoft.com/office/excel/2006/main">
          <x14:cfRule type="dataBar" id="{8913391B-593B-4C83-ACB5-9E414E2DAE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AH30</xm:sqref>
        </x14:conditionalFormatting>
        <x14:conditionalFormatting xmlns:xm="http://schemas.microsoft.com/office/excel/2006/main">
          <x14:cfRule type="dataBar" id="{2C908FF3-0B72-4558-A73F-E28A51C96D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98D90E83-8BEF-4E9F-8A5E-C47D4EE2FE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21FBA603-CA02-4A52-9805-CA15A23FEA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397D5A7-9417-4B0C-B63B-AE489AE52B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62E8EFB0-B3D6-40AE-847A-FF1B3CCF0D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6658F4FF-FFF9-4F52-9B7F-1B3E74B56A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6E56E9BE-4AC3-4E22-A864-7390981B9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3B14FAF0-7472-466F-9154-F74A384B0F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D5BFFD8E-6026-433B-9B40-0B6FE50BB0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8F14B611-B8FE-4134-B9B7-9ED387F038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89DD9741-FF16-4057-8DAB-2BF1DA7DD8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194A0B9B-9157-4976-8C21-80E18A0F49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609544-8668-4F2D-B35E-EBD3D8830D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77E9E33E-D8E9-4E72-BD24-A12226BDC4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9252FD83-9B2D-4D03-9C57-0AFB3C701C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28888BB3-BA7B-4A90-81E7-2AFD083A55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8CFC50F-876F-465D-A3CC-544C2046EB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EE433C56-090B-452E-A717-0E22815328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A44D47D1-375E-4A74-BDF6-5AF69B5440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FCAB3750-AFB9-44BD-BF26-5022E979D6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08FA6922-45A5-4069-A5AA-6B76A9A93E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9F50288C-BAE6-4421-A372-17F3C8B2EF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766E3C62-D145-42AA-970C-29BBCA136A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07842CA2-573D-4512-987A-A251711D44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2952B836-49E6-4654-A6EF-772920C3C6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D093A855-31F2-4B59-90CE-19D62BD942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F8E41170-D568-436A-8F23-DAE232C9A6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803E6EA6-0313-4EE9-A993-E26DF369D64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B02B4A30-530D-4107-B8D6-1406A73D5C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FD06C95D-616E-43C3-9FD0-94897F04E1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3F250CCA-69BC-479E-AF96-1770FA1BB9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BADCF65D-0D69-46F8-9BA6-48E617BE47D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3F78F77D-6EB4-43A7-A527-EDB25A2884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B701BC80-5DD0-49D6-A60B-8C3A045F10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DFCC1C55-7C6C-4DF1-B77A-603316540D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A1:AH94"/>
  <sheetViews>
    <sheetView tabSelected="1" zoomScale="50" zoomScaleNormal="50" workbookViewId="0">
      <pane xSplit="5" ySplit="3" topLeftCell="J67" activePane="bottomRight" state="frozen"/>
      <selection pane="topRight" activeCell="F1" sqref="F1"/>
      <selection pane="bottomLeft" activeCell="A4" sqref="A4"/>
      <selection pane="bottomRight" activeCell="M83" sqref="M83"/>
    </sheetView>
  </sheetViews>
  <sheetFormatPr defaultColWidth="12.08984375" defaultRowHeight="13.5"/>
  <cols>
    <col min="1" max="1" width="3.08984375" style="5" customWidth="1"/>
    <col min="2" max="2" width="12.453125" style="6" customWidth="1"/>
    <col min="3" max="3" width="12.6328125" style="6" customWidth="1"/>
    <col min="4" max="4" width="10.08984375" style="7" customWidth="1"/>
    <col min="5" max="5" width="13.6328125" style="8" hidden="1" customWidth="1"/>
    <col min="6" max="6" width="17" style="5" customWidth="1"/>
    <col min="7" max="7" width="10.81640625" style="5" customWidth="1"/>
    <col min="8" max="8" width="10.90625" style="5" customWidth="1"/>
    <col min="9" max="9" width="12.90625" style="5" customWidth="1"/>
    <col min="10" max="10" width="17.1796875" style="5" bestFit="1" customWidth="1"/>
    <col min="11" max="11" width="15" style="5" customWidth="1"/>
    <col min="12" max="12" width="17.1796875" style="5" bestFit="1" customWidth="1"/>
    <col min="13" max="13" width="18.36328125" style="5" customWidth="1"/>
    <col min="14" max="14" width="16.54296875" style="5" customWidth="1"/>
    <col min="15" max="15" width="17.81640625" style="5" customWidth="1"/>
    <col min="16" max="17" width="16.453125" style="5" customWidth="1"/>
    <col min="18" max="18" width="17.36328125" style="5" customWidth="1"/>
    <col min="19" max="19" width="15.54296875" style="5" customWidth="1"/>
    <col min="20" max="20" width="15.90625" style="5" customWidth="1"/>
    <col min="21" max="21" width="14.453125" style="5" bestFit="1" customWidth="1"/>
    <col min="22" max="22" width="18.81640625" style="5" customWidth="1"/>
    <col min="23" max="23" width="18.1796875" style="5" customWidth="1"/>
    <col min="24" max="24" width="15.54296875" style="5" customWidth="1"/>
    <col min="25" max="25" width="15.7265625" style="5" customWidth="1"/>
    <col min="26" max="26" width="16.1796875" style="5" customWidth="1"/>
    <col min="27" max="27" width="15" style="5" customWidth="1"/>
    <col min="28" max="28" width="17.54296875" style="5" customWidth="1"/>
    <col min="29" max="29" width="19.453125" style="5" customWidth="1"/>
    <col min="30" max="30" width="16.90625" style="5" customWidth="1"/>
    <col min="31" max="31" width="18.26953125" style="5" customWidth="1"/>
    <col min="32" max="34" width="18.26953125" style="9" customWidth="1"/>
    <col min="35" max="16384" width="12.08984375" style="5"/>
  </cols>
  <sheetData>
    <row r="1" spans="1:34" ht="14" thickBot="1"/>
    <row r="2" spans="1:34" s="10" customFormat="1" ht="26" customHeight="1">
      <c r="B2" s="508" t="s">
        <v>12</v>
      </c>
      <c r="C2" s="509"/>
      <c r="D2" s="509"/>
      <c r="E2" s="510" t="s">
        <v>13</v>
      </c>
      <c r="F2" s="512" t="s">
        <v>14</v>
      </c>
      <c r="G2" s="514" t="s">
        <v>15</v>
      </c>
      <c r="H2" s="515"/>
      <c r="I2" s="516"/>
      <c r="J2" s="517" t="s">
        <v>16</v>
      </c>
      <c r="K2" s="517"/>
      <c r="L2" s="517"/>
      <c r="M2" s="518" t="s">
        <v>17</v>
      </c>
      <c r="N2" s="518"/>
      <c r="O2" s="518"/>
      <c r="P2" s="532" t="s">
        <v>18</v>
      </c>
      <c r="Q2" s="506" t="s">
        <v>19</v>
      </c>
      <c r="R2" s="506" t="s">
        <v>20</v>
      </c>
      <c r="S2" s="506" t="s">
        <v>21</v>
      </c>
      <c r="T2" s="506" t="s">
        <v>22</v>
      </c>
      <c r="U2" s="506" t="s">
        <v>23</v>
      </c>
      <c r="V2" s="506" t="s">
        <v>24</v>
      </c>
      <c r="W2" s="506" t="s">
        <v>25</v>
      </c>
      <c r="X2" s="532" t="s">
        <v>26</v>
      </c>
      <c r="Y2" s="534" t="s">
        <v>27</v>
      </c>
      <c r="Z2" s="506" t="s">
        <v>28</v>
      </c>
      <c r="AA2" s="506" t="s">
        <v>29</v>
      </c>
      <c r="AB2" s="522" t="s">
        <v>191</v>
      </c>
      <c r="AC2" s="524" t="s">
        <v>192</v>
      </c>
      <c r="AD2" s="526" t="s">
        <v>31</v>
      </c>
      <c r="AE2" s="528" t="s">
        <v>32</v>
      </c>
      <c r="AF2" s="529" t="s">
        <v>33</v>
      </c>
      <c r="AG2" s="529" t="s">
        <v>34</v>
      </c>
      <c r="AH2" s="529" t="s">
        <v>35</v>
      </c>
    </row>
    <row r="3" spans="1:34" s="10" customFormat="1" ht="24" customHeight="1" thickBot="1">
      <c r="B3" s="12" t="s">
        <v>36</v>
      </c>
      <c r="C3" s="13" t="s">
        <v>6</v>
      </c>
      <c r="D3" s="14" t="s">
        <v>37</v>
      </c>
      <c r="E3" s="511"/>
      <c r="F3" s="513"/>
      <c r="G3" s="15" t="s">
        <v>38</v>
      </c>
      <c r="H3" s="15" t="s">
        <v>39</v>
      </c>
      <c r="I3" s="15" t="s">
        <v>10</v>
      </c>
      <c r="J3" s="16" t="s">
        <v>39</v>
      </c>
      <c r="K3" s="16" t="s">
        <v>10</v>
      </c>
      <c r="L3" s="16" t="s">
        <v>40</v>
      </c>
      <c r="M3" s="17" t="s">
        <v>39</v>
      </c>
      <c r="N3" s="17" t="s">
        <v>10</v>
      </c>
      <c r="O3" s="17" t="s">
        <v>40</v>
      </c>
      <c r="P3" s="533"/>
      <c r="Q3" s="507"/>
      <c r="R3" s="507"/>
      <c r="S3" s="507"/>
      <c r="T3" s="507"/>
      <c r="U3" s="507"/>
      <c r="V3" s="507"/>
      <c r="W3" s="507"/>
      <c r="X3" s="533"/>
      <c r="Y3" s="535"/>
      <c r="Z3" s="507"/>
      <c r="AA3" s="507"/>
      <c r="AB3" s="523"/>
      <c r="AC3" s="525"/>
      <c r="AD3" s="527"/>
      <c r="AE3" s="528"/>
      <c r="AF3" s="529"/>
      <c r="AG3" s="529"/>
      <c r="AH3" s="529"/>
    </row>
    <row r="4" spans="1:34" s="18" customFormat="1" ht="25.75" customHeight="1">
      <c r="B4" s="530" t="s">
        <v>121</v>
      </c>
      <c r="C4" s="19" t="s">
        <v>279</v>
      </c>
      <c r="D4" s="28" t="s">
        <v>41</v>
      </c>
      <c r="E4" s="48"/>
      <c r="F4" s="47">
        <f t="shared" ref="F4:F6" si="0">IFERROR(O4-SUM(Q4:W4)+AA4,0)</f>
        <v>21116.169999999995</v>
      </c>
      <c r="G4" s="33">
        <f>'Юнит 1 29-31.12'!L$17</f>
        <v>29</v>
      </c>
      <c r="H4" s="33">
        <f>'Юнит 1 29-31.12'!Q$17</f>
        <v>31</v>
      </c>
      <c r="I4" s="33">
        <f>'Юнит 1 29-31.12'!R$17</f>
        <v>0</v>
      </c>
      <c r="J4" s="20">
        <f>'Юнит 1 29-31.12'!T$74</f>
        <v>31859.55</v>
      </c>
      <c r="K4" s="21">
        <f>'Юнит 1 29-31.12'!U$74</f>
        <v>0</v>
      </c>
      <c r="L4" s="22">
        <f t="shared" ref="L4:L6" si="1">IFERROR(J4+K4,0)</f>
        <v>31859.55</v>
      </c>
      <c r="M4" s="20">
        <f>'Юнит 1 29-31.12'!W$74</f>
        <v>37862.85</v>
      </c>
      <c r="N4" s="21">
        <f>'Юнит 1 29-31.12'!X$74</f>
        <v>0</v>
      </c>
      <c r="O4" s="285">
        <f t="shared" ref="O4:O6" si="2">IFERROR(M4+N4,0)</f>
        <v>37862.85</v>
      </c>
      <c r="P4" s="225">
        <f>'Юнит 1 29-31.12'!AB$74</f>
        <v>3949.17</v>
      </c>
      <c r="Q4" s="227">
        <f>'Юнит 1 29-31.12'!AE$74</f>
        <v>2587.3000000000002</v>
      </c>
      <c r="R4" s="21">
        <f>'Юнит 1 29-31.12'!AC$74</f>
        <v>13659.080000000002</v>
      </c>
      <c r="S4" s="227">
        <f>'Юнит 1 29-31.12'!AI$74</f>
        <v>413.9</v>
      </c>
      <c r="T4" s="21"/>
      <c r="U4" s="21">
        <f>'Юнит 1 29-31.12'!AJ$74</f>
        <v>0</v>
      </c>
      <c r="V4" s="225">
        <v>86.4</v>
      </c>
      <c r="W4" s="24">
        <f>'Юнит 1 29-31.12'!AF$74</f>
        <v>0</v>
      </c>
      <c r="X4" s="25">
        <f>'Юнит 1 29-31.12'!AG$74</f>
        <v>0</v>
      </c>
      <c r="Y4" s="25">
        <f>'Юнит 1 29-31.12'!AH84</f>
        <v>0</v>
      </c>
      <c r="Z4" s="249">
        <v>313.33</v>
      </c>
      <c r="AA4" s="25"/>
      <c r="AB4" s="287">
        <f>O4-SUM(P4:Y4)+AA4</f>
        <v>17166.999999999993</v>
      </c>
      <c r="AC4" s="417">
        <f>O4-SUM(P4:Z4)+AA4</f>
        <v>16853.669999999991</v>
      </c>
      <c r="AD4" s="519">
        <f>SUM(AC4:AC9)</f>
        <v>67154.079999999987</v>
      </c>
      <c r="AE4" s="9">
        <f t="shared" ref="AE4:AE9" si="3">P4/O4</f>
        <v>0.10430197409862174</v>
      </c>
      <c r="AF4" s="9">
        <f t="shared" ref="AF4:AF7" si="4">AC4/P4</f>
        <v>4.2676486451583475</v>
      </c>
      <c r="AG4" s="9">
        <f t="shared" ref="AG4:AG40" si="5">AC4/O4</f>
        <v>0.44512417844932411</v>
      </c>
      <c r="AH4" s="9">
        <f t="shared" ref="AH4:AH9" si="6">(W4+X4+Y4)/O4</f>
        <v>0</v>
      </c>
    </row>
    <row r="5" spans="1:34" s="18" customFormat="1" ht="25.75" customHeight="1">
      <c r="B5" s="531"/>
      <c r="C5" s="416" t="s">
        <v>134</v>
      </c>
      <c r="D5" s="290" t="s">
        <v>41</v>
      </c>
      <c r="E5" s="48"/>
      <c r="F5" s="47">
        <f t="shared" ref="F5" si="7">IFERROR(O5-SUM(Q5:W5)+AA5,0)</f>
        <v>8163.4699999999993</v>
      </c>
      <c r="G5" s="33">
        <f>'Юнит 1 01-04.01'!L$17</f>
        <v>37</v>
      </c>
      <c r="H5" s="33">
        <f>'Юнит 1 01-04.01'!Q$17</f>
        <v>14</v>
      </c>
      <c r="I5" s="33">
        <f>'Юнит 1 01-04.01'!R$17</f>
        <v>0</v>
      </c>
      <c r="J5" s="20">
        <f>'Юнит 1 01-04.01'!T$74</f>
        <v>14286.08</v>
      </c>
      <c r="K5" s="21">
        <f>'Юнит 1 01-04.01'!U$74</f>
        <v>0</v>
      </c>
      <c r="L5" s="22">
        <f t="shared" ref="L5" si="8">IFERROR(J5+K5,0)</f>
        <v>14286.08</v>
      </c>
      <c r="M5" s="20">
        <f>'Юнит 1 01-04.01'!W$74</f>
        <v>17125.77</v>
      </c>
      <c r="N5" s="21">
        <f>'Юнит 1 01-04.01'!X$74</f>
        <v>0</v>
      </c>
      <c r="O5" s="285">
        <f t="shared" ref="O5" si="9">IFERROR(M5+N5,0)</f>
        <v>17125.77</v>
      </c>
      <c r="P5" s="225">
        <f>'Юнит 1 01-04.01'!AB$74</f>
        <v>1763.04</v>
      </c>
      <c r="Q5" s="227">
        <f>'Юнит 1 01-04.01'!AE$74</f>
        <v>1955.7500000000002</v>
      </c>
      <c r="R5" s="21">
        <f>'Юнит 1 01-04.01'!AC$74</f>
        <v>6195.14</v>
      </c>
      <c r="S5" s="227">
        <f>'Юнит 1 01-04.01'!AI$74</f>
        <v>635.73</v>
      </c>
      <c r="T5" s="21"/>
      <c r="U5" s="21">
        <f>'Юнит 1 01-04.01'!AJ$74</f>
        <v>0</v>
      </c>
      <c r="V5" s="225">
        <v>175.68</v>
      </c>
      <c r="W5" s="24">
        <f>'Юнит 1 01-04.01'!AF$74</f>
        <v>0</v>
      </c>
      <c r="X5" s="25">
        <f>'Юнит 1 01-04.01'!AG$74</f>
        <v>4738</v>
      </c>
      <c r="Y5" s="25">
        <f>'Юнит 1 01-04.01'!AH85</f>
        <v>0</v>
      </c>
      <c r="Z5" s="249">
        <v>144.56</v>
      </c>
      <c r="AA5" s="25"/>
      <c r="AB5" s="287">
        <f>O5-SUM(P5:Y5)+AA5</f>
        <v>1662.4300000000003</v>
      </c>
      <c r="AC5" s="417">
        <f>O5-SUM(P5:Z5)+AA5</f>
        <v>1517.8700000000008</v>
      </c>
      <c r="AD5" s="520"/>
      <c r="AE5" s="9"/>
      <c r="AF5" s="9"/>
      <c r="AG5" s="9"/>
      <c r="AH5" s="9"/>
    </row>
    <row r="6" spans="1:34" s="18" customFormat="1" ht="25.75" customHeight="1">
      <c r="B6" s="30" t="s">
        <v>122</v>
      </c>
      <c r="C6" s="26" t="s">
        <v>125</v>
      </c>
      <c r="D6" s="27" t="s">
        <v>42</v>
      </c>
      <c r="E6" s="49"/>
      <c r="F6" s="47">
        <f t="shared" si="0"/>
        <v>25524.230000000003</v>
      </c>
      <c r="G6" s="33">
        <f>'Юнит 2'!L$17</f>
        <v>86</v>
      </c>
      <c r="H6" s="33">
        <f>'Юнит 2'!Q$17</f>
        <v>43</v>
      </c>
      <c r="I6" s="33">
        <f>'Юнит 2'!R$17</f>
        <v>-1</v>
      </c>
      <c r="J6" s="20">
        <f>'Юнит 2'!T$74</f>
        <v>43245.32</v>
      </c>
      <c r="K6" s="21">
        <f>'Юнит 2'!U$74</f>
        <v>-931</v>
      </c>
      <c r="L6" s="22">
        <f t="shared" si="1"/>
        <v>42314.32</v>
      </c>
      <c r="M6" s="20">
        <f>'Юнит 2'!W$74</f>
        <v>52197.86</v>
      </c>
      <c r="N6" s="21">
        <f>'Юнит 2'!X$74</f>
        <v>-1199</v>
      </c>
      <c r="O6" s="285">
        <f t="shared" si="2"/>
        <v>50998.86</v>
      </c>
      <c r="P6" s="225">
        <f>'Юнит 2'!AB$74</f>
        <v>5562.9000000000005</v>
      </c>
      <c r="Q6" s="23">
        <f>'Юнит 2'!AE$74</f>
        <v>5752.8</v>
      </c>
      <c r="R6" s="21">
        <f>'Юнит 2'!AC$74</f>
        <v>18463.039999999997</v>
      </c>
      <c r="S6" s="227">
        <f>'Юнит 2'!AI$74</f>
        <v>1083.1099999999999</v>
      </c>
      <c r="T6" s="21"/>
      <c r="U6" s="21">
        <f>'Юнит 2'!AJ$74</f>
        <v>0</v>
      </c>
      <c r="V6" s="225">
        <v>175.68</v>
      </c>
      <c r="W6" s="24">
        <f>'Юнит 2'!AF$74</f>
        <v>0</v>
      </c>
      <c r="X6" s="25">
        <f>'Юнит 2'!AG$74</f>
        <v>6535</v>
      </c>
      <c r="Y6" s="25">
        <f>'Юнит 2'!AH85</f>
        <v>0</v>
      </c>
      <c r="Z6" s="249">
        <v>416.28</v>
      </c>
      <c r="AA6" s="25"/>
      <c r="AB6" s="287">
        <f t="shared" ref="AB6:AB39" si="10">O6-SUM(P6:Y6)+AA6</f>
        <v>13426.330000000002</v>
      </c>
      <c r="AC6" s="34">
        <f t="shared" ref="AC6:AC39" si="11">O6-SUM(P6:Z6)+AA6</f>
        <v>13010.050000000003</v>
      </c>
      <c r="AD6" s="520"/>
      <c r="AE6" s="9">
        <f t="shared" si="3"/>
        <v>0.10907890882266781</v>
      </c>
      <c r="AF6" s="9">
        <f t="shared" si="4"/>
        <v>2.3387172158406591</v>
      </c>
      <c r="AG6" s="9">
        <f t="shared" si="5"/>
        <v>0.25510472194868677</v>
      </c>
      <c r="AH6" s="9">
        <f t="shared" si="6"/>
        <v>0.12814011921050783</v>
      </c>
    </row>
    <row r="7" spans="1:34" s="18" customFormat="1" ht="25.75" customHeight="1">
      <c r="B7" s="30" t="s">
        <v>123</v>
      </c>
      <c r="C7" s="31" t="s">
        <v>126</v>
      </c>
      <c r="D7" s="32" t="s">
        <v>43</v>
      </c>
      <c r="E7" s="48"/>
      <c r="F7" s="47">
        <f t="shared" ref="F7" si="12">IFERROR(O7-SUM(Q7:W7)+AA7,0)</f>
        <v>25982.83</v>
      </c>
      <c r="G7" s="33">
        <f>'Юнит 3'!L$17</f>
        <v>62</v>
      </c>
      <c r="H7" s="33">
        <f>'Юнит 3'!Q$17</f>
        <v>49</v>
      </c>
      <c r="I7" s="33">
        <f>'Юнит 3'!R$17</f>
        <v>-1</v>
      </c>
      <c r="J7" s="20">
        <f>'Юнит 3'!T$74</f>
        <v>45785.47</v>
      </c>
      <c r="K7" s="21">
        <f>'Юнит 3'!U$74</f>
        <v>-948</v>
      </c>
      <c r="L7" s="22">
        <f t="shared" ref="L7" si="13">IFERROR(J7+K7,0)</f>
        <v>44837.47</v>
      </c>
      <c r="M7" s="20">
        <f>'Юнит 3'!W$74</f>
        <v>56919.740000000005</v>
      </c>
      <c r="N7" s="21">
        <f>'Юнит 3'!X$74</f>
        <v>-1174</v>
      </c>
      <c r="O7" s="285">
        <f t="shared" ref="O7" si="14">IFERROR(M7+N7,0)</f>
        <v>55745.740000000005</v>
      </c>
      <c r="P7" s="225">
        <f>'Юнит 3'!AB$74</f>
        <v>6528.420000000001</v>
      </c>
      <c r="Q7" s="23">
        <f>'Юнит 3'!AE$74</f>
        <v>6055.25</v>
      </c>
      <c r="R7" s="21">
        <f>'Юнит 3'!AC$74</f>
        <v>19306.860000000004</v>
      </c>
      <c r="S7" s="227">
        <f>'Юнит 3'!AI$74</f>
        <v>1361.68</v>
      </c>
      <c r="T7" s="21"/>
      <c r="U7" s="21">
        <f>'Юнит 3'!AJ$74</f>
        <v>0</v>
      </c>
      <c r="V7" s="225">
        <v>117.12</v>
      </c>
      <c r="W7" s="24">
        <f>'Юнит 3'!AF$74</f>
        <v>2922</v>
      </c>
      <c r="X7" s="25">
        <f>'Юнит 3'!AG$74</f>
        <v>3464</v>
      </c>
      <c r="Y7" s="25">
        <f>'Юнит 3'!AH86</f>
        <v>0</v>
      </c>
      <c r="Z7" s="249">
        <v>467.24</v>
      </c>
      <c r="AA7" s="25"/>
      <c r="AB7" s="287">
        <f t="shared" si="10"/>
        <v>15990.409999999996</v>
      </c>
      <c r="AC7" s="34">
        <f t="shared" si="11"/>
        <v>15523.169999999998</v>
      </c>
      <c r="AD7" s="520"/>
      <c r="AE7" s="9">
        <f t="shared" si="3"/>
        <v>0.11711065276019299</v>
      </c>
      <c r="AF7" s="9">
        <f t="shared" si="4"/>
        <v>2.3777835984817148</v>
      </c>
      <c r="AG7" s="9">
        <f t="shared" si="5"/>
        <v>0.27846378934067423</v>
      </c>
      <c r="AH7" s="9">
        <f t="shared" si="6"/>
        <v>0.11455583870624014</v>
      </c>
    </row>
    <row r="8" spans="1:34" s="18" customFormat="1" ht="25.5" customHeight="1">
      <c r="B8" s="30" t="s">
        <v>124</v>
      </c>
      <c r="C8" s="31" t="s">
        <v>128</v>
      </c>
      <c r="D8" s="32" t="s">
        <v>44</v>
      </c>
      <c r="E8" s="48"/>
      <c r="F8" s="47">
        <f t="shared" ref="F8:F9" si="15">IFERROR(O8-SUM(Q8:W8)+AA8,0)</f>
        <v>22836.85</v>
      </c>
      <c r="G8" s="33">
        <f>'Юнит 4'!L$17</f>
        <v>86</v>
      </c>
      <c r="H8" s="33">
        <f>'Юнит 4'!Q$17</f>
        <v>49</v>
      </c>
      <c r="I8" s="33">
        <f>'Юнит 4'!R$17</f>
        <v>-2</v>
      </c>
      <c r="J8" s="20">
        <f>'Юнит 4'!T$74</f>
        <v>44338.880000000005</v>
      </c>
      <c r="K8" s="21">
        <f>'Юнит 4'!U$74</f>
        <v>-1888</v>
      </c>
      <c r="L8" s="22">
        <f t="shared" ref="L8:L10" si="16">IFERROR(J8+K8,0)</f>
        <v>42450.880000000005</v>
      </c>
      <c r="M8" s="20">
        <f>'Юнит 4'!W$74</f>
        <v>59321.67</v>
      </c>
      <c r="N8" s="21">
        <f>'Юнит 4'!X$74</f>
        <v>-2412</v>
      </c>
      <c r="O8" s="285">
        <f t="shared" ref="O8:O10" si="17">IFERROR(M8+N8,0)</f>
        <v>56909.67</v>
      </c>
      <c r="P8" s="225">
        <f>'Юнит 4'!AB$74</f>
        <v>6764.5200000000013</v>
      </c>
      <c r="Q8" s="23">
        <f>'Юнит 4'!AE$74</f>
        <v>6115.35</v>
      </c>
      <c r="R8" s="21">
        <f>'Юнит 4'!AC$74</f>
        <v>20543.919999999998</v>
      </c>
      <c r="S8" s="227">
        <f>'Юнит 4'!AI$74</f>
        <v>1438.99</v>
      </c>
      <c r="T8" s="21"/>
      <c r="U8" s="21">
        <f>'Юнит 4'!AJ$74</f>
        <v>0</v>
      </c>
      <c r="V8" s="225">
        <v>58.56</v>
      </c>
      <c r="W8" s="24">
        <f>'Юнит 4'!AF$74</f>
        <v>5916</v>
      </c>
      <c r="X8" s="25">
        <f>'Юнит 4'!AG$74</f>
        <v>2033</v>
      </c>
      <c r="Y8" s="25">
        <f>'Юнит 4'!AH87</f>
        <v>0</v>
      </c>
      <c r="Z8" s="249">
        <v>456.13</v>
      </c>
      <c r="AA8" s="25"/>
      <c r="AB8" s="287">
        <f t="shared" si="10"/>
        <v>14039.330000000002</v>
      </c>
      <c r="AC8" s="34">
        <f t="shared" si="11"/>
        <v>13583.200000000004</v>
      </c>
      <c r="AD8" s="520"/>
      <c r="AE8" s="9">
        <f t="shared" ref="AE8" si="18">P8/O8</f>
        <v>0.11886415788388865</v>
      </c>
      <c r="AF8" s="9">
        <f>AC8/P8</f>
        <v>2.0080064808737355</v>
      </c>
      <c r="AG8" s="9">
        <f t="shared" ref="AG8" si="19">AC8/O8</f>
        <v>0.23867999937444734</v>
      </c>
      <c r="AH8" s="9">
        <f t="shared" ref="AH8" si="20">(W8+X8+Y8)/O8</f>
        <v>0.13967749241912666</v>
      </c>
    </row>
    <row r="9" spans="1:34" s="18" customFormat="1" ht="25.5" customHeight="1" thickBot="1">
      <c r="B9" s="35" t="s">
        <v>127</v>
      </c>
      <c r="C9" s="36" t="s">
        <v>129</v>
      </c>
      <c r="D9" s="37" t="s">
        <v>45</v>
      </c>
      <c r="E9" s="49"/>
      <c r="F9" s="38">
        <f t="shared" si="15"/>
        <v>26541.809999999998</v>
      </c>
      <c r="G9" s="39">
        <f>'Юнит 5'!L$17</f>
        <v>157</v>
      </c>
      <c r="H9" s="39">
        <f>'Юнит 5'!Q$17</f>
        <v>70</v>
      </c>
      <c r="I9" s="39">
        <f>'Юнит 5'!R$17</f>
        <v>-1</v>
      </c>
      <c r="J9" s="40">
        <f>'Юнит 5'!T$74</f>
        <v>53707.42</v>
      </c>
      <c r="K9" s="41">
        <f>'Юнит 5'!U$74</f>
        <v>-813</v>
      </c>
      <c r="L9" s="42">
        <f t="shared" si="16"/>
        <v>52894.42</v>
      </c>
      <c r="M9" s="40">
        <f>'Юнит 5'!W$74</f>
        <v>80352</v>
      </c>
      <c r="N9" s="41">
        <f>'Юнит 5'!X$74</f>
        <v>-1238</v>
      </c>
      <c r="O9" s="286">
        <f t="shared" si="17"/>
        <v>79114</v>
      </c>
      <c r="P9" s="226">
        <f>'Юнит 5'!AB$74</f>
        <v>9760.3200000000015</v>
      </c>
      <c r="Q9" s="43">
        <f>'Юнит 5'!AE$74</f>
        <v>8509.6</v>
      </c>
      <c r="R9" s="41">
        <f>'Юнит 5'!AC$74</f>
        <v>28720.66</v>
      </c>
      <c r="S9" s="280">
        <f>'Юнит 5'!AI$74</f>
        <v>1377.57</v>
      </c>
      <c r="T9" s="41"/>
      <c r="U9" s="41">
        <f>'Юнит 5'!AJ$74</f>
        <v>0</v>
      </c>
      <c r="V9" s="226">
        <v>351.36</v>
      </c>
      <c r="W9" s="44">
        <f>'Юнит 5'!AF$74</f>
        <v>13613</v>
      </c>
      <c r="X9" s="45">
        <f>'Юнит 5'!AG$74</f>
        <v>9632</v>
      </c>
      <c r="Y9" s="45">
        <f>'Юнит 5'!AH88</f>
        <v>0</v>
      </c>
      <c r="Z9" s="250">
        <v>483.37</v>
      </c>
      <c r="AA9" s="45"/>
      <c r="AB9" s="288">
        <f t="shared" si="10"/>
        <v>7149.4899999999907</v>
      </c>
      <c r="AC9" s="46">
        <f>O9-SUM(P9:Z9)+AA9</f>
        <v>6666.1199999999953</v>
      </c>
      <c r="AD9" s="521"/>
      <c r="AE9" s="9">
        <f t="shared" si="3"/>
        <v>0.12337032636448671</v>
      </c>
      <c r="AF9" s="9">
        <f>AC9/P9</f>
        <v>0.68298170551785131</v>
      </c>
      <c r="AG9" s="9">
        <f t="shared" si="5"/>
        <v>8.4259675910711068E-2</v>
      </c>
      <c r="AH9" s="9">
        <f t="shared" si="6"/>
        <v>0.29381651793614277</v>
      </c>
    </row>
    <row r="10" spans="1:34" s="18" customFormat="1" ht="25.5" customHeight="1">
      <c r="A10" s="237"/>
      <c r="B10" s="238" t="s">
        <v>156</v>
      </c>
      <c r="C10" s="239" t="s">
        <v>148</v>
      </c>
      <c r="D10" s="48" t="s">
        <v>152</v>
      </c>
      <c r="E10" s="47"/>
      <c r="F10" s="47">
        <f t="shared" ref="F10" si="21">IFERROR(O10-SUM(Q10:W10)+AA10,0)</f>
        <v>59865</v>
      </c>
      <c r="G10" s="33">
        <f>'Юнит 6'!L$45</f>
        <v>286</v>
      </c>
      <c r="H10" s="33">
        <f>'Юнит 6'!Q$45</f>
        <v>118</v>
      </c>
      <c r="I10" s="33">
        <f>'Юнит 6'!R$45</f>
        <v>-1</v>
      </c>
      <c r="J10" s="20">
        <f>'Юнит 6'!T$102</f>
        <v>85982.959999999992</v>
      </c>
      <c r="K10" s="21">
        <f>'Юнит 6'!U$102</f>
        <v>-777</v>
      </c>
      <c r="L10" s="22">
        <f t="shared" si="16"/>
        <v>85205.959999999992</v>
      </c>
      <c r="M10" s="20">
        <f>'Юнит 6'!W$102</f>
        <v>132376.93</v>
      </c>
      <c r="N10" s="21">
        <f>'Юнит 6'!X$102</f>
        <v>-1238</v>
      </c>
      <c r="O10" s="285">
        <f t="shared" si="17"/>
        <v>131138.93</v>
      </c>
      <c r="P10" s="225">
        <f>'Юнит 6'!AB$102</f>
        <v>15974.009999999998</v>
      </c>
      <c r="Q10" s="227">
        <f>'Юнит 6'!AE$102</f>
        <v>12544.649999999998</v>
      </c>
      <c r="R10" s="21">
        <f>'Юнит 6'!AC$102</f>
        <v>47795.469999999994</v>
      </c>
      <c r="S10" s="227">
        <f>'Юнит 6'!AI$102</f>
        <v>1261.4100000000001</v>
      </c>
      <c r="T10" s="21"/>
      <c r="U10" s="21">
        <f>'Юнит 6'!AJ$102</f>
        <v>0</v>
      </c>
      <c r="V10" s="225">
        <v>146.4</v>
      </c>
      <c r="W10" s="24">
        <f>'Юнит 6'!AF$102</f>
        <v>9526</v>
      </c>
      <c r="X10" s="25">
        <f>'Юнит 6'!AG$102</f>
        <v>17308</v>
      </c>
      <c r="Y10" s="25">
        <f>'Юнит 6'!AH117</f>
        <v>0</v>
      </c>
      <c r="Z10" s="249">
        <v>922.79</v>
      </c>
      <c r="AA10" s="25"/>
      <c r="AB10" s="287">
        <f>O10-SUM(P10:Y10)+AA10</f>
        <v>26582.990000000005</v>
      </c>
      <c r="AC10" s="34">
        <f>O10-SUM(P10:Z10)+AA10</f>
        <v>25660.200000000012</v>
      </c>
      <c r="AD10" s="519">
        <f>SUM(AC10:AC13)</f>
        <v>265557.06000000006</v>
      </c>
      <c r="AE10" s="9">
        <f t="shared" ref="AE10:AE39" si="22">P10/O10</f>
        <v>0.12180982413079014</v>
      </c>
      <c r="AF10" s="9">
        <f t="shared" ref="AF10:AF39" si="23">AC10/P10</f>
        <v>1.6063718502742901</v>
      </c>
      <c r="AG10" s="9">
        <f t="shared" ref="AG10:AG39" si="24">AC10/O10</f>
        <v>0.19567187257056323</v>
      </c>
      <c r="AH10" s="9">
        <f t="shared" ref="AH10:AH39" si="25">(W10+X10+Y10)/O10</f>
        <v>0.20462268526973645</v>
      </c>
    </row>
    <row r="11" spans="1:34" s="18" customFormat="1" ht="25.5" customHeight="1">
      <c r="B11" s="30" t="s">
        <v>157</v>
      </c>
      <c r="C11" s="26" t="s">
        <v>149</v>
      </c>
      <c r="D11" s="27" t="s">
        <v>153</v>
      </c>
      <c r="E11" s="49"/>
      <c r="F11" s="47">
        <f t="shared" ref="F11" si="26">IFERROR(O11-SUM(Q11:W11)+AA11,0)</f>
        <v>105982.03999999998</v>
      </c>
      <c r="G11" s="33">
        <f>'Юнит 7'!L$45</f>
        <v>388</v>
      </c>
      <c r="H11" s="33">
        <f>'Юнит 7'!Q$45</f>
        <v>212</v>
      </c>
      <c r="I11" s="33">
        <f>'Юнит 7'!R$45</f>
        <v>-2</v>
      </c>
      <c r="J11" s="20">
        <f>'Юнит 7'!T$102</f>
        <v>149383.20000000001</v>
      </c>
      <c r="K11" s="21">
        <f>'Юнит 7'!U$102</f>
        <v>-1458</v>
      </c>
      <c r="L11" s="22">
        <f t="shared" ref="L11" si="27">IFERROR(J11+K11,0)</f>
        <v>147925.20000000001</v>
      </c>
      <c r="M11" s="20">
        <f>'Юнит 7'!W$102</f>
        <v>234275.74</v>
      </c>
      <c r="N11" s="21">
        <f>'Юнит 7'!X$102</f>
        <v>-2388</v>
      </c>
      <c r="O11" s="285">
        <f t="shared" ref="O11" si="28">IFERROR(M11+N11,0)</f>
        <v>231887.74</v>
      </c>
      <c r="P11" s="225">
        <f>'Юнит 7'!AB$102</f>
        <v>27919.799999999996</v>
      </c>
      <c r="Q11" s="227">
        <f>'Юнит 7'!AE$102</f>
        <v>22767.799999999996</v>
      </c>
      <c r="R11" s="21">
        <f>'Юнит 7'!AC$102</f>
        <v>84374.680000000022</v>
      </c>
      <c r="S11" s="227">
        <f>'Юнит 7'!AI$102</f>
        <v>1132.46</v>
      </c>
      <c r="T11" s="21">
        <v>165</v>
      </c>
      <c r="U11" s="21">
        <f>'Юнит 7'!AJ$102</f>
        <v>0</v>
      </c>
      <c r="V11" s="225">
        <v>497.76</v>
      </c>
      <c r="W11" s="24">
        <f>'Юнит 7'!AF$102</f>
        <v>16968</v>
      </c>
      <c r="X11" s="25">
        <f>'Юнит 7'!AG$102</f>
        <v>25029</v>
      </c>
      <c r="Y11" s="25">
        <f>'Юнит 7'!AH118</f>
        <v>0</v>
      </c>
      <c r="Z11" s="249">
        <v>1478.16</v>
      </c>
      <c r="AA11" s="25"/>
      <c r="AB11" s="287">
        <f t="shared" si="10"/>
        <v>53033.239999999962</v>
      </c>
      <c r="AC11" s="34">
        <f t="shared" si="11"/>
        <v>51555.079999999958</v>
      </c>
      <c r="AD11" s="520"/>
      <c r="AE11" s="9">
        <f t="shared" si="22"/>
        <v>0.12040222566315924</v>
      </c>
      <c r="AF11" s="9">
        <f t="shared" si="23"/>
        <v>1.8465418806724965</v>
      </c>
      <c r="AG11" s="9">
        <f t="shared" si="24"/>
        <v>0.22232775221320436</v>
      </c>
      <c r="AH11" s="9">
        <f t="shared" si="25"/>
        <v>0.18110918671250151</v>
      </c>
    </row>
    <row r="12" spans="1:34" s="18" customFormat="1" ht="25.5" customHeight="1">
      <c r="B12" s="30" t="s">
        <v>158</v>
      </c>
      <c r="C12" s="26" t="s">
        <v>150</v>
      </c>
      <c r="D12" s="27" t="s">
        <v>154</v>
      </c>
      <c r="E12" s="49"/>
      <c r="F12" s="47">
        <f t="shared" ref="F12:F17" si="29">IFERROR(O12-SUM(Q12:W12)+AA12,0)</f>
        <v>168699.24</v>
      </c>
      <c r="G12" s="33">
        <f>'Юнит 8'!L$45</f>
        <v>640</v>
      </c>
      <c r="H12" s="33">
        <f>'Юнит 8'!Q$45</f>
        <v>332</v>
      </c>
      <c r="I12" s="33">
        <f>'Юнит 8'!R$45</f>
        <v>-3</v>
      </c>
      <c r="J12" s="20">
        <f>'Юнит 8'!T$102</f>
        <v>231517.83</v>
      </c>
      <c r="K12" s="21">
        <f>'Юнит 8'!U$102</f>
        <v>-2178</v>
      </c>
      <c r="L12" s="22">
        <f t="shared" ref="L12" si="30">IFERROR(J12+K12,0)</f>
        <v>229339.83</v>
      </c>
      <c r="M12" s="20">
        <f>'Юнит 8'!W$102</f>
        <v>360665.46</v>
      </c>
      <c r="N12" s="21">
        <f>'Юнит 8'!X$102</f>
        <v>-3466</v>
      </c>
      <c r="O12" s="285">
        <f t="shared" ref="O12:O17" si="31">IFERROR(M12+N12,0)</f>
        <v>357199.46</v>
      </c>
      <c r="P12" s="225">
        <f>'Юнит 8'!AB$102</f>
        <v>44360.02999999997</v>
      </c>
      <c r="Q12" s="227">
        <f>'Юнит 8'!AE$102</f>
        <v>32716.079999999987</v>
      </c>
      <c r="R12" s="21">
        <f>'Юнит 8'!AC$102</f>
        <v>132861.28000000003</v>
      </c>
      <c r="S12" s="227">
        <f>'Юнит 8'!AI$102</f>
        <v>1284.6600000000001</v>
      </c>
      <c r="T12" s="21">
        <v>1905</v>
      </c>
      <c r="U12" s="21">
        <f>'Юнит 8'!AJ$102</f>
        <v>294</v>
      </c>
      <c r="V12" s="225">
        <v>439.2</v>
      </c>
      <c r="W12" s="24">
        <f>'Юнит 8'!AF$102</f>
        <v>19000</v>
      </c>
      <c r="X12" s="25">
        <f>'Юнит 8'!AG$102</f>
        <v>43359</v>
      </c>
      <c r="Y12" s="25">
        <f>'Юнит 8'!AH119</f>
        <v>0</v>
      </c>
      <c r="Z12" s="249">
        <v>2261.2600000000002</v>
      </c>
      <c r="AA12" s="25"/>
      <c r="AB12" s="287">
        <f t="shared" si="10"/>
        <v>80980.210000000021</v>
      </c>
      <c r="AC12" s="34">
        <f t="shared" si="11"/>
        <v>78718.950000000012</v>
      </c>
      <c r="AD12" s="520"/>
      <c r="AE12" s="9">
        <f t="shared" si="22"/>
        <v>0.12418840162860259</v>
      </c>
      <c r="AF12" s="9">
        <f t="shared" si="23"/>
        <v>1.7745468161315505</v>
      </c>
      <c r="AG12" s="9">
        <f t="shared" si="24"/>
        <v>0.22037813271050299</v>
      </c>
      <c r="AH12" s="9">
        <f t="shared" si="25"/>
        <v>0.17457753155617872</v>
      </c>
    </row>
    <row r="13" spans="1:34" s="18" customFormat="1" ht="25.5" customHeight="1" thickBot="1">
      <c r="B13" s="233" t="s">
        <v>159</v>
      </c>
      <c r="C13" s="36" t="s">
        <v>151</v>
      </c>
      <c r="D13" s="37" t="s">
        <v>155</v>
      </c>
      <c r="E13" s="236"/>
      <c r="F13" s="38">
        <f t="shared" si="29"/>
        <v>214108.03000000012</v>
      </c>
      <c r="G13" s="39">
        <f>'Юнит 9'!L$45</f>
        <v>632</v>
      </c>
      <c r="H13" s="39">
        <f>'Юнит 9'!Q$45</f>
        <v>399</v>
      </c>
      <c r="I13" s="39">
        <f>'Юнит 9'!R$45</f>
        <v>-9</v>
      </c>
      <c r="J13" s="40">
        <f>'Юнит 9'!T$102</f>
        <v>296481.40000000008</v>
      </c>
      <c r="K13" s="41">
        <f>'Юнит 9'!U$102</f>
        <v>-6522</v>
      </c>
      <c r="L13" s="42">
        <f t="shared" ref="L13:L15" si="32">IFERROR(J13+K13,0)</f>
        <v>289959.40000000008</v>
      </c>
      <c r="M13" s="40">
        <f>'Юнит 9'!W$102</f>
        <v>464446.44</v>
      </c>
      <c r="N13" s="41">
        <f>'Юнит 9'!X$102</f>
        <v>-10316</v>
      </c>
      <c r="O13" s="286">
        <f t="shared" si="31"/>
        <v>454130.44</v>
      </c>
      <c r="P13" s="226">
        <f>'Юнит 9'!AB$102</f>
        <v>51789.50999999998</v>
      </c>
      <c r="Q13" s="280">
        <f>'Юнит 9'!AE$102</f>
        <v>45998.579999999973</v>
      </c>
      <c r="R13" s="41">
        <f>'Юнит 9'!AC$102</f>
        <v>171766.48999999993</v>
      </c>
      <c r="S13" s="280">
        <f>'Юнит 9'!AI$102</f>
        <v>1545.78</v>
      </c>
      <c r="T13" s="41">
        <v>465</v>
      </c>
      <c r="U13" s="41">
        <f>'Юнит 9'!AJ$102</f>
        <v>0</v>
      </c>
      <c r="V13" s="226">
        <v>58.56</v>
      </c>
      <c r="W13" s="44">
        <f>'Юнит 9'!AF$102</f>
        <v>20188</v>
      </c>
      <c r="X13" s="45">
        <f>'Юнит 9'!AG$102</f>
        <v>49771</v>
      </c>
      <c r="Y13" s="45">
        <f>'Юнит 9'!AH120</f>
        <v>0</v>
      </c>
      <c r="Z13" s="250">
        <v>2924.69</v>
      </c>
      <c r="AA13" s="45"/>
      <c r="AB13" s="288">
        <f t="shared" ref="AB13" si="33">O13-SUM(P13:Y13)+AA13</f>
        <v>112547.52000000008</v>
      </c>
      <c r="AC13" s="46">
        <f t="shared" ref="AC13" si="34">O13-SUM(P13:Z13)+AA13</f>
        <v>109622.83000000007</v>
      </c>
      <c r="AD13" s="521"/>
      <c r="AE13" s="9">
        <f t="shared" si="22"/>
        <v>0.11404104512351117</v>
      </c>
      <c r="AF13" s="9">
        <f t="shared" si="23"/>
        <v>2.1166995015013681</v>
      </c>
      <c r="AG13" s="9">
        <f t="shared" si="24"/>
        <v>0.2413906233636311</v>
      </c>
      <c r="AH13" s="9">
        <f t="shared" si="25"/>
        <v>0.15405045299319728</v>
      </c>
    </row>
    <row r="14" spans="1:34" s="18" customFormat="1" ht="25.5" customHeight="1">
      <c r="B14" s="303" t="s">
        <v>218</v>
      </c>
      <c r="C14" s="304" t="s">
        <v>220</v>
      </c>
      <c r="D14" s="290" t="s">
        <v>221</v>
      </c>
      <c r="E14" s="48"/>
      <c r="F14" s="308">
        <f t="shared" si="29"/>
        <v>183388.28000000003</v>
      </c>
      <c r="G14" s="309">
        <f>'Юнит 10'!L$58</f>
        <v>833</v>
      </c>
      <c r="H14" s="309">
        <f>'Юнит 10'!Q$58</f>
        <v>382</v>
      </c>
      <c r="I14" s="309">
        <f>'Юнит 10'!R$58</f>
        <v>-8</v>
      </c>
      <c r="J14" s="310">
        <f>'Юнит 10'!T$58</f>
        <v>300005.61999999994</v>
      </c>
      <c r="K14" s="311">
        <f>'Юнит 10'!U$58</f>
        <v>-6272.41</v>
      </c>
      <c r="L14" s="312">
        <f t="shared" si="32"/>
        <v>293733.20999999996</v>
      </c>
      <c r="M14" s="310">
        <f>'Юнит 10'!W$58</f>
        <v>466843.39</v>
      </c>
      <c r="N14" s="311">
        <f>'Юнит 10'!X$58</f>
        <v>-9947.9500000000007</v>
      </c>
      <c r="O14" s="313">
        <f t="shared" si="31"/>
        <v>456895.44</v>
      </c>
      <c r="P14" s="314">
        <f>'Юнит 10'!AB$58</f>
        <v>49184.919999999991</v>
      </c>
      <c r="Q14" s="315">
        <f>'Юнит 10'!AE$58</f>
        <v>46676.690000000031</v>
      </c>
      <c r="R14" s="311">
        <f>'Юнит 10'!AC$58</f>
        <v>172521.43999999994</v>
      </c>
      <c r="S14" s="315">
        <f>'Юнит 10'!AI$58</f>
        <v>2108.0300000000002</v>
      </c>
      <c r="T14" s="311">
        <v>735</v>
      </c>
      <c r="U14" s="311">
        <f>'Юнит 10'!AJ$58</f>
        <v>30</v>
      </c>
      <c r="V14" s="314"/>
      <c r="W14" s="316">
        <f>'Юнит 10'!AF$58</f>
        <v>51436</v>
      </c>
      <c r="X14" s="317">
        <f>'Юнит 10'!AG$58</f>
        <v>14284</v>
      </c>
      <c r="Y14" s="317">
        <f>'Юнит 10'!AH134</f>
        <v>0</v>
      </c>
      <c r="Z14" s="459">
        <v>3000.76</v>
      </c>
      <c r="AA14" s="317"/>
      <c r="AB14" s="319">
        <f t="shared" ref="AB14:AB15" si="35">O14-SUM(P14:Y14)+AA14</f>
        <v>119919.36000000004</v>
      </c>
      <c r="AC14" s="320">
        <f t="shared" ref="AC14:AC15" si="36">O14-SUM(P14:Z14)+AA14</f>
        <v>116918.60000000003</v>
      </c>
      <c r="AD14" s="519">
        <f>SUM(AC14:AC21)</f>
        <v>1089861.5200000005</v>
      </c>
      <c r="AE14" s="9">
        <f t="shared" ref="AE14:AE15" si="37">P14/O14</f>
        <v>0.10765027552036849</v>
      </c>
      <c r="AF14" s="9">
        <f t="shared" ref="AF14:AF15" si="38">AC14/P14</f>
        <v>2.3771229067771191</v>
      </c>
      <c r="AG14" s="9">
        <f t="shared" ref="AG14:AG15" si="39">AC14/O14</f>
        <v>0.2558979358603361</v>
      </c>
      <c r="AH14" s="9">
        <f t="shared" ref="AH14:AH15" si="40">(W14+X14+Y14)/O14</f>
        <v>0.14384034999342518</v>
      </c>
    </row>
    <row r="15" spans="1:34" s="18" customFormat="1" ht="25.5" customHeight="1">
      <c r="A15" s="302"/>
      <c r="B15" s="305" t="s">
        <v>219</v>
      </c>
      <c r="C15" s="19" t="s">
        <v>220</v>
      </c>
      <c r="D15" s="307">
        <v>10</v>
      </c>
      <c r="E15" s="306"/>
      <c r="F15" s="235">
        <f t="shared" si="29"/>
        <v>-3920</v>
      </c>
      <c r="G15" s="33">
        <f>'Юнит 10'!L$68</f>
        <v>2</v>
      </c>
      <c r="H15" s="33">
        <f>'Юнит 10'!Q$68</f>
        <v>0</v>
      </c>
      <c r="I15" s="33">
        <f>'Юнит 10'!R$68</f>
        <v>0</v>
      </c>
      <c r="J15" s="20">
        <f>'Юнит 10'!T$68</f>
        <v>0</v>
      </c>
      <c r="K15" s="21">
        <f>'Юнит 10'!U$68</f>
        <v>0</v>
      </c>
      <c r="L15" s="22">
        <f t="shared" si="32"/>
        <v>0</v>
      </c>
      <c r="M15" s="20">
        <f>'Юнит 10'!W$68</f>
        <v>0</v>
      </c>
      <c r="N15" s="21">
        <f>'Юнит 10'!X$68</f>
        <v>0</v>
      </c>
      <c r="O15" s="285">
        <f t="shared" si="31"/>
        <v>0</v>
      </c>
      <c r="P15" s="225">
        <f>'Юнит 10'!AB$68</f>
        <v>0</v>
      </c>
      <c r="Q15" s="227">
        <f>'Юнит 10'!AE$68</f>
        <v>0</v>
      </c>
      <c r="R15" s="21">
        <f>'Юнит 10'!AC$68</f>
        <v>0</v>
      </c>
      <c r="S15" s="227">
        <f>'Юнит 10'!AI$68</f>
        <v>0</v>
      </c>
      <c r="T15" s="21"/>
      <c r="U15" s="21">
        <f>'Юнит 10'!AJ$68</f>
        <v>0</v>
      </c>
      <c r="V15" s="225"/>
      <c r="W15" s="24">
        <f>'Юнит 10'!AF$68</f>
        <v>3920</v>
      </c>
      <c r="X15" s="25">
        <f>'Юнит 10'!AG$68</f>
        <v>0</v>
      </c>
      <c r="Y15" s="25">
        <f>'Юнит 10'!AH135</f>
        <v>0</v>
      </c>
      <c r="Z15" s="249">
        <f t="shared" ref="Z15:Z21" si="41">IFERROR((L15)*0.01,0)</f>
        <v>0</v>
      </c>
      <c r="AA15" s="25"/>
      <c r="AB15" s="287">
        <f t="shared" si="35"/>
        <v>-3920</v>
      </c>
      <c r="AC15" s="34">
        <f t="shared" si="36"/>
        <v>-3920</v>
      </c>
      <c r="AD15" s="520"/>
      <c r="AE15" s="349" t="e">
        <f t="shared" si="37"/>
        <v>#DIV/0!</v>
      </c>
      <c r="AF15" s="349" t="e">
        <f t="shared" si="38"/>
        <v>#DIV/0!</v>
      </c>
      <c r="AG15" s="349" t="e">
        <f t="shared" si="39"/>
        <v>#DIV/0!</v>
      </c>
      <c r="AH15" s="349" t="e">
        <f t="shared" si="40"/>
        <v>#DIV/0!</v>
      </c>
    </row>
    <row r="16" spans="1:34" s="18" customFormat="1" ht="25.5" customHeight="1">
      <c r="A16" s="302"/>
      <c r="B16" s="329" t="s">
        <v>249</v>
      </c>
      <c r="C16" s="330" t="s">
        <v>238</v>
      </c>
      <c r="D16" s="290" t="s">
        <v>240</v>
      </c>
      <c r="E16" s="48"/>
      <c r="F16" s="331">
        <f t="shared" si="29"/>
        <v>370668.60999999987</v>
      </c>
      <c r="G16" s="332">
        <f>'Юнит 11'!L$58</f>
        <v>1503</v>
      </c>
      <c r="H16" s="332">
        <f>'Юнит 11'!Q$58</f>
        <v>797</v>
      </c>
      <c r="I16" s="332">
        <f>'Юнит 11'!R$58</f>
        <v>-13</v>
      </c>
      <c r="J16" s="333">
        <f>'Юнит 11'!T$58</f>
        <v>612594.65000000026</v>
      </c>
      <c r="K16" s="334">
        <f>'Юнит 11'!U$58</f>
        <v>-10314</v>
      </c>
      <c r="L16" s="335">
        <f t="shared" ref="L16:L17" si="42">IFERROR(J16+K16,0)</f>
        <v>602280.65000000026</v>
      </c>
      <c r="M16" s="333">
        <f>'Юнит 11'!W$58</f>
        <v>943118.98999999976</v>
      </c>
      <c r="N16" s="334">
        <f>'Юнит 11'!X$58</f>
        <v>-15997</v>
      </c>
      <c r="O16" s="336">
        <f t="shared" si="31"/>
        <v>927121.98999999976</v>
      </c>
      <c r="P16" s="337">
        <f>'Юнит 11'!AB$58</f>
        <v>103751.89999999997</v>
      </c>
      <c r="Q16" s="338">
        <f>'Юнит 11'!AE$58</f>
        <v>97317.480000000083</v>
      </c>
      <c r="R16" s="334">
        <f>'Юнит 11'!AC$58</f>
        <v>349180.57999999973</v>
      </c>
      <c r="S16" s="338">
        <f>'Юнит 11'!AI$58</f>
        <v>1851.2800000000002</v>
      </c>
      <c r="T16" s="334">
        <v>165</v>
      </c>
      <c r="U16" s="334">
        <f>'Юнит 11'!AJ$58</f>
        <v>0</v>
      </c>
      <c r="V16" s="337">
        <v>2357.04</v>
      </c>
      <c r="W16" s="339">
        <f>'Юнит 11'!AF$58</f>
        <v>105582</v>
      </c>
      <c r="X16" s="340">
        <f>'Юнит 11'!AG$58</f>
        <v>0</v>
      </c>
      <c r="Y16" s="340">
        <f>'Юнит 11'!AH136</f>
        <v>0</v>
      </c>
      <c r="Z16" s="460">
        <v>5817.33</v>
      </c>
      <c r="AA16" s="340"/>
      <c r="AB16" s="342">
        <f t="shared" ref="AB16:AB17" si="43">O16-SUM(P16:Y16)+AA16</f>
        <v>266916.70999999996</v>
      </c>
      <c r="AC16" s="343">
        <f t="shared" ref="AC16:AC17" si="44">O16-SUM(P16:Z16)+AA16</f>
        <v>261099.38</v>
      </c>
      <c r="AD16" s="520"/>
      <c r="AE16" s="349">
        <f t="shared" ref="AE16:AE17" si="45">P16/O16</f>
        <v>0.1119074955821078</v>
      </c>
      <c r="AF16" s="349">
        <f t="shared" ref="AF16:AF17" si="46">AC16/P16</f>
        <v>2.5165744434559763</v>
      </c>
      <c r="AG16" s="349">
        <f t="shared" ref="AG16:AG17" si="47">AC16/O16</f>
        <v>0.28162354341309503</v>
      </c>
      <c r="AH16" s="349">
        <f t="shared" ref="AH16:AH17" si="48">(W16+X16+Y16)/O16</f>
        <v>0.11388145372325817</v>
      </c>
    </row>
    <row r="17" spans="1:34" s="18" customFormat="1" ht="25.5" customHeight="1">
      <c r="A17" s="302"/>
      <c r="B17" s="344" t="s">
        <v>250</v>
      </c>
      <c r="C17" s="345" t="s">
        <v>238</v>
      </c>
      <c r="D17" s="307" t="s">
        <v>240</v>
      </c>
      <c r="E17" s="306"/>
      <c r="F17" s="235">
        <f t="shared" si="29"/>
        <v>-12473.82</v>
      </c>
      <c r="G17" s="33">
        <f>'Юнит 11'!L$68</f>
        <v>16</v>
      </c>
      <c r="H17" s="33">
        <f>'Юнит 11'!Q$68</f>
        <v>0</v>
      </c>
      <c r="I17" s="33">
        <f>'Юнит 11'!R$68</f>
        <v>0</v>
      </c>
      <c r="J17" s="20">
        <f>'Юнит 11'!T$68</f>
        <v>0</v>
      </c>
      <c r="K17" s="21">
        <f>'Юнит 11'!U$68</f>
        <v>0</v>
      </c>
      <c r="L17" s="22">
        <f t="shared" si="42"/>
        <v>0</v>
      </c>
      <c r="M17" s="20">
        <f>'Юнит 11'!W$68</f>
        <v>0</v>
      </c>
      <c r="N17" s="21">
        <f>'Юнит 11'!X$68</f>
        <v>0</v>
      </c>
      <c r="O17" s="285">
        <f t="shared" si="31"/>
        <v>0</v>
      </c>
      <c r="P17" s="225">
        <f>'Юнит 11'!AB$68</f>
        <v>0</v>
      </c>
      <c r="Q17" s="227">
        <f>'Юнит 11'!AE$68</f>
        <v>198.82</v>
      </c>
      <c r="R17" s="21">
        <f>'Юнит 11'!AC$68</f>
        <v>0</v>
      </c>
      <c r="S17" s="227">
        <f>'Юнит 11'!AI$68</f>
        <v>0</v>
      </c>
      <c r="T17" s="21">
        <v>195</v>
      </c>
      <c r="U17" s="21">
        <f>'Юнит 11'!AJ$68</f>
        <v>0</v>
      </c>
      <c r="V17" s="225"/>
      <c r="W17" s="24">
        <f>'Юнит 11'!AF$68</f>
        <v>12080</v>
      </c>
      <c r="X17" s="25">
        <f>'Юнит 11'!AG$68</f>
        <v>0</v>
      </c>
      <c r="Y17" s="25">
        <f>'Юнит 11'!AH137</f>
        <v>0</v>
      </c>
      <c r="Z17" s="249">
        <f t="shared" si="41"/>
        <v>0</v>
      </c>
      <c r="AA17" s="25"/>
      <c r="AB17" s="287">
        <f t="shared" si="43"/>
        <v>-12473.82</v>
      </c>
      <c r="AC17" s="34">
        <f t="shared" si="44"/>
        <v>-12473.82</v>
      </c>
      <c r="AD17" s="520"/>
      <c r="AE17" s="349" t="e">
        <f t="shared" si="45"/>
        <v>#DIV/0!</v>
      </c>
      <c r="AF17" s="349" t="e">
        <f t="shared" si="46"/>
        <v>#DIV/0!</v>
      </c>
      <c r="AG17" s="349" t="e">
        <f t="shared" si="47"/>
        <v>#DIV/0!</v>
      </c>
      <c r="AH17" s="349" t="e">
        <f t="shared" si="48"/>
        <v>#DIV/0!</v>
      </c>
    </row>
    <row r="18" spans="1:34" s="18" customFormat="1" ht="25.5" customHeight="1">
      <c r="A18" s="302"/>
      <c r="B18" s="329" t="s">
        <v>251</v>
      </c>
      <c r="C18" s="330" t="s">
        <v>253</v>
      </c>
      <c r="D18" s="290" t="s">
        <v>254</v>
      </c>
      <c r="E18" s="49"/>
      <c r="F18" s="331">
        <f t="shared" ref="F18:F19" si="49">IFERROR(O18-SUM(Q18:W18)+AA18,0)</f>
        <v>460743.48848780489</v>
      </c>
      <c r="G18" s="332">
        <f>'Юнит 12'!L$58</f>
        <v>1912</v>
      </c>
      <c r="H18" s="332">
        <f>'Юнит 12'!Q$58</f>
        <v>947</v>
      </c>
      <c r="I18" s="332">
        <f>'Юнит 12'!R$58</f>
        <v>-22</v>
      </c>
      <c r="J18" s="333">
        <f>'Юнит 12'!T$58</f>
        <v>770335.74000000011</v>
      </c>
      <c r="K18" s="334">
        <f>'Юнит 12'!U$58</f>
        <v>-17585.11</v>
      </c>
      <c r="L18" s="335">
        <f t="shared" ref="L18:L19" si="50">IFERROR(J18+K18,0)</f>
        <v>752750.63000000012</v>
      </c>
      <c r="M18" s="333">
        <f>'Юнит 12'!W$58</f>
        <v>1160661.75</v>
      </c>
      <c r="N18" s="334">
        <f>'Юнит 12'!X$58</f>
        <v>-26564.080000000002</v>
      </c>
      <c r="O18" s="336">
        <f t="shared" ref="O18:O19" si="51">IFERROR(M18+N18,0)</f>
        <v>1134097.67</v>
      </c>
      <c r="P18" s="337">
        <f>'Юнит 12'!AB$58</f>
        <v>122764.06000000001</v>
      </c>
      <c r="Q18" s="338">
        <f>'Юнит 12'!AE$58</f>
        <v>116519.86999999998</v>
      </c>
      <c r="R18" s="334">
        <f>'Юнит 12'!AC$58</f>
        <v>428981.73999999993</v>
      </c>
      <c r="S18" s="338">
        <f>'Юнит 12'!AI$58</f>
        <v>2973.3315121951227</v>
      </c>
      <c r="T18" s="334">
        <v>300</v>
      </c>
      <c r="U18" s="334">
        <f>'Юнит 12'!AJ$58</f>
        <v>0</v>
      </c>
      <c r="V18" s="337">
        <v>3528.24</v>
      </c>
      <c r="W18" s="339">
        <f>'Юнит 12'!AF$58</f>
        <v>121051</v>
      </c>
      <c r="X18" s="340">
        <f>'Юнит 12'!AG$58</f>
        <v>0</v>
      </c>
      <c r="Y18" s="340">
        <f>'Юнит 12'!AH138</f>
        <v>0</v>
      </c>
      <c r="Z18" s="460">
        <f>7525.32*O18/(O18+O19)</f>
        <v>7481.2543253975155</v>
      </c>
      <c r="AA18" s="340"/>
      <c r="AB18" s="342">
        <f t="shared" ref="AB18:AB19" si="52">O18-SUM(P18:Y18)+AA18</f>
        <v>337979.42848780483</v>
      </c>
      <c r="AC18" s="343">
        <f t="shared" ref="AC18:AC19" si="53">O18-SUM(P18:Z18)+AA18</f>
        <v>330498.17416240729</v>
      </c>
      <c r="AD18" s="520"/>
      <c r="AE18" s="349">
        <f t="shared" ref="AE18:AE21" si="54">P18/O18</f>
        <v>0.10824822521679285</v>
      </c>
      <c r="AF18" s="349">
        <f t="shared" ref="AF18:AF21" si="55">AC18/P18</f>
        <v>2.6921411214520541</v>
      </c>
      <c r="AG18" s="349">
        <f t="shared" ref="AG18:AG21" si="56">AC18/O18</f>
        <v>0.29141949843033121</v>
      </c>
      <c r="AH18" s="349">
        <f t="shared" ref="AH18:AH21" si="57">(W18+X18+Y18)/O18</f>
        <v>0.10673772039404684</v>
      </c>
    </row>
    <row r="19" spans="1:34" s="18" customFormat="1" ht="25.5" customHeight="1">
      <c r="A19" s="302"/>
      <c r="B19" s="344" t="s">
        <v>252</v>
      </c>
      <c r="C19" s="345" t="s">
        <v>253</v>
      </c>
      <c r="D19" s="307" t="s">
        <v>254</v>
      </c>
      <c r="E19" s="306"/>
      <c r="F19" s="235">
        <f t="shared" si="49"/>
        <v>-2556.9684878048774</v>
      </c>
      <c r="G19" s="33">
        <f>'Юнит 12'!L$68</f>
        <v>4</v>
      </c>
      <c r="H19" s="33">
        <f>'Юнит 12'!Q$68</f>
        <v>3</v>
      </c>
      <c r="I19" s="33">
        <f>'Юнит 12'!R$68</f>
        <v>0</v>
      </c>
      <c r="J19" s="20">
        <f>'Юнит 12'!T$68</f>
        <v>4468</v>
      </c>
      <c r="K19" s="21">
        <f>'Юнит 12'!U$68</f>
        <v>0</v>
      </c>
      <c r="L19" s="22">
        <f t="shared" si="50"/>
        <v>4468</v>
      </c>
      <c r="M19" s="20">
        <f>'Юнит 12'!W$68</f>
        <v>6680</v>
      </c>
      <c r="N19" s="21">
        <f>'Юнит 12'!X$68</f>
        <v>0</v>
      </c>
      <c r="O19" s="285">
        <f t="shared" si="51"/>
        <v>6680</v>
      </c>
      <c r="P19" s="225">
        <f>'Юнит 12'!AB$68</f>
        <v>1187.3399999999999</v>
      </c>
      <c r="Q19" s="227">
        <f>'Юнит 12'!AE$68</f>
        <v>2459.75</v>
      </c>
      <c r="R19" s="21">
        <f>'Юнит 12'!AC$68</f>
        <v>2953.15</v>
      </c>
      <c r="S19" s="227">
        <f>'Юнит 12'!AI$68</f>
        <v>3.788487804878049</v>
      </c>
      <c r="T19" s="21">
        <v>75</v>
      </c>
      <c r="U19" s="21">
        <f>'Юнит 12'!AJ$68</f>
        <v>3745.2799999999997</v>
      </c>
      <c r="V19" s="225"/>
      <c r="W19" s="24">
        <f>'Юнит 12'!AF$68</f>
        <v>0</v>
      </c>
      <c r="X19" s="25">
        <f>'Юнит 12'!AG$68</f>
        <v>0</v>
      </c>
      <c r="Y19" s="25">
        <f>'Юнит 12'!AH139</f>
        <v>0</v>
      </c>
      <c r="Z19" s="460">
        <f>7525.32*O19/(O18+O19)</f>
        <v>44.065674602484115</v>
      </c>
      <c r="AA19" s="25"/>
      <c r="AB19" s="287">
        <f t="shared" si="52"/>
        <v>-3744.3084878048776</v>
      </c>
      <c r="AC19" s="34">
        <f t="shared" si="53"/>
        <v>-3788.3741624073609</v>
      </c>
      <c r="AD19" s="520"/>
      <c r="AE19" s="349">
        <f t="shared" si="54"/>
        <v>0.17774550898203592</v>
      </c>
      <c r="AF19" s="349">
        <f t="shared" si="55"/>
        <v>-3.1906397176944776</v>
      </c>
      <c r="AG19" s="349">
        <f t="shared" si="56"/>
        <v>-0.56712188059990432</v>
      </c>
      <c r="AH19" s="349">
        <f t="shared" si="57"/>
        <v>0</v>
      </c>
    </row>
    <row r="20" spans="1:34" s="18" customFormat="1" ht="25.5" customHeight="1">
      <c r="A20" s="302"/>
      <c r="B20" s="329" t="s">
        <v>255</v>
      </c>
      <c r="C20" s="330" t="s">
        <v>257</v>
      </c>
      <c r="D20" s="290" t="s">
        <v>258</v>
      </c>
      <c r="E20" s="48"/>
      <c r="F20" s="386">
        <f t="shared" ref="F20:F21" si="58">IFERROR(O20-SUM(Q20:W20)+AA20,0)</f>
        <v>545173.78179516317</v>
      </c>
      <c r="G20" s="387">
        <f>'Юнит 13'!L$58</f>
        <v>1741</v>
      </c>
      <c r="H20" s="387">
        <f>'Юнит 13'!Q$58</f>
        <v>1033</v>
      </c>
      <c r="I20" s="387">
        <f>'Юнит 13'!R$58</f>
        <v>-22</v>
      </c>
      <c r="J20" s="388">
        <f>'Юнит 13'!T$58</f>
        <v>894331.41</v>
      </c>
      <c r="K20" s="389">
        <f>'Юнит 13'!U$58</f>
        <v>-18419.39</v>
      </c>
      <c r="L20" s="390">
        <f t="shared" ref="L20:L21" si="59">IFERROR(J20+K20,0)</f>
        <v>875912.02</v>
      </c>
      <c r="M20" s="388">
        <f>'Юнит 13'!W$58</f>
        <v>1343124.5800000012</v>
      </c>
      <c r="N20" s="389">
        <f>'Юнит 13'!X$58</f>
        <v>-28012.89</v>
      </c>
      <c r="O20" s="391">
        <f t="shared" ref="O20:O21" si="60">IFERROR(M20+N20,0)</f>
        <v>1315111.6900000013</v>
      </c>
      <c r="P20" s="392">
        <f>'Юнит 13'!AB$58</f>
        <v>133965.07</v>
      </c>
      <c r="Q20" s="393">
        <f>'Юнит 13'!AE$58</f>
        <v>138495.53000000009</v>
      </c>
      <c r="R20" s="389">
        <f>'Юнит 13'!AC$58</f>
        <v>495515.23000000062</v>
      </c>
      <c r="S20" s="393">
        <f>'Юнит 13'!AI$58</f>
        <v>5304.7482048374877</v>
      </c>
      <c r="T20" s="389">
        <v>30</v>
      </c>
      <c r="U20" s="389">
        <f>'Юнит 13'!AJ$58</f>
        <v>70</v>
      </c>
      <c r="V20" s="392">
        <v>1610.4</v>
      </c>
      <c r="W20" s="394">
        <f>'Юнит 13'!AF$58</f>
        <v>128912</v>
      </c>
      <c r="X20" s="395">
        <f>'Юнит 13'!AG$58</f>
        <v>0</v>
      </c>
      <c r="Y20" s="395">
        <f>'Юнит 13'!AH140</f>
        <v>0</v>
      </c>
      <c r="Z20" s="461">
        <v>8476.9</v>
      </c>
      <c r="AA20" s="395"/>
      <c r="AB20" s="397">
        <f t="shared" ref="AB20:AB21" si="61">O20-SUM(P20:Y20)+AA20</f>
        <v>411208.71179516311</v>
      </c>
      <c r="AC20" s="398">
        <f t="shared" ref="AC20:AC21" si="62">O20-SUM(P20:Z20)+AA20</f>
        <v>402731.81179516308</v>
      </c>
      <c r="AD20" s="520"/>
      <c r="AE20" s="349">
        <f t="shared" si="54"/>
        <v>0.10186592592755363</v>
      </c>
      <c r="AF20" s="349">
        <f t="shared" si="55"/>
        <v>3.0062449248536431</v>
      </c>
      <c r="AG20" s="349">
        <f t="shared" si="56"/>
        <v>0.30623392283522527</v>
      </c>
      <c r="AH20" s="349">
        <f t="shared" si="57"/>
        <v>9.8023613492478248E-2</v>
      </c>
    </row>
    <row r="21" spans="1:34" s="18" customFormat="1" ht="25.5" customHeight="1" thickBot="1">
      <c r="A21" s="302"/>
      <c r="B21" s="364" t="s">
        <v>256</v>
      </c>
      <c r="C21" s="365" t="s">
        <v>257</v>
      </c>
      <c r="D21" s="366" t="s">
        <v>258</v>
      </c>
      <c r="E21" s="236"/>
      <c r="F21" s="367">
        <f t="shared" si="58"/>
        <v>-1204.2517951625093</v>
      </c>
      <c r="G21" s="368">
        <f>'Юнит 13'!L$68</f>
        <v>0</v>
      </c>
      <c r="H21" s="368">
        <f>'Юнит 13'!Q$68</f>
        <v>0</v>
      </c>
      <c r="I21" s="368">
        <f>'Юнит 13'!R$68</f>
        <v>0</v>
      </c>
      <c r="J21" s="369">
        <f>'Юнит 13'!T$68</f>
        <v>0</v>
      </c>
      <c r="K21" s="370">
        <f>'Юнит 13'!U$68</f>
        <v>0</v>
      </c>
      <c r="L21" s="371">
        <f t="shared" si="59"/>
        <v>0</v>
      </c>
      <c r="M21" s="369">
        <f>'Юнит 13'!W$68</f>
        <v>0</v>
      </c>
      <c r="N21" s="370">
        <f>'Юнит 13'!X$68</f>
        <v>0</v>
      </c>
      <c r="O21" s="372">
        <f t="shared" si="60"/>
        <v>0</v>
      </c>
      <c r="P21" s="373">
        <f>'Юнит 13'!AB$68</f>
        <v>0</v>
      </c>
      <c r="Q21" s="374">
        <f>'Юнит 13'!AE$68</f>
        <v>1195.55</v>
      </c>
      <c r="R21" s="370">
        <f>'Юнит 13'!AC$68</f>
        <v>0</v>
      </c>
      <c r="S21" s="374">
        <f>'Юнит 13'!AI$68</f>
        <v>8.7017951625094483</v>
      </c>
      <c r="T21" s="370"/>
      <c r="U21" s="370">
        <f>'Юнит 13'!AJ$68</f>
        <v>0</v>
      </c>
      <c r="V21" s="373"/>
      <c r="W21" s="376">
        <f>'Юнит 13'!AF$68</f>
        <v>0</v>
      </c>
      <c r="X21" s="377">
        <f>'Юнит 13'!AG$68</f>
        <v>0</v>
      </c>
      <c r="Y21" s="377">
        <f>'Юнит 13'!AH141</f>
        <v>0</v>
      </c>
      <c r="Z21" s="384">
        <f t="shared" si="41"/>
        <v>0</v>
      </c>
      <c r="AA21" s="377"/>
      <c r="AB21" s="379">
        <f t="shared" si="61"/>
        <v>-1204.2517951625093</v>
      </c>
      <c r="AC21" s="380">
        <f t="shared" si="62"/>
        <v>-1204.2517951625093</v>
      </c>
      <c r="AD21" s="521"/>
      <c r="AE21" s="349" t="e">
        <f t="shared" si="54"/>
        <v>#DIV/0!</v>
      </c>
      <c r="AF21" s="349" t="e">
        <f t="shared" si="55"/>
        <v>#DIV/0!</v>
      </c>
      <c r="AG21" s="349" t="e">
        <f t="shared" si="56"/>
        <v>#DIV/0!</v>
      </c>
      <c r="AH21" s="349" t="e">
        <f t="shared" si="57"/>
        <v>#DIV/0!</v>
      </c>
    </row>
    <row r="22" spans="1:34" s="18" customFormat="1" ht="25.5" customHeight="1">
      <c r="A22" s="302"/>
      <c r="B22" s="303" t="s">
        <v>295</v>
      </c>
      <c r="C22" s="304" t="s">
        <v>297</v>
      </c>
      <c r="D22" s="446" t="s">
        <v>282</v>
      </c>
      <c r="E22" s="447"/>
      <c r="F22" s="308">
        <f t="shared" ref="F22:F23" si="63">IFERROR(O22-SUM(Q22:W22)+AA22,0)</f>
        <v>458789.03203903907</v>
      </c>
      <c r="G22" s="309">
        <f>'Юнит 14'!L$58</f>
        <v>1458</v>
      </c>
      <c r="H22" s="309">
        <f>'Юнит 14'!Q$58</f>
        <v>957</v>
      </c>
      <c r="I22" s="309">
        <f>'Юнит 14'!R$58</f>
        <v>-29</v>
      </c>
      <c r="J22" s="310">
        <f>'Юнит 14'!T$58</f>
        <v>818298.18999999971</v>
      </c>
      <c r="K22" s="311">
        <f>'Юнит 14'!U$58</f>
        <v>-24782</v>
      </c>
      <c r="L22" s="312">
        <f t="shared" ref="L22:L23" si="64">IFERROR(J22+K22,0)</f>
        <v>793516.18999999971</v>
      </c>
      <c r="M22" s="310">
        <f>'Юнит 14'!W$58</f>
        <v>1234216.1199999994</v>
      </c>
      <c r="N22" s="311">
        <f>'Юнит 14'!X$58</f>
        <v>-37862</v>
      </c>
      <c r="O22" s="313">
        <f t="shared" ref="O22:O23" si="65">IFERROR(M22+N22,0)</f>
        <v>1196354.1199999994</v>
      </c>
      <c r="P22" s="314">
        <f>'Юнит 14'!AB$58</f>
        <v>123010.15</v>
      </c>
      <c r="Q22" s="315">
        <f>'Юнит 14'!AE$58</f>
        <v>131915.06999999983</v>
      </c>
      <c r="R22" s="311">
        <f>'Юнит 14'!AC$58</f>
        <v>450831.19000000029</v>
      </c>
      <c r="S22" s="315">
        <f>'Юнит 14'!AI$58</f>
        <v>7319.8279609601705</v>
      </c>
      <c r="T22" s="311"/>
      <c r="U22" s="311">
        <f>'Юнит 14'!AJ$58</f>
        <v>100</v>
      </c>
      <c r="V22" s="314">
        <v>1464</v>
      </c>
      <c r="W22" s="316">
        <f>'Юнит 14'!AF$58</f>
        <v>145935</v>
      </c>
      <c r="X22" s="317">
        <f>'Юнит 14'!AG$58</f>
        <v>788</v>
      </c>
      <c r="Y22" s="317">
        <f>'Юнит 14'!AH142</f>
        <v>0</v>
      </c>
      <c r="Z22" s="318">
        <f t="shared" ref="Z22:Z23" si="66">IFERROR((L22)*0.01,0)</f>
        <v>7935.1618999999973</v>
      </c>
      <c r="AA22" s="317"/>
      <c r="AB22" s="319">
        <f t="shared" ref="AB22:AB23" si="67">O22-SUM(P22:Y22)+AA22</f>
        <v>334990.88203903905</v>
      </c>
      <c r="AC22" s="320">
        <f t="shared" ref="AC22:AC23" si="68">O22-SUM(P22:Z22)+AA22</f>
        <v>327055.7201390391</v>
      </c>
      <c r="AD22" s="519">
        <f>SUM(AC22:AC31)</f>
        <v>992641.16499999934</v>
      </c>
      <c r="AE22" s="349">
        <f t="shared" ref="AE22:AE23" si="69">P22/O22</f>
        <v>0.10282085207346471</v>
      </c>
      <c r="AF22" s="349">
        <f t="shared" ref="AF22:AF23" si="70">AC22/P22</f>
        <v>2.6587701920454458</v>
      </c>
      <c r="AG22" s="349">
        <f t="shared" ref="AG22:AG23" si="71">AC22/O22</f>
        <v>0.27337701661364217</v>
      </c>
      <c r="AH22" s="349">
        <f t="shared" ref="AH22:AH23" si="72">(W22+X22+Y22)/O22</f>
        <v>0.12264178101380223</v>
      </c>
    </row>
    <row r="23" spans="1:34" s="18" customFormat="1" ht="25.5" customHeight="1">
      <c r="A23" s="302"/>
      <c r="B23" s="344" t="s">
        <v>296</v>
      </c>
      <c r="C23" s="345" t="s">
        <v>297</v>
      </c>
      <c r="D23" s="307" t="s">
        <v>282</v>
      </c>
      <c r="E23" s="306"/>
      <c r="F23" s="235">
        <f t="shared" si="63"/>
        <v>-211.39203903983116</v>
      </c>
      <c r="G23" s="33">
        <f>'Юнит 14'!L$68</f>
        <v>1</v>
      </c>
      <c r="H23" s="33">
        <f>'Юнит 14'!Q$68</f>
        <v>0</v>
      </c>
      <c r="I23" s="33">
        <f>'Юнит 14'!R$68</f>
        <v>0</v>
      </c>
      <c r="J23" s="20">
        <f>'Юнит 14'!T$68</f>
        <v>0</v>
      </c>
      <c r="K23" s="21">
        <f>'Юнит 14'!U$68</f>
        <v>0</v>
      </c>
      <c r="L23" s="22">
        <f t="shared" si="64"/>
        <v>0</v>
      </c>
      <c r="M23" s="20">
        <f>'Юнит 14'!W$68</f>
        <v>0</v>
      </c>
      <c r="N23" s="21">
        <f>'Юнит 14'!X$68</f>
        <v>0</v>
      </c>
      <c r="O23" s="285">
        <f t="shared" si="65"/>
        <v>0</v>
      </c>
      <c r="P23" s="225">
        <f>'Юнит 14'!AB$68</f>
        <v>0</v>
      </c>
      <c r="Q23" s="227">
        <f>'Юнит 14'!AE$68</f>
        <v>198.82</v>
      </c>
      <c r="R23" s="21">
        <f>'Юнит 14'!AC$68</f>
        <v>0</v>
      </c>
      <c r="S23" s="227">
        <f>'Юнит 14'!AI$68</f>
        <v>12.572039039831179</v>
      </c>
      <c r="T23" s="21"/>
      <c r="U23" s="21">
        <f>'Юнит 14'!AJ$68</f>
        <v>0</v>
      </c>
      <c r="V23" s="225"/>
      <c r="W23" s="24">
        <f>'Юнит 14'!AF$68</f>
        <v>0</v>
      </c>
      <c r="X23" s="25">
        <f>'Юнит 14'!AG$68</f>
        <v>0</v>
      </c>
      <c r="Y23" s="25">
        <f>'Юнит 14'!AH143</f>
        <v>0</v>
      </c>
      <c r="Z23" s="251">
        <f t="shared" si="66"/>
        <v>0</v>
      </c>
      <c r="AA23" s="25"/>
      <c r="AB23" s="287">
        <f t="shared" si="67"/>
        <v>-211.39203903983116</v>
      </c>
      <c r="AC23" s="34">
        <f t="shared" si="68"/>
        <v>-211.39203903983116</v>
      </c>
      <c r="AD23" s="520"/>
      <c r="AE23" s="349" t="e">
        <f t="shared" si="69"/>
        <v>#DIV/0!</v>
      </c>
      <c r="AF23" s="349" t="e">
        <f t="shared" si="70"/>
        <v>#DIV/0!</v>
      </c>
      <c r="AG23" s="349" t="e">
        <f t="shared" si="71"/>
        <v>#DIV/0!</v>
      </c>
      <c r="AH23" s="349" t="e">
        <f t="shared" si="72"/>
        <v>#DIV/0!</v>
      </c>
    </row>
    <row r="24" spans="1:34" s="18" customFormat="1" ht="25.5" customHeight="1">
      <c r="A24" s="302"/>
      <c r="B24" s="329" t="s">
        <v>304</v>
      </c>
      <c r="C24" s="330" t="s">
        <v>302</v>
      </c>
      <c r="D24" s="290" t="s">
        <v>290</v>
      </c>
      <c r="E24" s="48"/>
      <c r="F24" s="386">
        <f t="shared" ref="F24:F25" si="73">IFERROR(O24-SUM(Q24:W24)+AA24,0)</f>
        <v>308596.96611366497</v>
      </c>
      <c r="G24" s="387">
        <f>'Юнит 15'!L$58</f>
        <v>1031</v>
      </c>
      <c r="H24" s="387">
        <f>'Юнит 15'!Q$58</f>
        <v>649</v>
      </c>
      <c r="I24" s="387">
        <f>'Юнит 15'!R$58</f>
        <v>-15</v>
      </c>
      <c r="J24" s="388">
        <f>'Юнит 15'!T$58</f>
        <v>565037.6100000001</v>
      </c>
      <c r="K24" s="389">
        <f>'Юнит 15'!U$58</f>
        <v>-13075</v>
      </c>
      <c r="L24" s="390">
        <f t="shared" ref="L24:L25" si="74">IFERROR(J24+K24,0)</f>
        <v>551962.6100000001</v>
      </c>
      <c r="M24" s="388">
        <f>'Юнит 15'!W$58</f>
        <v>842036.95000000007</v>
      </c>
      <c r="N24" s="389">
        <f>'Юнит 15'!X$58</f>
        <v>-19867</v>
      </c>
      <c r="O24" s="391">
        <f t="shared" ref="O24:O25" si="75">IFERROR(M24+N24,0)</f>
        <v>822169.95000000007</v>
      </c>
      <c r="P24" s="392">
        <f>'Юнит 15'!AB$58</f>
        <v>84927.50999999998</v>
      </c>
      <c r="Q24" s="393">
        <f>'Юнит 15'!AE$58</f>
        <v>91879.099999999977</v>
      </c>
      <c r="R24" s="389">
        <f>'Юнит 15'!AC$58</f>
        <v>310403.89999999997</v>
      </c>
      <c r="S24" s="393">
        <f>'Юнит 15'!AI$58</f>
        <v>6994.9838863351461</v>
      </c>
      <c r="T24" s="389"/>
      <c r="U24" s="389">
        <f>'Юнит 15'!AJ$58</f>
        <v>30</v>
      </c>
      <c r="V24" s="392"/>
      <c r="W24" s="394">
        <f>'Юнит 15'!AF$58</f>
        <v>104265</v>
      </c>
      <c r="X24" s="395">
        <f>'Юнит 15'!AG$58</f>
        <v>0</v>
      </c>
      <c r="Y24" s="395">
        <f>'Юнит 15'!AH144</f>
        <v>0</v>
      </c>
      <c r="Z24" s="396">
        <f t="shared" ref="Z24:Z25" si="76">IFERROR((L24)*0.01,0)</f>
        <v>5519.6261000000013</v>
      </c>
      <c r="AA24" s="395"/>
      <c r="AB24" s="397">
        <f t="shared" ref="AB24:AB25" si="77">O24-SUM(P24:Y24)+AA24</f>
        <v>223669.45611366502</v>
      </c>
      <c r="AC24" s="398">
        <f t="shared" ref="AC24:AC25" si="78">O24-SUM(P24:Z24)+AA24</f>
        <v>218149.83001366502</v>
      </c>
      <c r="AD24" s="520"/>
      <c r="AE24" s="349">
        <f t="shared" ref="AE24:AE26" si="79">P24/O24</f>
        <v>0.10329678188797824</v>
      </c>
      <c r="AF24" s="349">
        <f t="shared" ref="AF24:AF26" si="80">AC24/P24</f>
        <v>2.5686592014020553</v>
      </c>
      <c r="AG24" s="349">
        <f t="shared" ref="AG24:AG26" si="81">AC24/O24</f>
        <v>0.26533422927177647</v>
      </c>
      <c r="AH24" s="349">
        <f t="shared" ref="AH24:AH26" si="82">(W24+X24+Y24)/O24</f>
        <v>0.12681684607908619</v>
      </c>
    </row>
    <row r="25" spans="1:34" s="18" customFormat="1" ht="25.5" customHeight="1">
      <c r="A25" s="302"/>
      <c r="B25" s="344" t="s">
        <v>305</v>
      </c>
      <c r="C25" s="345" t="s">
        <v>302</v>
      </c>
      <c r="D25" s="307" t="s">
        <v>290</v>
      </c>
      <c r="E25" s="306"/>
      <c r="F25" s="235">
        <f t="shared" si="73"/>
        <v>-163.32611366485582</v>
      </c>
      <c r="G25" s="33">
        <f>'Юнит 15'!L$68</f>
        <v>0</v>
      </c>
      <c r="H25" s="33">
        <f>'Юнит 15'!Q$68</f>
        <v>0</v>
      </c>
      <c r="I25" s="33">
        <f>'Юнит 15'!R$68</f>
        <v>0</v>
      </c>
      <c r="J25" s="20">
        <f>'Юнит 15'!T$68</f>
        <v>0</v>
      </c>
      <c r="K25" s="21">
        <f>'Юнит 15'!U$68</f>
        <v>0</v>
      </c>
      <c r="L25" s="22">
        <f t="shared" si="74"/>
        <v>0</v>
      </c>
      <c r="M25" s="20">
        <f>'Юнит 15'!W$68</f>
        <v>0</v>
      </c>
      <c r="N25" s="21">
        <f>'Юнит 15'!X$68</f>
        <v>0</v>
      </c>
      <c r="O25" s="285">
        <f t="shared" si="75"/>
        <v>0</v>
      </c>
      <c r="P25" s="225">
        <f>'Юнит 15'!AB$68</f>
        <v>0</v>
      </c>
      <c r="Q25" s="227">
        <f>'Юнит 15'!AE$68</f>
        <v>148.68</v>
      </c>
      <c r="R25" s="21">
        <f>'Юнит 15'!AC$68</f>
        <v>0</v>
      </c>
      <c r="S25" s="227">
        <f>'Юнит 15'!AI$68</f>
        <v>14.646113664855829</v>
      </c>
      <c r="T25" s="21"/>
      <c r="U25" s="21">
        <f>'Юнит 15'!AJ$68</f>
        <v>0</v>
      </c>
      <c r="V25" s="225"/>
      <c r="W25" s="24">
        <f>'Юнит 15'!AF$68</f>
        <v>0</v>
      </c>
      <c r="X25" s="25">
        <f>'Юнит 15'!AG$68</f>
        <v>0</v>
      </c>
      <c r="Y25" s="25">
        <f>'Юнит 15'!AH145</f>
        <v>0</v>
      </c>
      <c r="Z25" s="251">
        <f t="shared" si="76"/>
        <v>0</v>
      </c>
      <c r="AA25" s="25"/>
      <c r="AB25" s="287">
        <f t="shared" si="77"/>
        <v>-163.32611366485582</v>
      </c>
      <c r="AC25" s="34">
        <f t="shared" si="78"/>
        <v>-163.32611366485582</v>
      </c>
      <c r="AD25" s="520"/>
      <c r="AE25" s="349" t="e">
        <f t="shared" si="79"/>
        <v>#DIV/0!</v>
      </c>
      <c r="AF25" s="349" t="e">
        <f t="shared" si="80"/>
        <v>#DIV/0!</v>
      </c>
      <c r="AG25" s="349" t="e">
        <f t="shared" si="81"/>
        <v>#DIV/0!</v>
      </c>
      <c r="AH25" s="349" t="e">
        <f t="shared" si="82"/>
        <v>#DIV/0!</v>
      </c>
    </row>
    <row r="26" spans="1:34" s="18" customFormat="1" ht="25.5" customHeight="1">
      <c r="B26" s="329" t="s">
        <v>306</v>
      </c>
      <c r="C26" s="330" t="s">
        <v>308</v>
      </c>
      <c r="D26" s="290" t="s">
        <v>309</v>
      </c>
      <c r="E26" s="48"/>
      <c r="F26" s="386">
        <f t="shared" ref="F26:F27" si="83">IFERROR(O26-SUM(Q26:W26)+AA26,0)</f>
        <v>274995.9450181491</v>
      </c>
      <c r="G26" s="387">
        <f>'Юнит 16'!L$58</f>
        <v>1081</v>
      </c>
      <c r="H26" s="387">
        <f>'Юнит 16'!Q$58</f>
        <v>638</v>
      </c>
      <c r="I26" s="387">
        <f>'Юнит 16'!R$58</f>
        <v>-9</v>
      </c>
      <c r="J26" s="388">
        <f>'Юнит 16'!T$58</f>
        <v>548435.4600000002</v>
      </c>
      <c r="K26" s="389">
        <f>'Юнит 16'!U$58</f>
        <v>-7418.6399999999994</v>
      </c>
      <c r="L26" s="390">
        <f t="shared" ref="L26:L27" si="84">IFERROR(J26+K26,0)</f>
        <v>541016.82000000018</v>
      </c>
      <c r="M26" s="388">
        <f>'Юнит 16'!W$58</f>
        <v>817854.85</v>
      </c>
      <c r="N26" s="389">
        <f>'Юнит 16'!X$58</f>
        <v>-11109.77</v>
      </c>
      <c r="O26" s="391">
        <f t="shared" ref="O26:O27" si="85">IFERROR(M26+N26,0)</f>
        <v>806745.08</v>
      </c>
      <c r="P26" s="392">
        <f>'Юнит 16'!AB$58</f>
        <v>85073.029999999984</v>
      </c>
      <c r="Q26" s="393">
        <f>'Юнит 16'!AE$58</f>
        <v>97296.19999999991</v>
      </c>
      <c r="R26" s="389">
        <f>'Юнит 16'!AC$58</f>
        <v>303420.28999999975</v>
      </c>
      <c r="S26" s="393">
        <f>'Юнит 16'!AI$58</f>
        <v>6515.6449818511774</v>
      </c>
      <c r="T26" s="389"/>
      <c r="U26" s="389">
        <f>'Юнит 16'!AJ$58</f>
        <v>300</v>
      </c>
      <c r="V26" s="392"/>
      <c r="W26" s="394">
        <f>'Юнит 16'!AF$58</f>
        <v>124217</v>
      </c>
      <c r="X26" s="395">
        <f>'Юнит 16'!AG$58</f>
        <v>0</v>
      </c>
      <c r="Y26" s="395">
        <f>'Юнит 16'!AH146</f>
        <v>0</v>
      </c>
      <c r="Z26" s="396">
        <f t="shared" ref="Z26:Z27" si="86">IFERROR((L26)*0.01,0)</f>
        <v>5410.1682000000019</v>
      </c>
      <c r="AA26" s="395"/>
      <c r="AB26" s="397">
        <f t="shared" ref="AB26:AB27" si="87">O26-SUM(P26:Y26)+AA26</f>
        <v>189922.91501814907</v>
      </c>
      <c r="AC26" s="398">
        <f t="shared" ref="AC26:AC27" si="88">O26-SUM(P26:Z26)+AA26</f>
        <v>184512.74681814911</v>
      </c>
      <c r="AD26" s="520"/>
      <c r="AE26" s="349">
        <f t="shared" si="79"/>
        <v>0.10545218323488256</v>
      </c>
      <c r="AF26" s="349">
        <f t="shared" si="80"/>
        <v>2.1688747517062592</v>
      </c>
      <c r="AG26" s="349">
        <f t="shared" si="81"/>
        <v>0.22871257773043888</v>
      </c>
      <c r="AH26" s="349">
        <f t="shared" si="82"/>
        <v>0.15397304933052708</v>
      </c>
    </row>
    <row r="27" spans="1:34" s="18" customFormat="1" ht="25.5" customHeight="1">
      <c r="B27" s="344" t="s">
        <v>307</v>
      </c>
      <c r="C27" s="345" t="s">
        <v>308</v>
      </c>
      <c r="D27" s="307" t="s">
        <v>309</v>
      </c>
      <c r="E27" s="48"/>
      <c r="F27" s="235">
        <f t="shared" si="83"/>
        <v>-14.815018148820327</v>
      </c>
      <c r="G27" s="33">
        <f>'Юнит 16'!L$68</f>
        <v>0</v>
      </c>
      <c r="H27" s="33">
        <f>'Юнит 16'!Q$68</f>
        <v>0</v>
      </c>
      <c r="I27" s="33">
        <f>'Юнит 16'!R$68</f>
        <v>0</v>
      </c>
      <c r="J27" s="20">
        <f>'Юнит 16'!T$68</f>
        <v>0</v>
      </c>
      <c r="K27" s="21">
        <f>'Юнит 16'!U$68</f>
        <v>0</v>
      </c>
      <c r="L27" s="22">
        <f t="shared" si="84"/>
        <v>0</v>
      </c>
      <c r="M27" s="20">
        <f>'Юнит 16'!W$68</f>
        <v>0</v>
      </c>
      <c r="N27" s="21">
        <f>'Юнит 16'!X$68</f>
        <v>0</v>
      </c>
      <c r="O27" s="285">
        <f t="shared" si="85"/>
        <v>0</v>
      </c>
      <c r="P27" s="225">
        <f>'Юнит 16'!AB$68</f>
        <v>0</v>
      </c>
      <c r="Q27" s="227">
        <f>'Юнит 16'!AE$68</f>
        <v>0</v>
      </c>
      <c r="R27" s="21">
        <f>'Юнит 16'!AC$68</f>
        <v>0</v>
      </c>
      <c r="S27" s="227">
        <f>'Юнит 16'!AI$68</f>
        <v>14.815018148820327</v>
      </c>
      <c r="T27" s="21"/>
      <c r="U27" s="21">
        <f>'Юнит 16'!AJ$68</f>
        <v>0</v>
      </c>
      <c r="V27" s="225"/>
      <c r="W27" s="24">
        <f>'Юнит 16'!AF$68</f>
        <v>0</v>
      </c>
      <c r="X27" s="25">
        <f>'Юнит 16'!AG$68</f>
        <v>0</v>
      </c>
      <c r="Y27" s="25">
        <f>'Юнит 16'!AH147</f>
        <v>0</v>
      </c>
      <c r="Z27" s="251">
        <f t="shared" si="86"/>
        <v>0</v>
      </c>
      <c r="AA27" s="25"/>
      <c r="AB27" s="287">
        <f t="shared" si="87"/>
        <v>-14.815018148820327</v>
      </c>
      <c r="AC27" s="34">
        <f t="shared" si="88"/>
        <v>-14.815018148820327</v>
      </c>
      <c r="AD27" s="520"/>
      <c r="AE27" s="349" t="e">
        <f t="shared" ref="AE27:AE31" si="89">P27/O27</f>
        <v>#DIV/0!</v>
      </c>
      <c r="AF27" s="349" t="e">
        <f t="shared" ref="AF27:AF31" si="90">AC27/P27</f>
        <v>#DIV/0!</v>
      </c>
      <c r="AG27" s="349" t="e">
        <f t="shared" ref="AG27:AG31" si="91">AC27/O27</f>
        <v>#DIV/0!</v>
      </c>
      <c r="AH27" s="349" t="e">
        <f t="shared" ref="AH27:AH31" si="92">(W27+X27+Y27)/O27</f>
        <v>#DIV/0!</v>
      </c>
    </row>
    <row r="28" spans="1:34" s="18" customFormat="1" ht="25.5" customHeight="1">
      <c r="B28" s="329" t="s">
        <v>310</v>
      </c>
      <c r="C28" s="330" t="s">
        <v>312</v>
      </c>
      <c r="D28" s="290" t="s">
        <v>313</v>
      </c>
      <c r="E28" s="48"/>
      <c r="F28" s="386">
        <f t="shared" ref="F28:F29" si="93">IFERROR(O28-SUM(Q28:W28)+AA28,0)</f>
        <v>208993.55020108516</v>
      </c>
      <c r="G28" s="387">
        <f>'Юнит 17'!L$58</f>
        <v>765</v>
      </c>
      <c r="H28" s="387">
        <f>'Юнит 17'!Q$58</f>
        <v>508</v>
      </c>
      <c r="I28" s="387">
        <f>'Юнит 17'!R$58</f>
        <v>-5</v>
      </c>
      <c r="J28" s="388">
        <f>'Юнит 17'!T$58</f>
        <v>446671.24999999988</v>
      </c>
      <c r="K28" s="389">
        <f>'Юнит 17'!U$58</f>
        <v>-4383</v>
      </c>
      <c r="L28" s="390">
        <f t="shared" ref="L28:L29" si="94">IFERROR(J28+K28,0)</f>
        <v>442288.24999999988</v>
      </c>
      <c r="M28" s="388">
        <f>'Юнит 17'!W$58</f>
        <v>653283.95000000007</v>
      </c>
      <c r="N28" s="389">
        <f>'Юнит 17'!X$58</f>
        <v>-6573</v>
      </c>
      <c r="O28" s="391">
        <f t="shared" ref="O28:O29" si="95">IFERROR(M28+N28,0)</f>
        <v>646710.95000000007</v>
      </c>
      <c r="P28" s="392">
        <f>'Юнит 17'!AB$58</f>
        <v>66479.62</v>
      </c>
      <c r="Q28" s="393">
        <f>'Юнит 17'!AE$58</f>
        <v>71227.130000000107</v>
      </c>
      <c r="R28" s="389">
        <f>'Юнит 17'!AC$58</f>
        <v>244596.21000000005</v>
      </c>
      <c r="S28" s="393">
        <f>'Юнит 17'!AI$58</f>
        <v>6101.0597989147791</v>
      </c>
      <c r="T28" s="389"/>
      <c r="U28" s="389">
        <f>'Юнит 17'!AJ$58</f>
        <v>260</v>
      </c>
      <c r="V28" s="392"/>
      <c r="W28" s="394">
        <f>'Юнит 17'!AF$58</f>
        <v>115533</v>
      </c>
      <c r="X28" s="395">
        <f>'Юнит 17'!AG$58</f>
        <v>0</v>
      </c>
      <c r="Y28" s="395">
        <f>'Юнит 17'!AH148</f>
        <v>0</v>
      </c>
      <c r="Z28" s="396">
        <f t="shared" ref="Z28:Z29" si="96">IFERROR((L28)*0.01,0)</f>
        <v>4422.8824999999988</v>
      </c>
      <c r="AA28" s="395"/>
      <c r="AB28" s="397">
        <f t="shared" ref="AB28:AB29" si="97">O28-SUM(P28:Y28)+AA28</f>
        <v>142513.93020108511</v>
      </c>
      <c r="AC28" s="398">
        <f t="shared" ref="AC28:AC29" si="98">O28-SUM(P28:Z28)+AA28</f>
        <v>138091.0477010851</v>
      </c>
      <c r="AD28" s="520"/>
      <c r="AE28" s="349">
        <f t="shared" si="89"/>
        <v>0.10279649664196963</v>
      </c>
      <c r="AF28" s="349">
        <f t="shared" si="90"/>
        <v>2.077193697874403</v>
      </c>
      <c r="AG28" s="349">
        <f t="shared" si="91"/>
        <v>0.21352823498826654</v>
      </c>
      <c r="AH28" s="349">
        <f t="shared" si="92"/>
        <v>0.17864704471139695</v>
      </c>
    </row>
    <row r="29" spans="1:34" s="18" customFormat="1" ht="25.5" customHeight="1">
      <c r="B29" s="344" t="s">
        <v>311</v>
      </c>
      <c r="C29" s="345" t="s">
        <v>312</v>
      </c>
      <c r="D29" s="307" t="s">
        <v>313</v>
      </c>
      <c r="E29" s="48"/>
      <c r="F29" s="235">
        <f t="shared" si="93"/>
        <v>-14.640201085221831</v>
      </c>
      <c r="G29" s="33">
        <f>'Юнит 17'!L$68</f>
        <v>0</v>
      </c>
      <c r="H29" s="33">
        <f>'Юнит 17'!Q$68</f>
        <v>0</v>
      </c>
      <c r="I29" s="33">
        <f>'Юнит 17'!R$68</f>
        <v>0</v>
      </c>
      <c r="J29" s="20">
        <f>'Юнит 17'!T$68</f>
        <v>0</v>
      </c>
      <c r="K29" s="21">
        <f>'Юнит 17'!U$68</f>
        <v>0</v>
      </c>
      <c r="L29" s="22">
        <f t="shared" si="94"/>
        <v>0</v>
      </c>
      <c r="M29" s="20">
        <f>'Юнит 17'!W$68</f>
        <v>0</v>
      </c>
      <c r="N29" s="21">
        <f>'Юнит 17'!X$68</f>
        <v>0</v>
      </c>
      <c r="O29" s="285">
        <f t="shared" si="95"/>
        <v>0</v>
      </c>
      <c r="P29" s="225">
        <f>'Юнит 17'!AB$68</f>
        <v>0</v>
      </c>
      <c r="Q29" s="227">
        <f>'Юнит 17'!AE$68</f>
        <v>0</v>
      </c>
      <c r="R29" s="21">
        <f>'Юнит 17'!AC$68</f>
        <v>0</v>
      </c>
      <c r="S29" s="227">
        <f>'Юнит 17'!AI$68</f>
        <v>14.640201085221831</v>
      </c>
      <c r="T29" s="21"/>
      <c r="U29" s="21">
        <f>'Юнит 17'!AJ$68</f>
        <v>0</v>
      </c>
      <c r="V29" s="225"/>
      <c r="W29" s="24">
        <f>'Юнит 17'!AF$68</f>
        <v>0</v>
      </c>
      <c r="X29" s="25">
        <f>'Юнит 17'!AG$68</f>
        <v>0</v>
      </c>
      <c r="Y29" s="25">
        <f>'Юнит 17'!AH149</f>
        <v>0</v>
      </c>
      <c r="Z29" s="251">
        <f t="shared" si="96"/>
        <v>0</v>
      </c>
      <c r="AA29" s="25"/>
      <c r="AB29" s="287">
        <f t="shared" si="97"/>
        <v>-14.640201085221831</v>
      </c>
      <c r="AC29" s="34">
        <f t="shared" si="98"/>
        <v>-14.640201085221831</v>
      </c>
      <c r="AD29" s="520"/>
      <c r="AE29" s="349" t="e">
        <f t="shared" si="89"/>
        <v>#DIV/0!</v>
      </c>
      <c r="AF29" s="349" t="e">
        <f t="shared" si="90"/>
        <v>#DIV/0!</v>
      </c>
      <c r="AG29" s="349" t="e">
        <f t="shared" si="91"/>
        <v>#DIV/0!</v>
      </c>
      <c r="AH29" s="349" t="e">
        <f t="shared" si="92"/>
        <v>#DIV/0!</v>
      </c>
    </row>
    <row r="30" spans="1:34" s="18" customFormat="1" ht="25.5" customHeight="1">
      <c r="B30" s="329" t="s">
        <v>314</v>
      </c>
      <c r="C30" s="330" t="s">
        <v>316</v>
      </c>
      <c r="D30" s="290" t="s">
        <v>317</v>
      </c>
      <c r="E30" s="48"/>
      <c r="F30" s="386">
        <f t="shared" ref="F30:F31" si="99">IFERROR(O30-SUM(Q30:W30)+AA30,0)</f>
        <v>189562.38385771011</v>
      </c>
      <c r="G30" s="387">
        <f>'Юнит 18'!L$58</f>
        <v>792</v>
      </c>
      <c r="H30" s="387">
        <f>'Юнит 18'!Q$58</f>
        <v>468</v>
      </c>
      <c r="I30" s="387">
        <f>'Юнит 18'!R$58</f>
        <v>-10</v>
      </c>
      <c r="J30" s="388">
        <f>'Юнит 18'!T$58</f>
        <v>410333.48000000004</v>
      </c>
      <c r="K30" s="389">
        <f>'Юнит 18'!U$58</f>
        <v>-8792.85</v>
      </c>
      <c r="L30" s="390">
        <f t="shared" ref="L30:L31" si="100">IFERROR(J30+K30,0)</f>
        <v>401540.63000000006</v>
      </c>
      <c r="M30" s="388">
        <f>'Юнит 18'!W$58</f>
        <v>576307.26</v>
      </c>
      <c r="N30" s="389">
        <f>'Юнит 18'!X$58</f>
        <v>-12539.93</v>
      </c>
      <c r="O30" s="391">
        <f t="shared" ref="O30:O31" si="101">IFERROR(M30+N30,0)</f>
        <v>563767.32999999996</v>
      </c>
      <c r="P30" s="392">
        <f>'Юнит 18'!AB$58</f>
        <v>60278.12</v>
      </c>
      <c r="Q30" s="393">
        <f>'Юнит 18'!AE$58</f>
        <v>62131.890000000094</v>
      </c>
      <c r="R30" s="389">
        <f>'Юнит 18'!AC$58</f>
        <v>213539.48</v>
      </c>
      <c r="S30" s="393">
        <f>'Юнит 18'!AI$58</f>
        <v>5723.5761422897585</v>
      </c>
      <c r="T30" s="389"/>
      <c r="U30" s="389">
        <f>'Юнит 18'!AJ$58</f>
        <v>827</v>
      </c>
      <c r="V30" s="392"/>
      <c r="W30" s="394">
        <f>'Юнит 18'!AF$58</f>
        <v>91983</v>
      </c>
      <c r="X30" s="395">
        <f>'Юнит 18'!AG$58</f>
        <v>0</v>
      </c>
      <c r="Y30" s="395">
        <f>'Юнит 18'!AH150</f>
        <v>0</v>
      </c>
      <c r="Z30" s="396">
        <f t="shared" ref="Z30:Z31" si="102">IFERROR((L30)*0.01,0)</f>
        <v>4015.4063000000006</v>
      </c>
      <c r="AA30" s="395"/>
      <c r="AB30" s="397">
        <f t="shared" ref="AB30:AB31" si="103">O30-SUM(P30:Y30)+AA30</f>
        <v>129284.26385771012</v>
      </c>
      <c r="AC30" s="398">
        <f t="shared" ref="AC30:AC31" si="104">O30-SUM(P30:Z30)+AA30</f>
        <v>125268.85755771014</v>
      </c>
      <c r="AD30" s="520"/>
      <c r="AE30" s="349">
        <f t="shared" si="89"/>
        <v>0.1069202076679399</v>
      </c>
      <c r="AF30" s="349">
        <f t="shared" si="90"/>
        <v>2.0781812299008351</v>
      </c>
      <c r="AG30" s="349">
        <f t="shared" si="91"/>
        <v>0.22219956867261206</v>
      </c>
      <c r="AH30" s="349">
        <f t="shared" si="92"/>
        <v>0.16315773388287683</v>
      </c>
    </row>
    <row r="31" spans="1:34" s="18" customFormat="1" ht="25.5" customHeight="1" thickBot="1">
      <c r="B31" s="364" t="s">
        <v>315</v>
      </c>
      <c r="C31" s="365" t="s">
        <v>316</v>
      </c>
      <c r="D31" s="366" t="s">
        <v>317</v>
      </c>
      <c r="E31" s="236"/>
      <c r="F31" s="367">
        <f t="shared" si="99"/>
        <v>-32.863857710240026</v>
      </c>
      <c r="G31" s="368">
        <f>'Юнит 18'!L$68</f>
        <v>0</v>
      </c>
      <c r="H31" s="368">
        <f>'Юнит 18'!Q$68</f>
        <v>0</v>
      </c>
      <c r="I31" s="368">
        <f>'Юнит 18'!R$68</f>
        <v>0</v>
      </c>
      <c r="J31" s="369">
        <f>'Юнит 18'!T$68</f>
        <v>0</v>
      </c>
      <c r="K31" s="370">
        <f>'Юнит 18'!U$68</f>
        <v>0</v>
      </c>
      <c r="L31" s="371">
        <f t="shared" si="100"/>
        <v>0</v>
      </c>
      <c r="M31" s="369">
        <f>'Юнит 18'!W$68</f>
        <v>0</v>
      </c>
      <c r="N31" s="370">
        <f>'Юнит 18'!X$68</f>
        <v>0</v>
      </c>
      <c r="O31" s="372">
        <f t="shared" si="101"/>
        <v>0</v>
      </c>
      <c r="P31" s="373">
        <f>'Юнит 18'!AB$68</f>
        <v>0</v>
      </c>
      <c r="Q31" s="374">
        <f>'Юнит 18'!AE$68</f>
        <v>18</v>
      </c>
      <c r="R31" s="370">
        <f>'Юнит 18'!AC$68</f>
        <v>0</v>
      </c>
      <c r="S31" s="374">
        <f>'Юнит 18'!AI$68</f>
        <v>14.863857710240026</v>
      </c>
      <c r="T31" s="370"/>
      <c r="U31" s="370">
        <f>'Юнит 18'!AJ$68</f>
        <v>0</v>
      </c>
      <c r="V31" s="373"/>
      <c r="W31" s="376">
        <f>'Юнит 18'!AF$68</f>
        <v>0</v>
      </c>
      <c r="X31" s="377">
        <f>'Юнит 18'!AG$68</f>
        <v>0</v>
      </c>
      <c r="Y31" s="377">
        <f>'Юнит 18'!AH151</f>
        <v>0</v>
      </c>
      <c r="Z31" s="378">
        <f t="shared" si="102"/>
        <v>0</v>
      </c>
      <c r="AA31" s="377"/>
      <c r="AB31" s="379">
        <f t="shared" si="103"/>
        <v>-32.863857710240026</v>
      </c>
      <c r="AC31" s="380">
        <f t="shared" si="104"/>
        <v>-32.863857710240026</v>
      </c>
      <c r="AD31" s="521"/>
      <c r="AE31" s="349" t="e">
        <f t="shared" si="89"/>
        <v>#DIV/0!</v>
      </c>
      <c r="AF31" s="349" t="e">
        <f t="shared" si="90"/>
        <v>#DIV/0!</v>
      </c>
      <c r="AG31" s="349" t="e">
        <f t="shared" si="91"/>
        <v>#DIV/0!</v>
      </c>
      <c r="AH31" s="349" t="e">
        <f t="shared" si="92"/>
        <v>#DIV/0!</v>
      </c>
    </row>
    <row r="32" spans="1:34" s="18" customFormat="1" ht="25.5" customHeight="1">
      <c r="B32" s="329" t="s">
        <v>358</v>
      </c>
      <c r="C32" s="330" t="s">
        <v>360</v>
      </c>
      <c r="D32" s="290" t="s">
        <v>354</v>
      </c>
      <c r="E32" s="48"/>
      <c r="F32" s="386">
        <f>IFERROR(O32-SUM(Q32:W32)+AA32,0)</f>
        <v>294239.52568295761</v>
      </c>
      <c r="G32" s="387">
        <f>'Юнит 19'!L$64</f>
        <v>1366</v>
      </c>
      <c r="H32" s="387">
        <f>'Юнит 19'!Q$64</f>
        <v>712</v>
      </c>
      <c r="I32" s="387">
        <f>'Юнит 19'!R$64</f>
        <v>-12</v>
      </c>
      <c r="J32" s="388">
        <f>'Юнит 19'!T$64</f>
        <v>623893.13</v>
      </c>
      <c r="K32" s="389">
        <f>'Юнит 19'!U$64</f>
        <v>-10793</v>
      </c>
      <c r="L32" s="390">
        <f t="shared" ref="L32:L33" si="105">IFERROR(J32+K32,0)</f>
        <v>613100.13</v>
      </c>
      <c r="M32" s="388">
        <f>'Юнит 19'!W$64</f>
        <v>864482.03</v>
      </c>
      <c r="N32" s="389">
        <f>'Юнит 19'!X$64</f>
        <v>-14966</v>
      </c>
      <c r="O32" s="391">
        <f t="shared" ref="O32:O33" si="106">IFERROR(M32+N32,0)</f>
        <v>849516.03</v>
      </c>
      <c r="P32" s="392">
        <f>'Юнит 19'!AB$64</f>
        <v>90756.229999999981</v>
      </c>
      <c r="Q32" s="393">
        <f>'Юнит 19'!AE$64</f>
        <v>77440.419999999925</v>
      </c>
      <c r="R32" s="389">
        <f>'Юнит 19'!AC$64</f>
        <v>321797.16999999981</v>
      </c>
      <c r="S32" s="393">
        <f>'Юнит 19'!AI$64</f>
        <v>5038.9143170426059</v>
      </c>
      <c r="T32" s="389">
        <v>435</v>
      </c>
      <c r="U32" s="389">
        <f>'Юнит 19'!AJ$64</f>
        <v>190</v>
      </c>
      <c r="V32" s="392"/>
      <c r="W32" s="394">
        <f>'Юнит 19'!AF$64</f>
        <v>150375</v>
      </c>
      <c r="X32" s="395">
        <f>'Юнит 19'!AG$64</f>
        <v>8172</v>
      </c>
      <c r="Y32" s="395">
        <f>'Юнит 19'!AH152</f>
        <v>0</v>
      </c>
      <c r="Z32" s="396">
        <f t="shared" ref="Z32:Z33" si="107">IFERROR((L32)*0.01,0)</f>
        <v>6131.0012999999999</v>
      </c>
      <c r="AA32" s="395"/>
      <c r="AB32" s="397">
        <f t="shared" ref="AB32:AB33" si="108">O32-SUM(P32:Y32)+AA32</f>
        <v>195311.29568295763</v>
      </c>
      <c r="AC32" s="398">
        <f t="shared" ref="AC32:AC33" si="109">O32-SUM(P32:Z32)+AA32</f>
        <v>189180.29438295763</v>
      </c>
      <c r="AD32" s="470"/>
      <c r="AE32" s="349">
        <f t="shared" ref="AE32:AE33" si="110">P32/O32</f>
        <v>0.10683286341283045</v>
      </c>
      <c r="AF32" s="349">
        <f t="shared" ref="AF32:AF33" si="111">AC32/P32</f>
        <v>2.0844882426579163</v>
      </c>
      <c r="AG32" s="349">
        <f t="shared" ref="AG32:AG33" si="112">AC32/O32</f>
        <v>0.22269184771352415</v>
      </c>
      <c r="AH32" s="349">
        <f t="shared" ref="AH32:AH33" si="113">(W32+X32+Y32)/O32</f>
        <v>0.18663214630570302</v>
      </c>
    </row>
    <row r="33" spans="2:34" s="18" customFormat="1" ht="25.5" customHeight="1">
      <c r="B33" s="344" t="s">
        <v>359</v>
      </c>
      <c r="C33" s="345" t="s">
        <v>360</v>
      </c>
      <c r="D33" s="307" t="s">
        <v>354</v>
      </c>
      <c r="E33" s="306"/>
      <c r="F33" s="235">
        <f t="shared" ref="F32:F33" si="114">IFERROR(O33-SUM(Q33:W33)+AA33,0)</f>
        <v>-15.835682957393482</v>
      </c>
      <c r="G33" s="33">
        <f>'Юнит 19'!L$74</f>
        <v>0</v>
      </c>
      <c r="H33" s="33">
        <f>'Юнит 19'!Q$74</f>
        <v>0</v>
      </c>
      <c r="I33" s="33">
        <f>'Юнит 19'!R$74</f>
        <v>0</v>
      </c>
      <c r="J33" s="20">
        <f>'Юнит 19'!T$74</f>
        <v>0</v>
      </c>
      <c r="K33" s="21">
        <f>'Юнит 19'!U$74</f>
        <v>0</v>
      </c>
      <c r="L33" s="22">
        <f t="shared" si="105"/>
        <v>0</v>
      </c>
      <c r="M33" s="20">
        <f>'Юнит 19'!W$74</f>
        <v>0</v>
      </c>
      <c r="N33" s="21">
        <f>'Юнит 19'!X$74</f>
        <v>0</v>
      </c>
      <c r="O33" s="285">
        <f t="shared" si="106"/>
        <v>0</v>
      </c>
      <c r="P33" s="225">
        <f>'Юнит 19'!AB$74</f>
        <v>0</v>
      </c>
      <c r="Q33" s="227">
        <f>'Юнит 19'!AE$74</f>
        <v>0</v>
      </c>
      <c r="R33" s="21">
        <f>'Юнит 19'!AC$74</f>
        <v>0</v>
      </c>
      <c r="S33" s="227">
        <f>'Юнит 19'!AI$74</f>
        <v>15.835682957393482</v>
      </c>
      <c r="T33" s="21"/>
      <c r="U33" s="21">
        <f>'Юнит 19'!AJ$74</f>
        <v>0</v>
      </c>
      <c r="V33" s="225"/>
      <c r="W33" s="24">
        <f>'Юнит 19'!AF$74</f>
        <v>0</v>
      </c>
      <c r="X33" s="25">
        <f>'Юнит 19'!AG$74</f>
        <v>0</v>
      </c>
      <c r="Y33" s="25">
        <f>'Юнит 19'!AH153</f>
        <v>0</v>
      </c>
      <c r="Z33" s="251">
        <f t="shared" si="107"/>
        <v>0</v>
      </c>
      <c r="AA33" s="25"/>
      <c r="AB33" s="287">
        <f t="shared" si="108"/>
        <v>-15.835682957393482</v>
      </c>
      <c r="AC33" s="34">
        <f t="shared" si="109"/>
        <v>-15.835682957393482</v>
      </c>
      <c r="AD33" s="470"/>
      <c r="AE33" s="349" t="e">
        <f t="shared" si="110"/>
        <v>#DIV/0!</v>
      </c>
      <c r="AF33" s="349" t="e">
        <f t="shared" si="111"/>
        <v>#DIV/0!</v>
      </c>
      <c r="AG33" s="349" t="e">
        <f t="shared" si="112"/>
        <v>#DIV/0!</v>
      </c>
      <c r="AH33" s="349" t="e">
        <f t="shared" si="113"/>
        <v>#DIV/0!</v>
      </c>
    </row>
    <row r="34" spans="2:34" s="18" customFormat="1" ht="25.5" customHeight="1">
      <c r="B34" s="444"/>
      <c r="C34" s="416"/>
      <c r="D34" s="290"/>
      <c r="E34" s="48"/>
      <c r="F34" s="291"/>
      <c r="G34" s="292"/>
      <c r="H34" s="292"/>
      <c r="I34" s="292"/>
      <c r="J34" s="293"/>
      <c r="K34" s="294"/>
      <c r="L34" s="295"/>
      <c r="M34" s="293"/>
      <c r="N34" s="294"/>
      <c r="O34" s="296"/>
      <c r="P34" s="297"/>
      <c r="Q34" s="298"/>
      <c r="R34" s="294"/>
      <c r="S34" s="298"/>
      <c r="T34" s="294"/>
      <c r="U34" s="294"/>
      <c r="V34" s="297"/>
      <c r="W34" s="299"/>
      <c r="X34" s="300"/>
      <c r="Y34" s="300"/>
      <c r="Z34" s="445"/>
      <c r="AA34" s="300"/>
      <c r="AB34" s="301"/>
      <c r="AC34" s="436"/>
      <c r="AD34" s="494"/>
      <c r="AE34" s="349"/>
      <c r="AF34" s="349"/>
      <c r="AG34" s="349"/>
      <c r="AH34" s="349"/>
    </row>
    <row r="35" spans="2:34" s="18" customFormat="1" ht="25.5" customHeight="1">
      <c r="B35" s="444"/>
      <c r="C35" s="416"/>
      <c r="D35" s="290"/>
      <c r="E35" s="48"/>
      <c r="F35" s="291"/>
      <c r="G35" s="292"/>
      <c r="H35" s="292"/>
      <c r="I35" s="292"/>
      <c r="J35" s="293"/>
      <c r="K35" s="294"/>
      <c r="L35" s="295"/>
      <c r="M35" s="293"/>
      <c r="N35" s="294"/>
      <c r="O35" s="296"/>
      <c r="P35" s="297"/>
      <c r="Q35" s="298"/>
      <c r="R35" s="294"/>
      <c r="S35" s="298"/>
      <c r="T35" s="294"/>
      <c r="U35" s="294"/>
      <c r="V35" s="297"/>
      <c r="W35" s="299"/>
      <c r="X35" s="300"/>
      <c r="Y35" s="300"/>
      <c r="Z35" s="445"/>
      <c r="AA35" s="300"/>
      <c r="AB35" s="301"/>
      <c r="AC35" s="436"/>
      <c r="AD35" s="494"/>
      <c r="AE35" s="349"/>
      <c r="AF35" s="349"/>
      <c r="AG35" s="349"/>
      <c r="AH35" s="349"/>
    </row>
    <row r="36" spans="2:34" s="18" customFormat="1" ht="25.5" customHeight="1">
      <c r="B36" s="444"/>
      <c r="C36" s="416"/>
      <c r="D36" s="290"/>
      <c r="E36" s="48"/>
      <c r="F36" s="291"/>
      <c r="G36" s="292"/>
      <c r="H36" s="292"/>
      <c r="I36" s="292"/>
      <c r="J36" s="293"/>
      <c r="K36" s="294"/>
      <c r="L36" s="295"/>
      <c r="M36" s="293"/>
      <c r="N36" s="294"/>
      <c r="O36" s="296"/>
      <c r="P36" s="297"/>
      <c r="Q36" s="298"/>
      <c r="R36" s="294"/>
      <c r="S36" s="298"/>
      <c r="T36" s="294"/>
      <c r="U36" s="294"/>
      <c r="V36" s="297"/>
      <c r="W36" s="299"/>
      <c r="X36" s="300"/>
      <c r="Y36" s="300"/>
      <c r="Z36" s="445"/>
      <c r="AA36" s="300"/>
      <c r="AB36" s="301"/>
      <c r="AC36" s="436"/>
      <c r="AD36" s="494"/>
      <c r="AE36" s="349"/>
      <c r="AF36" s="349"/>
      <c r="AG36" s="349"/>
      <c r="AH36" s="349"/>
    </row>
    <row r="37" spans="2:34" s="18" customFormat="1" ht="25.5" customHeight="1">
      <c r="B37" s="444"/>
      <c r="C37" s="416"/>
      <c r="D37" s="290"/>
      <c r="E37" s="48"/>
      <c r="F37" s="291"/>
      <c r="G37" s="292"/>
      <c r="H37" s="292"/>
      <c r="I37" s="292"/>
      <c r="J37" s="293"/>
      <c r="K37" s="294"/>
      <c r="L37" s="295"/>
      <c r="M37" s="293"/>
      <c r="N37" s="294"/>
      <c r="O37" s="296"/>
      <c r="P37" s="297"/>
      <c r="Q37" s="298"/>
      <c r="R37" s="294"/>
      <c r="S37" s="298"/>
      <c r="T37" s="294"/>
      <c r="U37" s="294"/>
      <c r="V37" s="297"/>
      <c r="W37" s="299"/>
      <c r="X37" s="300"/>
      <c r="Y37" s="300"/>
      <c r="Z37" s="445"/>
      <c r="AA37" s="300"/>
      <c r="AB37" s="301"/>
      <c r="AC37" s="436"/>
      <c r="AD37" s="494"/>
      <c r="AE37" s="349"/>
      <c r="AF37" s="349"/>
      <c r="AG37" s="349"/>
      <c r="AH37" s="349"/>
    </row>
    <row r="38" spans="2:34" s="18" customFormat="1" ht="25.5" customHeight="1">
      <c r="B38" s="444"/>
      <c r="C38" s="416"/>
      <c r="D38" s="290"/>
      <c r="E38" s="48"/>
      <c r="F38" s="291"/>
      <c r="G38" s="292"/>
      <c r="H38" s="292"/>
      <c r="I38" s="292"/>
      <c r="J38" s="293"/>
      <c r="K38" s="294"/>
      <c r="L38" s="295"/>
      <c r="M38" s="293"/>
      <c r="N38" s="294"/>
      <c r="O38" s="296"/>
      <c r="P38" s="297"/>
      <c r="Q38" s="298"/>
      <c r="R38" s="294"/>
      <c r="S38" s="298"/>
      <c r="T38" s="294"/>
      <c r="U38" s="294"/>
      <c r="V38" s="297"/>
      <c r="W38" s="299"/>
      <c r="X38" s="300"/>
      <c r="Y38" s="300"/>
      <c r="Z38" s="445"/>
      <c r="AA38" s="300"/>
      <c r="AB38" s="301"/>
      <c r="AC38" s="436"/>
      <c r="AD38" s="438"/>
      <c r="AE38" s="9"/>
      <c r="AF38" s="9"/>
      <c r="AG38" s="9"/>
      <c r="AH38" s="9"/>
    </row>
    <row r="39" spans="2:34" s="18" customFormat="1" ht="25.5" customHeight="1" thickBot="1">
      <c r="B39" s="233"/>
      <c r="C39" s="381"/>
      <c r="D39" s="382"/>
      <c r="E39" s="236"/>
      <c r="F39" s="367"/>
      <c r="G39" s="368"/>
      <c r="H39" s="368"/>
      <c r="I39" s="368"/>
      <c r="J39" s="369"/>
      <c r="K39" s="370"/>
      <c r="L39" s="371"/>
      <c r="M39" s="369"/>
      <c r="N39" s="370"/>
      <c r="O39" s="371"/>
      <c r="P39" s="373"/>
      <c r="Q39" s="375"/>
      <c r="R39" s="370"/>
      <c r="S39" s="375"/>
      <c r="T39" s="370"/>
      <c r="U39" s="370"/>
      <c r="V39" s="373"/>
      <c r="W39" s="376"/>
      <c r="X39" s="383"/>
      <c r="Y39" s="377"/>
      <c r="Z39" s="378"/>
      <c r="AA39" s="377"/>
      <c r="AB39" s="385">
        <f t="shared" si="10"/>
        <v>0</v>
      </c>
      <c r="AC39" s="380">
        <f t="shared" si="11"/>
        <v>0</v>
      </c>
      <c r="AD39" s="234"/>
      <c r="AE39" s="9" t="e">
        <f t="shared" si="22"/>
        <v>#DIV/0!</v>
      </c>
      <c r="AF39" s="9" t="e">
        <f t="shared" si="23"/>
        <v>#DIV/0!</v>
      </c>
      <c r="AG39" s="9" t="e">
        <f t="shared" si="24"/>
        <v>#DIV/0!</v>
      </c>
      <c r="AH39" s="9" t="e">
        <f t="shared" si="25"/>
        <v>#DIV/0!</v>
      </c>
    </row>
    <row r="40" spans="2:34" ht="22" customHeight="1" thickBot="1">
      <c r="B40" s="50" t="s">
        <v>30</v>
      </c>
      <c r="C40" s="51"/>
      <c r="D40" s="52"/>
      <c r="E40" s="53"/>
      <c r="F40" s="54">
        <f t="shared" ref="F40:AD40" si="115">SUM(F4:F39)</f>
        <v>3953363.3200000003</v>
      </c>
      <c r="G40" s="55">
        <f>SUM(G4:G39)</f>
        <v>14908</v>
      </c>
      <c r="H40" s="55">
        <f t="shared" si="115"/>
        <v>8411</v>
      </c>
      <c r="I40" s="55">
        <f t="shared" si="115"/>
        <v>-165</v>
      </c>
      <c r="J40" s="54">
        <f t="shared" si="115"/>
        <v>6990992.6500000013</v>
      </c>
      <c r="K40" s="54">
        <f t="shared" si="115"/>
        <v>-137350.40000000002</v>
      </c>
      <c r="L40" s="54">
        <f t="shared" si="115"/>
        <v>6853642.2500000009</v>
      </c>
      <c r="M40" s="54">
        <f t="shared" si="115"/>
        <v>10404154.329999998</v>
      </c>
      <c r="N40" s="54">
        <f t="shared" si="115"/>
        <v>-206870.61999999997</v>
      </c>
      <c r="O40" s="54">
        <f t="shared" si="115"/>
        <v>10197283.709999999</v>
      </c>
      <c r="P40" s="54">
        <f t="shared" si="115"/>
        <v>1095749.67</v>
      </c>
      <c r="Q40" s="54">
        <f t="shared" si="115"/>
        <v>1080122.1600000001</v>
      </c>
      <c r="R40" s="54">
        <f t="shared" si="115"/>
        <v>3837427</v>
      </c>
      <c r="S40" s="54">
        <f>SUM(S4:S39)</f>
        <v>61566.55</v>
      </c>
      <c r="T40" s="54">
        <f>SUM(T4:T39)</f>
        <v>4470</v>
      </c>
      <c r="U40" s="54">
        <f t="shared" si="115"/>
        <v>5846.28</v>
      </c>
      <c r="V40" s="54">
        <f>SUM(V4:V39)</f>
        <v>11066.4</v>
      </c>
      <c r="W40" s="54">
        <f t="shared" si="115"/>
        <v>1243422</v>
      </c>
      <c r="X40" s="54">
        <f t="shared" si="115"/>
        <v>185113</v>
      </c>
      <c r="Y40" s="54">
        <f t="shared" si="115"/>
        <v>0</v>
      </c>
      <c r="Z40" s="252">
        <f>SUM(Z4:Z39)</f>
        <v>68122.366300000009</v>
      </c>
      <c r="AA40" s="54">
        <f t="shared" si="115"/>
        <v>0</v>
      </c>
      <c r="AB40" s="252">
        <f t="shared" si="115"/>
        <v>2672500.6500000004</v>
      </c>
      <c r="AC40" s="54">
        <f>SUM(AC4:AC39)</f>
        <v>2604378.283700001</v>
      </c>
      <c r="AD40" s="54">
        <f t="shared" si="115"/>
        <v>2415213.8250000002</v>
      </c>
      <c r="AE40" s="56">
        <f>P40/O40</f>
        <v>0.10745505383217391</v>
      </c>
      <c r="AF40" s="56">
        <f t="shared" ref="AF40" si="116">AC40/P40</f>
        <v>2.3768004271450076</v>
      </c>
      <c r="AG40" s="56">
        <f t="shared" si="5"/>
        <v>0.25539921784720071</v>
      </c>
      <c r="AH40" s="56">
        <f>(W40+X40+Y40)/O40</f>
        <v>0.14008975729478848</v>
      </c>
    </row>
    <row r="41" spans="2:34" ht="13.5" customHeight="1">
      <c r="B41" s="57"/>
      <c r="C41" s="57"/>
      <c r="D41" s="29"/>
      <c r="E41" s="58"/>
      <c r="F41" s="59"/>
      <c r="G41" s="59"/>
      <c r="H41" s="59"/>
      <c r="I41" s="59"/>
      <c r="J41" s="59"/>
      <c r="K41" s="59"/>
      <c r="L41" s="59"/>
      <c r="M41" s="60" t="s">
        <v>46</v>
      </c>
      <c r="N41" s="60"/>
      <c r="O41" s="60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6"/>
      <c r="AF41" s="56"/>
      <c r="AG41" s="56"/>
      <c r="AH41" s="56"/>
    </row>
    <row r="42" spans="2:34" s="7" customFormat="1">
      <c r="B42" s="61"/>
      <c r="C42" s="61"/>
      <c r="E42" s="62"/>
      <c r="F42" s="63"/>
      <c r="G42" s="64"/>
      <c r="H42" s="64"/>
      <c r="I42" s="64"/>
      <c r="J42" s="64"/>
      <c r="K42" s="64"/>
      <c r="L42" s="64"/>
      <c r="M42" s="60"/>
      <c r="N42" s="65">
        <f>-N40/M40</f>
        <v>1.988346322425227E-2</v>
      </c>
      <c r="O42" s="66"/>
      <c r="P42" s="228">
        <f t="shared" ref="P42:Z42" si="117">P40/$O$40</f>
        <v>0.10745505383217391</v>
      </c>
      <c r="Q42" s="228">
        <f t="shared" si="117"/>
        <v>0.10592253689487671</v>
      </c>
      <c r="R42" s="228">
        <f t="shared" si="117"/>
        <v>0.37631854806950354</v>
      </c>
      <c r="S42" s="228">
        <f t="shared" si="117"/>
        <v>6.0375440902585235E-3</v>
      </c>
      <c r="T42" s="228">
        <f t="shared" si="117"/>
        <v>4.383520285521212E-4</v>
      </c>
      <c r="U42" s="228">
        <f t="shared" si="117"/>
        <v>5.7331738198740378E-4</v>
      </c>
      <c r="V42" s="228">
        <f t="shared" si="117"/>
        <v>1.0852301764584327E-3</v>
      </c>
      <c r="W42" s="228">
        <f t="shared" si="117"/>
        <v>0.12193658971953818</v>
      </c>
      <c r="X42" s="228">
        <f t="shared" si="117"/>
        <v>1.8153167575250293E-2</v>
      </c>
      <c r="Y42" s="228">
        <f t="shared" si="117"/>
        <v>0</v>
      </c>
      <c r="Z42" s="228">
        <f t="shared" si="117"/>
        <v>6.680442384200372E-3</v>
      </c>
      <c r="AA42" s="67"/>
      <c r="AB42" s="67"/>
      <c r="AD42" s="228">
        <f>AC40/P40</f>
        <v>2.3768004271450076</v>
      </c>
      <c r="AE42" s="11" t="s">
        <v>33</v>
      </c>
      <c r="AF42" s="68"/>
      <c r="AG42" s="68"/>
      <c r="AH42" s="68"/>
    </row>
    <row r="43" spans="2:34" s="7" customFormat="1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44">
        <f>(W40+X40)/O40</f>
        <v>0.14008975729478848</v>
      </c>
      <c r="X43" s="6"/>
      <c r="Y43" s="6"/>
      <c r="Z43" s="6"/>
      <c r="AA43" s="6"/>
      <c r="AB43" s="6"/>
      <c r="AC43" s="6"/>
      <c r="AD43" s="228">
        <f>AC40/O40</f>
        <v>0.25539921784720071</v>
      </c>
      <c r="AE43" s="69" t="s">
        <v>34</v>
      </c>
      <c r="AF43" s="68"/>
      <c r="AG43" s="68"/>
      <c r="AH43" s="68"/>
    </row>
    <row r="44" spans="2:34" s="7" customFormat="1">
      <c r="B44" s="355"/>
      <c r="C44" s="355"/>
      <c r="D44" s="356"/>
      <c r="E44" s="357"/>
      <c r="F44" s="358"/>
      <c r="G44" s="359"/>
      <c r="H44" s="359"/>
      <c r="I44" s="359"/>
      <c r="J44" s="358"/>
      <c r="K44" s="358"/>
      <c r="L44" s="358"/>
      <c r="M44" s="360"/>
      <c r="N44" s="65"/>
      <c r="O44" s="66"/>
      <c r="P44" s="228"/>
      <c r="Q44" s="228"/>
      <c r="R44" s="228"/>
      <c r="S44" s="228"/>
      <c r="T44" s="228"/>
      <c r="U44" s="228"/>
      <c r="V44" s="228"/>
      <c r="W44" s="228"/>
      <c r="X44" s="228"/>
      <c r="Y44" s="361"/>
      <c r="Z44" s="228"/>
      <c r="AA44" s="362"/>
      <c r="AB44" s="362"/>
      <c r="AD44" s="228"/>
      <c r="AE44" s="363"/>
      <c r="AF44" s="68"/>
      <c r="AG44" s="68"/>
      <c r="AH44" s="68"/>
    </row>
    <row r="45" spans="2:34">
      <c r="B45" s="240" t="s">
        <v>167</v>
      </c>
      <c r="F45" s="71"/>
      <c r="G45" s="241">
        <f>SUM(G4:G9)</f>
        <v>457</v>
      </c>
      <c r="H45" s="241">
        <f t="shared" ref="H45:AC45" si="118">SUM(H4:H9)</f>
        <v>256</v>
      </c>
      <c r="I45" s="241">
        <f t="shared" si="118"/>
        <v>-5</v>
      </c>
      <c r="J45" s="242">
        <f t="shared" si="118"/>
        <v>233222.71999999997</v>
      </c>
      <c r="K45" s="242">
        <f t="shared" si="118"/>
        <v>-4580</v>
      </c>
      <c r="L45" s="242">
        <f t="shared" si="118"/>
        <v>228642.71999999997</v>
      </c>
      <c r="M45" s="242">
        <f t="shared" si="118"/>
        <v>303779.89</v>
      </c>
      <c r="N45" s="242">
        <f t="shared" si="118"/>
        <v>-6023</v>
      </c>
      <c r="O45" s="242">
        <f t="shared" si="118"/>
        <v>297756.89</v>
      </c>
      <c r="P45" s="242">
        <f t="shared" si="118"/>
        <v>34328.370000000003</v>
      </c>
      <c r="Q45" s="242">
        <f t="shared" si="118"/>
        <v>30976.050000000003</v>
      </c>
      <c r="R45" s="242">
        <f t="shared" si="118"/>
        <v>106888.7</v>
      </c>
      <c r="S45" s="242">
        <f t="shared" si="118"/>
        <v>6310.98</v>
      </c>
      <c r="T45" s="242">
        <f t="shared" si="118"/>
        <v>0</v>
      </c>
      <c r="U45" s="242">
        <f t="shared" si="118"/>
        <v>0</v>
      </c>
      <c r="V45" s="242">
        <f>SUM(V4:V9)</f>
        <v>964.80000000000007</v>
      </c>
      <c r="W45" s="242">
        <f t="shared" si="118"/>
        <v>22451</v>
      </c>
      <c r="X45" s="242">
        <f t="shared" si="118"/>
        <v>26402</v>
      </c>
      <c r="Y45" s="242">
        <f t="shared" si="118"/>
        <v>0</v>
      </c>
      <c r="Z45" s="242">
        <f t="shared" si="118"/>
        <v>2280.91</v>
      </c>
      <c r="AA45" s="242">
        <f t="shared" si="118"/>
        <v>0</v>
      </c>
      <c r="AB45" s="242"/>
      <c r="AC45" s="242">
        <f t="shared" si="118"/>
        <v>67154.079999999987</v>
      </c>
      <c r="AD45" s="228">
        <f>AC45/P45</f>
        <v>1.9562268759046813</v>
      </c>
    </row>
    <row r="46" spans="2:34">
      <c r="F46" s="71"/>
      <c r="G46" s="71"/>
      <c r="H46" s="71"/>
      <c r="I46" s="71"/>
      <c r="J46" s="71"/>
      <c r="K46" s="71"/>
      <c r="L46" s="71"/>
      <c r="M46" s="71"/>
      <c r="N46" s="244">
        <f>-N45/M45</f>
        <v>1.982685555650178E-2</v>
      </c>
      <c r="O46" s="66"/>
      <c r="P46" s="244">
        <f t="shared" ref="P46:AA46" si="119">P45/$O$45</f>
        <v>0.11528992662436796</v>
      </c>
      <c r="Q46" s="244">
        <f t="shared" si="119"/>
        <v>0.10403134584056141</v>
      </c>
      <c r="R46" s="244">
        <f t="shared" si="119"/>
        <v>0.35897977037575851</v>
      </c>
      <c r="S46" s="244">
        <f t="shared" si="119"/>
        <v>2.1195076291937356E-2</v>
      </c>
      <c r="T46" s="244">
        <f t="shared" si="119"/>
        <v>0</v>
      </c>
      <c r="U46" s="244">
        <f t="shared" si="119"/>
        <v>0</v>
      </c>
      <c r="V46" s="244">
        <f t="shared" si="119"/>
        <v>3.2402272874357332E-3</v>
      </c>
      <c r="W46" s="244">
        <f t="shared" si="119"/>
        <v>7.5400438256861158E-2</v>
      </c>
      <c r="X46" s="244">
        <f t="shared" si="119"/>
        <v>8.866965261492353E-2</v>
      </c>
      <c r="Y46" s="244">
        <f t="shared" si="119"/>
        <v>0</v>
      </c>
      <c r="Z46" s="244">
        <f t="shared" si="119"/>
        <v>7.6603097244869788E-3</v>
      </c>
      <c r="AA46" s="244">
        <f t="shared" si="119"/>
        <v>0</v>
      </c>
      <c r="AB46" s="244"/>
      <c r="AC46" s="244">
        <f>AC45/O45</f>
        <v>0.22553325298366725</v>
      </c>
      <c r="AD46" s="228">
        <f>AC45/O45</f>
        <v>0.22553325298366725</v>
      </c>
    </row>
    <row r="47" spans="2:34" ht="15.5">
      <c r="F47" s="71"/>
      <c r="G47" s="71"/>
      <c r="H47" s="71"/>
      <c r="I47" s="71"/>
      <c r="J47" s="71"/>
      <c r="K47" s="71"/>
      <c r="L47" s="71"/>
      <c r="M47" s="73"/>
      <c r="N47" s="71"/>
      <c r="O47" s="71"/>
      <c r="P47" s="74"/>
      <c r="Q47" s="75"/>
      <c r="R47" s="71"/>
      <c r="S47" s="71"/>
      <c r="T47" s="71"/>
      <c r="AD47" s="228"/>
    </row>
    <row r="48" spans="2:34">
      <c r="B48" s="240" t="s">
        <v>204</v>
      </c>
      <c r="F48" s="71"/>
      <c r="G48" s="241">
        <f>SUM(G10:G13)</f>
        <v>1946</v>
      </c>
      <c r="H48" s="241">
        <f t="shared" ref="H48:AC48" si="120">SUM(H10:H13)</f>
        <v>1061</v>
      </c>
      <c r="I48" s="241">
        <f t="shared" si="120"/>
        <v>-15</v>
      </c>
      <c r="J48" s="242">
        <f t="shared" si="120"/>
        <v>763365.39000000013</v>
      </c>
      <c r="K48" s="242">
        <f>SUM(K10:K13)</f>
        <v>-10935</v>
      </c>
      <c r="L48" s="242">
        <f t="shared" si="120"/>
        <v>752430.39000000013</v>
      </c>
      <c r="M48" s="242">
        <f t="shared" si="120"/>
        <v>1191764.57</v>
      </c>
      <c r="N48" s="242">
        <f t="shared" si="120"/>
        <v>-17408</v>
      </c>
      <c r="O48" s="242">
        <f t="shared" si="120"/>
        <v>1174356.57</v>
      </c>
      <c r="P48" s="242">
        <f t="shared" si="120"/>
        <v>140043.34999999995</v>
      </c>
      <c r="Q48" s="242">
        <f t="shared" si="120"/>
        <v>114027.10999999996</v>
      </c>
      <c r="R48" s="242">
        <f t="shared" si="120"/>
        <v>436797.92</v>
      </c>
      <c r="S48" s="242">
        <f t="shared" si="120"/>
        <v>5224.3099999999995</v>
      </c>
      <c r="T48" s="242">
        <f t="shared" si="120"/>
        <v>2535</v>
      </c>
      <c r="U48" s="242">
        <f t="shared" si="120"/>
        <v>294</v>
      </c>
      <c r="V48" s="242">
        <f t="shared" si="120"/>
        <v>1141.9199999999998</v>
      </c>
      <c r="W48" s="242">
        <f t="shared" si="120"/>
        <v>65682</v>
      </c>
      <c r="X48" s="242">
        <f t="shared" si="120"/>
        <v>135467</v>
      </c>
      <c r="Y48" s="242">
        <f t="shared" si="120"/>
        <v>0</v>
      </c>
      <c r="Z48" s="242">
        <f>SUM(Z10:Z13)</f>
        <v>7586.9</v>
      </c>
      <c r="AA48" s="242">
        <f t="shared" si="120"/>
        <v>0</v>
      </c>
      <c r="AB48" s="242">
        <f t="shared" si="120"/>
        <v>273143.96000000008</v>
      </c>
      <c r="AC48" s="242">
        <f t="shared" si="120"/>
        <v>265557.06000000006</v>
      </c>
      <c r="AD48" s="228">
        <f>AC48/P48</f>
        <v>1.8962489829042233</v>
      </c>
    </row>
    <row r="49" spans="2:30">
      <c r="F49" s="71"/>
      <c r="G49" s="71"/>
      <c r="H49" s="71"/>
      <c r="I49" s="71"/>
      <c r="J49" s="71"/>
      <c r="K49" s="71"/>
      <c r="L49" s="71"/>
      <c r="M49" s="71"/>
      <c r="N49" s="244">
        <f>-N48/M48</f>
        <v>1.4606911833265859E-2</v>
      </c>
      <c r="O49" s="66"/>
      <c r="P49" s="244">
        <f t="shared" ref="P49:AA49" si="121">P48/$O$48</f>
        <v>0.11925113170695673</v>
      </c>
      <c r="Q49" s="244">
        <f t="shared" si="121"/>
        <v>9.7097519537869104E-2</v>
      </c>
      <c r="R49" s="244">
        <f t="shared" si="121"/>
        <v>0.37194658859020985</v>
      </c>
      <c r="S49" s="244">
        <f t="shared" si="121"/>
        <v>4.4486573613668288E-3</v>
      </c>
      <c r="T49" s="244">
        <f t="shared" si="121"/>
        <v>2.1586288736818665E-3</v>
      </c>
      <c r="U49" s="244">
        <f t="shared" si="121"/>
        <v>2.5034985753943537E-4</v>
      </c>
      <c r="V49" s="244">
        <f t="shared" si="121"/>
        <v>9.7237928340623131E-4</v>
      </c>
      <c r="W49" s="244">
        <f t="shared" si="121"/>
        <v>5.5930201846616311E-2</v>
      </c>
      <c r="X49" s="244">
        <f t="shared" si="121"/>
        <v>0.11535423180712481</v>
      </c>
      <c r="Y49" s="244">
        <f t="shared" si="121"/>
        <v>0</v>
      </c>
      <c r="Z49" s="244">
        <f t="shared" si="121"/>
        <v>6.4604739257344973E-3</v>
      </c>
      <c r="AA49" s="244">
        <f t="shared" si="121"/>
        <v>0</v>
      </c>
      <c r="AB49" s="244"/>
      <c r="AC49" s="244">
        <f>AC48/O48</f>
        <v>0.22612983720949426</v>
      </c>
      <c r="AD49" s="228">
        <f>AC48/O48</f>
        <v>0.22612983720949426</v>
      </c>
    </row>
    <row r="50" spans="2:30">
      <c r="F50" s="71"/>
      <c r="G50" s="71"/>
      <c r="H50" s="71"/>
      <c r="I50" s="71"/>
      <c r="J50" s="71"/>
      <c r="K50" s="71"/>
      <c r="L50" s="71"/>
      <c r="M50" s="71"/>
      <c r="N50" s="243"/>
      <c r="O50" s="66"/>
      <c r="P50" s="244"/>
      <c r="Q50" s="244"/>
      <c r="R50" s="244"/>
      <c r="S50" s="244"/>
      <c r="T50" s="244"/>
      <c r="U50" s="244"/>
      <c r="V50" s="244"/>
      <c r="W50" s="244"/>
      <c r="X50" s="244"/>
      <c r="Y50" s="244"/>
      <c r="Z50" s="244"/>
      <c r="AA50" s="244"/>
      <c r="AB50" s="244"/>
      <c r="AC50" s="244"/>
      <c r="AD50" s="228"/>
    </row>
    <row r="51" spans="2:30">
      <c r="B51" s="6" t="s">
        <v>241</v>
      </c>
      <c r="F51" s="71"/>
      <c r="G51" s="347">
        <f>G16</f>
        <v>1503</v>
      </c>
      <c r="H51" s="347">
        <f t="shared" ref="H51:AC51" si="122">H16</f>
        <v>797</v>
      </c>
      <c r="I51" s="347">
        <f t="shared" si="122"/>
        <v>-13</v>
      </c>
      <c r="J51" s="348">
        <f t="shared" si="122"/>
        <v>612594.65000000026</v>
      </c>
      <c r="K51" s="348">
        <f t="shared" si="122"/>
        <v>-10314</v>
      </c>
      <c r="L51" s="348">
        <f t="shared" si="122"/>
        <v>602280.65000000026</v>
      </c>
      <c r="M51" s="348">
        <f t="shared" si="122"/>
        <v>943118.98999999976</v>
      </c>
      <c r="N51" s="348">
        <f t="shared" si="122"/>
        <v>-15997</v>
      </c>
      <c r="O51" s="348">
        <f t="shared" si="122"/>
        <v>927121.98999999976</v>
      </c>
      <c r="P51" s="348">
        <f t="shared" si="122"/>
        <v>103751.89999999997</v>
      </c>
      <c r="Q51" s="348">
        <f t="shared" si="122"/>
        <v>97317.480000000083</v>
      </c>
      <c r="R51" s="348">
        <f t="shared" si="122"/>
        <v>349180.57999999973</v>
      </c>
      <c r="S51" s="348">
        <f t="shared" si="122"/>
        <v>1851.2800000000002</v>
      </c>
      <c r="T51" s="348">
        <f t="shared" si="122"/>
        <v>165</v>
      </c>
      <c r="U51" s="348">
        <f t="shared" si="122"/>
        <v>0</v>
      </c>
      <c r="V51" s="348">
        <f t="shared" si="122"/>
        <v>2357.04</v>
      </c>
      <c r="W51" s="348">
        <f t="shared" si="122"/>
        <v>105582</v>
      </c>
      <c r="X51" s="348">
        <f t="shared" si="122"/>
        <v>0</v>
      </c>
      <c r="Y51" s="348">
        <f t="shared" si="122"/>
        <v>0</v>
      </c>
      <c r="Z51" s="348">
        <f t="shared" si="122"/>
        <v>5817.33</v>
      </c>
      <c r="AA51" s="348">
        <f t="shared" si="122"/>
        <v>0</v>
      </c>
      <c r="AB51" s="348">
        <f t="shared" si="122"/>
        <v>266916.70999999996</v>
      </c>
      <c r="AC51" s="348">
        <f t="shared" si="122"/>
        <v>261099.38</v>
      </c>
      <c r="AD51" s="228">
        <f>AC16/P16</f>
        <v>2.5165744434559763</v>
      </c>
    </row>
    <row r="52" spans="2:30">
      <c r="F52" s="71"/>
      <c r="G52" s="71"/>
      <c r="H52" s="71"/>
      <c r="I52" s="71"/>
      <c r="J52" s="71"/>
      <c r="K52" s="71"/>
      <c r="L52" s="71"/>
      <c r="M52" s="72"/>
      <c r="N52" s="244">
        <f>-N51/$M$51</f>
        <v>1.6961804575687744E-2</v>
      </c>
      <c r="O52" s="244"/>
      <c r="P52" s="244">
        <f>P51/$O$51</f>
        <v>0.1119074955821078</v>
      </c>
      <c r="Q52" s="244">
        <f>Q51/$O$51</f>
        <v>0.10496728699100331</v>
      </c>
      <c r="R52" s="244">
        <f t="shared" ref="R52:AC52" si="123">R51/$O$51</f>
        <v>0.37662851681470721</v>
      </c>
      <c r="S52" s="244">
        <f>S51/$O$51</f>
        <v>1.996803031281785E-3</v>
      </c>
      <c r="T52" s="244">
        <f t="shared" si="123"/>
        <v>1.7797010725632777E-4</v>
      </c>
      <c r="U52" s="244">
        <f t="shared" si="123"/>
        <v>0</v>
      </c>
      <c r="V52" s="244">
        <f t="shared" si="123"/>
        <v>2.5423191612573017E-3</v>
      </c>
      <c r="W52" s="244">
        <f>W51/$O$51</f>
        <v>0.11388145372325817</v>
      </c>
      <c r="X52" s="244">
        <f t="shared" si="123"/>
        <v>0</v>
      </c>
      <c r="Y52" s="244">
        <f t="shared" si="123"/>
        <v>0</v>
      </c>
      <c r="Z52" s="244">
        <f t="shared" si="123"/>
        <v>6.2746111760330495E-3</v>
      </c>
      <c r="AA52" s="244">
        <f t="shared" si="123"/>
        <v>0</v>
      </c>
      <c r="AB52" s="244">
        <f t="shared" si="123"/>
        <v>0.28789815458912804</v>
      </c>
      <c r="AC52" s="244">
        <f t="shared" si="123"/>
        <v>0.28162354341309503</v>
      </c>
      <c r="AD52" s="228">
        <f>AC16/O16</f>
        <v>0.28162354341309503</v>
      </c>
    </row>
    <row r="53" spans="2:30">
      <c r="F53" s="71"/>
      <c r="G53" s="71"/>
      <c r="H53" s="71"/>
      <c r="I53" s="71"/>
      <c r="J53" s="71"/>
      <c r="K53" s="71"/>
      <c r="L53" s="71"/>
      <c r="M53" s="72"/>
      <c r="N53" s="244"/>
      <c r="O53" s="244"/>
      <c r="P53" s="244"/>
      <c r="Q53" s="244"/>
      <c r="R53" s="244"/>
      <c r="S53" s="244"/>
      <c r="T53" s="244"/>
      <c r="U53" s="244"/>
      <c r="V53" s="244"/>
      <c r="W53" s="244"/>
      <c r="X53" s="244"/>
      <c r="Y53" s="244"/>
      <c r="Z53" s="244"/>
      <c r="AA53" s="244"/>
      <c r="AB53" s="244"/>
      <c r="AC53" s="244"/>
      <c r="AD53" s="228"/>
    </row>
    <row r="54" spans="2:30">
      <c r="B54" s="6" t="s">
        <v>275</v>
      </c>
      <c r="F54" s="71"/>
      <c r="G54" s="347">
        <f>G18</f>
        <v>1912</v>
      </c>
      <c r="H54" s="347">
        <f>H18</f>
        <v>947</v>
      </c>
      <c r="I54" s="347">
        <f t="shared" ref="I54:AC54" si="124">I18</f>
        <v>-22</v>
      </c>
      <c r="J54" s="348">
        <f t="shared" si="124"/>
        <v>770335.74000000011</v>
      </c>
      <c r="K54" s="348">
        <f t="shared" si="124"/>
        <v>-17585.11</v>
      </c>
      <c r="L54" s="348">
        <f t="shared" si="124"/>
        <v>752750.63000000012</v>
      </c>
      <c r="M54" s="348">
        <f t="shared" si="124"/>
        <v>1160661.75</v>
      </c>
      <c r="N54" s="348">
        <f t="shared" si="124"/>
        <v>-26564.080000000002</v>
      </c>
      <c r="O54" s="348">
        <f>O18</f>
        <v>1134097.67</v>
      </c>
      <c r="P54" s="348">
        <f t="shared" si="124"/>
        <v>122764.06000000001</v>
      </c>
      <c r="Q54" s="348">
        <f t="shared" si="124"/>
        <v>116519.86999999998</v>
      </c>
      <c r="R54" s="348">
        <f t="shared" si="124"/>
        <v>428981.73999999993</v>
      </c>
      <c r="S54" s="348">
        <f t="shared" si="124"/>
        <v>2973.3315121951227</v>
      </c>
      <c r="T54" s="348">
        <f t="shared" si="124"/>
        <v>300</v>
      </c>
      <c r="U54" s="348">
        <f t="shared" si="124"/>
        <v>0</v>
      </c>
      <c r="V54" s="348">
        <f t="shared" si="124"/>
        <v>3528.24</v>
      </c>
      <c r="W54" s="348">
        <f t="shared" si="124"/>
        <v>121051</v>
      </c>
      <c r="X54" s="348">
        <f t="shared" si="124"/>
        <v>0</v>
      </c>
      <c r="Y54" s="348">
        <f t="shared" si="124"/>
        <v>0</v>
      </c>
      <c r="Z54" s="348">
        <f t="shared" si="124"/>
        <v>7481.2543253975155</v>
      </c>
      <c r="AA54" s="348">
        <f t="shared" si="124"/>
        <v>0</v>
      </c>
      <c r="AB54" s="348">
        <f t="shared" si="124"/>
        <v>337979.42848780483</v>
      </c>
      <c r="AC54" s="348">
        <f t="shared" si="124"/>
        <v>330498.17416240729</v>
      </c>
      <c r="AD54" s="228">
        <f>AC18/P18</f>
        <v>2.6921411214520541</v>
      </c>
    </row>
    <row r="55" spans="2:30">
      <c r="F55" s="71"/>
      <c r="G55" s="71"/>
      <c r="H55" s="71"/>
      <c r="I55" s="71"/>
      <c r="J55" s="71"/>
      <c r="K55" s="71"/>
      <c r="L55" s="71"/>
      <c r="M55" s="72"/>
      <c r="N55" s="244">
        <f>-N54/$M$54</f>
        <v>2.2887012516781914E-2</v>
      </c>
      <c r="O55" s="244"/>
      <c r="P55" s="244">
        <f t="shared" ref="P55:AC55" si="125">P54/$O$54</f>
        <v>0.10824822521679285</v>
      </c>
      <c r="Q55" s="244">
        <f t="shared" si="125"/>
        <v>0.10274235904214492</v>
      </c>
      <c r="R55" s="244">
        <f t="shared" si="125"/>
        <v>0.37825819710924896</v>
      </c>
      <c r="S55" s="244">
        <f t="shared" si="125"/>
        <v>2.6217596516137122E-3</v>
      </c>
      <c r="T55" s="244">
        <f t="shared" si="125"/>
        <v>2.6452748112955739E-4</v>
      </c>
      <c r="U55" s="244">
        <f t="shared" si="125"/>
        <v>0</v>
      </c>
      <c r="V55" s="244">
        <f t="shared" si="125"/>
        <v>3.1110548000684987E-3</v>
      </c>
      <c r="W55" s="244">
        <f t="shared" si="125"/>
        <v>0.10673772039404684</v>
      </c>
      <c r="X55" s="244">
        <f t="shared" si="125"/>
        <v>0</v>
      </c>
      <c r="Y55" s="244">
        <f t="shared" si="125"/>
        <v>0</v>
      </c>
      <c r="Z55" s="244">
        <f t="shared" si="125"/>
        <v>6.59665787462337E-3</v>
      </c>
      <c r="AA55" s="244">
        <f t="shared" si="125"/>
        <v>0</v>
      </c>
      <c r="AB55" s="244">
        <f t="shared" si="125"/>
        <v>0.29801615630495465</v>
      </c>
      <c r="AC55" s="244">
        <f t="shared" si="125"/>
        <v>0.29141949843033121</v>
      </c>
      <c r="AD55" s="228">
        <f>AC18/O18</f>
        <v>0.29141949843033121</v>
      </c>
    </row>
    <row r="56" spans="2:30">
      <c r="F56" s="71"/>
      <c r="G56" s="71"/>
      <c r="H56" s="71"/>
      <c r="I56" s="71"/>
      <c r="J56" s="71"/>
      <c r="K56" s="71"/>
      <c r="L56" s="71"/>
      <c r="M56" s="72"/>
      <c r="N56" s="244"/>
      <c r="O56" s="244"/>
      <c r="P56" s="244"/>
      <c r="Q56" s="244"/>
      <c r="R56" s="244"/>
      <c r="S56" s="244"/>
      <c r="T56" s="244"/>
      <c r="U56" s="244"/>
      <c r="V56" s="244"/>
      <c r="W56" s="244"/>
      <c r="X56" s="244"/>
      <c r="Y56" s="244"/>
      <c r="Z56" s="244"/>
      <c r="AA56" s="244"/>
      <c r="AB56" s="244"/>
      <c r="AC56" s="244"/>
      <c r="AD56" s="228"/>
    </row>
    <row r="57" spans="2:30">
      <c r="B57" s="6" t="s">
        <v>283</v>
      </c>
      <c r="F57" s="71"/>
      <c r="G57" s="347">
        <f t="shared" ref="G57:AC57" si="126">G20</f>
        <v>1741</v>
      </c>
      <c r="H57" s="347">
        <f t="shared" si="126"/>
        <v>1033</v>
      </c>
      <c r="I57" s="347">
        <f t="shared" si="126"/>
        <v>-22</v>
      </c>
      <c r="J57" s="348">
        <f t="shared" si="126"/>
        <v>894331.41</v>
      </c>
      <c r="K57" s="348">
        <f t="shared" si="126"/>
        <v>-18419.39</v>
      </c>
      <c r="L57" s="348">
        <f t="shared" si="126"/>
        <v>875912.02</v>
      </c>
      <c r="M57" s="348">
        <f t="shared" si="126"/>
        <v>1343124.5800000012</v>
      </c>
      <c r="N57" s="348">
        <f t="shared" si="126"/>
        <v>-28012.89</v>
      </c>
      <c r="O57" s="348">
        <f t="shared" si="126"/>
        <v>1315111.6900000013</v>
      </c>
      <c r="P57" s="348">
        <f t="shared" si="126"/>
        <v>133965.07</v>
      </c>
      <c r="Q57" s="348">
        <f t="shared" si="126"/>
        <v>138495.53000000009</v>
      </c>
      <c r="R57" s="348">
        <f t="shared" si="126"/>
        <v>495515.23000000062</v>
      </c>
      <c r="S57" s="348">
        <f t="shared" si="126"/>
        <v>5304.7482048374877</v>
      </c>
      <c r="T57" s="348">
        <f t="shared" si="126"/>
        <v>30</v>
      </c>
      <c r="U57" s="348">
        <f t="shared" si="126"/>
        <v>70</v>
      </c>
      <c r="V57" s="348">
        <f t="shared" si="126"/>
        <v>1610.4</v>
      </c>
      <c r="W57" s="348">
        <f t="shared" si="126"/>
        <v>128912</v>
      </c>
      <c r="X57" s="348">
        <f t="shared" si="126"/>
        <v>0</v>
      </c>
      <c r="Y57" s="348">
        <f t="shared" si="126"/>
        <v>0</v>
      </c>
      <c r="Z57" s="348">
        <f t="shared" si="126"/>
        <v>8476.9</v>
      </c>
      <c r="AA57" s="348">
        <f t="shared" si="126"/>
        <v>0</v>
      </c>
      <c r="AB57" s="348">
        <f t="shared" si="126"/>
        <v>411208.71179516311</v>
      </c>
      <c r="AC57" s="348">
        <f t="shared" si="126"/>
        <v>402731.81179516308</v>
      </c>
      <c r="AD57" s="228">
        <f>AC20/P20</f>
        <v>3.0062449248536431</v>
      </c>
    </row>
    <row r="58" spans="2:30">
      <c r="F58" s="71"/>
      <c r="G58" s="71"/>
      <c r="H58" s="71"/>
      <c r="I58" s="71"/>
      <c r="J58" s="71"/>
      <c r="K58" s="71"/>
      <c r="L58" s="71"/>
      <c r="M58" s="72"/>
      <c r="N58" s="244">
        <f>-N57/$M$57</f>
        <v>2.0856509081235021E-2</v>
      </c>
      <c r="O58" s="244"/>
      <c r="P58" s="244">
        <f t="shared" ref="P58:AC58" si="127">P57/$O$57</f>
        <v>0.10186592592755363</v>
      </c>
      <c r="Q58" s="244">
        <f t="shared" si="127"/>
        <v>0.105310850061716</v>
      </c>
      <c r="R58" s="244">
        <f t="shared" si="127"/>
        <v>0.37678566297285376</v>
      </c>
      <c r="S58" s="244">
        <f t="shared" si="127"/>
        <v>4.0336864504926439E-3</v>
      </c>
      <c r="T58" s="244">
        <f t="shared" si="127"/>
        <v>2.2811750688643008E-5</v>
      </c>
      <c r="U58" s="244">
        <f t="shared" si="127"/>
        <v>5.3227418273500353E-5</v>
      </c>
      <c r="V58" s="244">
        <f t="shared" si="127"/>
        <v>1.2245347769663567E-3</v>
      </c>
      <c r="W58" s="244">
        <f t="shared" si="127"/>
        <v>9.8023613492478248E-2</v>
      </c>
      <c r="X58" s="244">
        <f t="shared" si="127"/>
        <v>0</v>
      </c>
      <c r="Y58" s="244">
        <f t="shared" si="127"/>
        <v>0</v>
      </c>
      <c r="Z58" s="244">
        <f t="shared" si="127"/>
        <v>6.4457643137519303E-3</v>
      </c>
      <c r="AA58" s="244">
        <f t="shared" si="127"/>
        <v>0</v>
      </c>
      <c r="AB58" s="244">
        <f t="shared" si="127"/>
        <v>0.3126796871489772</v>
      </c>
      <c r="AC58" s="244">
        <f t="shared" si="127"/>
        <v>0.30623392283522527</v>
      </c>
      <c r="AD58" s="228">
        <f>AC20/O20</f>
        <v>0.30623392283522527</v>
      </c>
    </row>
    <row r="59" spans="2:30"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AD59" s="228"/>
    </row>
    <row r="60" spans="2:30">
      <c r="B60" s="240" t="s">
        <v>284</v>
      </c>
      <c r="F60" s="70"/>
      <c r="G60" s="241">
        <f>G14+G16+G18+G20</f>
        <v>5989</v>
      </c>
      <c r="H60" s="241">
        <f t="shared" ref="H60:AB60" si="128">H14+H16+H18+H20</f>
        <v>3159</v>
      </c>
      <c r="I60" s="241">
        <f t="shared" si="128"/>
        <v>-65</v>
      </c>
      <c r="J60" s="242">
        <f t="shared" si="128"/>
        <v>2577267.4200000004</v>
      </c>
      <c r="K60" s="242">
        <f t="shared" si="128"/>
        <v>-52590.91</v>
      </c>
      <c r="L60" s="242">
        <f t="shared" si="128"/>
        <v>2524676.5100000002</v>
      </c>
      <c r="M60" s="242">
        <f>M14+M16+M18+M20</f>
        <v>3913748.7100000009</v>
      </c>
      <c r="N60" s="242">
        <f t="shared" si="128"/>
        <v>-80521.919999999998</v>
      </c>
      <c r="O60" s="242">
        <f t="shared" si="128"/>
        <v>3833226.790000001</v>
      </c>
      <c r="P60" s="242">
        <f t="shared" si="128"/>
        <v>409665.94999999995</v>
      </c>
      <c r="Q60" s="242">
        <f t="shared" si="128"/>
        <v>399009.57000000018</v>
      </c>
      <c r="R60" s="242">
        <f>R14+R16+R18+R20</f>
        <v>1446198.9900000002</v>
      </c>
      <c r="S60" s="242">
        <f t="shared" si="128"/>
        <v>12237.389717032611</v>
      </c>
      <c r="T60" s="242">
        <f t="shared" si="128"/>
        <v>1230</v>
      </c>
      <c r="U60" s="242">
        <f t="shared" si="128"/>
        <v>100</v>
      </c>
      <c r="V60" s="242">
        <f t="shared" si="128"/>
        <v>7495.68</v>
      </c>
      <c r="W60" s="242">
        <f t="shared" si="128"/>
        <v>406981</v>
      </c>
      <c r="X60" s="242">
        <f t="shared" si="128"/>
        <v>14284</v>
      </c>
      <c r="Y60" s="242">
        <f t="shared" si="128"/>
        <v>0</v>
      </c>
      <c r="Z60" s="242">
        <f t="shared" si="128"/>
        <v>24776.244325397514</v>
      </c>
      <c r="AA60" s="242">
        <f t="shared" si="128"/>
        <v>0</v>
      </c>
      <c r="AB60" s="242">
        <f t="shared" si="128"/>
        <v>1136024.2102829679</v>
      </c>
      <c r="AC60" s="242">
        <f>AC14+AC16+AC18+AC20</f>
        <v>1111247.9659575704</v>
      </c>
      <c r="AD60" s="228">
        <f>AC60/P60</f>
        <v>2.7125709763224659</v>
      </c>
    </row>
    <row r="61" spans="2:30">
      <c r="N61" s="244">
        <f>-N60/M60</f>
        <v>2.0574116011653692E-2</v>
      </c>
      <c r="O61" s="66"/>
      <c r="P61" s="244">
        <f t="shared" ref="P61:AA61" si="129">P60/$O60</f>
        <v>0.10687234866163497</v>
      </c>
      <c r="Q61" s="244">
        <f t="shared" si="129"/>
        <v>0.10409234617709642</v>
      </c>
      <c r="R61" s="244">
        <f t="shared" si="129"/>
        <v>0.37727978782074617</v>
      </c>
      <c r="S61" s="244">
        <f t="shared" si="129"/>
        <v>3.1924512655909431E-3</v>
      </c>
      <c r="T61" s="244">
        <f t="shared" si="129"/>
        <v>3.2087848368606432E-4</v>
      </c>
      <c r="U61" s="244">
        <f t="shared" si="129"/>
        <v>2.6087681600493033E-5</v>
      </c>
      <c r="V61" s="244">
        <f t="shared" si="129"/>
        <v>1.9554491321918362E-3</v>
      </c>
      <c r="W61" s="244">
        <f t="shared" si="129"/>
        <v>0.10617190745450256</v>
      </c>
      <c r="X61" s="244">
        <f t="shared" si="129"/>
        <v>3.7263644398144251E-3</v>
      </c>
      <c r="Y61" s="244">
        <f t="shared" si="129"/>
        <v>0</v>
      </c>
      <c r="Z61" s="244">
        <f t="shared" si="129"/>
        <v>6.4635477321699272E-3</v>
      </c>
      <c r="AA61" s="244">
        <f t="shared" si="129"/>
        <v>0</v>
      </c>
      <c r="AB61" s="244"/>
      <c r="AC61" s="244">
        <f>AC60/O60</f>
        <v>0.28989883115096615</v>
      </c>
      <c r="AD61" s="228">
        <f>AC60/O60</f>
        <v>0.28989883115096615</v>
      </c>
    </row>
    <row r="63" spans="2:30">
      <c r="B63" s="240" t="s">
        <v>285</v>
      </c>
      <c r="G63" s="241">
        <f>G15+G17+G19+G21</f>
        <v>22</v>
      </c>
      <c r="H63" s="241">
        <f t="shared" ref="H63:AC63" si="130">H15+H17+H19+H21</f>
        <v>3</v>
      </c>
      <c r="I63" s="241">
        <f t="shared" si="130"/>
        <v>0</v>
      </c>
      <c r="J63" s="242">
        <f t="shared" si="130"/>
        <v>4468</v>
      </c>
      <c r="K63" s="242">
        <f t="shared" si="130"/>
        <v>0</v>
      </c>
      <c r="L63" s="242">
        <f t="shared" si="130"/>
        <v>4468</v>
      </c>
      <c r="M63" s="242">
        <f t="shared" si="130"/>
        <v>6680</v>
      </c>
      <c r="N63" s="242">
        <f t="shared" si="130"/>
        <v>0</v>
      </c>
      <c r="O63" s="242">
        <f t="shared" si="130"/>
        <v>6680</v>
      </c>
      <c r="P63" s="242">
        <f t="shared" si="130"/>
        <v>1187.3399999999999</v>
      </c>
      <c r="Q63" s="242">
        <f t="shared" si="130"/>
        <v>3854.12</v>
      </c>
      <c r="R63" s="242">
        <f t="shared" si="130"/>
        <v>2953.15</v>
      </c>
      <c r="S63" s="242">
        <f t="shared" si="130"/>
        <v>12.490282967387497</v>
      </c>
      <c r="T63" s="242">
        <f t="shared" si="130"/>
        <v>270</v>
      </c>
      <c r="U63" s="242">
        <f t="shared" si="130"/>
        <v>3745.2799999999997</v>
      </c>
      <c r="V63" s="242">
        <f t="shared" si="130"/>
        <v>0</v>
      </c>
      <c r="W63" s="242">
        <f t="shared" si="130"/>
        <v>16000</v>
      </c>
      <c r="X63" s="242">
        <f t="shared" si="130"/>
        <v>0</v>
      </c>
      <c r="Y63" s="242">
        <f t="shared" si="130"/>
        <v>0</v>
      </c>
      <c r="Z63" s="242">
        <f t="shared" si="130"/>
        <v>44.065674602484115</v>
      </c>
      <c r="AA63" s="242">
        <f t="shared" si="130"/>
        <v>0</v>
      </c>
      <c r="AB63" s="242">
        <f t="shared" si="130"/>
        <v>-21342.380282967384</v>
      </c>
      <c r="AC63" s="242">
        <f t="shared" si="130"/>
        <v>-21386.445957569867</v>
      </c>
      <c r="AD63" s="228">
        <f>AC63/P63</f>
        <v>-18.01206558994885</v>
      </c>
    </row>
    <row r="64" spans="2:30">
      <c r="N64" s="244">
        <f>-N63/M63</f>
        <v>0</v>
      </c>
      <c r="O64" s="66"/>
      <c r="P64" s="244">
        <f t="shared" ref="P64:AA64" si="131">P63/$O63</f>
        <v>0.17774550898203592</v>
      </c>
      <c r="Q64" s="244">
        <f t="shared" si="131"/>
        <v>0.5769640718562874</v>
      </c>
      <c r="R64" s="244">
        <f t="shared" si="131"/>
        <v>0.4420883233532934</v>
      </c>
      <c r="S64" s="244">
        <f t="shared" si="131"/>
        <v>1.869802839429266E-3</v>
      </c>
      <c r="T64" s="244">
        <f t="shared" si="131"/>
        <v>4.0419161676646706E-2</v>
      </c>
      <c r="U64" s="244">
        <f t="shared" si="131"/>
        <v>0.56067065868263466</v>
      </c>
      <c r="V64" s="244">
        <f t="shared" si="131"/>
        <v>0</v>
      </c>
      <c r="W64" s="244">
        <f t="shared" si="131"/>
        <v>2.3952095808383231</v>
      </c>
      <c r="X64" s="244">
        <f t="shared" si="131"/>
        <v>0</v>
      </c>
      <c r="Y64" s="244">
        <f t="shared" si="131"/>
        <v>0</v>
      </c>
      <c r="Z64" s="244">
        <f t="shared" si="131"/>
        <v>6.5966578746233708E-3</v>
      </c>
      <c r="AA64" s="244">
        <f t="shared" si="131"/>
        <v>0</v>
      </c>
      <c r="AB64" s="244"/>
      <c r="AC64" s="244">
        <f>AC63/O63</f>
        <v>-3.2015637661032734</v>
      </c>
      <c r="AD64" s="228">
        <f>AC63/O63</f>
        <v>-3.2015637661032734</v>
      </c>
    </row>
    <row r="65" spans="2:30">
      <c r="N65" s="244"/>
      <c r="O65" s="66"/>
      <c r="P65" s="244"/>
      <c r="Q65" s="244"/>
      <c r="R65" s="244"/>
      <c r="S65" s="244"/>
      <c r="T65" s="244"/>
      <c r="U65" s="244"/>
      <c r="V65" s="244"/>
      <c r="W65" s="244"/>
      <c r="X65" s="244"/>
      <c r="Y65" s="244"/>
      <c r="Z65" s="244"/>
      <c r="AA65" s="244"/>
      <c r="AB65" s="244"/>
      <c r="AC65" s="244"/>
      <c r="AD65" s="228"/>
    </row>
    <row r="66" spans="2:30">
      <c r="B66" s="240" t="s">
        <v>248</v>
      </c>
      <c r="G66" s="241">
        <f>SUM(G14:G21)</f>
        <v>6011</v>
      </c>
      <c r="H66" s="241">
        <f t="shared" ref="H66:AC66" si="132">SUM(H14:H21)</f>
        <v>3162</v>
      </c>
      <c r="I66" s="241">
        <f t="shared" si="132"/>
        <v>-65</v>
      </c>
      <c r="J66" s="242">
        <f t="shared" si="132"/>
        <v>2581735.4200000004</v>
      </c>
      <c r="K66" s="242">
        <f t="shared" si="132"/>
        <v>-52590.91</v>
      </c>
      <c r="L66" s="242">
        <f t="shared" si="132"/>
        <v>2529144.5100000002</v>
      </c>
      <c r="M66" s="242">
        <f t="shared" si="132"/>
        <v>3920428.7100000009</v>
      </c>
      <c r="N66" s="242">
        <f t="shared" si="132"/>
        <v>-80521.919999999998</v>
      </c>
      <c r="O66" s="242">
        <f t="shared" si="132"/>
        <v>3839906.790000001</v>
      </c>
      <c r="P66" s="242">
        <f t="shared" si="132"/>
        <v>410853.29</v>
      </c>
      <c r="Q66" s="242">
        <f t="shared" si="132"/>
        <v>402863.69000000018</v>
      </c>
      <c r="R66" s="242">
        <f t="shared" si="132"/>
        <v>1449152.1400000001</v>
      </c>
      <c r="S66" s="242">
        <f t="shared" si="132"/>
        <v>12249.879999999997</v>
      </c>
      <c r="T66" s="242">
        <f t="shared" si="132"/>
        <v>1500</v>
      </c>
      <c r="U66" s="242">
        <f t="shared" si="132"/>
        <v>3845.2799999999997</v>
      </c>
      <c r="V66" s="242">
        <f t="shared" si="132"/>
        <v>7495.68</v>
      </c>
      <c r="W66" s="242">
        <f t="shared" si="132"/>
        <v>422981</v>
      </c>
      <c r="X66" s="242">
        <f t="shared" si="132"/>
        <v>14284</v>
      </c>
      <c r="Y66" s="242">
        <f t="shared" si="132"/>
        <v>0</v>
      </c>
      <c r="Z66" s="242">
        <f t="shared" si="132"/>
        <v>24820.309999999998</v>
      </c>
      <c r="AA66" s="242">
        <f t="shared" si="132"/>
        <v>0</v>
      </c>
      <c r="AB66" s="242">
        <f t="shared" si="132"/>
        <v>1114681.8300000005</v>
      </c>
      <c r="AC66" s="242">
        <f t="shared" si="132"/>
        <v>1089861.5200000005</v>
      </c>
      <c r="AD66" s="228">
        <f>AC66/P66</f>
        <v>2.6526780885702546</v>
      </c>
    </row>
    <row r="67" spans="2:30">
      <c r="N67" s="244">
        <f>-N66/M66</f>
        <v>2.0539059872357678E-2</v>
      </c>
      <c r="O67" s="66"/>
      <c r="P67" s="244">
        <f t="shared" ref="P67:AA67" si="133">P66/$O66</f>
        <v>0.10699564142284815</v>
      </c>
      <c r="Q67" s="244">
        <f t="shared" si="133"/>
        <v>0.10491496591770137</v>
      </c>
      <c r="R67" s="244">
        <f t="shared" si="133"/>
        <v>0.37739253040566639</v>
      </c>
      <c r="S67" s="244">
        <f t="shared" si="133"/>
        <v>3.190150352581864E-3</v>
      </c>
      <c r="T67" s="244">
        <f t="shared" si="133"/>
        <v>3.9063448204168511E-4</v>
      </c>
      <c r="U67" s="244">
        <f t="shared" si="133"/>
        <v>1.0013993074035005E-3</v>
      </c>
      <c r="V67" s="244">
        <f t="shared" si="133"/>
        <v>1.9520473829001453E-3</v>
      </c>
      <c r="W67" s="244">
        <f t="shared" si="133"/>
        <v>0.11015397589898267</v>
      </c>
      <c r="X67" s="244">
        <f t="shared" si="133"/>
        <v>3.7198819609889533E-3</v>
      </c>
      <c r="Y67" s="244">
        <f t="shared" si="133"/>
        <v>0</v>
      </c>
      <c r="Z67" s="244">
        <f t="shared" si="133"/>
        <v>6.4637792939760373E-3</v>
      </c>
      <c r="AA67" s="244">
        <f t="shared" si="133"/>
        <v>0</v>
      </c>
      <c r="AB67" s="244"/>
      <c r="AC67" s="244">
        <f>AC66/O66</f>
        <v>0.2838249935749092</v>
      </c>
      <c r="AD67" s="228">
        <f>AC66/O66</f>
        <v>0.2838249935749092</v>
      </c>
    </row>
    <row r="68" spans="2:30">
      <c r="N68" s="244"/>
      <c r="O68" s="66"/>
      <c r="P68" s="244"/>
      <c r="Q68" s="244"/>
      <c r="R68" s="244"/>
      <c r="S68" s="244"/>
      <c r="T68" s="244"/>
      <c r="U68" s="244"/>
      <c r="V68" s="244"/>
      <c r="W68" s="244"/>
      <c r="X68" s="244"/>
      <c r="Y68" s="244"/>
      <c r="Z68" s="244"/>
      <c r="AA68" s="244"/>
      <c r="AB68" s="244"/>
      <c r="AC68" s="244"/>
      <c r="AD68" s="228"/>
    </row>
    <row r="69" spans="2:30">
      <c r="B69" s="6" t="s">
        <v>298</v>
      </c>
      <c r="F69" s="71"/>
      <c r="G69" s="347">
        <f t="shared" ref="G69:AC69" si="134">G22</f>
        <v>1458</v>
      </c>
      <c r="H69" s="347">
        <f t="shared" si="134"/>
        <v>957</v>
      </c>
      <c r="I69" s="347">
        <f t="shared" si="134"/>
        <v>-29</v>
      </c>
      <c r="J69" s="348">
        <f t="shared" si="134"/>
        <v>818298.18999999971</v>
      </c>
      <c r="K69" s="348">
        <f t="shared" si="134"/>
        <v>-24782</v>
      </c>
      <c r="L69" s="348">
        <f t="shared" si="134"/>
        <v>793516.18999999971</v>
      </c>
      <c r="M69" s="348">
        <f t="shared" si="134"/>
        <v>1234216.1199999994</v>
      </c>
      <c r="N69" s="348">
        <f t="shared" si="134"/>
        <v>-37862</v>
      </c>
      <c r="O69" s="348">
        <f t="shared" si="134"/>
        <v>1196354.1199999994</v>
      </c>
      <c r="P69" s="348">
        <f t="shared" si="134"/>
        <v>123010.15</v>
      </c>
      <c r="Q69" s="348">
        <f t="shared" si="134"/>
        <v>131915.06999999983</v>
      </c>
      <c r="R69" s="348">
        <f t="shared" si="134"/>
        <v>450831.19000000029</v>
      </c>
      <c r="S69" s="348">
        <f t="shared" si="134"/>
        <v>7319.8279609601705</v>
      </c>
      <c r="T69" s="348">
        <f t="shared" si="134"/>
        <v>0</v>
      </c>
      <c r="U69" s="348">
        <f t="shared" si="134"/>
        <v>100</v>
      </c>
      <c r="V69" s="348">
        <f t="shared" si="134"/>
        <v>1464</v>
      </c>
      <c r="W69" s="348">
        <f t="shared" si="134"/>
        <v>145935</v>
      </c>
      <c r="X69" s="348">
        <f t="shared" si="134"/>
        <v>788</v>
      </c>
      <c r="Y69" s="348">
        <f t="shared" si="134"/>
        <v>0</v>
      </c>
      <c r="Z69" s="348">
        <f t="shared" si="134"/>
        <v>7935.1618999999973</v>
      </c>
      <c r="AA69" s="348">
        <f t="shared" si="134"/>
        <v>0</v>
      </c>
      <c r="AB69" s="348">
        <f t="shared" si="134"/>
        <v>334990.88203903905</v>
      </c>
      <c r="AC69" s="348">
        <f t="shared" si="134"/>
        <v>327055.7201390391</v>
      </c>
      <c r="AD69" s="228">
        <f>AC22/P22</f>
        <v>2.6587701920454458</v>
      </c>
    </row>
    <row r="70" spans="2:30">
      <c r="F70" s="71"/>
      <c r="G70" s="71"/>
      <c r="H70" s="71"/>
      <c r="I70" s="71"/>
      <c r="J70" s="71"/>
      <c r="K70" s="71"/>
      <c r="L70" s="71"/>
      <c r="M70" s="72"/>
      <c r="N70" s="244">
        <f>-N69/M69</f>
        <v>3.067696117921391E-2</v>
      </c>
      <c r="O70" s="244"/>
      <c r="P70" s="244">
        <f>P69/O69</f>
        <v>0.10282085207346471</v>
      </c>
      <c r="Q70" s="244">
        <f>Q69/O69</f>
        <v>0.11026423346960171</v>
      </c>
      <c r="R70" s="244">
        <f>R69/O69</f>
        <v>0.37683757882657731</v>
      </c>
      <c r="S70" s="244">
        <f>S69/O69</f>
        <v>6.1184459004163198E-3</v>
      </c>
      <c r="T70" s="244">
        <f>T69/O69</f>
        <v>0</v>
      </c>
      <c r="U70" s="244">
        <f>U69/O69</f>
        <v>8.3587291027175176E-5</v>
      </c>
      <c r="V70" s="244">
        <f>V69/O69</f>
        <v>1.2237179406378446E-3</v>
      </c>
      <c r="W70" s="244">
        <f>W69/O69</f>
        <v>0.12198311316050808</v>
      </c>
      <c r="X70" s="244">
        <f>X69/O69</f>
        <v>6.5866785329414036E-4</v>
      </c>
      <c r="Y70" s="244">
        <f>Y69/O69</f>
        <v>0</v>
      </c>
      <c r="Z70" s="244">
        <f>Z69/O69</f>
        <v>6.6327868708305204E-3</v>
      </c>
      <c r="AA70" s="244">
        <f>AA69/O69</f>
        <v>0</v>
      </c>
      <c r="AB70" s="244">
        <f>AB69/O69</f>
        <v>0.28000980348447263</v>
      </c>
      <c r="AC70" s="244">
        <f>AC69/O69</f>
        <v>0.27337701661364217</v>
      </c>
      <c r="AD70" s="228">
        <f>AC22/O22</f>
        <v>0.27337701661364217</v>
      </c>
    </row>
    <row r="72" spans="2:30">
      <c r="B72" s="6" t="s">
        <v>318</v>
      </c>
      <c r="F72" s="71"/>
      <c r="G72" s="347">
        <f t="shared" ref="G72:AC72" si="135">G24</f>
        <v>1031</v>
      </c>
      <c r="H72" s="347">
        <f t="shared" si="135"/>
        <v>649</v>
      </c>
      <c r="I72" s="347">
        <f t="shared" si="135"/>
        <v>-15</v>
      </c>
      <c r="J72" s="348">
        <f t="shared" si="135"/>
        <v>565037.6100000001</v>
      </c>
      <c r="K72" s="348">
        <f t="shared" si="135"/>
        <v>-13075</v>
      </c>
      <c r="L72" s="348">
        <f t="shared" si="135"/>
        <v>551962.6100000001</v>
      </c>
      <c r="M72" s="348">
        <f t="shared" si="135"/>
        <v>842036.95000000007</v>
      </c>
      <c r="N72" s="348">
        <f t="shared" si="135"/>
        <v>-19867</v>
      </c>
      <c r="O72" s="348">
        <f t="shared" si="135"/>
        <v>822169.95000000007</v>
      </c>
      <c r="P72" s="348">
        <f t="shared" si="135"/>
        <v>84927.50999999998</v>
      </c>
      <c r="Q72" s="348">
        <f t="shared" si="135"/>
        <v>91879.099999999977</v>
      </c>
      <c r="R72" s="348">
        <f t="shared" si="135"/>
        <v>310403.89999999997</v>
      </c>
      <c r="S72" s="348">
        <f t="shared" si="135"/>
        <v>6994.9838863351461</v>
      </c>
      <c r="T72" s="348">
        <f t="shared" si="135"/>
        <v>0</v>
      </c>
      <c r="U72" s="348">
        <f t="shared" si="135"/>
        <v>30</v>
      </c>
      <c r="V72" s="348">
        <f t="shared" si="135"/>
        <v>0</v>
      </c>
      <c r="W72" s="348">
        <f t="shared" si="135"/>
        <v>104265</v>
      </c>
      <c r="X72" s="348">
        <f t="shared" si="135"/>
        <v>0</v>
      </c>
      <c r="Y72" s="348">
        <f t="shared" si="135"/>
        <v>0</v>
      </c>
      <c r="Z72" s="348">
        <f t="shared" si="135"/>
        <v>5519.6261000000013</v>
      </c>
      <c r="AA72" s="348">
        <f t="shared" si="135"/>
        <v>0</v>
      </c>
      <c r="AB72" s="348">
        <f t="shared" si="135"/>
        <v>223669.45611366502</v>
      </c>
      <c r="AC72" s="348">
        <f t="shared" si="135"/>
        <v>218149.83001366502</v>
      </c>
      <c r="AD72" s="228">
        <f>AC24/P24</f>
        <v>2.5686592014020553</v>
      </c>
    </row>
    <row r="73" spans="2:30">
      <c r="F73" s="71"/>
      <c r="G73" s="71"/>
      <c r="H73" s="71"/>
      <c r="I73" s="71"/>
      <c r="J73" s="71"/>
      <c r="K73" s="71"/>
      <c r="L73" s="71"/>
      <c r="M73" s="72"/>
      <c r="N73" s="244">
        <f>-N72/M72</f>
        <v>2.3593976487611378E-2</v>
      </c>
      <c r="O73" s="244"/>
      <c r="P73" s="244">
        <f>P72/O72</f>
        <v>0.10329678188797824</v>
      </c>
      <c r="Q73" s="244">
        <f>Q72/O72</f>
        <v>0.11175195590643999</v>
      </c>
      <c r="R73" s="244">
        <f>R72/O72</f>
        <v>0.37754225875076064</v>
      </c>
      <c r="S73" s="244">
        <f>S72/O72</f>
        <v>8.5079537221412014E-3</v>
      </c>
      <c r="T73" s="244">
        <f>T72/O72</f>
        <v>0</v>
      </c>
      <c r="U73" s="244">
        <f>U72/O72</f>
        <v>3.6488806237688448E-5</v>
      </c>
      <c r="V73" s="244">
        <f>V72/O72</f>
        <v>0</v>
      </c>
      <c r="W73" s="244">
        <f>W72/O72</f>
        <v>0.12681684607908619</v>
      </c>
      <c r="X73" s="244">
        <f>X72/O72</f>
        <v>0</v>
      </c>
      <c r="Y73" s="244">
        <f>Y72/O72</f>
        <v>0</v>
      </c>
      <c r="Z73" s="244">
        <f>Z72/O72</f>
        <v>6.7134855755795995E-3</v>
      </c>
      <c r="AA73" s="244">
        <f>AA72/O72</f>
        <v>0</v>
      </c>
      <c r="AB73" s="244">
        <f>AB72/O72</f>
        <v>0.27204771484735607</v>
      </c>
      <c r="AC73" s="244">
        <f>AC72/O72</f>
        <v>0.26533422927177647</v>
      </c>
      <c r="AD73" s="228">
        <f>AC24/O24</f>
        <v>0.26533422927177647</v>
      </c>
    </row>
    <row r="75" spans="2:30">
      <c r="B75" s="6" t="s">
        <v>323</v>
      </c>
      <c r="F75" s="71"/>
      <c r="G75" s="347">
        <f t="shared" ref="G75:AC75" si="136">G26</f>
        <v>1081</v>
      </c>
      <c r="H75" s="347">
        <f t="shared" si="136"/>
        <v>638</v>
      </c>
      <c r="I75" s="347">
        <f t="shared" si="136"/>
        <v>-9</v>
      </c>
      <c r="J75" s="348">
        <f t="shared" si="136"/>
        <v>548435.4600000002</v>
      </c>
      <c r="K75" s="348">
        <f t="shared" si="136"/>
        <v>-7418.6399999999994</v>
      </c>
      <c r="L75" s="348">
        <f t="shared" si="136"/>
        <v>541016.82000000018</v>
      </c>
      <c r="M75" s="348">
        <f t="shared" si="136"/>
        <v>817854.85</v>
      </c>
      <c r="N75" s="348">
        <f t="shared" si="136"/>
        <v>-11109.77</v>
      </c>
      <c r="O75" s="348">
        <f t="shared" si="136"/>
        <v>806745.08</v>
      </c>
      <c r="P75" s="348">
        <f t="shared" si="136"/>
        <v>85073.029999999984</v>
      </c>
      <c r="Q75" s="348">
        <f t="shared" si="136"/>
        <v>97296.19999999991</v>
      </c>
      <c r="R75" s="348">
        <f t="shared" si="136"/>
        <v>303420.28999999975</v>
      </c>
      <c r="S75" s="348">
        <f t="shared" si="136"/>
        <v>6515.6449818511774</v>
      </c>
      <c r="T75" s="348">
        <f t="shared" si="136"/>
        <v>0</v>
      </c>
      <c r="U75" s="348">
        <f t="shared" si="136"/>
        <v>300</v>
      </c>
      <c r="V75" s="348">
        <f t="shared" si="136"/>
        <v>0</v>
      </c>
      <c r="W75" s="348">
        <f t="shared" si="136"/>
        <v>124217</v>
      </c>
      <c r="X75" s="348">
        <f t="shared" si="136"/>
        <v>0</v>
      </c>
      <c r="Y75" s="348">
        <f t="shared" si="136"/>
        <v>0</v>
      </c>
      <c r="Z75" s="348">
        <f t="shared" si="136"/>
        <v>5410.1682000000019</v>
      </c>
      <c r="AA75" s="348">
        <f t="shared" si="136"/>
        <v>0</v>
      </c>
      <c r="AB75" s="348">
        <f t="shared" si="136"/>
        <v>189922.91501814907</v>
      </c>
      <c r="AC75" s="348">
        <f t="shared" si="136"/>
        <v>184512.74681814911</v>
      </c>
      <c r="AD75" s="228">
        <f>AC26/P26</f>
        <v>2.1688747517062592</v>
      </c>
    </row>
    <row r="76" spans="2:30">
      <c r="F76" s="71"/>
      <c r="G76" s="71"/>
      <c r="H76" s="71"/>
      <c r="I76" s="71"/>
      <c r="J76" s="71"/>
      <c r="K76" s="71"/>
      <c r="L76" s="71"/>
      <c r="M76" s="72"/>
      <c r="N76" s="244">
        <f>-N75/M75</f>
        <v>1.3584036336032E-2</v>
      </c>
      <c r="O76" s="244"/>
      <c r="P76" s="244">
        <f>P75/O75</f>
        <v>0.10545218323488256</v>
      </c>
      <c r="Q76" s="244">
        <f>Q75/O75</f>
        <v>0.12060340051903373</v>
      </c>
      <c r="R76" s="244">
        <f>R75/O75</f>
        <v>0.37610429554773334</v>
      </c>
      <c r="S76" s="244">
        <f>S75/O75</f>
        <v>8.076460759886106E-3</v>
      </c>
      <c r="T76" s="244">
        <f>T75/O75</f>
        <v>0</v>
      </c>
      <c r="U76" s="244">
        <f>U75/O75</f>
        <v>3.7186467874089797E-4</v>
      </c>
      <c r="V76" s="244">
        <f>V75/O75</f>
        <v>0</v>
      </c>
      <c r="W76" s="244">
        <f>W75/O75</f>
        <v>0.15397304933052708</v>
      </c>
      <c r="X76" s="244">
        <f>X75/O75</f>
        <v>0</v>
      </c>
      <c r="Y76" s="244">
        <f>Y75/O75</f>
        <v>0</v>
      </c>
      <c r="Z76" s="244">
        <f>Z75/O75</f>
        <v>6.7061681987574092E-3</v>
      </c>
      <c r="AA76" s="244">
        <f>AA75/O75</f>
        <v>0</v>
      </c>
      <c r="AB76" s="244">
        <f>AB75/O75</f>
        <v>0.23541874592919623</v>
      </c>
      <c r="AC76" s="244">
        <f>AC75/O75</f>
        <v>0.22871257773043888</v>
      </c>
      <c r="AD76" s="228">
        <f>AC26/O26</f>
        <v>0.22871257773043888</v>
      </c>
    </row>
    <row r="78" spans="2:30">
      <c r="B78" s="6" t="s">
        <v>329</v>
      </c>
      <c r="F78" s="71"/>
      <c r="G78" s="347">
        <f t="shared" ref="G78:AC78" si="137">G28</f>
        <v>765</v>
      </c>
      <c r="H78" s="347">
        <f t="shared" si="137"/>
        <v>508</v>
      </c>
      <c r="I78" s="347">
        <f t="shared" si="137"/>
        <v>-5</v>
      </c>
      <c r="J78" s="348">
        <f t="shared" si="137"/>
        <v>446671.24999999988</v>
      </c>
      <c r="K78" s="348">
        <f t="shared" si="137"/>
        <v>-4383</v>
      </c>
      <c r="L78" s="348">
        <f t="shared" si="137"/>
        <v>442288.24999999988</v>
      </c>
      <c r="M78" s="348">
        <f t="shared" si="137"/>
        <v>653283.95000000007</v>
      </c>
      <c r="N78" s="348">
        <f>N28</f>
        <v>-6573</v>
      </c>
      <c r="O78" s="348">
        <f t="shared" si="137"/>
        <v>646710.95000000007</v>
      </c>
      <c r="P78" s="348">
        <f t="shared" si="137"/>
        <v>66479.62</v>
      </c>
      <c r="Q78" s="348">
        <f t="shared" si="137"/>
        <v>71227.130000000107</v>
      </c>
      <c r="R78" s="348">
        <f t="shared" si="137"/>
        <v>244596.21000000005</v>
      </c>
      <c r="S78" s="348">
        <f t="shared" si="137"/>
        <v>6101.0597989147791</v>
      </c>
      <c r="T78" s="348">
        <f t="shared" si="137"/>
        <v>0</v>
      </c>
      <c r="U78" s="348">
        <f t="shared" si="137"/>
        <v>260</v>
      </c>
      <c r="V78" s="348">
        <f t="shared" si="137"/>
        <v>0</v>
      </c>
      <c r="W78" s="348">
        <f t="shared" si="137"/>
        <v>115533</v>
      </c>
      <c r="X78" s="348">
        <f t="shared" si="137"/>
        <v>0</v>
      </c>
      <c r="Y78" s="348">
        <f t="shared" si="137"/>
        <v>0</v>
      </c>
      <c r="Z78" s="348">
        <f t="shared" si="137"/>
        <v>4422.8824999999988</v>
      </c>
      <c r="AA78" s="348">
        <f t="shared" si="137"/>
        <v>0</v>
      </c>
      <c r="AB78" s="348">
        <f t="shared" si="137"/>
        <v>142513.93020108511</v>
      </c>
      <c r="AC78" s="348">
        <f t="shared" si="137"/>
        <v>138091.0477010851</v>
      </c>
      <c r="AD78" s="228">
        <f>AC28/P28</f>
        <v>2.077193697874403</v>
      </c>
    </row>
    <row r="79" spans="2:30">
      <c r="F79" s="71"/>
      <c r="G79" s="71"/>
      <c r="H79" s="71"/>
      <c r="I79" s="71"/>
      <c r="J79" s="71"/>
      <c r="K79" s="71"/>
      <c r="L79" s="71"/>
      <c r="M79" s="72"/>
      <c r="N79" s="244">
        <f>-N78/M78</f>
        <v>1.0061474799740601E-2</v>
      </c>
      <c r="O79" s="244"/>
      <c r="P79" s="244">
        <f>P78/O78</f>
        <v>0.10279649664196963</v>
      </c>
      <c r="Q79" s="244">
        <f>Q78/O78</f>
        <v>0.11013750424358842</v>
      </c>
      <c r="R79" s="244">
        <f>R78/O78</f>
        <v>0.37821566188109235</v>
      </c>
      <c r="S79" s="244">
        <f>S78/O78</f>
        <v>9.433982521735218E-3</v>
      </c>
      <c r="T79" s="244">
        <f>T78/O78</f>
        <v>0</v>
      </c>
      <c r="U79" s="244">
        <f>U78/O78</f>
        <v>4.0203432460823488E-4</v>
      </c>
      <c r="V79" s="244">
        <f>V78/O78</f>
        <v>0</v>
      </c>
      <c r="W79" s="244">
        <f>W78/O78</f>
        <v>0.17864704471139695</v>
      </c>
      <c r="X79" s="244">
        <f>X78/O78</f>
        <v>0</v>
      </c>
      <c r="Y79" s="244">
        <f>Y78/O78</f>
        <v>0</v>
      </c>
      <c r="Z79" s="244">
        <f>Z78/O78</f>
        <v>6.8390406873426197E-3</v>
      </c>
      <c r="AA79" s="244">
        <f>AA78/O78</f>
        <v>0</v>
      </c>
      <c r="AB79" s="244">
        <f>AB78/O78</f>
        <v>0.22036727567560915</v>
      </c>
      <c r="AC79" s="244">
        <f>AC78/O78</f>
        <v>0.21352823498826654</v>
      </c>
      <c r="AD79" s="228">
        <f>AC28/O28</f>
        <v>0.21352823498826654</v>
      </c>
    </row>
    <row r="81" spans="2:30">
      <c r="B81" s="6" t="s">
        <v>338</v>
      </c>
      <c r="F81" s="71"/>
      <c r="G81" s="347">
        <f t="shared" ref="G81:AC81" si="138">G30</f>
        <v>792</v>
      </c>
      <c r="H81" s="347">
        <f t="shared" si="138"/>
        <v>468</v>
      </c>
      <c r="I81" s="347">
        <f t="shared" si="138"/>
        <v>-10</v>
      </c>
      <c r="J81" s="348">
        <f t="shared" si="138"/>
        <v>410333.48000000004</v>
      </c>
      <c r="K81" s="348">
        <f t="shared" si="138"/>
        <v>-8792.85</v>
      </c>
      <c r="L81" s="348">
        <f t="shared" si="138"/>
        <v>401540.63000000006</v>
      </c>
      <c r="M81" s="348">
        <f t="shared" si="138"/>
        <v>576307.26</v>
      </c>
      <c r="N81" s="348">
        <f t="shared" si="138"/>
        <v>-12539.93</v>
      </c>
      <c r="O81" s="348">
        <f t="shared" si="138"/>
        <v>563767.32999999996</v>
      </c>
      <c r="P81" s="348">
        <f t="shared" si="138"/>
        <v>60278.12</v>
      </c>
      <c r="Q81" s="348">
        <f t="shared" si="138"/>
        <v>62131.890000000094</v>
      </c>
      <c r="R81" s="348">
        <f t="shared" si="138"/>
        <v>213539.48</v>
      </c>
      <c r="S81" s="348">
        <f t="shared" si="138"/>
        <v>5723.5761422897585</v>
      </c>
      <c r="T81" s="348">
        <f t="shared" si="138"/>
        <v>0</v>
      </c>
      <c r="U81" s="348">
        <f t="shared" si="138"/>
        <v>827</v>
      </c>
      <c r="V81" s="348">
        <f t="shared" si="138"/>
        <v>0</v>
      </c>
      <c r="W81" s="348">
        <f t="shared" si="138"/>
        <v>91983</v>
      </c>
      <c r="X81" s="348">
        <f t="shared" si="138"/>
        <v>0</v>
      </c>
      <c r="Y81" s="348">
        <f t="shared" si="138"/>
        <v>0</v>
      </c>
      <c r="Z81" s="348">
        <f t="shared" si="138"/>
        <v>4015.4063000000006</v>
      </c>
      <c r="AA81" s="348">
        <f t="shared" si="138"/>
        <v>0</v>
      </c>
      <c r="AB81" s="348">
        <f t="shared" si="138"/>
        <v>129284.26385771012</v>
      </c>
      <c r="AC81" s="348">
        <f t="shared" si="138"/>
        <v>125268.85755771014</v>
      </c>
      <c r="AD81" s="228">
        <f>AC30/P30</f>
        <v>2.0781812299008351</v>
      </c>
    </row>
    <row r="82" spans="2:30">
      <c r="F82" s="71"/>
      <c r="G82" s="71"/>
      <c r="H82" s="71"/>
      <c r="I82" s="71"/>
      <c r="J82" s="71"/>
      <c r="K82" s="71"/>
      <c r="L82" s="71"/>
      <c r="M82" s="72"/>
      <c r="N82" s="244">
        <f>-N81/M81</f>
        <v>2.1759104683151138E-2</v>
      </c>
      <c r="O82" s="244"/>
      <c r="P82" s="244">
        <f>P81/O81</f>
        <v>0.1069202076679399</v>
      </c>
      <c r="Q82" s="244">
        <f>Q81/O81</f>
        <v>0.11020839040105446</v>
      </c>
      <c r="R82" s="244">
        <f>R81/O81</f>
        <v>0.37877235631940581</v>
      </c>
      <c r="S82" s="244">
        <f>S81/O81</f>
        <v>1.0152372863269248E-2</v>
      </c>
      <c r="T82" s="244">
        <f>T81/O81</f>
        <v>0</v>
      </c>
      <c r="U82" s="244">
        <f>U81/O81</f>
        <v>1.4669172121059234E-3</v>
      </c>
      <c r="V82" s="244">
        <f>V81/O81</f>
        <v>0</v>
      </c>
      <c r="W82" s="244">
        <f>W81/O81</f>
        <v>0.16315773388287683</v>
      </c>
      <c r="X82" s="244">
        <f>X81/O81</f>
        <v>0</v>
      </c>
      <c r="Y82" s="244">
        <f>Y81/O81</f>
        <v>0</v>
      </c>
      <c r="Z82" s="244">
        <f>Z81/O81</f>
        <v>7.1224529807358663E-3</v>
      </c>
      <c r="AA82" s="244">
        <f>AA81/O81</f>
        <v>0</v>
      </c>
      <c r="AB82" s="244">
        <f>AB81/O81</f>
        <v>0.22932202165334789</v>
      </c>
      <c r="AC82" s="244">
        <f>AC81/O81</f>
        <v>0.22219956867261206</v>
      </c>
      <c r="AD82" s="228">
        <f>AC30/O30</f>
        <v>0.22219956867261206</v>
      </c>
    </row>
    <row r="84" spans="2:30">
      <c r="B84" s="240" t="s">
        <v>343</v>
      </c>
      <c r="F84" s="70"/>
      <c r="G84" s="241">
        <f>G22+G24+G26+G28+G30</f>
        <v>5127</v>
      </c>
      <c r="H84" s="241">
        <f t="shared" ref="H84:AC84" si="139">H22+H24+H26+H28+H30</f>
        <v>3220</v>
      </c>
      <c r="I84" s="241">
        <f t="shared" si="139"/>
        <v>-68</v>
      </c>
      <c r="J84" s="242">
        <f t="shared" si="139"/>
        <v>2788775.9899999998</v>
      </c>
      <c r="K84" s="242">
        <f t="shared" si="139"/>
        <v>-58451.49</v>
      </c>
      <c r="L84" s="242">
        <f t="shared" si="139"/>
        <v>2730324.5</v>
      </c>
      <c r="M84" s="242">
        <f t="shared" si="139"/>
        <v>4123699.13</v>
      </c>
      <c r="N84" s="242">
        <f t="shared" si="139"/>
        <v>-87951.700000000012</v>
      </c>
      <c r="O84" s="242">
        <f t="shared" si="139"/>
        <v>4035747.4299999997</v>
      </c>
      <c r="P84" s="242">
        <f t="shared" si="139"/>
        <v>419768.42999999993</v>
      </c>
      <c r="Q84" s="242">
        <f t="shared" si="139"/>
        <v>454449.3899999999</v>
      </c>
      <c r="R84" s="242">
        <f t="shared" si="139"/>
        <v>1522791.07</v>
      </c>
      <c r="S84" s="242">
        <f t="shared" si="139"/>
        <v>32655.092770351035</v>
      </c>
      <c r="T84" s="242">
        <f t="shared" si="139"/>
        <v>0</v>
      </c>
      <c r="U84" s="242">
        <f t="shared" si="139"/>
        <v>1517</v>
      </c>
      <c r="V84" s="242">
        <f t="shared" si="139"/>
        <v>1464</v>
      </c>
      <c r="W84" s="242">
        <f t="shared" si="139"/>
        <v>581933</v>
      </c>
      <c r="X84" s="242">
        <f t="shared" si="139"/>
        <v>788</v>
      </c>
      <c r="Y84" s="242">
        <f t="shared" si="139"/>
        <v>0</v>
      </c>
      <c r="Z84" s="242">
        <f t="shared" si="139"/>
        <v>27303.245000000003</v>
      </c>
      <c r="AA84" s="242">
        <f t="shared" si="139"/>
        <v>0</v>
      </c>
      <c r="AB84" s="242">
        <f t="shared" si="139"/>
        <v>1020381.4472296485</v>
      </c>
      <c r="AC84" s="242">
        <f t="shared" si="139"/>
        <v>993078.20222964848</v>
      </c>
      <c r="AD84" s="228">
        <f>AC84/P84</f>
        <v>2.3657762977307479</v>
      </c>
    </row>
    <row r="85" spans="2:30">
      <c r="N85" s="244">
        <f>-N84/M84</f>
        <v>2.1328350402712339E-2</v>
      </c>
      <c r="O85" s="66"/>
      <c r="P85" s="244">
        <f t="shared" ref="P85:AA85" si="140">P84/$O84</f>
        <v>0.10401256205470717</v>
      </c>
      <c r="Q85" s="244">
        <f t="shared" si="140"/>
        <v>0.11260600369136577</v>
      </c>
      <c r="R85" s="244">
        <f t="shared" si="140"/>
        <v>0.37732566182913985</v>
      </c>
      <c r="S85" s="244">
        <f t="shared" si="140"/>
        <v>8.0914609590300949E-3</v>
      </c>
      <c r="T85" s="244">
        <f t="shared" si="140"/>
        <v>0</v>
      </c>
      <c r="U85" s="244">
        <f t="shared" si="140"/>
        <v>3.7589071821573334E-4</v>
      </c>
      <c r="V85" s="244">
        <f t="shared" si="140"/>
        <v>3.6275808270786662E-4</v>
      </c>
      <c r="W85" s="244">
        <f t="shared" si="140"/>
        <v>0.14419460337734763</v>
      </c>
      <c r="X85" s="244">
        <f t="shared" si="140"/>
        <v>1.9525503358866044E-4</v>
      </c>
      <c r="Y85" s="244">
        <f t="shared" si="140"/>
        <v>0</v>
      </c>
      <c r="Z85" s="244">
        <f t="shared" si="140"/>
        <v>6.7653502786223681E-3</v>
      </c>
      <c r="AA85" s="244">
        <f t="shared" si="140"/>
        <v>0</v>
      </c>
      <c r="AB85" s="244"/>
      <c r="AC85" s="244">
        <f>AC84/O84</f>
        <v>0.2460704539752748</v>
      </c>
      <c r="AD85" s="228">
        <f>AC84/O84</f>
        <v>0.2460704539752748</v>
      </c>
    </row>
    <row r="87" spans="2:30">
      <c r="B87" s="240" t="s">
        <v>344</v>
      </c>
      <c r="G87" s="241">
        <f>G23+G25+G27+G29+G31</f>
        <v>1</v>
      </c>
      <c r="H87" s="241">
        <f t="shared" ref="H87:AC87" si="141">H23+H25+H27+H29+H31</f>
        <v>0</v>
      </c>
      <c r="I87" s="241">
        <f t="shared" si="141"/>
        <v>0</v>
      </c>
      <c r="J87" s="242">
        <f t="shared" si="141"/>
        <v>0</v>
      </c>
      <c r="K87" s="242">
        <f t="shared" si="141"/>
        <v>0</v>
      </c>
      <c r="L87" s="242">
        <f t="shared" si="141"/>
        <v>0</v>
      </c>
      <c r="M87" s="242">
        <f t="shared" si="141"/>
        <v>0</v>
      </c>
      <c r="N87" s="242">
        <f t="shared" si="141"/>
        <v>0</v>
      </c>
      <c r="O87" s="242">
        <f t="shared" si="141"/>
        <v>0</v>
      </c>
      <c r="P87" s="242">
        <f t="shared" si="141"/>
        <v>0</v>
      </c>
      <c r="Q87" s="242">
        <f t="shared" si="141"/>
        <v>365.5</v>
      </c>
      <c r="R87" s="242">
        <f t="shared" si="141"/>
        <v>0</v>
      </c>
      <c r="S87" s="242">
        <f t="shared" si="141"/>
        <v>71.537229648969202</v>
      </c>
      <c r="T87" s="242">
        <f t="shared" si="141"/>
        <v>0</v>
      </c>
      <c r="U87" s="242">
        <f t="shared" si="141"/>
        <v>0</v>
      </c>
      <c r="V87" s="242">
        <f t="shared" si="141"/>
        <v>0</v>
      </c>
      <c r="W87" s="242">
        <f t="shared" si="141"/>
        <v>0</v>
      </c>
      <c r="X87" s="242">
        <f t="shared" si="141"/>
        <v>0</v>
      </c>
      <c r="Y87" s="242">
        <f t="shared" si="141"/>
        <v>0</v>
      </c>
      <c r="Z87" s="242">
        <f t="shared" si="141"/>
        <v>0</v>
      </c>
      <c r="AA87" s="242">
        <f t="shared" si="141"/>
        <v>0</v>
      </c>
      <c r="AB87" s="242">
        <f t="shared" si="141"/>
        <v>-437.03722964896917</v>
      </c>
      <c r="AC87" s="242">
        <f t="shared" si="141"/>
        <v>-437.03722964896917</v>
      </c>
      <c r="AD87" s="228" t="e">
        <f>AC87/P87</f>
        <v>#DIV/0!</v>
      </c>
    </row>
    <row r="88" spans="2:30">
      <c r="N88" s="244" t="e">
        <f>-N87/M87</f>
        <v>#DIV/0!</v>
      </c>
      <c r="O88" s="66"/>
      <c r="P88" s="244" t="e">
        <f t="shared" ref="P88:AA88" si="142">P87/$O87</f>
        <v>#DIV/0!</v>
      </c>
      <c r="Q88" s="244" t="e">
        <f t="shared" si="142"/>
        <v>#DIV/0!</v>
      </c>
      <c r="R88" s="244" t="e">
        <f t="shared" si="142"/>
        <v>#DIV/0!</v>
      </c>
      <c r="S88" s="244" t="e">
        <f t="shared" si="142"/>
        <v>#DIV/0!</v>
      </c>
      <c r="T88" s="244" t="e">
        <f t="shared" si="142"/>
        <v>#DIV/0!</v>
      </c>
      <c r="U88" s="244" t="e">
        <f t="shared" si="142"/>
        <v>#DIV/0!</v>
      </c>
      <c r="V88" s="244" t="e">
        <f t="shared" si="142"/>
        <v>#DIV/0!</v>
      </c>
      <c r="W88" s="244" t="e">
        <f t="shared" si="142"/>
        <v>#DIV/0!</v>
      </c>
      <c r="X88" s="244" t="e">
        <f t="shared" si="142"/>
        <v>#DIV/0!</v>
      </c>
      <c r="Y88" s="244" t="e">
        <f t="shared" si="142"/>
        <v>#DIV/0!</v>
      </c>
      <c r="Z88" s="244" t="e">
        <f t="shared" si="142"/>
        <v>#DIV/0!</v>
      </c>
      <c r="AA88" s="244" t="e">
        <f t="shared" si="142"/>
        <v>#DIV/0!</v>
      </c>
      <c r="AB88" s="244"/>
      <c r="AC88" s="244" t="e">
        <f>AC87/O87</f>
        <v>#DIV/0!</v>
      </c>
      <c r="AD88" s="228" t="e">
        <f>AC87/O87</f>
        <v>#DIV/0!</v>
      </c>
    </row>
    <row r="89" spans="2:30">
      <c r="N89" s="244"/>
      <c r="O89" s="66"/>
      <c r="P89" s="244"/>
      <c r="Q89" s="244"/>
      <c r="R89" s="244"/>
      <c r="S89" s="244"/>
      <c r="T89" s="244"/>
      <c r="U89" s="244"/>
      <c r="V89" s="244"/>
      <c r="W89" s="244"/>
      <c r="X89" s="244"/>
      <c r="Y89" s="244"/>
      <c r="Z89" s="244"/>
      <c r="AA89" s="244"/>
      <c r="AB89" s="244"/>
      <c r="AC89" s="244"/>
      <c r="AD89" s="228"/>
    </row>
    <row r="90" spans="2:30">
      <c r="B90" s="240" t="s">
        <v>345</v>
      </c>
      <c r="G90" s="241">
        <f>SUM(G22:G31)</f>
        <v>5128</v>
      </c>
      <c r="H90" s="241">
        <f t="shared" ref="H90:AC90" si="143">SUM(H22:H31)</f>
        <v>3220</v>
      </c>
      <c r="I90" s="241">
        <f t="shared" si="143"/>
        <v>-68</v>
      </c>
      <c r="J90" s="242">
        <f t="shared" si="143"/>
        <v>2788775.9899999998</v>
      </c>
      <c r="K90" s="242">
        <f t="shared" si="143"/>
        <v>-58451.49</v>
      </c>
      <c r="L90" s="242">
        <f t="shared" si="143"/>
        <v>2730324.5</v>
      </c>
      <c r="M90" s="242">
        <f t="shared" si="143"/>
        <v>4123699.13</v>
      </c>
      <c r="N90" s="242">
        <f t="shared" si="143"/>
        <v>-87951.700000000012</v>
      </c>
      <c r="O90" s="242">
        <f t="shared" si="143"/>
        <v>4035747.4299999997</v>
      </c>
      <c r="P90" s="242">
        <f t="shared" si="143"/>
        <v>419768.42999999993</v>
      </c>
      <c r="Q90" s="242">
        <f t="shared" si="143"/>
        <v>454814.8899999999</v>
      </c>
      <c r="R90" s="242">
        <f t="shared" si="143"/>
        <v>1522791.07</v>
      </c>
      <c r="S90" s="242">
        <f t="shared" si="143"/>
        <v>32726.63</v>
      </c>
      <c r="T90" s="242">
        <f t="shared" si="143"/>
        <v>0</v>
      </c>
      <c r="U90" s="242">
        <f t="shared" si="143"/>
        <v>1517</v>
      </c>
      <c r="V90" s="242">
        <f t="shared" si="143"/>
        <v>1464</v>
      </c>
      <c r="W90" s="242">
        <f t="shared" si="143"/>
        <v>581933</v>
      </c>
      <c r="X90" s="242">
        <f t="shared" si="143"/>
        <v>788</v>
      </c>
      <c r="Y90" s="242">
        <f t="shared" si="143"/>
        <v>0</v>
      </c>
      <c r="Z90" s="242">
        <f t="shared" si="143"/>
        <v>27303.245000000003</v>
      </c>
      <c r="AA90" s="242">
        <f t="shared" si="143"/>
        <v>0</v>
      </c>
      <c r="AB90" s="242">
        <f t="shared" si="143"/>
        <v>1019944.4099999992</v>
      </c>
      <c r="AC90" s="242">
        <f t="shared" si="143"/>
        <v>992641.16499999934</v>
      </c>
      <c r="AD90" s="228">
        <f>AC90/P90</f>
        <v>2.3647351588588963</v>
      </c>
    </row>
    <row r="91" spans="2:30">
      <c r="N91" s="244">
        <f>-N90/M90</f>
        <v>2.1328350402712339E-2</v>
      </c>
      <c r="O91" s="66"/>
      <c r="P91" s="244">
        <f t="shared" ref="P91:AA91" si="144">P90/$O90</f>
        <v>0.10401256205470717</v>
      </c>
      <c r="Q91" s="244">
        <f t="shared" si="144"/>
        <v>0.11269656931925492</v>
      </c>
      <c r="R91" s="244">
        <f t="shared" si="144"/>
        <v>0.37732566182913985</v>
      </c>
      <c r="S91" s="244">
        <f t="shared" si="144"/>
        <v>8.109186852656932E-3</v>
      </c>
      <c r="T91" s="244">
        <f t="shared" si="144"/>
        <v>0</v>
      </c>
      <c r="U91" s="244">
        <f t="shared" si="144"/>
        <v>3.7589071821573334E-4</v>
      </c>
      <c r="V91" s="244">
        <f t="shared" si="144"/>
        <v>3.6275808270786662E-4</v>
      </c>
      <c r="W91" s="244">
        <f t="shared" si="144"/>
        <v>0.14419460337734763</v>
      </c>
      <c r="X91" s="244">
        <f t="shared" si="144"/>
        <v>1.9525503358866044E-4</v>
      </c>
      <c r="Y91" s="244">
        <f t="shared" si="144"/>
        <v>0</v>
      </c>
      <c r="Z91" s="244">
        <f t="shared" si="144"/>
        <v>6.7653502786223681E-3</v>
      </c>
      <c r="AA91" s="244">
        <f t="shared" si="144"/>
        <v>0</v>
      </c>
      <c r="AB91" s="244"/>
      <c r="AC91" s="244">
        <f>AC90/O90</f>
        <v>0.24596216245375876</v>
      </c>
      <c r="AD91" s="228">
        <f>AC90/O90</f>
        <v>0.24596216245375876</v>
      </c>
    </row>
    <row r="92" spans="2:30">
      <c r="N92" s="244"/>
      <c r="O92" s="66"/>
      <c r="P92" s="244"/>
      <c r="Q92" s="244"/>
      <c r="R92" s="244"/>
      <c r="S92" s="244"/>
      <c r="T92" s="244"/>
      <c r="U92" s="244"/>
      <c r="V92" s="244"/>
      <c r="W92" s="244"/>
      <c r="X92" s="244"/>
      <c r="Y92" s="244"/>
      <c r="Z92" s="244"/>
      <c r="AA92" s="244"/>
      <c r="AB92" s="244"/>
      <c r="AC92" s="244"/>
      <c r="AD92" s="228"/>
    </row>
    <row r="93" spans="2:30">
      <c r="B93" s="6" t="s">
        <v>362</v>
      </c>
      <c r="F93" s="71"/>
      <c r="G93" s="347">
        <f>G32</f>
        <v>1366</v>
      </c>
      <c r="H93" s="347">
        <f>H32</f>
        <v>712</v>
      </c>
      <c r="I93" s="347">
        <f>I32</f>
        <v>-12</v>
      </c>
      <c r="J93" s="348">
        <f>J32</f>
        <v>623893.13</v>
      </c>
      <c r="K93" s="348">
        <f>K32</f>
        <v>-10793</v>
      </c>
      <c r="L93" s="348">
        <f>L32</f>
        <v>613100.13</v>
      </c>
      <c r="M93" s="348">
        <f>M32</f>
        <v>864482.03</v>
      </c>
      <c r="N93" s="348">
        <f>N32</f>
        <v>-14966</v>
      </c>
      <c r="O93" s="348">
        <f>O32</f>
        <v>849516.03</v>
      </c>
      <c r="P93" s="348">
        <f>P32</f>
        <v>90756.229999999981</v>
      </c>
      <c r="Q93" s="348">
        <f>Q32</f>
        <v>77440.419999999925</v>
      </c>
      <c r="R93" s="348">
        <f>R32</f>
        <v>321797.16999999981</v>
      </c>
      <c r="S93" s="348">
        <f>S32</f>
        <v>5038.9143170426059</v>
      </c>
      <c r="T93" s="348">
        <f>T32</f>
        <v>435</v>
      </c>
      <c r="U93" s="348">
        <f>U32</f>
        <v>190</v>
      </c>
      <c r="V93" s="348">
        <f>V32</f>
        <v>0</v>
      </c>
      <c r="W93" s="348">
        <f>W32</f>
        <v>150375</v>
      </c>
      <c r="X93" s="348">
        <f>X32</f>
        <v>8172</v>
      </c>
      <c r="Y93" s="348">
        <f>Y32</f>
        <v>0</v>
      </c>
      <c r="Z93" s="348">
        <f>Z32</f>
        <v>6131.0012999999999</v>
      </c>
      <c r="AA93" s="348">
        <f>AA32</f>
        <v>0</v>
      </c>
      <c r="AB93" s="348">
        <f>AB32</f>
        <v>195311.29568295763</v>
      </c>
      <c r="AC93" s="348">
        <f>AC32</f>
        <v>189180.29438295763</v>
      </c>
      <c r="AD93" s="228">
        <f>AC32/P32</f>
        <v>2.0844882426579163</v>
      </c>
    </row>
    <row r="94" spans="2:30">
      <c r="F94" s="71"/>
      <c r="G94" s="71"/>
      <c r="H94" s="71"/>
      <c r="I94" s="71"/>
      <c r="J94" s="71"/>
      <c r="K94" s="71"/>
      <c r="L94" s="71"/>
      <c r="M94" s="72"/>
      <c r="N94" s="244">
        <f>-N93/M93</f>
        <v>1.7312100750087309E-2</v>
      </c>
      <c r="O94" s="244"/>
      <c r="P94" s="244">
        <f>P93/O93</f>
        <v>0.10683286341283045</v>
      </c>
      <c r="Q94" s="244">
        <f>Q93/O93</f>
        <v>9.115827985023417E-2</v>
      </c>
      <c r="R94" s="244">
        <f>R93/O93</f>
        <v>0.37880058602307926</v>
      </c>
      <c r="S94" s="244">
        <f>S93/O93</f>
        <v>5.9315117538660282E-3</v>
      </c>
      <c r="T94" s="244">
        <f>T93/O93</f>
        <v>5.1205625866765575E-4</v>
      </c>
      <c r="U94" s="244">
        <f>U93/O93</f>
        <v>2.2365675665943585E-4</v>
      </c>
      <c r="V94" s="244">
        <f>V93/O93</f>
        <v>0</v>
      </c>
      <c r="W94" s="244">
        <f>W93/O93</f>
        <v>0.17701255148769823</v>
      </c>
      <c r="X94" s="244">
        <f>X93/O93</f>
        <v>9.6195948180047876E-3</v>
      </c>
      <c r="Y94" s="244">
        <f>Y93/O93</f>
        <v>0</v>
      </c>
      <c r="Z94" s="244">
        <f>Z93/O93</f>
        <v>7.2170519254357093E-3</v>
      </c>
      <c r="AA94" s="244">
        <f>AA93/O93</f>
        <v>0</v>
      </c>
      <c r="AB94" s="244">
        <f>AB93/O93</f>
        <v>0.22990889963895986</v>
      </c>
      <c r="AC94" s="244">
        <f>AC93/O93</f>
        <v>0.22269184771352415</v>
      </c>
      <c r="AD94" s="228">
        <f>AC32/O32</f>
        <v>0.22269184771352415</v>
      </c>
    </row>
  </sheetData>
  <mergeCells count="30">
    <mergeCell ref="AD22:AD31"/>
    <mergeCell ref="AD14:AD21"/>
    <mergeCell ref="AD10:AD13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  <mergeCell ref="AD4:AD9"/>
    <mergeCell ref="AB2:AB3"/>
    <mergeCell ref="B4:B5"/>
    <mergeCell ref="AG2:AG3"/>
    <mergeCell ref="AH2:AH3"/>
    <mergeCell ref="V2:V3"/>
    <mergeCell ref="W2:W3"/>
    <mergeCell ref="X2:X3"/>
    <mergeCell ref="Y2:Y3"/>
    <mergeCell ref="Z2:Z3"/>
    <mergeCell ref="AA2:AA3"/>
    <mergeCell ref="AC2:AC3"/>
    <mergeCell ref="AD2:AD3"/>
    <mergeCell ref="AE2:AE3"/>
    <mergeCell ref="AF2:AF3"/>
  </mergeCells>
  <conditionalFormatting sqref="O3">
    <cfRule type="dataBar" priority="3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3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O7">
    <cfRule type="dataBar" priority="14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{CB99ECE6-73F6-4B62-A26B-D4BABEF44306}</x14:id>
        </ext>
      </extLst>
    </cfRule>
    <cfRule type="dataBar" priority="14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{32D19077-6923-4CB7-8EDC-BDA3FB7D15F5}</x14:id>
        </ext>
      </extLst>
    </cfRule>
  </conditionalFormatting>
  <conditionalFormatting sqref="O7">
    <cfRule type="dataBar" priority="14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{0A36570D-8AAF-4777-A689-481093F2A0D8}</x14:id>
        </ext>
      </extLst>
    </cfRule>
  </conditionalFormatting>
  <conditionalFormatting sqref="O7">
    <cfRule type="dataBar" priority="14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{E4726A8F-D5CA-428E-AB72-C8A776E3CA34}</x14:id>
        </ext>
      </extLst>
    </cfRule>
  </conditionalFormatting>
  <conditionalFormatting sqref="L7">
    <cfRule type="dataBar" priority="14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{C1371943-EE23-4864-92D4-0ECBDD20611B}</x14:id>
        </ext>
      </extLst>
    </cfRule>
    <cfRule type="dataBar" priority="14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{54BDD607-6A60-431C-9673-0BE096B14A25}</x14:id>
        </ext>
      </extLst>
    </cfRule>
  </conditionalFormatting>
  <conditionalFormatting sqref="L7">
    <cfRule type="dataBar" priority="14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{B02642E0-BA37-43A9-B688-07B8A6A49A25}</x14:id>
        </ext>
      </extLst>
    </cfRule>
  </conditionalFormatting>
  <conditionalFormatting sqref="L7">
    <cfRule type="dataBar" priority="14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{25FA34C6-0251-420F-96DB-BF9244C96D3E}</x14:id>
        </ext>
      </extLst>
    </cfRule>
  </conditionalFormatting>
  <conditionalFormatting sqref="O7">
    <cfRule type="dataBar" priority="14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{6BBB1474-E4E0-4F81-A606-6255E7BD5F9B}</x14:id>
        </ext>
      </extLst>
    </cfRule>
  </conditionalFormatting>
  <conditionalFormatting sqref="L7">
    <cfRule type="dataBar" priority="14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{6AC94A1C-0130-4D1B-AAF0-22B11A234E56}</x14:id>
        </ext>
      </extLst>
    </cfRule>
  </conditionalFormatting>
  <conditionalFormatting sqref="L7">
    <cfRule type="dataBar" priority="14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{014AC85A-129F-457A-B201-B6FD79B4961F}</x14:id>
        </ext>
      </extLst>
    </cfRule>
  </conditionalFormatting>
  <conditionalFormatting sqref="O7">
    <cfRule type="dataBar" priority="14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{53BC48B4-F304-4A18-BAC8-528F3B34E561}</x14:id>
        </ext>
      </extLst>
    </cfRule>
  </conditionalFormatting>
  <conditionalFormatting sqref="L7">
    <cfRule type="dataBar" priority="14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{6110DD41-C058-450E-A52B-17F69BEC6788}</x14:id>
        </ext>
      </extLst>
    </cfRule>
  </conditionalFormatting>
  <conditionalFormatting sqref="O7">
    <cfRule type="dataBar" priority="1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{0FD03174-7F21-4559-84D3-86E67832A071}</x14:id>
        </ext>
      </extLst>
    </cfRule>
  </conditionalFormatting>
  <conditionalFormatting sqref="L7">
    <cfRule type="dataBar" priority="14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{5B1AC38F-BF54-42B4-BB6E-5DE7617068B8}</x14:id>
        </ext>
      </extLst>
    </cfRule>
  </conditionalFormatting>
  <conditionalFormatting sqref="O7">
    <cfRule type="dataBar" priority="14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{040EEA6C-F888-4278-A498-7F1CBA051166}</x14:id>
        </ext>
      </extLst>
    </cfRule>
  </conditionalFormatting>
  <conditionalFormatting sqref="AF4:AF7 AF9:AF41">
    <cfRule type="dataBar" priority="36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G4:AG7 AG9:AG41">
    <cfRule type="dataBar" priority="36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H4:AH7 AH9:AH41">
    <cfRule type="dataBar" priority="36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AF8">
    <cfRule type="dataBar" priority="1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{004FD9F6-D6CE-4147-90A4-FD0C015C5D0A}</x14:id>
        </ext>
      </extLst>
    </cfRule>
  </conditionalFormatting>
  <conditionalFormatting sqref="AG8">
    <cfRule type="dataBar" priority="13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{3A6E6DA9-C4F3-4716-B72F-F7BB814B7243}</x14:id>
        </ext>
      </extLst>
    </cfRule>
  </conditionalFormatting>
  <conditionalFormatting sqref="AH8">
    <cfRule type="dataBar" priority="1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{06003ADE-40F9-4E35-A2E6-5923F673C6FC}</x14:id>
        </ext>
      </extLst>
    </cfRule>
  </conditionalFormatting>
  <conditionalFormatting sqref="Q4">
    <cfRule type="dataBar" priority="1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{874B4F9D-98A5-49A0-9737-4B703D900AC9}</x14:id>
        </ext>
      </extLst>
    </cfRule>
  </conditionalFormatting>
  <conditionalFormatting sqref="Q4">
    <cfRule type="dataBar" priority="12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{B06D65AD-F47A-4CA0-838F-A8DDF83C8083}</x14:id>
        </ext>
      </extLst>
    </cfRule>
  </conditionalFormatting>
  <conditionalFormatting sqref="R4">
    <cfRule type="dataBar" priority="1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{E7442BD1-0A62-4037-94EE-00679A1E5A43}</x14:id>
        </ext>
      </extLst>
    </cfRule>
    <cfRule type="dataBar" priority="12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{2B2A35C1-E586-4DD1-923C-F2301F95187A}</x14:id>
        </ext>
      </extLst>
    </cfRule>
  </conditionalFormatting>
  <conditionalFormatting sqref="Q4">
    <cfRule type="dataBar" priority="12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{71C1DC55-C608-4126-BAE9-EE2E77A7C7BF}</x14:id>
        </ext>
      </extLst>
    </cfRule>
  </conditionalFormatting>
  <conditionalFormatting sqref="R4">
    <cfRule type="dataBar" priority="12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{3133D215-BFB3-4CEC-8B98-518BD01DAE49}</x14:id>
        </ext>
      </extLst>
    </cfRule>
  </conditionalFormatting>
  <conditionalFormatting sqref="Q4">
    <cfRule type="dataBar" priority="12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{7F3939CE-A8C7-43A3-B441-52BCAD8B092E}</x14:id>
        </ext>
      </extLst>
    </cfRule>
  </conditionalFormatting>
  <conditionalFormatting sqref="R4">
    <cfRule type="dataBar" priority="1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{AAC7A19A-2257-435E-94CE-682EC90BB487}</x14:id>
        </ext>
      </extLst>
    </cfRule>
  </conditionalFormatting>
  <conditionalFormatting sqref="Q4">
    <cfRule type="dataBar" priority="12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{73C55CEB-ECDB-4308-A316-B8CF8F650247}</x14:id>
        </ext>
      </extLst>
    </cfRule>
  </conditionalFormatting>
  <conditionalFormatting sqref="R4">
    <cfRule type="dataBar" priority="12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{1FB685D8-EB07-44E3-8D9F-89E022C2D0EF}</x14:id>
        </ext>
      </extLst>
    </cfRule>
  </conditionalFormatting>
  <conditionalFormatting sqref="R4">
    <cfRule type="dataBar" priority="12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{A2E4A6AF-A15A-4192-BE75-A158404234DD}</x14:id>
        </ext>
      </extLst>
    </cfRule>
  </conditionalFormatting>
  <conditionalFormatting sqref="O4">
    <cfRule type="dataBar" priority="12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{B079B2DB-AE57-4FB6-8745-0002BB1E7FA3}</x14:id>
        </ext>
      </extLst>
    </cfRule>
    <cfRule type="dataBar" priority="1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{39539873-A6C8-4A8C-84F9-AA857BFB2606}</x14:id>
        </ext>
      </extLst>
    </cfRule>
  </conditionalFormatting>
  <conditionalFormatting sqref="O4">
    <cfRule type="dataBar" priority="1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{334CFEE1-3D5B-4932-AC84-C6B0169B56A6}</x14:id>
        </ext>
      </extLst>
    </cfRule>
  </conditionalFormatting>
  <conditionalFormatting sqref="O4">
    <cfRule type="dataBar" priority="13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{CFAA8471-CD1F-47BF-82D0-AEE474B27080}</x14:id>
        </ext>
      </extLst>
    </cfRule>
  </conditionalFormatting>
  <conditionalFormatting sqref="L4">
    <cfRule type="dataBar" priority="1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{2EF8F583-4109-4D83-BC91-EAEDB9D3F1A6}</x14:id>
        </ext>
      </extLst>
    </cfRule>
    <cfRule type="dataBar" priority="12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{58A517AC-24E3-48D5-AB61-B5D711DD7B05}</x14:id>
        </ext>
      </extLst>
    </cfRule>
  </conditionalFormatting>
  <conditionalFormatting sqref="L4">
    <cfRule type="dataBar" priority="12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{21F18470-F7D1-469B-A337-7A4F29569C24}</x14:id>
        </ext>
      </extLst>
    </cfRule>
  </conditionalFormatting>
  <conditionalFormatting sqref="L4">
    <cfRule type="dataBar" priority="1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{96DE8B0E-F78B-4D68-B7DF-DDAFA0FCF4C9}</x14:id>
        </ext>
      </extLst>
    </cfRule>
  </conditionalFormatting>
  <conditionalFormatting sqref="O4">
    <cfRule type="dataBar" priority="12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{C87DF648-3F44-47DF-A1A9-3F7294927D39}</x14:id>
        </ext>
      </extLst>
    </cfRule>
  </conditionalFormatting>
  <conditionalFormatting sqref="Q4">
    <cfRule type="dataBar" priority="12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{0485B17C-CA54-4AA4-8742-64B76ABA4F66}</x14:id>
        </ext>
      </extLst>
    </cfRule>
  </conditionalFormatting>
  <conditionalFormatting sqref="R4">
    <cfRule type="dataBar" priority="12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{523A816D-2F2A-40C8-9725-219A71DD67D3}</x14:id>
        </ext>
      </extLst>
    </cfRule>
  </conditionalFormatting>
  <conditionalFormatting sqref="L4">
    <cfRule type="dataBar" priority="12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{17E85AF9-309F-4267-BD64-EC8347A489E8}</x14:id>
        </ext>
      </extLst>
    </cfRule>
  </conditionalFormatting>
  <conditionalFormatting sqref="L4">
    <cfRule type="dataBar" priority="12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{110EDEB9-C5E5-494F-9DC7-82F73AB3365C}</x14:id>
        </ext>
      </extLst>
    </cfRule>
  </conditionalFormatting>
  <conditionalFormatting sqref="O4">
    <cfRule type="dataBar" priority="1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{0E3461C2-131F-4A4A-9042-1B7719068669}</x14:id>
        </ext>
      </extLst>
    </cfRule>
  </conditionalFormatting>
  <conditionalFormatting sqref="Q4">
    <cfRule type="dataBar" priority="12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{5F175157-F8F7-43F6-8B2A-B6A92668CA7C}</x14:id>
        </ext>
      </extLst>
    </cfRule>
  </conditionalFormatting>
  <conditionalFormatting sqref="R4">
    <cfRule type="dataBar" priority="12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{21EDBB07-BDB5-4426-B7B2-3D01E0C40932}</x14:id>
        </ext>
      </extLst>
    </cfRule>
  </conditionalFormatting>
  <conditionalFormatting sqref="L4">
    <cfRule type="dataBar" priority="12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{AD665EDE-1C39-4990-9FD5-9CD6AD9C2BE0}</x14:id>
        </ext>
      </extLst>
    </cfRule>
  </conditionalFormatting>
  <conditionalFormatting sqref="O4">
    <cfRule type="dataBar" priority="12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{6B32E44A-6937-45E8-83C8-0F38A5567549}</x14:id>
        </ext>
      </extLst>
    </cfRule>
  </conditionalFormatting>
  <conditionalFormatting sqref="Q4">
    <cfRule type="dataBar" priority="12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{AC6A08A2-2EBB-457A-AB38-790B080AF228}</x14:id>
        </ext>
      </extLst>
    </cfRule>
  </conditionalFormatting>
  <conditionalFormatting sqref="R4">
    <cfRule type="dataBar" priority="12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{1CE3226F-3F34-4E8F-B22F-D0CB3D2B068B}</x14:id>
        </ext>
      </extLst>
    </cfRule>
  </conditionalFormatting>
  <conditionalFormatting sqref="L4">
    <cfRule type="dataBar" priority="12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{12D7FE28-4E9E-4BEE-B4FE-ABBDE0681171}</x14:id>
        </ext>
      </extLst>
    </cfRule>
  </conditionalFormatting>
  <conditionalFormatting sqref="O4">
    <cfRule type="dataBar" priority="1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{D0A8C419-090D-4ED7-A47A-C0F5543CFCFF}</x14:id>
        </ext>
      </extLst>
    </cfRule>
  </conditionalFormatting>
  <conditionalFormatting sqref="Q4">
    <cfRule type="dataBar" priority="12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{E3A0A6D7-F1C0-41F9-901C-B942B3425D86}</x14:id>
        </ext>
      </extLst>
    </cfRule>
  </conditionalFormatting>
  <conditionalFormatting sqref="R4">
    <cfRule type="dataBar" priority="12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{A0CD5C8F-099F-416B-BF43-033C37F02105}</x14:id>
        </ext>
      </extLst>
    </cfRule>
  </conditionalFormatting>
  <conditionalFormatting sqref="O6">
    <cfRule type="dataBar" priority="12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{7564C205-06E1-483C-83B1-E90A2D05BEDD}</x14:id>
        </ext>
      </extLst>
    </cfRule>
    <cfRule type="dataBar" priority="1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{0A6F2B7B-B2B6-46E1-B71B-ECAC8A6CF537}</x14:id>
        </ext>
      </extLst>
    </cfRule>
  </conditionalFormatting>
  <conditionalFormatting sqref="O6">
    <cfRule type="dataBar" priority="1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{1C6F9EFF-C357-46E4-88A6-CED53814A2C7}</x14:id>
        </ext>
      </extLst>
    </cfRule>
  </conditionalFormatting>
  <conditionalFormatting sqref="O6">
    <cfRule type="dataBar" priority="12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{D57366ED-E35C-45CA-809D-8C09CD6A553D}</x14:id>
        </ext>
      </extLst>
    </cfRule>
  </conditionalFormatting>
  <conditionalFormatting sqref="L6">
    <cfRule type="dataBar" priority="1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{AED1EAE2-4C2F-417A-B775-0C9078A58284}</x14:id>
        </ext>
      </extLst>
    </cfRule>
    <cfRule type="dataBar" priority="12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{E0025E76-5398-4203-9025-3FC663DB0B14}</x14:id>
        </ext>
      </extLst>
    </cfRule>
  </conditionalFormatting>
  <conditionalFormatting sqref="L6">
    <cfRule type="dataBar" priority="12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{3EE994D2-C95D-4B9C-A5B7-C0D9C264989B}</x14:id>
        </ext>
      </extLst>
    </cfRule>
  </conditionalFormatting>
  <conditionalFormatting sqref="L6">
    <cfRule type="dataBar" priority="1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{756E94C9-67FA-4D3D-B5B0-0FCE3C0E8E86}</x14:id>
        </ext>
      </extLst>
    </cfRule>
  </conditionalFormatting>
  <conditionalFormatting sqref="O6">
    <cfRule type="dataBar" priority="12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{36C16F86-A593-48AC-9F10-A020C9E20B69}</x14:id>
        </ext>
      </extLst>
    </cfRule>
  </conditionalFormatting>
  <conditionalFormatting sqref="L6">
    <cfRule type="dataBar" priority="12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{310C273E-03F4-4848-963F-527BAB8CD346}</x14:id>
        </ext>
      </extLst>
    </cfRule>
  </conditionalFormatting>
  <conditionalFormatting sqref="L6">
    <cfRule type="dataBar" priority="12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{63F402B7-4850-4487-9976-B1AE99D08BA2}</x14:id>
        </ext>
      </extLst>
    </cfRule>
  </conditionalFormatting>
  <conditionalFormatting sqref="O6">
    <cfRule type="dataBar" priority="1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{AEE44CCD-9415-4008-A522-6BF31CE9E43C}</x14:id>
        </ext>
      </extLst>
    </cfRule>
  </conditionalFormatting>
  <conditionalFormatting sqref="L6">
    <cfRule type="dataBar" priority="12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{60B5D511-0312-4FD7-B953-45148516F48F}</x14:id>
        </ext>
      </extLst>
    </cfRule>
  </conditionalFormatting>
  <conditionalFormatting sqref="O6">
    <cfRule type="dataBar" priority="1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{529E410B-38B8-4A3C-B254-59AB232CE46C}</x14:id>
        </ext>
      </extLst>
    </cfRule>
  </conditionalFormatting>
  <conditionalFormatting sqref="L6">
    <cfRule type="dataBar" priority="12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{1E791089-790E-4327-BACD-3ADE9F700551}</x14:id>
        </ext>
      </extLst>
    </cfRule>
  </conditionalFormatting>
  <conditionalFormatting sqref="O6">
    <cfRule type="dataBar" priority="1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{C3D25D05-7B9A-40D9-AA03-B33B8D4AB7AF}</x14:id>
        </ext>
      </extLst>
    </cfRule>
  </conditionalFormatting>
  <conditionalFormatting sqref="O8">
    <cfRule type="dataBar" priority="1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{536FA57E-2CAB-43C5-AA37-0FB8BF20BB6F}</x14:id>
        </ext>
      </extLst>
    </cfRule>
    <cfRule type="dataBar" priority="1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{832D3543-A8CF-499A-B2B2-3A356867419B}</x14:id>
        </ext>
      </extLst>
    </cfRule>
  </conditionalFormatting>
  <conditionalFormatting sqref="O8">
    <cfRule type="dataBar" priority="1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{B2CBD6C5-59A5-45CD-BE3A-F2AD122FC22B}</x14:id>
        </ext>
      </extLst>
    </cfRule>
  </conditionalFormatting>
  <conditionalFormatting sqref="O8">
    <cfRule type="dataBar" priority="1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{1EBAD25D-2013-4C48-8A41-962CC1C02355}</x14:id>
        </ext>
      </extLst>
    </cfRule>
  </conditionalFormatting>
  <conditionalFormatting sqref="L8">
    <cfRule type="dataBar" priority="1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{2508DBF5-588A-489A-ACE3-6664844384B8}</x14:id>
        </ext>
      </extLst>
    </cfRule>
    <cfRule type="dataBar" priority="1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{6D06DCB7-9DED-4AE8-8203-8EF47358CE2A}</x14:id>
        </ext>
      </extLst>
    </cfRule>
  </conditionalFormatting>
  <conditionalFormatting sqref="L8">
    <cfRule type="dataBar" priority="1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{E8450AF5-7B6A-4E06-A914-DEFD2BFA8838}</x14:id>
        </ext>
      </extLst>
    </cfRule>
  </conditionalFormatting>
  <conditionalFormatting sqref="L8">
    <cfRule type="dataBar" priority="1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{A87B87F9-B533-40FD-B0F9-31C86AB2CFC6}</x14:id>
        </ext>
      </extLst>
    </cfRule>
  </conditionalFormatting>
  <conditionalFormatting sqref="O8">
    <cfRule type="dataBar" priority="1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{F420622F-0DA9-41F2-897A-4CA1B5D76EC6}</x14:id>
        </ext>
      </extLst>
    </cfRule>
  </conditionalFormatting>
  <conditionalFormatting sqref="L8">
    <cfRule type="dataBar" priority="1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{D858CC05-43B9-4244-87E2-BCD5FF6BFB8A}</x14:id>
        </ext>
      </extLst>
    </cfRule>
  </conditionalFormatting>
  <conditionalFormatting sqref="L8">
    <cfRule type="dataBar" priority="12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{15E0D5D2-2436-4600-A028-EE4A621E63CE}</x14:id>
        </ext>
      </extLst>
    </cfRule>
  </conditionalFormatting>
  <conditionalFormatting sqref="O8">
    <cfRule type="dataBar" priority="1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{895447E9-D63A-4A5A-BC5E-16D9A85384EF}</x14:id>
        </ext>
      </extLst>
    </cfRule>
  </conditionalFormatting>
  <conditionalFormatting sqref="L8">
    <cfRule type="dataBar" priority="12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{0440AFBB-988E-4EF8-9C15-1E5E532D35D8}</x14:id>
        </ext>
      </extLst>
    </cfRule>
  </conditionalFormatting>
  <conditionalFormatting sqref="O8">
    <cfRule type="dataBar" priority="1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{84FB1594-EABD-4D13-B77B-18F19728ABAF}</x14:id>
        </ext>
      </extLst>
    </cfRule>
  </conditionalFormatting>
  <conditionalFormatting sqref="L8">
    <cfRule type="dataBar" priority="12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{F0B5E1C5-EC09-4D18-8807-23336BA8BD05}</x14:id>
        </ext>
      </extLst>
    </cfRule>
  </conditionalFormatting>
  <conditionalFormatting sqref="O8">
    <cfRule type="dataBar" priority="1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{1B3FACB3-8F33-41C6-BFE9-EB21B20BC0B5}</x14:id>
        </ext>
      </extLst>
    </cfRule>
  </conditionalFormatting>
  <conditionalFormatting sqref="O9">
    <cfRule type="dataBar" priority="11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{9FC94D53-17C4-4946-B000-94B9E59214F9}</x14:id>
        </ext>
      </extLst>
    </cfRule>
    <cfRule type="dataBar" priority="1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{E7B95960-375A-4F63-B6C3-05F794BFB4A6}</x14:id>
        </ext>
      </extLst>
    </cfRule>
  </conditionalFormatting>
  <conditionalFormatting sqref="O9">
    <cfRule type="dataBar" priority="1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{8A4A6A64-B40E-4828-BD69-04CDD613D7FE}</x14:id>
        </ext>
      </extLst>
    </cfRule>
  </conditionalFormatting>
  <conditionalFormatting sqref="O9">
    <cfRule type="dataBar" priority="1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{3297D46C-B055-4C1A-9DFA-EA3C897DAA14}</x14:id>
        </ext>
      </extLst>
    </cfRule>
  </conditionalFormatting>
  <conditionalFormatting sqref="L9">
    <cfRule type="dataBar" priority="1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{EBE5882A-4B96-44D8-9138-94CAAA1E1B99}</x14:id>
        </ext>
      </extLst>
    </cfRule>
    <cfRule type="dataBar" priority="1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{BEFAF701-71B5-426D-9BB4-D0FF76A5D279}</x14:id>
        </ext>
      </extLst>
    </cfRule>
  </conditionalFormatting>
  <conditionalFormatting sqref="L9">
    <cfRule type="dataBar" priority="1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{005AD710-AF72-4AA3-8CFF-F828F251C71C}</x14:id>
        </ext>
      </extLst>
    </cfRule>
  </conditionalFormatting>
  <conditionalFormatting sqref="L9">
    <cfRule type="dataBar" priority="1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{26059503-ED5E-45CF-BF31-717C50E5B56C}</x14:id>
        </ext>
      </extLst>
    </cfRule>
  </conditionalFormatting>
  <conditionalFormatting sqref="O9">
    <cfRule type="dataBar" priority="1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{C5BCDB82-1F4A-4DF2-9484-814332050A58}</x14:id>
        </ext>
      </extLst>
    </cfRule>
  </conditionalFormatting>
  <conditionalFormatting sqref="L9">
    <cfRule type="dataBar" priority="11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{7BFE2036-1878-4E17-8B7B-D81F163AC403}</x14:id>
        </ext>
      </extLst>
    </cfRule>
  </conditionalFormatting>
  <conditionalFormatting sqref="L9">
    <cfRule type="dataBar" priority="11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{5DB33246-25D5-413B-A7D1-CD0589B6732F}</x14:id>
        </ext>
      </extLst>
    </cfRule>
  </conditionalFormatting>
  <conditionalFormatting sqref="O9">
    <cfRule type="dataBar" priority="1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{521C12A1-86F8-4B42-A38F-667D52C5EAC0}</x14:id>
        </ext>
      </extLst>
    </cfRule>
  </conditionalFormatting>
  <conditionalFormatting sqref="L9">
    <cfRule type="dataBar" priority="11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{73C04A16-3F72-4066-AA83-3DEAE810BB45}</x14:id>
        </ext>
      </extLst>
    </cfRule>
  </conditionalFormatting>
  <conditionalFormatting sqref="O9">
    <cfRule type="dataBar" priority="11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{75B4A50C-4BAF-4A14-8DDC-8676E8289EFD}</x14:id>
        </ext>
      </extLst>
    </cfRule>
  </conditionalFormatting>
  <conditionalFormatting sqref="L9">
    <cfRule type="dataBar" priority="116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{AFF1EB70-D86E-4F5B-9D4C-7543E17B303B}</x14:id>
        </ext>
      </extLst>
    </cfRule>
  </conditionalFormatting>
  <conditionalFormatting sqref="O9">
    <cfRule type="dataBar" priority="1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{00F7CB58-8E02-4B69-BBD2-C9762EA7DCCC}</x14:id>
        </ext>
      </extLst>
    </cfRule>
  </conditionalFormatting>
  <conditionalFormatting sqref="Q6">
    <cfRule type="dataBar" priority="11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{DA0DA7F9-AC0B-410F-AEB7-79A90FD985B7}</x14:id>
        </ext>
      </extLst>
    </cfRule>
  </conditionalFormatting>
  <conditionalFormatting sqref="Q6">
    <cfRule type="dataBar" priority="1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{5B696F81-EB52-46B2-BC4B-C62B7D2781C8}</x14:id>
        </ext>
      </extLst>
    </cfRule>
  </conditionalFormatting>
  <conditionalFormatting sqref="R6">
    <cfRule type="dataBar" priority="11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{4FBB1308-7666-4CB3-9AC2-B09C7CF6B9C4}</x14:id>
        </ext>
      </extLst>
    </cfRule>
    <cfRule type="dataBar" priority="11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{F6052424-05B9-433B-8E83-0CF093C38CDD}</x14:id>
        </ext>
      </extLst>
    </cfRule>
  </conditionalFormatting>
  <conditionalFormatting sqref="Q6">
    <cfRule type="dataBar" priority="1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{600B15B2-1D7F-48C0-83BA-E9FAC1C19BB9}</x14:id>
        </ext>
      </extLst>
    </cfRule>
  </conditionalFormatting>
  <conditionalFormatting sqref="R6">
    <cfRule type="dataBar" priority="11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{C7774A5E-C4F3-443A-AD19-D5EB41AA3398}</x14:id>
        </ext>
      </extLst>
    </cfRule>
  </conditionalFormatting>
  <conditionalFormatting sqref="Q6">
    <cfRule type="dataBar" priority="1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{24E3A9CD-182E-4306-B18A-845DD55391E1}</x14:id>
        </ext>
      </extLst>
    </cfRule>
  </conditionalFormatting>
  <conditionalFormatting sqref="R6">
    <cfRule type="dataBar" priority="1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{11970E43-9B22-4F03-9AA1-8BAB161A4F4D}</x14:id>
        </ext>
      </extLst>
    </cfRule>
  </conditionalFormatting>
  <conditionalFormatting sqref="Q6">
    <cfRule type="dataBar" priority="11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{9C4AE828-D91C-4180-B0B6-4F26E3D2D4B0}</x14:id>
        </ext>
      </extLst>
    </cfRule>
  </conditionalFormatting>
  <conditionalFormatting sqref="R6">
    <cfRule type="dataBar" priority="11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{805B021B-B514-47D0-8A44-C361E43598CD}</x14:id>
        </ext>
      </extLst>
    </cfRule>
  </conditionalFormatting>
  <conditionalFormatting sqref="R6">
    <cfRule type="dataBar" priority="11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{1049A592-4A10-4A4A-A5BD-3E44C08AE72E}</x14:id>
        </ext>
      </extLst>
    </cfRule>
  </conditionalFormatting>
  <conditionalFormatting sqref="Q6">
    <cfRule type="dataBar" priority="11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{961122A5-57C0-4E4C-BA7F-3FBA461BE991}</x14:id>
        </ext>
      </extLst>
    </cfRule>
  </conditionalFormatting>
  <conditionalFormatting sqref="R6">
    <cfRule type="dataBar" priority="1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{3A1BC644-E149-48BF-BACC-ACBB9309FB98}</x14:id>
        </ext>
      </extLst>
    </cfRule>
  </conditionalFormatting>
  <conditionalFormatting sqref="Q6">
    <cfRule type="dataBar" priority="11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{FDF8B19C-B9AD-4DA6-BDA3-C678E9EA0FD9}</x14:id>
        </ext>
      </extLst>
    </cfRule>
  </conditionalFormatting>
  <conditionalFormatting sqref="R6">
    <cfRule type="dataBar" priority="11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{13BC9C73-A084-4A86-8022-0D122ED80258}</x14:id>
        </ext>
      </extLst>
    </cfRule>
  </conditionalFormatting>
  <conditionalFormatting sqref="Q6">
    <cfRule type="dataBar" priority="1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{FC5AF3D9-AD66-49B8-A2A2-CFDAFE926594}</x14:id>
        </ext>
      </extLst>
    </cfRule>
  </conditionalFormatting>
  <conditionalFormatting sqref="R6">
    <cfRule type="dataBar" priority="1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{438C4BE5-7CC6-469C-AEA0-719389A1810A}</x14:id>
        </ext>
      </extLst>
    </cfRule>
  </conditionalFormatting>
  <conditionalFormatting sqref="Q6">
    <cfRule type="dataBar" priority="1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{C102C1A8-65D3-4BA7-8D8A-F9DF3FFC2B28}</x14:id>
        </ext>
      </extLst>
    </cfRule>
  </conditionalFormatting>
  <conditionalFormatting sqref="R6">
    <cfRule type="dataBar" priority="11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{A145681A-E01C-4D12-8A9E-CCAF931A0D3D}</x14:id>
        </ext>
      </extLst>
    </cfRule>
  </conditionalFormatting>
  <conditionalFormatting sqref="Q7">
    <cfRule type="dataBar" priority="1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{F1A80D8B-0B1E-4A31-99C3-06FD56FBC13B}</x14:id>
        </ext>
      </extLst>
    </cfRule>
  </conditionalFormatting>
  <conditionalFormatting sqref="Q7">
    <cfRule type="dataBar" priority="11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{85FAE56A-B22F-428A-991B-5A311C543D85}</x14:id>
        </ext>
      </extLst>
    </cfRule>
  </conditionalFormatting>
  <conditionalFormatting sqref="R7">
    <cfRule type="dataBar" priority="11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{228A9C37-6683-4B1A-92B9-25B45916F64D}</x14:id>
        </ext>
      </extLst>
    </cfRule>
    <cfRule type="dataBar" priority="11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{0D59B138-4636-46E9-A682-FF252498C976}</x14:id>
        </ext>
      </extLst>
    </cfRule>
  </conditionalFormatting>
  <conditionalFormatting sqref="Q7">
    <cfRule type="dataBar" priority="1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{5363F709-DC39-4272-B702-7010C5851223}</x14:id>
        </ext>
      </extLst>
    </cfRule>
  </conditionalFormatting>
  <conditionalFormatting sqref="R7">
    <cfRule type="dataBar" priority="11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{4FAFEE53-C2B1-44D1-8F9C-DF8A12B03690}</x14:id>
        </ext>
      </extLst>
    </cfRule>
  </conditionalFormatting>
  <conditionalFormatting sqref="Q7">
    <cfRule type="dataBar" priority="11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{714BEA9E-89ED-4CB4-8B45-CE4ACDC4F5C7}</x14:id>
        </ext>
      </extLst>
    </cfRule>
  </conditionalFormatting>
  <conditionalFormatting sqref="R7">
    <cfRule type="dataBar" priority="11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{91A03F8C-AC9E-4F4F-9575-7A23D3AFD445}</x14:id>
        </ext>
      </extLst>
    </cfRule>
  </conditionalFormatting>
  <conditionalFormatting sqref="Q7">
    <cfRule type="dataBar" priority="11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{93E29C45-9142-4D1B-BBFF-C7B2257EC1A4}</x14:id>
        </ext>
      </extLst>
    </cfRule>
  </conditionalFormatting>
  <conditionalFormatting sqref="R7">
    <cfRule type="dataBar" priority="1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{F1FC55AB-D23E-4619-A4CD-446038D774C9}</x14:id>
        </ext>
      </extLst>
    </cfRule>
  </conditionalFormatting>
  <conditionalFormatting sqref="R7">
    <cfRule type="dataBar" priority="1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{83A90DC1-DDE6-40F3-A435-C6C56F343AC0}</x14:id>
        </ext>
      </extLst>
    </cfRule>
  </conditionalFormatting>
  <conditionalFormatting sqref="Q7">
    <cfRule type="dataBar" priority="1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{9E382F0D-3494-4754-BA32-9186747516A7}</x14:id>
        </ext>
      </extLst>
    </cfRule>
  </conditionalFormatting>
  <conditionalFormatting sqref="R7">
    <cfRule type="dataBar" priority="1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{8945064C-A93E-48EE-9D91-FAE630B0410B}</x14:id>
        </ext>
      </extLst>
    </cfRule>
  </conditionalFormatting>
  <conditionalFormatting sqref="Q7">
    <cfRule type="dataBar" priority="1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{E76AC350-F983-4772-8D1B-350D1E48550A}</x14:id>
        </ext>
      </extLst>
    </cfRule>
  </conditionalFormatting>
  <conditionalFormatting sqref="R7">
    <cfRule type="dataBar" priority="1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{0D76775A-F789-4E4C-8FC1-C4CA1B2F6017}</x14:id>
        </ext>
      </extLst>
    </cfRule>
  </conditionalFormatting>
  <conditionalFormatting sqref="Q7">
    <cfRule type="dataBar" priority="1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{DCEAA38F-5955-4D70-9307-19B2B6D09601}</x14:id>
        </ext>
      </extLst>
    </cfRule>
  </conditionalFormatting>
  <conditionalFormatting sqref="R7">
    <cfRule type="dataBar" priority="1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{073B3DDE-952F-42DD-BF6D-20B3E6E6A0B8}</x14:id>
        </ext>
      </extLst>
    </cfRule>
  </conditionalFormatting>
  <conditionalFormatting sqref="Q7">
    <cfRule type="dataBar" priority="1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{771D26FE-E36A-4B36-8E2A-2CC9AFF68876}</x14:id>
        </ext>
      </extLst>
    </cfRule>
  </conditionalFormatting>
  <conditionalFormatting sqref="R7">
    <cfRule type="dataBar" priority="11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{BC55EA5F-9F37-4AF4-ABB6-2B04BB35A371}</x14:id>
        </ext>
      </extLst>
    </cfRule>
  </conditionalFormatting>
  <conditionalFormatting sqref="Q8">
    <cfRule type="dataBar" priority="1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{7585935D-F4E4-4B06-9E4B-AD28946BDBC5}</x14:id>
        </ext>
      </extLst>
    </cfRule>
  </conditionalFormatting>
  <conditionalFormatting sqref="Q8">
    <cfRule type="dataBar" priority="1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{CC281E1A-8F53-48DF-B134-36A74DCE2074}</x14:id>
        </ext>
      </extLst>
    </cfRule>
  </conditionalFormatting>
  <conditionalFormatting sqref="R8">
    <cfRule type="dataBar" priority="11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{7B6FC578-8F12-4899-8A26-3AE7FCFA0DB6}</x14:id>
        </ext>
      </extLst>
    </cfRule>
    <cfRule type="dataBar" priority="11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{AB683B6C-FDF6-4E1A-9C43-84977002547F}</x14:id>
        </ext>
      </extLst>
    </cfRule>
  </conditionalFormatting>
  <conditionalFormatting sqref="Q8">
    <cfRule type="dataBar" priority="1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{FAD473F7-4AE3-478C-991F-38CB72331DF5}</x14:id>
        </ext>
      </extLst>
    </cfRule>
  </conditionalFormatting>
  <conditionalFormatting sqref="R8">
    <cfRule type="dataBar" priority="1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{214FADAF-BA6A-4BAE-81AA-342521BBC00D}</x14:id>
        </ext>
      </extLst>
    </cfRule>
  </conditionalFormatting>
  <conditionalFormatting sqref="Q8">
    <cfRule type="dataBar" priority="1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{68D398ED-56C6-4658-9DA5-BFEE74491E4A}</x14:id>
        </ext>
      </extLst>
    </cfRule>
  </conditionalFormatting>
  <conditionalFormatting sqref="R8">
    <cfRule type="dataBar" priority="11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{6E6F3ABC-5CD5-4A5C-89FC-A46840FAF2B8}</x14:id>
        </ext>
      </extLst>
    </cfRule>
  </conditionalFormatting>
  <conditionalFormatting sqref="Q8">
    <cfRule type="dataBar" priority="1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{9A39E917-E639-4BA4-9859-4B12E4D08AC3}</x14:id>
        </ext>
      </extLst>
    </cfRule>
  </conditionalFormatting>
  <conditionalFormatting sqref="R8">
    <cfRule type="dataBar" priority="11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{38AA7417-6A80-4A84-B54D-7A692FBEE9DC}</x14:id>
        </ext>
      </extLst>
    </cfRule>
  </conditionalFormatting>
  <conditionalFormatting sqref="R8">
    <cfRule type="dataBar" priority="1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{E0EE247A-53BB-407C-A77C-7B74DB8AFBDF}</x14:id>
        </ext>
      </extLst>
    </cfRule>
  </conditionalFormatting>
  <conditionalFormatting sqref="Q8">
    <cfRule type="dataBar" priority="1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{C0969A83-8F99-4C0C-AAF2-96825A749653}</x14:id>
        </ext>
      </extLst>
    </cfRule>
  </conditionalFormatting>
  <conditionalFormatting sqref="R8">
    <cfRule type="dataBar" priority="11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{506FDB8D-294C-493F-A4B0-C0B37E8E9EE3}</x14:id>
        </ext>
      </extLst>
    </cfRule>
  </conditionalFormatting>
  <conditionalFormatting sqref="Q8">
    <cfRule type="dataBar" priority="1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{984AF0FD-3F79-43DF-8EF8-057163EAFC16}</x14:id>
        </ext>
      </extLst>
    </cfRule>
  </conditionalFormatting>
  <conditionalFormatting sqref="R8">
    <cfRule type="dataBar" priority="11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{BDB6177A-78D0-44D6-84D8-F7F3AB365A3F}</x14:id>
        </ext>
      </extLst>
    </cfRule>
  </conditionalFormatting>
  <conditionalFormatting sqref="Q8">
    <cfRule type="dataBar" priority="1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{04582F38-F4AE-4DEF-9559-7094B23A352D}</x14:id>
        </ext>
      </extLst>
    </cfRule>
  </conditionalFormatting>
  <conditionalFormatting sqref="R8">
    <cfRule type="dataBar" priority="11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{F455E1F4-DDBA-436A-A7EB-2CE242989C04}</x14:id>
        </ext>
      </extLst>
    </cfRule>
  </conditionalFormatting>
  <conditionalFormatting sqref="Q8">
    <cfRule type="dataBar" priority="1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{D9F7509D-CDE8-4A68-BEFD-D4C8E30B562F}</x14:id>
        </ext>
      </extLst>
    </cfRule>
  </conditionalFormatting>
  <conditionalFormatting sqref="R8">
    <cfRule type="dataBar" priority="1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{F198B906-CC21-446E-B3D6-0C1377B2699D}</x14:id>
        </ext>
      </extLst>
    </cfRule>
  </conditionalFormatting>
  <conditionalFormatting sqref="Q9">
    <cfRule type="dataBar" priority="1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{70997992-B2A4-4A39-BB5B-173D6A0AD32E}</x14:id>
        </ext>
      </extLst>
    </cfRule>
  </conditionalFormatting>
  <conditionalFormatting sqref="Q9">
    <cfRule type="dataBar" priority="1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{09DC5E69-F702-4DED-A61A-AA9B904DF14D}</x14:id>
        </ext>
      </extLst>
    </cfRule>
  </conditionalFormatting>
  <conditionalFormatting sqref="R9">
    <cfRule type="dataBar" priority="11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{C9FF1225-4673-4B1B-BD46-8092EF2E874B}</x14:id>
        </ext>
      </extLst>
    </cfRule>
    <cfRule type="dataBar" priority="11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{958D0EAD-946C-4B1D-A602-2ED8C0879AF7}</x14:id>
        </ext>
      </extLst>
    </cfRule>
  </conditionalFormatting>
  <conditionalFormatting sqref="Q9">
    <cfRule type="dataBar" priority="10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{C1E3D2BD-1010-43F3-844E-1498623278D5}</x14:id>
        </ext>
      </extLst>
    </cfRule>
  </conditionalFormatting>
  <conditionalFormatting sqref="R9">
    <cfRule type="dataBar" priority="10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{FCB241B7-299D-4655-974A-2F98CE5F0C13}</x14:id>
        </ext>
      </extLst>
    </cfRule>
  </conditionalFormatting>
  <conditionalFormatting sqref="Q9">
    <cfRule type="dataBar" priority="10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{5F6EF330-E90A-46B1-956B-6C2BA0A8D6E1}</x14:id>
        </ext>
      </extLst>
    </cfRule>
  </conditionalFormatting>
  <conditionalFormatting sqref="R9">
    <cfRule type="dataBar" priority="10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{F0F86010-25D4-4C8A-B522-CCA18B0F651C}</x14:id>
        </ext>
      </extLst>
    </cfRule>
  </conditionalFormatting>
  <conditionalFormatting sqref="Q9">
    <cfRule type="dataBar" priority="10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{2DB2D9F9-E229-4C3A-938B-8D011D94F5F1}</x14:id>
        </ext>
      </extLst>
    </cfRule>
  </conditionalFormatting>
  <conditionalFormatting sqref="R9">
    <cfRule type="dataBar" priority="10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{DA6F85E2-44A3-47B9-A245-47E87B4CB876}</x14:id>
        </ext>
      </extLst>
    </cfRule>
  </conditionalFormatting>
  <conditionalFormatting sqref="R9">
    <cfRule type="dataBar" priority="1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{0AE183B0-2509-4941-BA7B-0E8636F8DF28}</x14:id>
        </ext>
      </extLst>
    </cfRule>
  </conditionalFormatting>
  <conditionalFormatting sqref="Q9">
    <cfRule type="dataBar" priority="10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{BC42C9FF-F473-4B65-8E81-A32EC7501820}</x14:id>
        </ext>
      </extLst>
    </cfRule>
  </conditionalFormatting>
  <conditionalFormatting sqref="R9">
    <cfRule type="dataBar" priority="10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{4F0DE032-63B7-44DA-AB45-E5BF127F6A35}</x14:id>
        </ext>
      </extLst>
    </cfRule>
  </conditionalFormatting>
  <conditionalFormatting sqref="Q9">
    <cfRule type="dataBar" priority="10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{14DB5C1E-1D52-4110-A056-6695AB5D5C9C}</x14:id>
        </ext>
      </extLst>
    </cfRule>
  </conditionalFormatting>
  <conditionalFormatting sqref="R9">
    <cfRule type="dataBar" priority="10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{19113000-FA2F-4412-BBDD-3911948CDFE6}</x14:id>
        </ext>
      </extLst>
    </cfRule>
  </conditionalFormatting>
  <conditionalFormatting sqref="Q9">
    <cfRule type="dataBar" priority="10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{F2B2FA93-C252-4C49-A6DB-87C78D52000D}</x14:id>
        </ext>
      </extLst>
    </cfRule>
  </conditionalFormatting>
  <conditionalFormatting sqref="R9">
    <cfRule type="dataBar" priority="10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{202E9EDF-C28B-4D15-A4B3-5891CA7D33C1}</x14:id>
        </ext>
      </extLst>
    </cfRule>
  </conditionalFormatting>
  <conditionalFormatting sqref="Q9">
    <cfRule type="dataBar" priority="10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{83FE3B85-85C5-421D-B27F-6F779E1BBD1A}</x14:id>
        </ext>
      </extLst>
    </cfRule>
  </conditionalFormatting>
  <conditionalFormatting sqref="R9">
    <cfRule type="dataBar" priority="10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{E11A2596-A738-4D4E-BE7D-9B12994A8CBE}</x14:id>
        </ext>
      </extLst>
    </cfRule>
  </conditionalFormatting>
  <conditionalFormatting sqref="O39">
    <cfRule type="dataBar" priority="10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{08E976AC-0010-4648-A1D3-1FCC2261E18C}</x14:id>
        </ext>
      </extLst>
    </cfRule>
    <cfRule type="dataBar" priority="10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{A2B29285-95C3-4F73-B3AF-B248E2F2A6FF}</x14:id>
        </ext>
      </extLst>
    </cfRule>
  </conditionalFormatting>
  <conditionalFormatting sqref="O39">
    <cfRule type="dataBar" priority="10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{3F833D10-6AB1-4E78-9EAF-DB1622DBC607}</x14:id>
        </ext>
      </extLst>
    </cfRule>
  </conditionalFormatting>
  <conditionalFormatting sqref="O39">
    <cfRule type="dataBar" priority="10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{DB7ECC8D-43D9-4423-A9F1-C496033CB3A7}</x14:id>
        </ext>
      </extLst>
    </cfRule>
  </conditionalFormatting>
  <conditionalFormatting sqref="L39">
    <cfRule type="dataBar" priority="10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{C2438916-C693-45A3-B6E9-D47EFA8FD7D7}</x14:id>
        </ext>
      </extLst>
    </cfRule>
    <cfRule type="dataBar" priority="10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{0D27F7FA-2EC1-4E5A-8324-4ECBAD7B0796}</x14:id>
        </ext>
      </extLst>
    </cfRule>
  </conditionalFormatting>
  <conditionalFormatting sqref="L39">
    <cfRule type="dataBar" priority="10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{37307AB6-F3E5-4EAF-B729-0513AEEF4B3F}</x14:id>
        </ext>
      </extLst>
    </cfRule>
  </conditionalFormatting>
  <conditionalFormatting sqref="L39">
    <cfRule type="dataBar" priority="10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{FF6FF2A4-1E23-48AE-B561-9EB9EB12FE04}</x14:id>
        </ext>
      </extLst>
    </cfRule>
  </conditionalFormatting>
  <conditionalFormatting sqref="O39">
    <cfRule type="dataBar" priority="10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{0B2E179B-3569-48FB-9826-3E850B7453FD}</x14:id>
        </ext>
      </extLst>
    </cfRule>
  </conditionalFormatting>
  <conditionalFormatting sqref="L39">
    <cfRule type="dataBar" priority="10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{A2073875-91CE-4BD1-91AE-4D973446E3ED}</x14:id>
        </ext>
      </extLst>
    </cfRule>
  </conditionalFormatting>
  <conditionalFormatting sqref="L39">
    <cfRule type="dataBar" priority="10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{55E41B07-84D0-4D14-A17C-DDE312FFF7D7}</x14:id>
        </ext>
      </extLst>
    </cfRule>
  </conditionalFormatting>
  <conditionalFormatting sqref="O39">
    <cfRule type="dataBar" priority="10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{0947D0E1-CA7E-45FA-B0F3-C70DC8C1ABA1}</x14:id>
        </ext>
      </extLst>
    </cfRule>
  </conditionalFormatting>
  <conditionalFormatting sqref="L39">
    <cfRule type="dataBar" priority="100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{0732BC46-B76A-4BA9-AAD4-28FC93A3CB32}</x14:id>
        </ext>
      </extLst>
    </cfRule>
  </conditionalFormatting>
  <conditionalFormatting sqref="O39">
    <cfRule type="dataBar" priority="10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{0DF77AED-B96E-453F-9B20-E3B840A3362E}</x14:id>
        </ext>
      </extLst>
    </cfRule>
  </conditionalFormatting>
  <conditionalFormatting sqref="L39">
    <cfRule type="dataBar" priority="10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{9165BB07-5FBC-4491-8F4E-0FF2BF4B6A5D}</x14:id>
        </ext>
      </extLst>
    </cfRule>
  </conditionalFormatting>
  <conditionalFormatting sqref="O39">
    <cfRule type="dataBar" priority="10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{1F392BF7-2221-4095-9365-3E3D07EA1EC3}</x14:id>
        </ext>
      </extLst>
    </cfRule>
  </conditionalFormatting>
  <conditionalFormatting sqref="Q39">
    <cfRule type="dataBar" priority="9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{BC45CAD5-FAFC-4B44-A431-81238FD77763}</x14:id>
        </ext>
      </extLst>
    </cfRule>
  </conditionalFormatting>
  <conditionalFormatting sqref="Q39">
    <cfRule type="dataBar" priority="9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{D023A417-71F6-4C38-A0DF-C6E45AE999D7}</x14:id>
        </ext>
      </extLst>
    </cfRule>
  </conditionalFormatting>
  <conditionalFormatting sqref="R39">
    <cfRule type="dataBar" priority="9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{487144C9-BA53-4F6E-9B6F-3EDCF4F23BFD}</x14:id>
        </ext>
      </extLst>
    </cfRule>
    <cfRule type="dataBar" priority="9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{67696923-C4F6-402F-9780-1CBE20F6A4E5}</x14:id>
        </ext>
      </extLst>
    </cfRule>
  </conditionalFormatting>
  <conditionalFormatting sqref="Q39">
    <cfRule type="dataBar" priority="9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{1141468E-CF6A-4D7B-AAFC-FDC2660787D1}</x14:id>
        </ext>
      </extLst>
    </cfRule>
  </conditionalFormatting>
  <conditionalFormatting sqref="R39">
    <cfRule type="dataBar" priority="9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{595A1520-26A5-4572-8F61-E52DDE626791}</x14:id>
        </ext>
      </extLst>
    </cfRule>
  </conditionalFormatting>
  <conditionalFormatting sqref="Q39">
    <cfRule type="dataBar" priority="9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{3F305E14-83A0-4971-8C71-ED5DB80AE2DE}</x14:id>
        </ext>
      </extLst>
    </cfRule>
  </conditionalFormatting>
  <conditionalFormatting sqref="R39">
    <cfRule type="dataBar" priority="9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{5F6C5D98-392C-4F15-84AF-8AA80AA25FB9}</x14:id>
        </ext>
      </extLst>
    </cfRule>
  </conditionalFormatting>
  <conditionalFormatting sqref="Q39">
    <cfRule type="dataBar" priority="9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{681E98FC-5AF0-4798-BB59-16C03E3E5AB0}</x14:id>
        </ext>
      </extLst>
    </cfRule>
  </conditionalFormatting>
  <conditionalFormatting sqref="R39">
    <cfRule type="dataBar" priority="9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{0A6E00B4-FF89-48B8-B0C4-BEE6CCA0F2B4}</x14:id>
        </ext>
      </extLst>
    </cfRule>
  </conditionalFormatting>
  <conditionalFormatting sqref="R39">
    <cfRule type="dataBar" priority="9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{1BE454E0-0145-491F-B602-236B413F6FBE}</x14:id>
        </ext>
      </extLst>
    </cfRule>
  </conditionalFormatting>
  <conditionalFormatting sqref="Q39">
    <cfRule type="dataBar" priority="9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{B715854A-917E-4CF4-874C-AC6B93677228}</x14:id>
        </ext>
      </extLst>
    </cfRule>
  </conditionalFormatting>
  <conditionalFormatting sqref="R39">
    <cfRule type="dataBar" priority="9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{ACE6EE0B-6BA9-48BA-9F63-55F3F08D113C}</x14:id>
        </ext>
      </extLst>
    </cfRule>
  </conditionalFormatting>
  <conditionalFormatting sqref="Q39">
    <cfRule type="dataBar" priority="9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{50AF2D59-A2CD-44A4-B548-E2215384F541}</x14:id>
        </ext>
      </extLst>
    </cfRule>
  </conditionalFormatting>
  <conditionalFormatting sqref="R39">
    <cfRule type="dataBar" priority="9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{06F087AB-7C87-4045-8774-FFA72D8A35A3}</x14:id>
        </ext>
      </extLst>
    </cfRule>
  </conditionalFormatting>
  <conditionalFormatting sqref="Q39">
    <cfRule type="dataBar" priority="9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{24D242F4-94F8-43AF-9528-AEBF320B9E26}</x14:id>
        </ext>
      </extLst>
    </cfRule>
  </conditionalFormatting>
  <conditionalFormatting sqref="R39">
    <cfRule type="dataBar" priority="9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{FB649AC3-8CC1-4D83-9615-65F4E24B1FB5}</x14:id>
        </ext>
      </extLst>
    </cfRule>
  </conditionalFormatting>
  <conditionalFormatting sqref="Q39">
    <cfRule type="dataBar" priority="9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{2B5CDE14-6A23-4DF1-9A37-5025256B87B9}</x14:id>
        </ext>
      </extLst>
    </cfRule>
  </conditionalFormatting>
  <conditionalFormatting sqref="R39">
    <cfRule type="dataBar" priority="9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{2C49C25C-9EFB-4ED3-843F-9E9B05AE2E32}</x14:id>
        </ext>
      </extLst>
    </cfRule>
  </conditionalFormatting>
  <conditionalFormatting sqref="Q10">
    <cfRule type="dataBar" priority="8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{9121B50E-18EF-4439-BD5E-B981387D18B1}</x14:id>
        </ext>
      </extLst>
    </cfRule>
  </conditionalFormatting>
  <conditionalFormatting sqref="Q10">
    <cfRule type="dataBar" priority="8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{646BF79E-CD22-4091-B844-482DAC804338}</x14:id>
        </ext>
      </extLst>
    </cfRule>
  </conditionalFormatting>
  <conditionalFormatting sqref="R10">
    <cfRule type="dataBar" priority="8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{E25BB55E-76B9-4B90-92BC-7DBA0E04A868}</x14:id>
        </ext>
      </extLst>
    </cfRule>
    <cfRule type="dataBar" priority="8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{5A10D24B-E549-4189-A635-F1285BB5096D}</x14:id>
        </ext>
      </extLst>
    </cfRule>
  </conditionalFormatting>
  <conditionalFormatting sqref="Q10">
    <cfRule type="dataBar" priority="8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{96B06680-8A2A-420E-9ED8-EA436DDB7FCE}</x14:id>
        </ext>
      </extLst>
    </cfRule>
  </conditionalFormatting>
  <conditionalFormatting sqref="R10">
    <cfRule type="dataBar" priority="8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{D4820352-1CD1-4E6C-9866-EB64AB6A433F}</x14:id>
        </ext>
      </extLst>
    </cfRule>
  </conditionalFormatting>
  <conditionalFormatting sqref="Q10">
    <cfRule type="dataBar" priority="8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{56D36C2D-5EB3-4362-8C91-2E15426F4043}</x14:id>
        </ext>
      </extLst>
    </cfRule>
  </conditionalFormatting>
  <conditionalFormatting sqref="R10">
    <cfRule type="dataBar" priority="8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{61283354-BB77-415E-A89A-A18AF129A148}</x14:id>
        </ext>
      </extLst>
    </cfRule>
  </conditionalFormatting>
  <conditionalFormatting sqref="Q10">
    <cfRule type="dataBar" priority="8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{4C81A192-D7C4-4C70-BACE-E785B42DA598}</x14:id>
        </ext>
      </extLst>
    </cfRule>
  </conditionalFormatting>
  <conditionalFormatting sqref="R10">
    <cfRule type="dataBar" priority="8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{E62D16F6-33B3-433D-B810-0AABABB04133}</x14:id>
        </ext>
      </extLst>
    </cfRule>
  </conditionalFormatting>
  <conditionalFormatting sqref="R10">
    <cfRule type="dataBar" priority="8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{A7B2AF4E-1A28-490F-A611-630C74702971}</x14:id>
        </ext>
      </extLst>
    </cfRule>
  </conditionalFormatting>
  <conditionalFormatting sqref="O10">
    <cfRule type="dataBar" priority="8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{470E4C3C-54EE-4181-97F3-EA229AC0A802}</x14:id>
        </ext>
      </extLst>
    </cfRule>
    <cfRule type="dataBar" priority="8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{F144581A-442D-43C0-B2CA-BB24EA749A44}</x14:id>
        </ext>
      </extLst>
    </cfRule>
  </conditionalFormatting>
  <conditionalFormatting sqref="O10">
    <cfRule type="dataBar" priority="8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{548DC798-E01A-4608-A367-C954AC5DAA71}</x14:id>
        </ext>
      </extLst>
    </cfRule>
  </conditionalFormatting>
  <conditionalFormatting sqref="O10">
    <cfRule type="dataBar" priority="8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{D5F5A596-E621-4708-89D7-C7EB2AE6882B}</x14:id>
        </ext>
      </extLst>
    </cfRule>
  </conditionalFormatting>
  <conditionalFormatting sqref="L10">
    <cfRule type="dataBar" priority="8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{26AA5F73-4CC3-441E-B45D-3E472E7194D2}</x14:id>
        </ext>
      </extLst>
    </cfRule>
    <cfRule type="dataBar" priority="8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{AF50B0B4-B389-43B3-9302-F9EC4AE1DB55}</x14:id>
        </ext>
      </extLst>
    </cfRule>
  </conditionalFormatting>
  <conditionalFormatting sqref="L10">
    <cfRule type="dataBar" priority="8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{A94672DB-C2BE-468D-9E7D-7E647ED3A2D8}</x14:id>
        </ext>
      </extLst>
    </cfRule>
  </conditionalFormatting>
  <conditionalFormatting sqref="L10">
    <cfRule type="dataBar" priority="8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{F0686C23-92EB-4C82-B095-B73EEDAA0BAB}</x14:id>
        </ext>
      </extLst>
    </cfRule>
  </conditionalFormatting>
  <conditionalFormatting sqref="O10">
    <cfRule type="dataBar" priority="8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{B068F307-D510-4953-981E-6500567205A9}</x14:id>
        </ext>
      </extLst>
    </cfRule>
  </conditionalFormatting>
  <conditionalFormatting sqref="Q10">
    <cfRule type="dataBar" priority="8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{96876763-E06E-4BBA-9BE0-2B688E85CA8F}</x14:id>
        </ext>
      </extLst>
    </cfRule>
  </conditionalFormatting>
  <conditionalFormatting sqref="R10">
    <cfRule type="dataBar" priority="8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{F938874B-6207-476A-9CF0-ADDF8738A1C3}</x14:id>
        </ext>
      </extLst>
    </cfRule>
  </conditionalFormatting>
  <conditionalFormatting sqref="L10">
    <cfRule type="dataBar" priority="8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{4FEFC160-8990-486C-8677-E81D7706452F}</x14:id>
        </ext>
      </extLst>
    </cfRule>
  </conditionalFormatting>
  <conditionalFormatting sqref="L10">
    <cfRule type="dataBar" priority="8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{592DF21C-09ED-43C8-971C-8FF6B75223E2}</x14:id>
        </ext>
      </extLst>
    </cfRule>
  </conditionalFormatting>
  <conditionalFormatting sqref="O10">
    <cfRule type="dataBar" priority="8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{27C1455B-D33D-41F8-A1E4-E3237174C18D}</x14:id>
        </ext>
      </extLst>
    </cfRule>
  </conditionalFormatting>
  <conditionalFormatting sqref="Q10">
    <cfRule type="dataBar" priority="8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{6A7314B6-946A-472B-91A4-8B52C32ACB1D}</x14:id>
        </ext>
      </extLst>
    </cfRule>
  </conditionalFormatting>
  <conditionalFormatting sqref="R10">
    <cfRule type="dataBar" priority="8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{54B90493-1B15-4E7E-970D-CC6B38BBC46D}</x14:id>
        </ext>
      </extLst>
    </cfRule>
  </conditionalFormatting>
  <conditionalFormatting sqref="L10">
    <cfRule type="dataBar" priority="8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{ECE80F11-86EF-4E30-85D8-435C41A7DF32}</x14:id>
        </ext>
      </extLst>
    </cfRule>
  </conditionalFormatting>
  <conditionalFormatting sqref="O10">
    <cfRule type="dataBar" priority="8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{8BD0FE6C-1282-4339-A274-60C8B0C31754}</x14:id>
        </ext>
      </extLst>
    </cfRule>
  </conditionalFormatting>
  <conditionalFormatting sqref="Q10">
    <cfRule type="dataBar" priority="8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{C50FAA7B-AB2D-4B0B-98F1-0D8DEC56B971}</x14:id>
        </ext>
      </extLst>
    </cfRule>
  </conditionalFormatting>
  <conditionalFormatting sqref="R10">
    <cfRule type="dataBar" priority="8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{516F06CB-F771-42B9-AD3F-3B171936F9B8}</x14:id>
        </ext>
      </extLst>
    </cfRule>
  </conditionalFormatting>
  <conditionalFormatting sqref="L10">
    <cfRule type="dataBar" priority="8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{467F3572-AF1E-4785-A2E4-4C3506F71BB5}</x14:id>
        </ext>
      </extLst>
    </cfRule>
  </conditionalFormatting>
  <conditionalFormatting sqref="O10">
    <cfRule type="dataBar" priority="8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{4B4518E7-651C-444F-ADD4-DA4B7EDC0445}</x14:id>
        </ext>
      </extLst>
    </cfRule>
  </conditionalFormatting>
  <conditionalFormatting sqref="Q10">
    <cfRule type="dataBar" priority="8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{CA364A59-34D1-40AF-BB56-B94AE2AC3FAA}</x14:id>
        </ext>
      </extLst>
    </cfRule>
  </conditionalFormatting>
  <conditionalFormatting sqref="R10">
    <cfRule type="dataBar" priority="8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{45614974-783A-4297-8C75-20E9AAC52D92}</x14:id>
        </ext>
      </extLst>
    </cfRule>
  </conditionalFormatting>
  <conditionalFormatting sqref="Q11">
    <cfRule type="dataBar" priority="8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{88816367-7E12-438B-9E3D-4C5728C899E2}</x14:id>
        </ext>
      </extLst>
    </cfRule>
  </conditionalFormatting>
  <conditionalFormatting sqref="Q11">
    <cfRule type="dataBar" priority="8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{DF24C7F2-A8DD-4A89-9D2B-733529ACE1B2}</x14:id>
        </ext>
      </extLst>
    </cfRule>
  </conditionalFormatting>
  <conditionalFormatting sqref="R11">
    <cfRule type="dataBar" priority="8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{84474774-6C47-4EEA-AD69-5AB69FED6B49}</x14:id>
        </ext>
      </extLst>
    </cfRule>
    <cfRule type="dataBar" priority="8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{A932F343-BD83-4F2D-BB17-8801254BD1DD}</x14:id>
        </ext>
      </extLst>
    </cfRule>
  </conditionalFormatting>
  <conditionalFormatting sqref="Q11">
    <cfRule type="dataBar" priority="8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{035745D1-57F2-409B-A3AB-53CE8FEDED03}</x14:id>
        </ext>
      </extLst>
    </cfRule>
  </conditionalFormatting>
  <conditionalFormatting sqref="R11">
    <cfRule type="dataBar" priority="8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{0C081036-6422-47D5-908C-970F993597C3}</x14:id>
        </ext>
      </extLst>
    </cfRule>
  </conditionalFormatting>
  <conditionalFormatting sqref="Q11">
    <cfRule type="dataBar" priority="8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{91EA53A1-0FCC-40AD-ADE1-FC387F5E0C01}</x14:id>
        </ext>
      </extLst>
    </cfRule>
  </conditionalFormatting>
  <conditionalFormatting sqref="R11">
    <cfRule type="dataBar" priority="8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{8A442EAA-8A8F-4A1D-A8FC-04D94FD1A3DA}</x14:id>
        </ext>
      </extLst>
    </cfRule>
  </conditionalFormatting>
  <conditionalFormatting sqref="Q11">
    <cfRule type="dataBar" priority="8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{3156DD43-168A-4BF9-88CF-10AB38177D63}</x14:id>
        </ext>
      </extLst>
    </cfRule>
  </conditionalFormatting>
  <conditionalFormatting sqref="R11">
    <cfRule type="dataBar" priority="8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{AC5AACE0-5DB1-4E92-B578-69A12449B164}</x14:id>
        </ext>
      </extLst>
    </cfRule>
  </conditionalFormatting>
  <conditionalFormatting sqref="R11">
    <cfRule type="dataBar" priority="8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{7ECB8C6F-8EF0-4C49-A92F-78212363A21B}</x14:id>
        </ext>
      </extLst>
    </cfRule>
  </conditionalFormatting>
  <conditionalFormatting sqref="O11">
    <cfRule type="dataBar" priority="8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{C515DA98-7889-4922-9438-F73054CE3A0A}</x14:id>
        </ext>
      </extLst>
    </cfRule>
    <cfRule type="dataBar" priority="8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{5698263B-CD23-4DB0-A7AD-DA976C28C19C}</x14:id>
        </ext>
      </extLst>
    </cfRule>
  </conditionalFormatting>
  <conditionalFormatting sqref="O11">
    <cfRule type="dataBar" priority="8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{5B5285D6-A6BD-4A46-B4F3-E8CEE7E0C47A}</x14:id>
        </ext>
      </extLst>
    </cfRule>
  </conditionalFormatting>
  <conditionalFormatting sqref="O11">
    <cfRule type="dataBar" priority="8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{8B96F272-1901-482F-AB02-008709B68D09}</x14:id>
        </ext>
      </extLst>
    </cfRule>
  </conditionalFormatting>
  <conditionalFormatting sqref="L11">
    <cfRule type="dataBar" priority="8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{C6C3E664-7DA3-46AB-ABCF-434866A44EB1}</x14:id>
        </ext>
      </extLst>
    </cfRule>
    <cfRule type="dataBar" priority="8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{CA675908-CAB9-450B-B50E-B348E1837CF2}</x14:id>
        </ext>
      </extLst>
    </cfRule>
  </conditionalFormatting>
  <conditionalFormatting sqref="L11">
    <cfRule type="dataBar" priority="8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{6B4ABF86-F1A8-4A7B-ABD7-ED646BB8A8FF}</x14:id>
        </ext>
      </extLst>
    </cfRule>
  </conditionalFormatting>
  <conditionalFormatting sqref="L11">
    <cfRule type="dataBar" priority="8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{FE53DF3E-5561-4B84-AB67-B1185ED6CC5D}</x14:id>
        </ext>
      </extLst>
    </cfRule>
  </conditionalFormatting>
  <conditionalFormatting sqref="O11">
    <cfRule type="dataBar" priority="8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{07BD15A8-E8B6-4824-AD01-3EDFCC402B23}</x14:id>
        </ext>
      </extLst>
    </cfRule>
  </conditionalFormatting>
  <conditionalFormatting sqref="Q11">
    <cfRule type="dataBar" priority="8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{A168B87F-6FA8-4F36-A15B-28776194EFFE}</x14:id>
        </ext>
      </extLst>
    </cfRule>
  </conditionalFormatting>
  <conditionalFormatting sqref="R11">
    <cfRule type="dataBar" priority="8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{915C84F2-6AD7-457B-B1F6-BCDA72748CCF}</x14:id>
        </ext>
      </extLst>
    </cfRule>
  </conditionalFormatting>
  <conditionalFormatting sqref="L11">
    <cfRule type="dataBar" priority="8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{593D9449-4BE1-479A-98B2-234614A27C2E}</x14:id>
        </ext>
      </extLst>
    </cfRule>
  </conditionalFormatting>
  <conditionalFormatting sqref="L11">
    <cfRule type="dataBar" priority="8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{FA1EFFD4-4479-4244-84BF-FA8EECBCDBEE}</x14:id>
        </ext>
      </extLst>
    </cfRule>
  </conditionalFormatting>
  <conditionalFormatting sqref="O11">
    <cfRule type="dataBar" priority="8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{B5DCA2AE-9A77-4DDD-B345-1B05FFF2BC19}</x14:id>
        </ext>
      </extLst>
    </cfRule>
  </conditionalFormatting>
  <conditionalFormatting sqref="Q11">
    <cfRule type="dataBar" priority="8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{FA8FC40F-4060-4439-9ABB-51275CADF77B}</x14:id>
        </ext>
      </extLst>
    </cfRule>
  </conditionalFormatting>
  <conditionalFormatting sqref="R11">
    <cfRule type="dataBar" priority="8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{018A2EEF-BC2C-4AB2-8422-E733FD9D3B77}</x14:id>
        </ext>
      </extLst>
    </cfRule>
  </conditionalFormatting>
  <conditionalFormatting sqref="L11">
    <cfRule type="dataBar" priority="8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{14D65F60-2A8A-47C3-9819-9FB645D10736}</x14:id>
        </ext>
      </extLst>
    </cfRule>
  </conditionalFormatting>
  <conditionalFormatting sqref="O11">
    <cfRule type="dataBar" priority="8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{C2C30B03-C037-4A6E-AA7D-91D5D47C12CB}</x14:id>
        </ext>
      </extLst>
    </cfRule>
  </conditionalFormatting>
  <conditionalFormatting sqref="Q11">
    <cfRule type="dataBar" priority="8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{662065F5-7C64-4E28-8612-309DC40DD4BB}</x14:id>
        </ext>
      </extLst>
    </cfRule>
  </conditionalFormatting>
  <conditionalFormatting sqref="R11">
    <cfRule type="dataBar" priority="8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{6872A3EA-F0C6-4EEE-9C91-0665A089D6D8}</x14:id>
        </ext>
      </extLst>
    </cfRule>
  </conditionalFormatting>
  <conditionalFormatting sqref="L11">
    <cfRule type="dataBar" priority="8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{DE753278-6789-4A71-9883-BB3ED067AAFF}</x14:id>
        </ext>
      </extLst>
    </cfRule>
  </conditionalFormatting>
  <conditionalFormatting sqref="O11">
    <cfRule type="dataBar" priority="8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{A91DC316-6BDF-462B-9304-4CC8B92B43EE}</x14:id>
        </ext>
      </extLst>
    </cfRule>
  </conditionalFormatting>
  <conditionalFormatting sqref="Q11">
    <cfRule type="dataBar" priority="8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{8682892B-F372-4338-B518-3FECF3E3377C}</x14:id>
        </ext>
      </extLst>
    </cfRule>
  </conditionalFormatting>
  <conditionalFormatting sqref="R11">
    <cfRule type="dataBar" priority="8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{111B3F7A-4813-4E66-A2FB-44BE98735DCF}</x14:id>
        </ext>
      </extLst>
    </cfRule>
  </conditionalFormatting>
  <conditionalFormatting sqref="Q12">
    <cfRule type="dataBar" priority="8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{76DBE7AE-9273-4883-9A99-AE042EB6A2CD}</x14:id>
        </ext>
      </extLst>
    </cfRule>
  </conditionalFormatting>
  <conditionalFormatting sqref="Q12">
    <cfRule type="dataBar" priority="8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{03E2B6B2-3ECC-4E33-B176-2A91D2FDF2E2}</x14:id>
        </ext>
      </extLst>
    </cfRule>
  </conditionalFormatting>
  <conditionalFormatting sqref="R12">
    <cfRule type="dataBar" priority="7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{531F786A-BBC0-4B84-A3FD-207C136696A5}</x14:id>
        </ext>
      </extLst>
    </cfRule>
    <cfRule type="dataBar" priority="7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{451AD6F6-9EFA-422E-90B0-34F2EA76A026}</x14:id>
        </ext>
      </extLst>
    </cfRule>
  </conditionalFormatting>
  <conditionalFormatting sqref="Q12">
    <cfRule type="dataBar" priority="7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{4A1F34FD-BAD6-45A8-93D1-975878835CE9}</x14:id>
        </ext>
      </extLst>
    </cfRule>
  </conditionalFormatting>
  <conditionalFormatting sqref="R12">
    <cfRule type="dataBar" priority="7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{6D5FB149-25A2-464C-9282-E5C08024C7CD}</x14:id>
        </ext>
      </extLst>
    </cfRule>
  </conditionalFormatting>
  <conditionalFormatting sqref="Q12">
    <cfRule type="dataBar" priority="7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{BACFD17A-4CEF-407F-8CEB-EC31077B6FF1}</x14:id>
        </ext>
      </extLst>
    </cfRule>
  </conditionalFormatting>
  <conditionalFormatting sqref="R12">
    <cfRule type="dataBar" priority="7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{AD6A8922-3663-4617-9B4A-D56F2E9407E7}</x14:id>
        </ext>
      </extLst>
    </cfRule>
  </conditionalFormatting>
  <conditionalFormatting sqref="Q12">
    <cfRule type="dataBar" priority="7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{E00CE28E-BA90-40E0-9EE7-7FA4A4CACB94}</x14:id>
        </ext>
      </extLst>
    </cfRule>
  </conditionalFormatting>
  <conditionalFormatting sqref="R12">
    <cfRule type="dataBar" priority="7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{ECA60BB9-435C-4AD0-A930-846F2CDEAEE2}</x14:id>
        </ext>
      </extLst>
    </cfRule>
  </conditionalFormatting>
  <conditionalFormatting sqref="R12">
    <cfRule type="dataBar" priority="7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{3D0EF97B-F0B7-4346-BE1A-B49D5346AA0A}</x14:id>
        </ext>
      </extLst>
    </cfRule>
  </conditionalFormatting>
  <conditionalFormatting sqref="O12">
    <cfRule type="dataBar" priority="8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{5662B240-4ED5-4CDC-AA0C-6A70B69FD54E}</x14:id>
        </ext>
      </extLst>
    </cfRule>
    <cfRule type="dataBar" priority="8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{01FAC3A0-2EC0-4E3C-967F-01D4C3469F0E}</x14:id>
        </ext>
      </extLst>
    </cfRule>
  </conditionalFormatting>
  <conditionalFormatting sqref="O12">
    <cfRule type="dataBar" priority="8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{DF6BCB15-132D-4075-B0D7-9B7BE360888F}</x14:id>
        </ext>
      </extLst>
    </cfRule>
  </conditionalFormatting>
  <conditionalFormatting sqref="O12">
    <cfRule type="dataBar" priority="8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{70B11CBF-499A-4DBB-B9C4-79B3EE6A0797}</x14:id>
        </ext>
      </extLst>
    </cfRule>
  </conditionalFormatting>
  <conditionalFormatting sqref="L12">
    <cfRule type="dataBar" priority="7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{EE8DA712-71FE-4CA0-AE7F-EB3BB6310056}</x14:id>
        </ext>
      </extLst>
    </cfRule>
    <cfRule type="dataBar" priority="7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{9827CAC9-1A8E-45E7-9F71-37A5756C6D7D}</x14:id>
        </ext>
      </extLst>
    </cfRule>
  </conditionalFormatting>
  <conditionalFormatting sqref="L12">
    <cfRule type="dataBar" priority="7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{59172638-D4CF-4AED-8B38-D4F9B9CAB596}</x14:id>
        </ext>
      </extLst>
    </cfRule>
  </conditionalFormatting>
  <conditionalFormatting sqref="L12">
    <cfRule type="dataBar" priority="7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{64EF164D-D063-4F72-B1DB-20E7B5F2FABA}</x14:id>
        </ext>
      </extLst>
    </cfRule>
  </conditionalFormatting>
  <conditionalFormatting sqref="O12">
    <cfRule type="dataBar" priority="7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{CB0CFFC0-2B37-4AEB-9F5B-ECC164200EB9}</x14:id>
        </ext>
      </extLst>
    </cfRule>
  </conditionalFormatting>
  <conditionalFormatting sqref="Q12">
    <cfRule type="dataBar" priority="7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{745FECBB-8D45-4A25-BA0B-5DA97CDC20D3}</x14:id>
        </ext>
      </extLst>
    </cfRule>
  </conditionalFormatting>
  <conditionalFormatting sqref="R12">
    <cfRule type="dataBar" priority="7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{595187E9-8A1E-464C-9181-2783DDEC93C7}</x14:id>
        </ext>
      </extLst>
    </cfRule>
  </conditionalFormatting>
  <conditionalFormatting sqref="L12">
    <cfRule type="dataBar" priority="7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{C750584D-EAA2-4FA9-A4E8-B07CA0502BD8}</x14:id>
        </ext>
      </extLst>
    </cfRule>
  </conditionalFormatting>
  <conditionalFormatting sqref="L12">
    <cfRule type="dataBar" priority="7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{488D4A26-74CB-45FD-A698-60475971FA28}</x14:id>
        </ext>
      </extLst>
    </cfRule>
  </conditionalFormatting>
  <conditionalFormatting sqref="O12">
    <cfRule type="dataBar" priority="7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{0AE83DC8-5B94-40AF-9DCC-AF1B332EAD6B}</x14:id>
        </ext>
      </extLst>
    </cfRule>
  </conditionalFormatting>
  <conditionalFormatting sqref="Q12">
    <cfRule type="dataBar" priority="7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{F5118F39-FEF0-4046-A8F0-AD4CF33EC204}</x14:id>
        </ext>
      </extLst>
    </cfRule>
  </conditionalFormatting>
  <conditionalFormatting sqref="R12">
    <cfRule type="dataBar" priority="7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{7A919AF2-DAEC-421B-B893-54E8ADD04CB9}</x14:id>
        </ext>
      </extLst>
    </cfRule>
  </conditionalFormatting>
  <conditionalFormatting sqref="L12">
    <cfRule type="dataBar" priority="7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{E76A4619-E844-413D-9051-FFBCA688BFF6}</x14:id>
        </ext>
      </extLst>
    </cfRule>
  </conditionalFormatting>
  <conditionalFormatting sqref="O12">
    <cfRule type="dataBar" priority="7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{FC03E4DD-67E8-4BF8-81B1-57CAF6D542B9}</x14:id>
        </ext>
      </extLst>
    </cfRule>
  </conditionalFormatting>
  <conditionalFormatting sqref="Q12">
    <cfRule type="dataBar" priority="7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{824BEB87-AA18-4F83-BAC3-FC57CFD0A2D1}</x14:id>
        </ext>
      </extLst>
    </cfRule>
  </conditionalFormatting>
  <conditionalFormatting sqref="R12">
    <cfRule type="dataBar" priority="7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{8AC47018-93E9-463A-B8CE-9280A112946E}</x14:id>
        </ext>
      </extLst>
    </cfRule>
  </conditionalFormatting>
  <conditionalFormatting sqref="L12">
    <cfRule type="dataBar" priority="7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{D90EAA97-C3EC-4192-9C8C-389C5BA149E0}</x14:id>
        </ext>
      </extLst>
    </cfRule>
  </conditionalFormatting>
  <conditionalFormatting sqref="O12">
    <cfRule type="dataBar" priority="7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{B608334E-D90A-4704-A6ED-B5C6E67A14BC}</x14:id>
        </ext>
      </extLst>
    </cfRule>
  </conditionalFormatting>
  <conditionalFormatting sqref="Q12">
    <cfRule type="dataBar" priority="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{A9765D12-33EF-42B1-B1C4-D26E400512CA}</x14:id>
        </ext>
      </extLst>
    </cfRule>
  </conditionalFormatting>
  <conditionalFormatting sqref="R12">
    <cfRule type="dataBar" priority="7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{B815A609-8ABD-4F7D-A778-31D0CA4D3C39}</x14:id>
        </ext>
      </extLst>
    </cfRule>
  </conditionalFormatting>
  <conditionalFormatting sqref="Q13">
    <cfRule type="dataBar" priority="7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{AF68BFA7-533D-47A1-BE8A-4176801C23F9}</x14:id>
        </ext>
      </extLst>
    </cfRule>
  </conditionalFormatting>
  <conditionalFormatting sqref="Q13">
    <cfRule type="dataBar" priority="7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{28EFCDC1-D9B9-4A0E-8626-01A41831CC40}</x14:id>
        </ext>
      </extLst>
    </cfRule>
  </conditionalFormatting>
  <conditionalFormatting sqref="R13">
    <cfRule type="dataBar" priority="7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{4C60639F-59B9-4EC0-9911-E40431882EB8}</x14:id>
        </ext>
      </extLst>
    </cfRule>
    <cfRule type="dataBar" priority="7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{56415C57-23F8-4E14-BA39-90E4F4825317}</x14:id>
        </ext>
      </extLst>
    </cfRule>
  </conditionalFormatting>
  <conditionalFormatting sqref="Q13">
    <cfRule type="dataBar" priority="7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{9FEF2E62-1224-4361-AC82-AF00DB90A796}</x14:id>
        </ext>
      </extLst>
    </cfRule>
  </conditionalFormatting>
  <conditionalFormatting sqref="R13">
    <cfRule type="dataBar" priority="7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{ABFEBB4C-8CD1-4FDD-8880-AE799771DFDF}</x14:id>
        </ext>
      </extLst>
    </cfRule>
  </conditionalFormatting>
  <conditionalFormatting sqref="Q13">
    <cfRule type="dataBar" priority="7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{D891D25E-AE36-4397-BB71-6C204C474EB7}</x14:id>
        </ext>
      </extLst>
    </cfRule>
  </conditionalFormatting>
  <conditionalFormatting sqref="R13">
    <cfRule type="dataBar" priority="7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{D385D01F-782F-4E4A-BA04-082203D57610}</x14:id>
        </ext>
      </extLst>
    </cfRule>
  </conditionalFormatting>
  <conditionalFormatting sqref="Q13">
    <cfRule type="dataBar" priority="7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{090A2C83-A70F-4CFE-AAAC-4F4F2BFBF933}</x14:id>
        </ext>
      </extLst>
    </cfRule>
  </conditionalFormatting>
  <conditionalFormatting sqref="R13">
    <cfRule type="dataBar" priority="7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{DC9C2FF7-E41B-4810-AD18-BCC817CDA0BD}</x14:id>
        </ext>
      </extLst>
    </cfRule>
  </conditionalFormatting>
  <conditionalFormatting sqref="R13">
    <cfRule type="dataBar" priority="7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{1DA4161E-4365-47F4-8E22-1E938087F2CF}</x14:id>
        </ext>
      </extLst>
    </cfRule>
  </conditionalFormatting>
  <conditionalFormatting sqref="O13">
    <cfRule type="dataBar" priority="7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{6D4443AF-B16D-4BB6-BDF6-CB344CCADA49}</x14:id>
        </ext>
      </extLst>
    </cfRule>
    <cfRule type="dataBar" priority="7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{267B2929-F551-41C0-9B03-EAE1E5D93064}</x14:id>
        </ext>
      </extLst>
    </cfRule>
  </conditionalFormatting>
  <conditionalFormatting sqref="O13">
    <cfRule type="dataBar" priority="7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{53042589-6CA3-4017-919C-0B065CB8D50A}</x14:id>
        </ext>
      </extLst>
    </cfRule>
  </conditionalFormatting>
  <conditionalFormatting sqref="O13">
    <cfRule type="dataBar" priority="7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{F53D593E-F6BE-4CDF-B0B8-B6AA01A0E647}</x14:id>
        </ext>
      </extLst>
    </cfRule>
  </conditionalFormatting>
  <conditionalFormatting sqref="L13">
    <cfRule type="dataBar" priority="7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{ECE0B5C3-558D-4373-9014-A0B47EA43FE8}</x14:id>
        </ext>
      </extLst>
    </cfRule>
    <cfRule type="dataBar" priority="7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{D3E0A6D9-D883-4D56-92BF-76F92C7BFB82}</x14:id>
        </ext>
      </extLst>
    </cfRule>
  </conditionalFormatting>
  <conditionalFormatting sqref="L13">
    <cfRule type="dataBar" priority="7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{FE18C9CD-1C85-4299-8DA2-D70AAA9F3F59}</x14:id>
        </ext>
      </extLst>
    </cfRule>
  </conditionalFormatting>
  <conditionalFormatting sqref="L13">
    <cfRule type="dataBar" priority="7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{C90D1161-86A6-49B3-9E86-ECCBAF919FC2}</x14:id>
        </ext>
      </extLst>
    </cfRule>
  </conditionalFormatting>
  <conditionalFormatting sqref="O13">
    <cfRule type="dataBar" priority="7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{5FA09A65-E10C-462B-B7F8-FD961258AC38}</x14:id>
        </ext>
      </extLst>
    </cfRule>
  </conditionalFormatting>
  <conditionalFormatting sqref="Q13">
    <cfRule type="dataBar" priority="7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{28FE6298-98B2-4364-8C4D-87DFCC16DB06}</x14:id>
        </ext>
      </extLst>
    </cfRule>
  </conditionalFormatting>
  <conditionalFormatting sqref="R13">
    <cfRule type="dataBar" priority="7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{759A2D5B-B06B-45B9-9008-5130FA477B38}</x14:id>
        </ext>
      </extLst>
    </cfRule>
  </conditionalFormatting>
  <conditionalFormatting sqref="L13">
    <cfRule type="dataBar" priority="7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{89061EF8-6F14-4037-8CA1-B7E1AFEED60D}</x14:id>
        </ext>
      </extLst>
    </cfRule>
  </conditionalFormatting>
  <conditionalFormatting sqref="L13">
    <cfRule type="dataBar" priority="7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{A14A6EB7-0FF3-42A7-B0D8-159D3E8D4BD2}</x14:id>
        </ext>
      </extLst>
    </cfRule>
  </conditionalFormatting>
  <conditionalFormatting sqref="O13">
    <cfRule type="dataBar" priority="7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{A315BADB-C9D1-4AD8-88C7-25DD36C7C7C4}</x14:id>
        </ext>
      </extLst>
    </cfRule>
  </conditionalFormatting>
  <conditionalFormatting sqref="Q13">
    <cfRule type="dataBar" priority="7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{8CF6F409-8DD3-4B3B-9061-CF76918AEDA8}</x14:id>
        </ext>
      </extLst>
    </cfRule>
  </conditionalFormatting>
  <conditionalFormatting sqref="R13">
    <cfRule type="dataBar" priority="7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{99753368-1B0A-46FF-AABF-2FE379498B24}</x14:id>
        </ext>
      </extLst>
    </cfRule>
  </conditionalFormatting>
  <conditionalFormatting sqref="L13">
    <cfRule type="dataBar" priority="7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{215EF8E0-FA83-43C7-89A4-B6438AF50E36}</x14:id>
        </ext>
      </extLst>
    </cfRule>
  </conditionalFormatting>
  <conditionalFormatting sqref="O13">
    <cfRule type="dataBar" priority="7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{7E60D3DB-CA89-43C7-B403-F257FF86814D}</x14:id>
        </ext>
      </extLst>
    </cfRule>
  </conditionalFormatting>
  <conditionalFormatting sqref="Q13">
    <cfRule type="dataBar" priority="7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{1118543D-6934-4598-8110-AD4BF0327949}</x14:id>
        </ext>
      </extLst>
    </cfRule>
  </conditionalFormatting>
  <conditionalFormatting sqref="R13">
    <cfRule type="dataBar" priority="7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{2D7384D1-2AF2-46B8-A4FD-9C7D08538B5D}</x14:id>
        </ext>
      </extLst>
    </cfRule>
  </conditionalFormatting>
  <conditionalFormatting sqref="L13">
    <cfRule type="dataBar" priority="7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{7E66CA36-26CF-4D3F-BED6-D90EDEE2B1A2}</x14:id>
        </ext>
      </extLst>
    </cfRule>
  </conditionalFormatting>
  <conditionalFormatting sqref="O13">
    <cfRule type="dataBar" priority="7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{E3AC425E-0FDB-49AD-9E09-2732E3EBE73A}</x14:id>
        </ext>
      </extLst>
    </cfRule>
  </conditionalFormatting>
  <conditionalFormatting sqref="Q13">
    <cfRule type="dataBar" priority="7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{6BA162A2-F5E5-4264-8B06-BCDDB9EC9332}</x14:id>
        </ext>
      </extLst>
    </cfRule>
  </conditionalFormatting>
  <conditionalFormatting sqref="R13">
    <cfRule type="dataBar" priority="7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{3CE63429-0985-464F-90CC-12D42B45BC6F}</x14:id>
        </ext>
      </extLst>
    </cfRule>
  </conditionalFormatting>
  <conditionalFormatting sqref="Q14">
    <cfRule type="dataBar" priority="7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{85F4B4C4-EDA0-4ECE-BC0B-673BB3272D61}</x14:id>
        </ext>
      </extLst>
    </cfRule>
  </conditionalFormatting>
  <conditionalFormatting sqref="Q14">
    <cfRule type="dataBar" priority="7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{B2FD5A2C-0262-4190-A952-A800C69B25DE}</x14:id>
        </ext>
      </extLst>
    </cfRule>
  </conditionalFormatting>
  <conditionalFormatting sqref="R14">
    <cfRule type="dataBar" priority="7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{5736427D-D2C9-41F1-92AF-4F4F876DACC0}</x14:id>
        </ext>
      </extLst>
    </cfRule>
    <cfRule type="dataBar" priority="7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{55D7906A-3C23-4307-AC3E-DCA5C475ABEF}</x14:id>
        </ext>
      </extLst>
    </cfRule>
  </conditionalFormatting>
  <conditionalFormatting sqref="Q14">
    <cfRule type="dataBar" priority="7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{C2AFD537-7808-447D-9C0B-E038654FAFEB}</x14:id>
        </ext>
      </extLst>
    </cfRule>
  </conditionalFormatting>
  <conditionalFormatting sqref="R14">
    <cfRule type="dataBar" priority="7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{FCB59B38-C0F8-4059-BE54-5FFDE6266CB2}</x14:id>
        </ext>
      </extLst>
    </cfRule>
  </conditionalFormatting>
  <conditionalFormatting sqref="Q14">
    <cfRule type="dataBar" priority="7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{6FE0E7CD-B7C5-42ED-9DC4-3ED11E2210A4}</x14:id>
        </ext>
      </extLst>
    </cfRule>
  </conditionalFormatting>
  <conditionalFormatting sqref="R14">
    <cfRule type="dataBar" priority="7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{24373ED3-A555-44FF-BE1B-B39450CA8561}</x14:id>
        </ext>
      </extLst>
    </cfRule>
  </conditionalFormatting>
  <conditionalFormatting sqref="Q14">
    <cfRule type="dataBar" priority="7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{608DD3FE-9883-401D-A451-A3D4B162FF30}</x14:id>
        </ext>
      </extLst>
    </cfRule>
  </conditionalFormatting>
  <conditionalFormatting sqref="R14">
    <cfRule type="dataBar" priority="7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{B08704F3-6F8D-4288-A3D1-CEA2C8AD1814}</x14:id>
        </ext>
      </extLst>
    </cfRule>
  </conditionalFormatting>
  <conditionalFormatting sqref="R14">
    <cfRule type="dataBar" priority="7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{636DBE30-59DB-492C-AC6F-E7198C8D736E}</x14:id>
        </ext>
      </extLst>
    </cfRule>
  </conditionalFormatting>
  <conditionalFormatting sqref="O14">
    <cfRule type="dataBar" priority="7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{181664FE-95AD-401E-8304-4DAC1EE565DD}</x14:id>
        </ext>
      </extLst>
    </cfRule>
    <cfRule type="dataBar" priority="7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{0C2CD49C-9BF1-4011-8F70-FB4585D862D1}</x14:id>
        </ext>
      </extLst>
    </cfRule>
  </conditionalFormatting>
  <conditionalFormatting sqref="O14">
    <cfRule type="dataBar" priority="7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{9B670A32-901C-4F1C-BF06-4D79588A2C57}</x14:id>
        </ext>
      </extLst>
    </cfRule>
  </conditionalFormatting>
  <conditionalFormatting sqref="O14">
    <cfRule type="dataBar" priority="7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{B6969755-7E06-4BE5-AC32-C2B2F4776BF6}</x14:id>
        </ext>
      </extLst>
    </cfRule>
  </conditionalFormatting>
  <conditionalFormatting sqref="L14">
    <cfRule type="dataBar" priority="7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{1FAD307B-759C-4116-9307-E3AA2B70D1B2}</x14:id>
        </ext>
      </extLst>
    </cfRule>
    <cfRule type="dataBar" priority="7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{A1A91DD2-1E71-4EA0-A2E4-369F375882A6}</x14:id>
        </ext>
      </extLst>
    </cfRule>
  </conditionalFormatting>
  <conditionalFormatting sqref="L14">
    <cfRule type="dataBar" priority="7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{C281A5F1-5E16-4651-AB3C-999A8D149CCF}</x14:id>
        </ext>
      </extLst>
    </cfRule>
  </conditionalFormatting>
  <conditionalFormatting sqref="L14">
    <cfRule type="dataBar" priority="7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{38C1C115-FE40-4DE1-B702-5F2F7B13FEB3}</x14:id>
        </ext>
      </extLst>
    </cfRule>
  </conditionalFormatting>
  <conditionalFormatting sqref="O14">
    <cfRule type="dataBar" priority="7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{0A76B581-2A47-4100-9A03-4F9972F32EC7}</x14:id>
        </ext>
      </extLst>
    </cfRule>
  </conditionalFormatting>
  <conditionalFormatting sqref="Q14">
    <cfRule type="dataBar" priority="7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{B42A8949-0526-419F-B040-67C59B030ECF}</x14:id>
        </ext>
      </extLst>
    </cfRule>
  </conditionalFormatting>
  <conditionalFormatting sqref="R14">
    <cfRule type="dataBar" priority="7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{DD8CED08-7458-4C20-AB1C-F14CB214F08F}</x14:id>
        </ext>
      </extLst>
    </cfRule>
  </conditionalFormatting>
  <conditionalFormatting sqref="L14">
    <cfRule type="dataBar" priority="7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{70558FE0-D420-409D-A004-8A361B633E95}</x14:id>
        </ext>
      </extLst>
    </cfRule>
  </conditionalFormatting>
  <conditionalFormatting sqref="L14">
    <cfRule type="dataBar" priority="7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{E99D8715-C7A3-4E01-8F59-9E35CD82B64A}</x14:id>
        </ext>
      </extLst>
    </cfRule>
  </conditionalFormatting>
  <conditionalFormatting sqref="O14">
    <cfRule type="dataBar" priority="7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{93655151-851B-43B7-9152-ADEBD04C5260}</x14:id>
        </ext>
      </extLst>
    </cfRule>
  </conditionalFormatting>
  <conditionalFormatting sqref="Q14">
    <cfRule type="dataBar" priority="7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{AD87B023-E995-45A3-BA12-104C7F5B572A}</x14:id>
        </ext>
      </extLst>
    </cfRule>
  </conditionalFormatting>
  <conditionalFormatting sqref="R14">
    <cfRule type="dataBar" priority="7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{4CAC4703-0DB2-47A7-A6CE-E8E7EF52F637}</x14:id>
        </ext>
      </extLst>
    </cfRule>
  </conditionalFormatting>
  <conditionalFormatting sqref="L14">
    <cfRule type="dataBar" priority="7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{0EA04D8B-10AA-4E5B-B749-F3BFCC0BDF81}</x14:id>
        </ext>
      </extLst>
    </cfRule>
  </conditionalFormatting>
  <conditionalFormatting sqref="O14">
    <cfRule type="dataBar" priority="7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{E56F0CD7-ABE0-4666-9AB2-DE4C4580FD62}</x14:id>
        </ext>
      </extLst>
    </cfRule>
  </conditionalFormatting>
  <conditionalFormatting sqref="Q14">
    <cfRule type="dataBar" priority="7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{F93FA1AD-4072-469E-97C8-83F75E0D5723}</x14:id>
        </ext>
      </extLst>
    </cfRule>
  </conditionalFormatting>
  <conditionalFormatting sqref="R14">
    <cfRule type="dataBar" priority="7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{678AB33D-6F3E-4C29-AFE7-73F1B830381C}</x14:id>
        </ext>
      </extLst>
    </cfRule>
  </conditionalFormatting>
  <conditionalFormatting sqref="L14">
    <cfRule type="dataBar" priority="7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{C207BC5B-16B8-4329-B10B-B2DFD4C58E71}</x14:id>
        </ext>
      </extLst>
    </cfRule>
  </conditionalFormatting>
  <conditionalFormatting sqref="O14">
    <cfRule type="dataBar" priority="7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{600BFE3B-A51C-4F97-8DC2-13160CCC677E}</x14:id>
        </ext>
      </extLst>
    </cfRule>
  </conditionalFormatting>
  <conditionalFormatting sqref="Q14">
    <cfRule type="dataBar" priority="7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{E7E4B4F0-0E93-4B19-B785-3C35431CCF52}</x14:id>
        </ext>
      </extLst>
    </cfRule>
  </conditionalFormatting>
  <conditionalFormatting sqref="R14">
    <cfRule type="dataBar" priority="7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{9DAFB9DC-6D68-4EFE-B052-4A50A7D850F5}</x14:id>
        </ext>
      </extLst>
    </cfRule>
  </conditionalFormatting>
  <conditionalFormatting sqref="Q15">
    <cfRule type="dataBar" priority="6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{1131CA42-A94D-454D-816E-080EB17F8698}</x14:id>
        </ext>
      </extLst>
    </cfRule>
  </conditionalFormatting>
  <conditionalFormatting sqref="Q15">
    <cfRule type="dataBar" priority="6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{25110534-8D3C-4E5E-8B36-1629259CE6DC}</x14:id>
        </ext>
      </extLst>
    </cfRule>
  </conditionalFormatting>
  <conditionalFormatting sqref="R15">
    <cfRule type="dataBar" priority="6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{633FBEC9-1193-41CD-8C03-ABA808F70B6D}</x14:id>
        </ext>
      </extLst>
    </cfRule>
    <cfRule type="dataBar" priority="6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{5D15F510-6EFB-412C-98C0-D2B55A331F10}</x14:id>
        </ext>
      </extLst>
    </cfRule>
  </conditionalFormatting>
  <conditionalFormatting sqref="Q15">
    <cfRule type="dataBar" priority="6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{A1150610-E818-4776-8851-F437ACD3C85B}</x14:id>
        </ext>
      </extLst>
    </cfRule>
  </conditionalFormatting>
  <conditionalFormatting sqref="R15">
    <cfRule type="dataBar" priority="6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{B0B31601-B41D-4CE7-ACBB-D138314ED6CE}</x14:id>
        </ext>
      </extLst>
    </cfRule>
  </conditionalFormatting>
  <conditionalFormatting sqref="Q15">
    <cfRule type="dataBar" priority="6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{3B64D2DE-987E-4254-AFCE-15B0BC2F98FB}</x14:id>
        </ext>
      </extLst>
    </cfRule>
  </conditionalFormatting>
  <conditionalFormatting sqref="R15">
    <cfRule type="dataBar" priority="6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{3EDBBC0C-80F8-493B-89AB-3CA37BD5CA30}</x14:id>
        </ext>
      </extLst>
    </cfRule>
  </conditionalFormatting>
  <conditionalFormatting sqref="Q15">
    <cfRule type="dataBar" priority="6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{3B6F9BDD-924F-4D54-BF74-9C509BD886D2}</x14:id>
        </ext>
      </extLst>
    </cfRule>
  </conditionalFormatting>
  <conditionalFormatting sqref="R15">
    <cfRule type="dataBar" priority="6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{DF7F06EB-DD39-4F5E-9BFA-522442B2D1FF}</x14:id>
        </ext>
      </extLst>
    </cfRule>
  </conditionalFormatting>
  <conditionalFormatting sqref="R15">
    <cfRule type="dataBar" priority="6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{89434C45-C453-4339-ADDA-33D0035F7EDC}</x14:id>
        </ext>
      </extLst>
    </cfRule>
  </conditionalFormatting>
  <conditionalFormatting sqref="O15">
    <cfRule type="dataBar" priority="6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{5FCEBC28-ECCA-4C37-87A3-0D86FB34B574}</x14:id>
        </ext>
      </extLst>
    </cfRule>
    <cfRule type="dataBar" priority="6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{A1C21438-ADB5-48AB-934C-01FC65E1716A}</x14:id>
        </ext>
      </extLst>
    </cfRule>
  </conditionalFormatting>
  <conditionalFormatting sqref="O15">
    <cfRule type="dataBar" priority="6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{1E0B5F03-EB2B-4A0C-94F4-3165995804FB}</x14:id>
        </ext>
      </extLst>
    </cfRule>
  </conditionalFormatting>
  <conditionalFormatting sqref="O15">
    <cfRule type="dataBar" priority="7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{C4138AD8-C4AA-49D3-A4EB-52F1B6A7B703}</x14:id>
        </ext>
      </extLst>
    </cfRule>
  </conditionalFormatting>
  <conditionalFormatting sqref="L15">
    <cfRule type="dataBar" priority="6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{B83E24E5-64C4-4464-B2EA-AF0C7A822A33}</x14:id>
        </ext>
      </extLst>
    </cfRule>
    <cfRule type="dataBar" priority="6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{AE006BD4-1665-48A5-9B3B-6856A30C8096}</x14:id>
        </ext>
      </extLst>
    </cfRule>
  </conditionalFormatting>
  <conditionalFormatting sqref="L15">
    <cfRule type="dataBar" priority="6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{24CE2549-3A17-49CA-B711-FB5E00F7C24E}</x14:id>
        </ext>
      </extLst>
    </cfRule>
  </conditionalFormatting>
  <conditionalFormatting sqref="L15">
    <cfRule type="dataBar" priority="6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{F364CF67-C7DC-4133-B48D-9E8AF8D4B7D8}</x14:id>
        </ext>
      </extLst>
    </cfRule>
  </conditionalFormatting>
  <conditionalFormatting sqref="O15">
    <cfRule type="dataBar" priority="6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{3C6B6417-792F-42F8-88CF-AD6E392202EE}</x14:id>
        </ext>
      </extLst>
    </cfRule>
  </conditionalFormatting>
  <conditionalFormatting sqref="Q15">
    <cfRule type="dataBar" priority="6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{3464BAAD-65A4-44A5-AE66-A6D39A6A4C57}</x14:id>
        </ext>
      </extLst>
    </cfRule>
  </conditionalFormatting>
  <conditionalFormatting sqref="R15">
    <cfRule type="dataBar" priority="6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{0150BAB4-4A95-4417-87DC-FDE399982207}</x14:id>
        </ext>
      </extLst>
    </cfRule>
  </conditionalFormatting>
  <conditionalFormatting sqref="L15">
    <cfRule type="dataBar" priority="6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{85A92FEA-4ECF-48AC-942F-D9697EAD548E}</x14:id>
        </ext>
      </extLst>
    </cfRule>
  </conditionalFormatting>
  <conditionalFormatting sqref="L15">
    <cfRule type="dataBar" priority="6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{98CFB4FE-D9AF-4D1E-ADE3-1D700F7B2FA9}</x14:id>
        </ext>
      </extLst>
    </cfRule>
  </conditionalFormatting>
  <conditionalFormatting sqref="O15">
    <cfRule type="dataBar" priority="6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{AB74A8F2-A46E-4015-9AB7-D8F8ECA3894A}</x14:id>
        </ext>
      </extLst>
    </cfRule>
  </conditionalFormatting>
  <conditionalFormatting sqref="Q15">
    <cfRule type="dataBar" priority="6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{DB140E28-7BD0-4D19-BF32-317622835855}</x14:id>
        </ext>
      </extLst>
    </cfRule>
  </conditionalFormatting>
  <conditionalFormatting sqref="R15">
    <cfRule type="dataBar" priority="6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{779FC4B6-83B4-4ED0-BC72-A028637D82EE}</x14:id>
        </ext>
      </extLst>
    </cfRule>
  </conditionalFormatting>
  <conditionalFormatting sqref="L15">
    <cfRule type="dataBar" priority="6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{A29AE8B9-4932-4BFC-93E0-5ADDEFF30D02}</x14:id>
        </ext>
      </extLst>
    </cfRule>
  </conditionalFormatting>
  <conditionalFormatting sqref="O15">
    <cfRule type="dataBar" priority="6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{899B7F9D-3D28-4418-B036-468D87B7D810}</x14:id>
        </ext>
      </extLst>
    </cfRule>
  </conditionalFormatting>
  <conditionalFormatting sqref="Q15">
    <cfRule type="dataBar" priority="6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{18D4EC7D-64A2-420B-A1A0-E908430D079A}</x14:id>
        </ext>
      </extLst>
    </cfRule>
  </conditionalFormatting>
  <conditionalFormatting sqref="R15">
    <cfRule type="dataBar" priority="6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{0E033437-F052-4B76-ACCE-D835A99A7C86}</x14:id>
        </ext>
      </extLst>
    </cfRule>
  </conditionalFormatting>
  <conditionalFormatting sqref="L15">
    <cfRule type="dataBar" priority="6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{62888FF0-3467-42B7-9587-980B25ACAA3A}</x14:id>
        </ext>
      </extLst>
    </cfRule>
  </conditionalFormatting>
  <conditionalFormatting sqref="O15">
    <cfRule type="dataBar" priority="6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{A5332125-3390-49ED-AC46-9E97679FECA6}</x14:id>
        </ext>
      </extLst>
    </cfRule>
  </conditionalFormatting>
  <conditionalFormatting sqref="Q15">
    <cfRule type="dataBar" priority="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{69501772-33E3-4650-9F20-9303BBBEEA86}</x14:id>
        </ext>
      </extLst>
    </cfRule>
  </conditionalFormatting>
  <conditionalFormatting sqref="R15">
    <cfRule type="dataBar" priority="6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{43E37310-300F-443E-966F-DD2B30726DA4}</x14:id>
        </ext>
      </extLst>
    </cfRule>
  </conditionalFormatting>
  <conditionalFormatting sqref="Q16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{BF31E170-466C-4403-AFC5-2ECF3D1C5DCD}</x14:id>
        </ext>
      </extLst>
    </cfRule>
  </conditionalFormatting>
  <conditionalFormatting sqref="Q16">
    <cfRule type="dataBar" priority="6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{35AD5769-623C-49CF-A265-1C64BE36E98B}</x14:id>
        </ext>
      </extLst>
    </cfRule>
  </conditionalFormatting>
  <conditionalFormatting sqref="R16">
    <cfRule type="dataBar" priority="6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{C6889992-43B8-4048-B128-C5545EDAE014}</x14:id>
        </ext>
      </extLst>
    </cfRule>
    <cfRule type="dataBar" priority="6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{2DF2A9F1-25CF-43BB-A720-34BFDDDF9BBF}</x14:id>
        </ext>
      </extLst>
    </cfRule>
  </conditionalFormatting>
  <conditionalFormatting sqref="Q16">
    <cfRule type="dataBar" priority="6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{8BC5940F-89F6-4553-A58E-6FC4DFC45248}</x14:id>
        </ext>
      </extLst>
    </cfRule>
  </conditionalFormatting>
  <conditionalFormatting sqref="R16">
    <cfRule type="dataBar" priority="6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{0312D8BD-3318-4F1A-836E-FBB909A41C65}</x14:id>
        </ext>
      </extLst>
    </cfRule>
  </conditionalFormatting>
  <conditionalFormatting sqref="Q16">
    <cfRule type="dataBar" priority="6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{7760A549-C3DB-41D2-AF3C-356E2DBD6408}</x14:id>
        </ext>
      </extLst>
    </cfRule>
  </conditionalFormatting>
  <conditionalFormatting sqref="R16">
    <cfRule type="dataBar" priority="6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{4F80F4CF-7BE0-4E3C-84A5-DCFFCCC9167D}</x14:id>
        </ext>
      </extLst>
    </cfRule>
  </conditionalFormatting>
  <conditionalFormatting sqref="Q16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{44B23F62-5AF1-41CD-9D6C-343928609197}</x14:id>
        </ext>
      </extLst>
    </cfRule>
  </conditionalFormatting>
  <conditionalFormatting sqref="R16">
    <cfRule type="dataBar" priority="6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{FE8BEED1-5BC2-4BE3-82B1-600CB1855F6A}</x14:id>
        </ext>
      </extLst>
    </cfRule>
  </conditionalFormatting>
  <conditionalFormatting sqref="R16">
    <cfRule type="dataBar" priority="6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{576EF08C-404A-4498-9998-ACFC238026F0}</x14:id>
        </ext>
      </extLst>
    </cfRule>
  </conditionalFormatting>
  <conditionalFormatting sqref="O16">
    <cfRule type="dataBar" priority="6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{144C39C4-E673-46DB-AFA9-CEE96876C8E8}</x14:id>
        </ext>
      </extLst>
    </cfRule>
    <cfRule type="dataBar" priority="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{A2BFFBFD-C8F7-49DD-9654-8C1EA516B3BE}</x14:id>
        </ext>
      </extLst>
    </cfRule>
  </conditionalFormatting>
  <conditionalFormatting sqref="O16">
    <cfRule type="dataBar" priority="6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{91E33B58-6CD9-47B1-96F8-A9924EA18D9E}</x14:id>
        </ext>
      </extLst>
    </cfRule>
  </conditionalFormatting>
  <conditionalFormatting sqref="O16">
    <cfRule type="dataBar" priority="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{E06DF546-2592-4779-90CB-87784F6D9777}</x14:id>
        </ext>
      </extLst>
    </cfRule>
  </conditionalFormatting>
  <conditionalFormatting sqref="L16">
    <cfRule type="dataBar" priority="6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{5CD083B4-52F8-42E1-8A64-D0699DF04EDE}</x14:id>
        </ext>
      </extLst>
    </cfRule>
    <cfRule type="dataBar" priority="6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{85764774-CCAD-468D-8488-85595A5C662F}</x14:id>
        </ext>
      </extLst>
    </cfRule>
  </conditionalFormatting>
  <conditionalFormatting sqref="L16">
    <cfRule type="dataBar" priority="6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{C97A5D2B-6EF0-416E-B0B1-229AC02353D9}</x14:id>
        </ext>
      </extLst>
    </cfRule>
  </conditionalFormatting>
  <conditionalFormatting sqref="L16">
    <cfRule type="dataBar" priority="6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{18438730-128A-4CBF-A1C1-4C7D180F6A6C}</x14:id>
        </ext>
      </extLst>
    </cfRule>
  </conditionalFormatting>
  <conditionalFormatting sqref="O16">
    <cfRule type="dataBar" priority="6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{02D0E041-E684-4A80-8BFB-E61C8656D542}</x14:id>
        </ext>
      </extLst>
    </cfRule>
  </conditionalFormatting>
  <conditionalFormatting sqref="Q16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{A4B2C6D1-2175-4478-BAAA-163B66B0006B}</x14:id>
        </ext>
      </extLst>
    </cfRule>
  </conditionalFormatting>
  <conditionalFormatting sqref="R16">
    <cfRule type="dataBar" priority="6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{FFB12288-4834-42B9-9F14-8D68E2FEE72B}</x14:id>
        </ext>
      </extLst>
    </cfRule>
  </conditionalFormatting>
  <conditionalFormatting sqref="L16">
    <cfRule type="dataBar" priority="6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{19832A38-91DF-4C10-8EEF-D68E77359E63}</x14:id>
        </ext>
      </extLst>
    </cfRule>
  </conditionalFormatting>
  <conditionalFormatting sqref="L16">
    <cfRule type="dataBar" priority="6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{0B3F3E84-DB40-4C3B-B8D6-9F44473D05C7}</x14:id>
        </ext>
      </extLst>
    </cfRule>
  </conditionalFormatting>
  <conditionalFormatting sqref="O16">
    <cfRule type="dataBar" priority="6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{C87D9CF5-0E42-4F3E-9704-E767EA09E2AB}</x14:id>
        </ext>
      </extLst>
    </cfRule>
  </conditionalFormatting>
  <conditionalFormatting sqref="Q16">
    <cfRule type="dataBar" priority="6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{63187718-390D-437F-A6AA-C2DEA55E9E7A}</x14:id>
        </ext>
      </extLst>
    </cfRule>
  </conditionalFormatting>
  <conditionalFormatting sqref="R16">
    <cfRule type="dataBar" priority="6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{0551D049-230C-4FFA-89F6-E675E1C18F7F}</x14:id>
        </ext>
      </extLst>
    </cfRule>
  </conditionalFormatting>
  <conditionalFormatting sqref="L16">
    <cfRule type="dataBar" priority="6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{1E96D6F1-536A-4E62-A5B5-D3F88CC9C148}</x14:id>
        </ext>
      </extLst>
    </cfRule>
  </conditionalFormatting>
  <conditionalFormatting sqref="O16">
    <cfRule type="dataBar" priority="6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{076A657A-52AE-4A6A-A7D1-C46C124BBA71}</x14:id>
        </ext>
      </extLst>
    </cfRule>
  </conditionalFormatting>
  <conditionalFormatting sqref="Q16">
    <cfRule type="dataBar" priority="6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{978D6340-3322-4705-85F3-BAB488F1410A}</x14:id>
        </ext>
      </extLst>
    </cfRule>
  </conditionalFormatting>
  <conditionalFormatting sqref="R16">
    <cfRule type="dataBar" priority="6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{CB0CC838-0F86-4C90-BB52-B6591E09AFDD}</x14:id>
        </ext>
      </extLst>
    </cfRule>
  </conditionalFormatting>
  <conditionalFormatting sqref="L16">
    <cfRule type="dataBar" priority="6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{AD6C971E-CC82-4D83-B6F0-842D1A6FFF66}</x14:id>
        </ext>
      </extLst>
    </cfRule>
  </conditionalFormatting>
  <conditionalFormatting sqref="O16">
    <cfRule type="dataBar" priority="6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{CD87A13D-2865-4CFD-85CC-399E6004F912}</x14:id>
        </ext>
      </extLst>
    </cfRule>
  </conditionalFormatting>
  <conditionalFormatting sqref="Q16"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{F30FE22C-E878-40A1-8C4D-AEF1CD839D1E}</x14:id>
        </ext>
      </extLst>
    </cfRule>
  </conditionalFormatting>
  <conditionalFormatting sqref="R16">
    <cfRule type="dataBar" priority="6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{1BA7916E-FB44-4C23-A977-09EC888B68B9}</x14:id>
        </ext>
      </extLst>
    </cfRule>
  </conditionalFormatting>
  <conditionalFormatting sqref="Q17">
    <cfRule type="dataBar" priority="6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{ECD9C5E2-A1F3-47F9-86FA-126025508569}</x14:id>
        </ext>
      </extLst>
    </cfRule>
  </conditionalFormatting>
  <conditionalFormatting sqref="Q17">
    <cfRule type="dataBar" priority="6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{705D6489-08EE-401E-93A2-039EA864325B}</x14:id>
        </ext>
      </extLst>
    </cfRule>
  </conditionalFormatting>
  <conditionalFormatting sqref="R17">
    <cfRule type="dataBar" priority="6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{F0B69C9B-3C2C-45BF-BE24-6870C9E8034D}</x14:id>
        </ext>
      </extLst>
    </cfRule>
    <cfRule type="dataBar" priority="6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{C83D0B29-81CA-444E-BD26-F71485356120}</x14:id>
        </ext>
      </extLst>
    </cfRule>
  </conditionalFormatting>
  <conditionalFormatting sqref="Q17">
    <cfRule type="dataBar" priority="6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{C7A812FF-B43E-43D3-A50A-1B963DF893E2}</x14:id>
        </ext>
      </extLst>
    </cfRule>
  </conditionalFormatting>
  <conditionalFormatting sqref="R17">
    <cfRule type="dataBar" priority="6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{2BBE0980-95C1-44E2-B2DC-AEF5B55A6A7E}</x14:id>
        </ext>
      </extLst>
    </cfRule>
  </conditionalFormatting>
  <conditionalFormatting sqref="Q17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{2CE4354E-AC09-4CCD-9388-8D8B53A6A949}</x14:id>
        </ext>
      </extLst>
    </cfRule>
  </conditionalFormatting>
  <conditionalFormatting sqref="R17">
    <cfRule type="dataBar" priority="6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{772E9332-4336-4EC2-9038-4340ED07CA6F}</x14:id>
        </ext>
      </extLst>
    </cfRule>
  </conditionalFormatting>
  <conditionalFormatting sqref="Q17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{9DA4152F-2C81-472B-BADD-F664523F43A4}</x14:id>
        </ext>
      </extLst>
    </cfRule>
  </conditionalFormatting>
  <conditionalFormatting sqref="R17">
    <cfRule type="dataBar" priority="6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{4785D849-7C46-4844-AEE6-7959AF9B7A55}</x14:id>
        </ext>
      </extLst>
    </cfRule>
  </conditionalFormatting>
  <conditionalFormatting sqref="R17">
    <cfRule type="dataBar" priority="6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{D318EDD4-1D4E-4AAE-83F6-B63BA60D7953}</x14:id>
        </ext>
      </extLst>
    </cfRule>
  </conditionalFormatting>
  <conditionalFormatting sqref="O17">
    <cfRule type="dataBar" priority="6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{1A398C09-4FA0-427B-886E-897A92C5F545}</x14:id>
        </ext>
      </extLst>
    </cfRule>
    <cfRule type="dataBar" priority="6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{AF597CD5-B860-4650-80AA-3677E0397891}</x14:id>
        </ext>
      </extLst>
    </cfRule>
  </conditionalFormatting>
  <conditionalFormatting sqref="O17">
    <cfRule type="dataBar" priority="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{DAFF348E-6457-4369-849A-1A86B7D6F4D6}</x14:id>
        </ext>
      </extLst>
    </cfRule>
  </conditionalFormatting>
  <conditionalFormatting sqref="O17">
    <cfRule type="dataBar" priority="6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{77A05957-B17D-495A-BEA8-E08C027DB015}</x14:id>
        </ext>
      </extLst>
    </cfRule>
  </conditionalFormatting>
  <conditionalFormatting sqref="L17">
    <cfRule type="dataBar" priority="6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{A065A73F-A1EC-452A-99B1-82AE04D71711}</x14:id>
        </ext>
      </extLst>
    </cfRule>
    <cfRule type="dataBar" priority="6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{1A06B993-7CF3-4848-A41D-B57096E95BE0}</x14:id>
        </ext>
      </extLst>
    </cfRule>
  </conditionalFormatting>
  <conditionalFormatting sqref="L17">
    <cfRule type="dataBar" priority="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{A4352B0A-BFBB-4275-A7BE-D9B927C3DC57}</x14:id>
        </ext>
      </extLst>
    </cfRule>
  </conditionalFormatting>
  <conditionalFormatting sqref="L17">
    <cfRule type="dataBar" priority="6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{A55BB685-CF52-4475-A0C6-29D9B8A8858E}</x14:id>
        </ext>
      </extLst>
    </cfRule>
  </conditionalFormatting>
  <conditionalFormatting sqref="O17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{42D3DE21-DE26-4FFF-9DCB-DCA17FB77526}</x14:id>
        </ext>
      </extLst>
    </cfRule>
  </conditionalFormatting>
  <conditionalFormatting sqref="Q17">
    <cfRule type="dataBar" priority="6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{EAF61A7B-492B-45EE-B222-FA6CC0CDE5AC}</x14:id>
        </ext>
      </extLst>
    </cfRule>
  </conditionalFormatting>
  <conditionalFormatting sqref="R17">
    <cfRule type="dataBar" priority="6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{19515831-8488-43B4-8058-78709D13EBAB}</x14:id>
        </ext>
      </extLst>
    </cfRule>
  </conditionalFormatting>
  <conditionalFormatting sqref="L17">
    <cfRule type="dataBar" priority="6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{E3B8F415-FB12-468B-AED9-3CC6DB8EA198}</x14:id>
        </ext>
      </extLst>
    </cfRule>
  </conditionalFormatting>
  <conditionalFormatting sqref="L17">
    <cfRule type="dataBar" priority="6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{CE81961A-712F-4A0B-BE7C-2667157F0975}</x14:id>
        </ext>
      </extLst>
    </cfRule>
  </conditionalFormatting>
  <conditionalFormatting sqref="O17">
    <cfRule type="dataBar" priority="6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{ECA0EA1F-8834-4FDD-A00E-935C557C3970}</x14:id>
        </ext>
      </extLst>
    </cfRule>
  </conditionalFormatting>
  <conditionalFormatting sqref="Q17">
    <cfRule type="dataBar" priority="6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{0D799D1D-CED0-4D82-8EFC-F65FA9080874}</x14:id>
        </ext>
      </extLst>
    </cfRule>
  </conditionalFormatting>
  <conditionalFormatting sqref="R17">
    <cfRule type="dataBar" priority="6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{CAE3CFF7-5C5A-4C34-95F4-CC79500CCF42}</x14:id>
        </ext>
      </extLst>
    </cfRule>
  </conditionalFormatting>
  <conditionalFormatting sqref="L17">
    <cfRule type="dataBar" priority="6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{C80C8769-F733-43AD-884C-D462654370C1}</x14:id>
        </ext>
      </extLst>
    </cfRule>
  </conditionalFormatting>
  <conditionalFormatting sqref="O17">
    <cfRule type="dataBar" priority="6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{8DCBF702-F5CC-4B7F-BEA9-3849BD63766E}</x14:id>
        </ext>
      </extLst>
    </cfRule>
  </conditionalFormatting>
  <conditionalFormatting sqref="Q17">
    <cfRule type="dataBar" priority="6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{0B2062C8-502E-48A0-AC5B-855E1B12D08F}</x14:id>
        </ext>
      </extLst>
    </cfRule>
  </conditionalFormatting>
  <conditionalFormatting sqref="R17">
    <cfRule type="dataBar" priority="6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{1ED174A3-1C81-43A3-B272-53D7C95D41D1}</x14:id>
        </ext>
      </extLst>
    </cfRule>
  </conditionalFormatting>
  <conditionalFormatting sqref="L17">
    <cfRule type="dataBar" priority="5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{E8E92C41-C3E9-4DFA-89DF-8ABB5E43DFF5}</x14:id>
        </ext>
      </extLst>
    </cfRule>
  </conditionalFormatting>
  <conditionalFormatting sqref="O17">
    <cfRule type="dataBar" priority="5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{E74BFEDC-BC4C-4BA9-8C8E-89BC58FBCE33}</x14:id>
        </ext>
      </extLst>
    </cfRule>
  </conditionalFormatting>
  <conditionalFormatting sqref="Q17">
    <cfRule type="dataBar" priority="5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{4C259E0E-2866-4549-80B1-4B359A3EE31D}</x14:id>
        </ext>
      </extLst>
    </cfRule>
  </conditionalFormatting>
  <conditionalFormatting sqref="R17">
    <cfRule type="dataBar" priority="5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{74F38A2B-DD83-45D3-8137-8F44B295957B}</x14:id>
        </ext>
      </extLst>
    </cfRule>
  </conditionalFormatting>
  <conditionalFormatting sqref="Q18">
    <cfRule type="dataBar" priority="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{57458D60-E612-42E1-BEC0-37FE158964B8}</x14:id>
        </ext>
      </extLst>
    </cfRule>
  </conditionalFormatting>
  <conditionalFormatting sqref="Q18">
    <cfRule type="dataBar" priority="5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{D5ED50C8-47DF-480C-8FE4-F0930C98B980}</x14:id>
        </ext>
      </extLst>
    </cfRule>
  </conditionalFormatting>
  <conditionalFormatting sqref="R18">
    <cfRule type="dataBar" priority="5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{A2E0422F-2815-44A3-8DD8-C77A2125A16C}</x14:id>
        </ext>
      </extLst>
    </cfRule>
    <cfRule type="dataBar" priority="5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{3C0CCD04-B885-40F8-B142-3CA60992B7FB}</x14:id>
        </ext>
      </extLst>
    </cfRule>
  </conditionalFormatting>
  <conditionalFormatting sqref="Q18">
    <cfRule type="dataBar" priority="5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{EB79C53B-6590-41B3-9ED0-EE91EE02A00C}</x14:id>
        </ext>
      </extLst>
    </cfRule>
  </conditionalFormatting>
  <conditionalFormatting sqref="R18">
    <cfRule type="dataBar" priority="5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{91E5BBFF-5895-472E-9374-C958114FDF6B}</x14:id>
        </ext>
      </extLst>
    </cfRule>
  </conditionalFormatting>
  <conditionalFormatting sqref="Q18">
    <cfRule type="dataBar" priority="5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{AF1164D0-9A80-46F9-841A-C7992F695582}</x14:id>
        </ext>
      </extLst>
    </cfRule>
  </conditionalFormatting>
  <conditionalFormatting sqref="R18">
    <cfRule type="dataBar" priority="5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{B29E6EEE-A698-4331-B2E5-6BED1171E7EC}</x14:id>
        </ext>
      </extLst>
    </cfRule>
  </conditionalFormatting>
  <conditionalFormatting sqref="Q18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{A6E80950-3F39-42D2-84AB-774B1C76CDCF}</x14:id>
        </ext>
      </extLst>
    </cfRule>
  </conditionalFormatting>
  <conditionalFormatting sqref="R18">
    <cfRule type="dataBar" priority="5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{C04E4D50-C41F-42F0-9A01-649A8612A22C}</x14:id>
        </ext>
      </extLst>
    </cfRule>
  </conditionalFormatting>
  <conditionalFormatting sqref="R18">
    <cfRule type="dataBar" priority="5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{98E3D43C-0B27-4812-9203-BF3863651D17}</x14:id>
        </ext>
      </extLst>
    </cfRule>
  </conditionalFormatting>
  <conditionalFormatting sqref="O18">
    <cfRule type="dataBar" priority="5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{E08BF1F8-562E-4EF9-A827-75CC3AE1957B}</x14:id>
        </ext>
      </extLst>
    </cfRule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{6FEE49BA-698D-4BDE-BFCA-17629E0AE73B}</x14:id>
        </ext>
      </extLst>
    </cfRule>
  </conditionalFormatting>
  <conditionalFormatting sqref="O18">
    <cfRule type="dataBar" priority="5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{B10D12C0-ADC5-4595-B487-B864F28E3156}</x14:id>
        </ext>
      </extLst>
    </cfRule>
  </conditionalFormatting>
  <conditionalFormatting sqref="O18">
    <cfRule type="dataBar" priority="5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{07BEDB8B-3D37-4745-9975-90FCA7310706}</x14:id>
        </ext>
      </extLst>
    </cfRule>
  </conditionalFormatting>
  <conditionalFormatting sqref="L18">
    <cfRule type="dataBar" priority="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{6FF28EF9-9FB6-4C97-A0C7-11FFE3F04C63}</x14:id>
        </ext>
      </extLst>
    </cfRule>
    <cfRule type="dataBar" priority="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{8B7B04B9-DD0F-4AF1-9D12-90CD477C1C22}</x14:id>
        </ext>
      </extLst>
    </cfRule>
  </conditionalFormatting>
  <conditionalFormatting sqref="L18">
    <cfRule type="dataBar" priority="5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{DAB870B3-6278-4371-9C80-E3E70983DCF3}</x14:id>
        </ext>
      </extLst>
    </cfRule>
  </conditionalFormatting>
  <conditionalFormatting sqref="L18">
    <cfRule type="dataBar" priority="5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{77E26324-F1F1-4D62-8237-D2DE6071F6EB}</x14:id>
        </ext>
      </extLst>
    </cfRule>
  </conditionalFormatting>
  <conditionalFormatting sqref="O18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{7E55CA05-A9C2-434C-AC9B-810EEC3E1DF2}</x14:id>
        </ext>
      </extLst>
    </cfRule>
  </conditionalFormatting>
  <conditionalFormatting sqref="Q18">
    <cfRule type="dataBar" priority="5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{01E2D64A-7D0C-4305-8BB9-8977F49EFC99}</x14:id>
        </ext>
      </extLst>
    </cfRule>
  </conditionalFormatting>
  <conditionalFormatting sqref="R18">
    <cfRule type="dataBar" priority="5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{B8F5EA1C-7E38-42DB-86F9-1A4421928E3D}</x14:id>
        </ext>
      </extLst>
    </cfRule>
  </conditionalFormatting>
  <conditionalFormatting sqref="L18">
    <cfRule type="dataBar" priority="5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{CF415614-9BC3-4A5C-A3D7-908296B6D3D2}</x14:id>
        </ext>
      </extLst>
    </cfRule>
  </conditionalFormatting>
  <conditionalFormatting sqref="L18">
    <cfRule type="dataBar" priority="5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{69F0BD20-EA94-494D-B0C3-FD47998C696D}</x14:id>
        </ext>
      </extLst>
    </cfRule>
  </conditionalFormatting>
  <conditionalFormatting sqref="O18">
    <cfRule type="dataBar" priority="5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{AEB2BB59-95D7-4361-9112-29C50A2B823E}</x14:id>
        </ext>
      </extLst>
    </cfRule>
  </conditionalFormatting>
  <conditionalFormatting sqref="Q18">
    <cfRule type="dataBar" priority="5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{24828A06-5B74-40F6-842E-2B775F995341}</x14:id>
        </ext>
      </extLst>
    </cfRule>
  </conditionalFormatting>
  <conditionalFormatting sqref="R18">
    <cfRule type="dataBar" priority="5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{783CA7BE-B0DE-4C0F-A384-F1909CC5EF2D}</x14:id>
        </ext>
      </extLst>
    </cfRule>
  </conditionalFormatting>
  <conditionalFormatting sqref="L18">
    <cfRule type="dataBar" priority="5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{ECBC9C99-8249-42AC-99BD-B9BFF54C5515}</x14:id>
        </ext>
      </extLst>
    </cfRule>
  </conditionalFormatting>
  <conditionalFormatting sqref="O18">
    <cfRule type="dataBar" priority="5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{D86C59CC-4A62-4066-AEB5-C8387B5B2123}</x14:id>
        </ext>
      </extLst>
    </cfRule>
  </conditionalFormatting>
  <conditionalFormatting sqref="Q18"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{C7F84AE6-2AFE-465F-A42B-52364FF0FFFB}</x14:id>
        </ext>
      </extLst>
    </cfRule>
  </conditionalFormatting>
  <conditionalFormatting sqref="R18">
    <cfRule type="dataBar" priority="5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{0CE91EBD-1AF9-484E-ACD5-1D7FD5BE7833}</x14:id>
        </ext>
      </extLst>
    </cfRule>
  </conditionalFormatting>
  <conditionalFormatting sqref="L18">
    <cfRule type="dataBar" priority="5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{DDA793E6-423E-49E7-A0FB-7F688A311168}</x14:id>
        </ext>
      </extLst>
    </cfRule>
  </conditionalFormatting>
  <conditionalFormatting sqref="O18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{5B7D20B9-F9F7-4CF6-A49A-1F8FF049BADE}</x14:id>
        </ext>
      </extLst>
    </cfRule>
  </conditionalFormatting>
  <conditionalFormatting sqref="Q18">
    <cfRule type="dataBar" priority="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{F7BD7EAF-9D6F-4D48-A5EC-69F00F9169DD}</x14:id>
        </ext>
      </extLst>
    </cfRule>
  </conditionalFormatting>
  <conditionalFormatting sqref="R18">
    <cfRule type="dataBar" priority="5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{A335F13C-6734-410B-AF92-19F8D37362CA}</x14:id>
        </ext>
      </extLst>
    </cfRule>
  </conditionalFormatting>
  <conditionalFormatting sqref="Q19">
    <cfRule type="dataBar" priority="5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{52787E81-8593-43F5-93EE-581A56FEFD00}</x14:id>
        </ext>
      </extLst>
    </cfRule>
  </conditionalFormatting>
  <conditionalFormatting sqref="Q19">
    <cfRule type="dataBar" priority="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{9162A29A-6B07-4E73-96F1-26609EBA043D}</x14:id>
        </ext>
      </extLst>
    </cfRule>
  </conditionalFormatting>
  <conditionalFormatting sqref="R19">
    <cfRule type="dataBar" priority="5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{28C99EE8-547C-4E27-A43C-7AAD06A884AF}</x14:id>
        </ext>
      </extLst>
    </cfRule>
    <cfRule type="dataBar" priority="5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{6C640434-3DC5-4106-B046-89FE0A47E31F}</x14:id>
        </ext>
      </extLst>
    </cfRule>
  </conditionalFormatting>
  <conditionalFormatting sqref="Q19">
    <cfRule type="dataBar" priority="5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{94696705-C43D-4818-9547-964F73A95E2E}</x14:id>
        </ext>
      </extLst>
    </cfRule>
  </conditionalFormatting>
  <conditionalFormatting sqref="R19">
    <cfRule type="dataBar" priority="5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{064F74E8-CF13-482E-9DEE-D6F1365A7DCE}</x14:id>
        </ext>
      </extLst>
    </cfRule>
  </conditionalFormatting>
  <conditionalFormatting sqref="Q19">
    <cfRule type="dataBar" priority="5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{F269062E-4D16-4B48-B2B2-F287A92A871A}</x14:id>
        </ext>
      </extLst>
    </cfRule>
  </conditionalFormatting>
  <conditionalFormatting sqref="R19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{A21DFAEB-17F9-424F-9896-5460341F6EBC}</x14:id>
        </ext>
      </extLst>
    </cfRule>
  </conditionalFormatting>
  <conditionalFormatting sqref="Q19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{76FEDC6D-0F1F-4C81-BBEB-BC1527D8CA25}</x14:id>
        </ext>
      </extLst>
    </cfRule>
  </conditionalFormatting>
  <conditionalFormatting sqref="R19">
    <cfRule type="dataBar" priority="5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{44C7A135-EE61-4E17-8090-5E657EF47616}</x14:id>
        </ext>
      </extLst>
    </cfRule>
  </conditionalFormatting>
  <conditionalFormatting sqref="R19">
    <cfRule type="dataBar" priority="5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{D1D12AC9-B50A-449F-B7D6-434BED696097}</x14:id>
        </ext>
      </extLst>
    </cfRule>
  </conditionalFormatting>
  <conditionalFormatting sqref="O19"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{53225CA0-247D-4694-BCFD-B36CCA799EC4}</x14:id>
        </ext>
      </extLst>
    </cfRule>
    <cfRule type="dataBar" priority="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{24ECE49B-133C-4395-AD78-52379B67DD20}</x14:id>
        </ext>
      </extLst>
    </cfRule>
  </conditionalFormatting>
  <conditionalFormatting sqref="O19">
    <cfRule type="dataBar" priority="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{5E49B83C-DBCE-4D2D-BFD0-C597213AD66F}</x14:id>
        </ext>
      </extLst>
    </cfRule>
  </conditionalFormatting>
  <conditionalFormatting sqref="O19">
    <cfRule type="dataBar" priority="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{A128AB68-BF9C-414D-A34E-25BC2FDBCC6E}</x14:id>
        </ext>
      </extLst>
    </cfRule>
  </conditionalFormatting>
  <conditionalFormatting sqref="L19">
    <cfRule type="dataBar" priority="5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{FF136512-23FE-4E28-A692-3B04A045668D}</x14:id>
        </ext>
      </extLst>
    </cfRule>
    <cfRule type="dataBar" priority="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{65D2D9E6-4938-408C-A957-84A1E892947D}</x14:id>
        </ext>
      </extLst>
    </cfRule>
  </conditionalFormatting>
  <conditionalFormatting sqref="L19">
    <cfRule type="dataBar" priority="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{E1595056-B1BB-485D-8266-A691C1FA0805}</x14:id>
        </ext>
      </extLst>
    </cfRule>
  </conditionalFormatting>
  <conditionalFormatting sqref="L19">
    <cfRule type="dataBar" priority="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{464B05B2-D0DD-4F49-8D6C-6B741108D7C2}</x14:id>
        </ext>
      </extLst>
    </cfRule>
  </conditionalFormatting>
  <conditionalFormatting sqref="O19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{A9B95195-33FC-438C-8172-703EA1297E67}</x14:id>
        </ext>
      </extLst>
    </cfRule>
  </conditionalFormatting>
  <conditionalFormatting sqref="Q19">
    <cfRule type="dataBar" priority="5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{67042690-98F4-4C09-B210-941E94BF0DA7}</x14:id>
        </ext>
      </extLst>
    </cfRule>
  </conditionalFormatting>
  <conditionalFormatting sqref="R19">
    <cfRule type="dataBar" priority="5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{11F8A6E1-F944-4BCB-94A3-9C0EFB017AC4}</x14:id>
        </ext>
      </extLst>
    </cfRule>
  </conditionalFormatting>
  <conditionalFormatting sqref="L19">
    <cfRule type="dataBar" priority="5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{83973A01-63BD-45BF-831D-80D33DE28CC6}</x14:id>
        </ext>
      </extLst>
    </cfRule>
  </conditionalFormatting>
  <conditionalFormatting sqref="L19">
    <cfRule type="dataBar" priority="5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{82A25E73-5CC6-4423-A1A9-79CC8B7A9387}</x14:id>
        </ext>
      </extLst>
    </cfRule>
  </conditionalFormatting>
  <conditionalFormatting sqref="O19">
    <cfRule type="dataBar" priority="5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{B31BCDD4-73EC-409F-BD99-F00A83469EE8}</x14:id>
        </ext>
      </extLst>
    </cfRule>
  </conditionalFormatting>
  <conditionalFormatting sqref="Q19">
    <cfRule type="dataBar" priority="5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{00F9B8F2-29BF-4A38-9915-DCE2A75D6C5C}</x14:id>
        </ext>
      </extLst>
    </cfRule>
  </conditionalFormatting>
  <conditionalFormatting sqref="R19">
    <cfRule type="dataBar" priority="5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{4AD9461F-5789-4B9E-801D-79D1324A0D0F}</x14:id>
        </ext>
      </extLst>
    </cfRule>
  </conditionalFormatting>
  <conditionalFormatting sqref="L19">
    <cfRule type="dataBar" priority="5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{628D3FEE-9D95-4A28-AE0D-9D6311B9DADD}</x14:id>
        </ext>
      </extLst>
    </cfRule>
  </conditionalFormatting>
  <conditionalFormatting sqref="O19">
    <cfRule type="dataBar" priority="5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{1FD1B87D-300C-447A-8252-506C57580AA9}</x14:id>
        </ext>
      </extLst>
    </cfRule>
  </conditionalFormatting>
  <conditionalFormatting sqref="Q19"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{BF1E0E44-B168-47BB-96A1-6777CDC5E33A}</x14:id>
        </ext>
      </extLst>
    </cfRule>
  </conditionalFormatting>
  <conditionalFormatting sqref="R19">
    <cfRule type="dataBar" priority="5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{8F256630-4B37-4AEF-92BC-7CB1543FD373}</x14:id>
        </ext>
      </extLst>
    </cfRule>
  </conditionalFormatting>
  <conditionalFormatting sqref="L19">
    <cfRule type="dataBar" priority="5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{7BA60051-C35B-4A74-81A0-C60BF353693E}</x14:id>
        </ext>
      </extLst>
    </cfRule>
  </conditionalFormatting>
  <conditionalFormatting sqref="O19">
    <cfRule type="dataBar" priority="5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{1017E564-86FF-40A7-9F94-33F334ADE335}</x14:id>
        </ext>
      </extLst>
    </cfRule>
  </conditionalFormatting>
  <conditionalFormatting sqref="Q19">
    <cfRule type="dataBar" priority="5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{F5646614-D5E8-4132-9EAC-0C62663B2A76}</x14:id>
        </ext>
      </extLst>
    </cfRule>
  </conditionalFormatting>
  <conditionalFormatting sqref="R19">
    <cfRule type="dataBar" priority="5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{B1B8678C-23AD-42E3-ACE0-D2EC02031A74}</x14:id>
        </ext>
      </extLst>
    </cfRule>
  </conditionalFormatting>
  <conditionalFormatting sqref="Q20">
    <cfRule type="dataBar" priority="5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{07C88B60-F9E0-487B-9C79-4C79CFAD553E}</x14:id>
        </ext>
      </extLst>
    </cfRule>
  </conditionalFormatting>
  <conditionalFormatting sqref="Q20">
    <cfRule type="dataBar" priority="5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{BFC578A1-C758-4617-9C3F-71F436ACD852}</x14:id>
        </ext>
      </extLst>
    </cfRule>
  </conditionalFormatting>
  <conditionalFormatting sqref="R20">
    <cfRule type="dataBar" priority="5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{FBC28FD3-6550-42C8-890B-2789D6407510}</x14:id>
        </ext>
      </extLst>
    </cfRule>
    <cfRule type="dataBar" priority="5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{2F507029-9A68-41C3-9C0C-B55EEC032364}</x14:id>
        </ext>
      </extLst>
    </cfRule>
  </conditionalFormatting>
  <conditionalFormatting sqref="Q20">
    <cfRule type="dataBar" priority="5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{DEA84595-DD4F-4C5D-A5CC-23843CD77F63}</x14:id>
        </ext>
      </extLst>
    </cfRule>
  </conditionalFormatting>
  <conditionalFormatting sqref="R20">
    <cfRule type="dataBar" priority="5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{C1FE3940-8018-4AD2-B3BE-CD47874261F4}</x14:id>
        </ext>
      </extLst>
    </cfRule>
  </conditionalFormatting>
  <conditionalFormatting sqref="Q20">
    <cfRule type="dataBar" priority="5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{7407D99D-C7F3-4D6C-BED3-85DF966ACBE6}</x14:id>
        </ext>
      </extLst>
    </cfRule>
  </conditionalFormatting>
  <conditionalFormatting sqref="R20">
    <cfRule type="dataBar" priority="5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{48220B9E-0D62-4D8E-8B3F-AEBB0ECCAEE4}</x14:id>
        </ext>
      </extLst>
    </cfRule>
  </conditionalFormatting>
  <conditionalFormatting sqref="Q20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{CD355D3F-7971-4606-A735-89D45AF35E07}</x14:id>
        </ext>
      </extLst>
    </cfRule>
  </conditionalFormatting>
  <conditionalFormatting sqref="R20">
    <cfRule type="dataBar" priority="5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{A0C738B7-E017-436F-9052-F5F05117FD99}</x14:id>
        </ext>
      </extLst>
    </cfRule>
  </conditionalFormatting>
  <conditionalFormatting sqref="R20">
    <cfRule type="dataBar" priority="5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{9A488341-A3AF-4053-8BF5-51F603903A49}</x14:id>
        </ext>
      </extLst>
    </cfRule>
  </conditionalFormatting>
  <conditionalFormatting sqref="O20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{7930FB1D-D199-4317-904E-10699AE5C30B}</x14:id>
        </ext>
      </extLst>
    </cfRule>
    <cfRule type="dataBar" priority="5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{FC3364FE-CBE4-4321-9810-8797F86F2EBA}</x14:id>
        </ext>
      </extLst>
    </cfRule>
  </conditionalFormatting>
  <conditionalFormatting sqref="O20">
    <cfRule type="dataBar" priority="5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{615F0F79-AAC4-4FE3-9644-B0FF969B5AC9}</x14:id>
        </ext>
      </extLst>
    </cfRule>
  </conditionalFormatting>
  <conditionalFormatting sqref="O20">
    <cfRule type="dataBar" priority="5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{1EE197AC-F40A-44EC-8BB8-E342F7ACC380}</x14:id>
        </ext>
      </extLst>
    </cfRule>
  </conditionalFormatting>
  <conditionalFormatting sqref="L20"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{A5C6C809-F982-4186-BF7A-EEF6133DDEA4}</x14:id>
        </ext>
      </extLst>
    </cfRule>
    <cfRule type="dataBar" priority="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{6E878BFC-E2E0-4F73-862B-84D6581AEE99}</x14:id>
        </ext>
      </extLst>
    </cfRule>
  </conditionalFormatting>
  <conditionalFormatting sqref="L20">
    <cfRule type="dataBar" priority="5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{4E238CB8-BF71-4A79-A08D-15E17AD6E467}</x14:id>
        </ext>
      </extLst>
    </cfRule>
  </conditionalFormatting>
  <conditionalFormatting sqref="L20">
    <cfRule type="dataBar" priority="5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{F5985531-A722-4708-8C54-720EFD7DE145}</x14:id>
        </ext>
      </extLst>
    </cfRule>
  </conditionalFormatting>
  <conditionalFormatting sqref="O20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{72B2BDDD-C9C8-4673-B04B-BCE023F82FC4}</x14:id>
        </ext>
      </extLst>
    </cfRule>
  </conditionalFormatting>
  <conditionalFormatting sqref="Q20">
    <cfRule type="dataBar" priority="5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{EDB6910F-231A-4B81-9B0A-FAD7440C6F30}</x14:id>
        </ext>
      </extLst>
    </cfRule>
  </conditionalFormatting>
  <conditionalFormatting sqref="R20">
    <cfRule type="dataBar" priority="5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{389F8815-FA53-493B-9080-1B0F0C24D294}</x14:id>
        </ext>
      </extLst>
    </cfRule>
  </conditionalFormatting>
  <conditionalFormatting sqref="L20"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{2D4BB8B0-2D0B-4C0F-832B-70B3FAE2BCA6}</x14:id>
        </ext>
      </extLst>
    </cfRule>
  </conditionalFormatting>
  <conditionalFormatting sqref="L20">
    <cfRule type="dataBar" priority="5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{1B5E2002-7FED-42C0-923D-9386B39ED291}</x14:id>
        </ext>
      </extLst>
    </cfRule>
  </conditionalFormatting>
  <conditionalFormatting sqref="O20">
    <cfRule type="dataBar" priority="5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{E432A86B-34F0-471B-8CCC-50F56D6DF100}</x14:id>
        </ext>
      </extLst>
    </cfRule>
  </conditionalFormatting>
  <conditionalFormatting sqref="Q20">
    <cfRule type="dataBar" priority="5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{C81DA0BE-7B49-4256-AB57-54E3B53D30FA}</x14:id>
        </ext>
      </extLst>
    </cfRule>
  </conditionalFormatting>
  <conditionalFormatting sqref="R20">
    <cfRule type="dataBar" priority="4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{0635EACC-3B0D-4608-AE91-C2709D5B4D45}</x14:id>
        </ext>
      </extLst>
    </cfRule>
  </conditionalFormatting>
  <conditionalFormatting sqref="L20">
    <cfRule type="dataBar" priority="4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{6044125A-00FF-453A-8AFB-DF5C767AC672}</x14:id>
        </ext>
      </extLst>
    </cfRule>
  </conditionalFormatting>
  <conditionalFormatting sqref="O20">
    <cfRule type="dataBar" priority="4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{24951A0F-CF52-4751-AF78-653EC0EE3D88}</x14:id>
        </ext>
      </extLst>
    </cfRule>
  </conditionalFormatting>
  <conditionalFormatting sqref="Q20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{C17FB340-92B8-42A2-B3C2-1D5834F481D5}</x14:id>
        </ext>
      </extLst>
    </cfRule>
  </conditionalFormatting>
  <conditionalFormatting sqref="R20">
    <cfRule type="dataBar" priority="4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{5C0BDEE9-FB33-425B-8158-A089694A94ED}</x14:id>
        </ext>
      </extLst>
    </cfRule>
  </conditionalFormatting>
  <conditionalFormatting sqref="L20">
    <cfRule type="dataBar" priority="4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{CECBAE02-AE37-413C-AAD0-7D6ADDB9958A}</x14:id>
        </ext>
      </extLst>
    </cfRule>
  </conditionalFormatting>
  <conditionalFormatting sqref="O20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{E6A81A1C-09BA-4348-91A3-A229DF1F5A28}</x14:id>
        </ext>
      </extLst>
    </cfRule>
  </conditionalFormatting>
  <conditionalFormatting sqref="Q20"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{4BDE3337-EAE1-4BDC-9E6E-5F4DB413BF87}</x14:id>
        </ext>
      </extLst>
    </cfRule>
  </conditionalFormatting>
  <conditionalFormatting sqref="R20">
    <cfRule type="dataBar" priority="4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{BBE3AEA7-4747-41C7-B1D1-BED074FE1296}</x14:id>
        </ext>
      </extLst>
    </cfRule>
  </conditionalFormatting>
  <conditionalFormatting sqref="Q21"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{0870E627-457E-4C3A-B1D0-F421FF6261E1}</x14:id>
        </ext>
      </extLst>
    </cfRule>
  </conditionalFormatting>
  <conditionalFormatting sqref="Q21">
    <cfRule type="dataBar" priority="4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{3F5DBD82-4C65-4CD2-A669-1D7493AE70A2}</x14:id>
        </ext>
      </extLst>
    </cfRule>
  </conditionalFormatting>
  <conditionalFormatting sqref="R21">
    <cfRule type="dataBar" priority="4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{AFB26D3B-6696-4B5E-B90C-2C73615F3F3E}</x14:id>
        </ext>
      </extLst>
    </cfRule>
    <cfRule type="dataBar" priority="4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{5A99FA7E-F44C-4D9E-B21C-90365A59B8FC}</x14:id>
        </ext>
      </extLst>
    </cfRule>
  </conditionalFormatting>
  <conditionalFormatting sqref="Q21"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{D1EE9727-A6A1-4B16-95E0-C02240DBCC41}</x14:id>
        </ext>
      </extLst>
    </cfRule>
  </conditionalFormatting>
  <conditionalFormatting sqref="R21">
    <cfRule type="dataBar" priority="4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{BA1ED34A-32B0-46F1-A63D-FFD3469D42FC}</x14:id>
        </ext>
      </extLst>
    </cfRule>
  </conditionalFormatting>
  <conditionalFormatting sqref="Q21"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{64C44F98-F4E1-4FA5-ABC8-31F33478262D}</x14:id>
        </ext>
      </extLst>
    </cfRule>
  </conditionalFormatting>
  <conditionalFormatting sqref="R21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{004ABD6B-BEA0-452B-8FD0-646795E87185}</x14:id>
        </ext>
      </extLst>
    </cfRule>
  </conditionalFormatting>
  <conditionalFormatting sqref="Q21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{65F4027F-0B5C-4E9D-B965-785E53885CB5}</x14:id>
        </ext>
      </extLst>
    </cfRule>
  </conditionalFormatting>
  <conditionalFormatting sqref="R21">
    <cfRule type="dataBar" priority="4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{76CE2483-0C4E-43DA-8369-3DD84AD87D99}</x14:id>
        </ext>
      </extLst>
    </cfRule>
  </conditionalFormatting>
  <conditionalFormatting sqref="R21">
    <cfRule type="dataBar" priority="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{30F00C2D-60D4-4C84-A7B5-C846EB10F462}</x14:id>
        </ext>
      </extLst>
    </cfRule>
  </conditionalFormatting>
  <conditionalFormatting sqref="O21"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{F2CC5503-69B4-4EC9-A421-8FB4A8F309BA}</x14:id>
        </ext>
      </extLst>
    </cfRule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{AD6181C1-ECA7-4F55-91B2-7EBFE0BE7457}</x14:id>
        </ext>
      </extLst>
    </cfRule>
  </conditionalFormatting>
  <conditionalFormatting sqref="O21">
    <cfRule type="dataBar" priority="4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{59471F52-D0FC-47EB-9AA5-AF321AEEB952}</x14:id>
        </ext>
      </extLst>
    </cfRule>
  </conditionalFormatting>
  <conditionalFormatting sqref="O21">
    <cfRule type="dataBar" priority="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{19DD1BF3-79B3-4E77-B0CC-E833F74149CF}</x14:id>
        </ext>
      </extLst>
    </cfRule>
  </conditionalFormatting>
  <conditionalFormatting sqref="L21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{BB04E097-3FB7-46D8-AB97-3E2DBABCB2A3}</x14:id>
        </ext>
      </extLst>
    </cfRule>
    <cfRule type="dataBar" priority="4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{037CD781-4018-47B8-979B-0E252C164204}</x14:id>
        </ext>
      </extLst>
    </cfRule>
  </conditionalFormatting>
  <conditionalFormatting sqref="L21">
    <cfRule type="dataBar" priority="4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{D81BB877-0DD9-4E7B-94C8-2F331481FFD2}</x14:id>
        </ext>
      </extLst>
    </cfRule>
  </conditionalFormatting>
  <conditionalFormatting sqref="L21">
    <cfRule type="dataBar" priority="4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{E504F2B3-E904-44D8-B7E2-E05860A003E3}</x14:id>
        </ext>
      </extLst>
    </cfRule>
  </conditionalFormatting>
  <conditionalFormatting sqref="O21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{D7648C5D-9668-4B1B-9208-CEE8B8052B04}</x14:id>
        </ext>
      </extLst>
    </cfRule>
  </conditionalFormatting>
  <conditionalFormatting sqref="Q21">
    <cfRule type="dataBar" priority="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{57184BAA-59CF-4DDD-BF8A-CA6C8E7905B4}</x14:id>
        </ext>
      </extLst>
    </cfRule>
  </conditionalFormatting>
  <conditionalFormatting sqref="R21">
    <cfRule type="dataBar" priority="4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{86C20A58-709D-4B47-94CA-DB371D35D470}</x14:id>
        </ext>
      </extLst>
    </cfRule>
  </conditionalFormatting>
  <conditionalFormatting sqref="L21"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{FA99C7F5-D302-4AE9-8A6F-7E69829EEC0E}</x14:id>
        </ext>
      </extLst>
    </cfRule>
  </conditionalFormatting>
  <conditionalFormatting sqref="L21">
    <cfRule type="dataBar" priority="4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{64BAA939-8794-4FD7-8B47-B285FB7458D2}</x14:id>
        </ext>
      </extLst>
    </cfRule>
  </conditionalFormatting>
  <conditionalFormatting sqref="O21">
    <cfRule type="dataBar" priority="4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{A7C770D0-84CA-4654-9471-974A104DF878}</x14:id>
        </ext>
      </extLst>
    </cfRule>
  </conditionalFormatting>
  <conditionalFormatting sqref="Q21">
    <cfRule type="dataBar" priority="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{483B8387-0195-4EC0-A03A-78F5A89B7A33}</x14:id>
        </ext>
      </extLst>
    </cfRule>
  </conditionalFormatting>
  <conditionalFormatting sqref="R21">
    <cfRule type="dataBar" priority="4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{3FE3B55C-BE76-4A83-A49A-D9197D8A926B}</x14:id>
        </ext>
      </extLst>
    </cfRule>
  </conditionalFormatting>
  <conditionalFormatting sqref="L21">
    <cfRule type="dataBar" priority="4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{A8B99369-9873-4A13-BE15-907A312ACD42}</x14:id>
        </ext>
      </extLst>
    </cfRule>
  </conditionalFormatting>
  <conditionalFormatting sqref="O21">
    <cfRule type="dataBar" priority="4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{DF3F1036-AACA-4A30-97B9-69073D1F84BF}</x14:id>
        </ext>
      </extLst>
    </cfRule>
  </conditionalFormatting>
  <conditionalFormatting sqref="Q21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{C5ACA1FA-055A-4808-8C67-3BB2D357F26A}</x14:id>
        </ext>
      </extLst>
    </cfRule>
  </conditionalFormatting>
  <conditionalFormatting sqref="R21">
    <cfRule type="dataBar" priority="4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{42C90133-5CF5-464C-8648-65E98F6DE803}</x14:id>
        </ext>
      </extLst>
    </cfRule>
  </conditionalFormatting>
  <conditionalFormatting sqref="L21">
    <cfRule type="dataBar" priority="4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{67C4BB68-EBAB-4AD7-B31C-F932E3608EFC}</x14:id>
        </ext>
      </extLst>
    </cfRule>
  </conditionalFormatting>
  <conditionalFormatting sqref="O21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{D0E3E82F-CF47-4A0F-8E68-B01BEAE9582E}</x14:id>
        </ext>
      </extLst>
    </cfRule>
  </conditionalFormatting>
  <conditionalFormatting sqref="Q21">
    <cfRule type="dataBar" priority="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{EF899514-E731-450A-B5A0-D0DCE81ED0C3}</x14:id>
        </ext>
      </extLst>
    </cfRule>
  </conditionalFormatting>
  <conditionalFormatting sqref="R21">
    <cfRule type="dataBar" priority="4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{8BB3FA91-08AC-4C82-B423-5A03A7AA0C2D}</x14:id>
        </ext>
      </extLst>
    </cfRule>
  </conditionalFormatting>
  <conditionalFormatting sqref="Q5"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{62169173-B175-4315-A424-018D99648226}</x14:id>
        </ext>
      </extLst>
    </cfRule>
  </conditionalFormatting>
  <conditionalFormatting sqref="Q5">
    <cfRule type="dataBar" priority="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{BE965428-8552-4383-9D39-8D4AE4E0DA05}</x14:id>
        </ext>
      </extLst>
    </cfRule>
  </conditionalFormatting>
  <conditionalFormatting sqref="R5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{2C0729CA-FC60-4DDA-8014-F12CC3E08879}</x14:id>
        </ext>
      </extLst>
    </cfRule>
    <cfRule type="dataBar" priority="4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{017D1221-4036-4914-BD3D-B53D9C960678}</x14:id>
        </ext>
      </extLst>
    </cfRule>
  </conditionalFormatting>
  <conditionalFormatting sqref="Q5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{E9EA5428-50C3-44DF-8B13-C8A223FA3706}</x14:id>
        </ext>
      </extLst>
    </cfRule>
  </conditionalFormatting>
  <conditionalFormatting sqref="R5">
    <cfRule type="dataBar" priority="4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{5E055536-7632-4AD9-8590-A3B5DD874632}</x14:id>
        </ext>
      </extLst>
    </cfRule>
  </conditionalFormatting>
  <conditionalFormatting sqref="Q5"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{2A14F9EB-593F-4F9A-BD20-EFA7EB776405}</x14:id>
        </ext>
      </extLst>
    </cfRule>
  </conditionalFormatting>
  <conditionalFormatting sqref="R5">
    <cfRule type="dataBar" priority="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{4DED8F14-87B5-43A2-8FB4-19DB3B3F855F}</x14:id>
        </ext>
      </extLst>
    </cfRule>
  </conditionalFormatting>
  <conditionalFormatting sqref="Q5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{471CAB42-0B7F-4CF9-9658-E9AC02317EDA}</x14:id>
        </ext>
      </extLst>
    </cfRule>
  </conditionalFormatting>
  <conditionalFormatting sqref="R5">
    <cfRule type="dataBar" priority="4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{0DEDA145-4452-49BF-BFEE-0EA4FD244CD4}</x14:id>
        </ext>
      </extLst>
    </cfRule>
  </conditionalFormatting>
  <conditionalFormatting sqref="R5">
    <cfRule type="dataBar" priority="4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{E63E24CE-CF33-4AE4-930B-986A71BB6296}</x14:id>
        </ext>
      </extLst>
    </cfRule>
  </conditionalFormatting>
  <conditionalFormatting sqref="O5"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{94040AC6-F7CF-48D6-880F-2E6AC90254F8}</x14:id>
        </ext>
      </extLst>
    </cfRule>
    <cfRule type="dataBar" priority="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{2B16F4FC-E5BF-4119-8603-B98C6F12DC42}</x14:id>
        </ext>
      </extLst>
    </cfRule>
  </conditionalFormatting>
  <conditionalFormatting sqref="O5">
    <cfRule type="dataBar" priority="4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{7E0702C0-00B3-423B-B3D5-B0024EDB472D}</x14:id>
        </ext>
      </extLst>
    </cfRule>
  </conditionalFormatting>
  <conditionalFormatting sqref="O5">
    <cfRule type="dataBar" priority="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{494C7CD5-C134-4C36-89EE-D442027E1364}</x14:id>
        </ext>
      </extLst>
    </cfRule>
  </conditionalFormatting>
  <conditionalFormatting sqref="L5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{17C54A4A-DE31-4D85-8D7E-1433DD48D726}</x14:id>
        </ext>
      </extLst>
    </cfRule>
    <cfRule type="dataBar" priority="4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{DFF57938-BC88-4B4E-995B-6F8BD9B14ED2}</x14:id>
        </ext>
      </extLst>
    </cfRule>
  </conditionalFormatting>
  <conditionalFormatting sqref="L5">
    <cfRule type="dataBar" priority="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{C6592AD7-404A-4005-A31E-BAD2BF874B0D}</x14:id>
        </ext>
      </extLst>
    </cfRule>
  </conditionalFormatting>
  <conditionalFormatting sqref="L5">
    <cfRule type="dataBar" priority="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{F9FD3CA8-E85A-44CB-9A73-D29B760EEB99}</x14:id>
        </ext>
      </extLst>
    </cfRule>
  </conditionalFormatting>
  <conditionalFormatting sqref="O5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{833B93AC-4139-46C4-A74F-AB7398EB5C62}</x14:id>
        </ext>
      </extLst>
    </cfRule>
  </conditionalFormatting>
  <conditionalFormatting sqref="Q5">
    <cfRule type="dataBar" priority="4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{8CD1024F-DCC2-450D-87C8-4EC97E8BC538}</x14:id>
        </ext>
      </extLst>
    </cfRule>
  </conditionalFormatting>
  <conditionalFormatting sqref="R5">
    <cfRule type="dataBar" priority="4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{6A177DDF-0F02-423B-A65A-8CD98D3697AA}</x14:id>
        </ext>
      </extLst>
    </cfRule>
  </conditionalFormatting>
  <conditionalFormatting sqref="L5"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{7C63F819-6919-4172-85BA-EFD4C9AA9B46}</x14:id>
        </ext>
      </extLst>
    </cfRule>
  </conditionalFormatting>
  <conditionalFormatting sqref="L5">
    <cfRule type="dataBar" priority="4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{CE8F4891-EE33-4907-A1ED-5256DFD69E1E}</x14:id>
        </ext>
      </extLst>
    </cfRule>
  </conditionalFormatting>
  <conditionalFormatting sqref="O5"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{EBFFC035-6DA8-4081-896D-991A2F33302B}</x14:id>
        </ext>
      </extLst>
    </cfRule>
  </conditionalFormatting>
  <conditionalFormatting sqref="Q5">
    <cfRule type="dataBar" priority="4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{04C085D2-3F1B-408C-A754-DB0B304890D5}</x14:id>
        </ext>
      </extLst>
    </cfRule>
  </conditionalFormatting>
  <conditionalFormatting sqref="R5">
    <cfRule type="dataBar" priority="4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{B133CA20-ECE4-4166-9339-B9008A71C99F}</x14:id>
        </ext>
      </extLst>
    </cfRule>
  </conditionalFormatting>
  <conditionalFormatting sqref="L5">
    <cfRule type="dataBar" priority="4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{C0FFFA8B-9B08-45FC-8F12-8CC3DF51013D}</x14:id>
        </ext>
      </extLst>
    </cfRule>
  </conditionalFormatting>
  <conditionalFormatting sqref="O5">
    <cfRule type="dataBar" priority="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{81A3ABA2-C369-4B86-9D68-945A639F6828}</x14:id>
        </ext>
      </extLst>
    </cfRule>
  </conditionalFormatting>
  <conditionalFormatting sqref="Q5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{7BC20956-1553-429C-A812-6929E08EF845}</x14:id>
        </ext>
      </extLst>
    </cfRule>
  </conditionalFormatting>
  <conditionalFormatting sqref="R5">
    <cfRule type="dataBar" priority="4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{6AFD4D79-99DC-4E55-850F-7559DC321054}</x14:id>
        </ext>
      </extLst>
    </cfRule>
  </conditionalFormatting>
  <conditionalFormatting sqref="L5">
    <cfRule type="dataBar" priority="4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{AFB6D2E5-EB09-4F0F-9CA3-FC83070D69B8}</x14:id>
        </ext>
      </extLst>
    </cfRule>
  </conditionalFormatting>
  <conditionalFormatting sqref="O5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{C32CC879-FB14-453D-8162-54A82A5DA74B}</x14:id>
        </ext>
      </extLst>
    </cfRule>
  </conditionalFormatting>
  <conditionalFormatting sqref="Q5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{F666279A-A2D3-4F9A-B52B-FB36EC8236A8}</x14:id>
        </ext>
      </extLst>
    </cfRule>
  </conditionalFormatting>
  <conditionalFormatting sqref="R5">
    <cfRule type="dataBar" priority="4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{C18FAC53-C02E-4587-B258-99295FE3F226}</x14:id>
        </ext>
      </extLst>
    </cfRule>
  </conditionalFormatting>
  <conditionalFormatting sqref="Q22">
    <cfRule type="dataBar" priority="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{0F3D9DD2-F539-4B60-988D-E98F5731E5C9}</x14:id>
        </ext>
      </extLst>
    </cfRule>
  </conditionalFormatting>
  <conditionalFormatting sqref="Q22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{93427F7C-6B55-445A-9082-B560D94A95A7}</x14:id>
        </ext>
      </extLst>
    </cfRule>
  </conditionalFormatting>
  <conditionalFormatting sqref="R22">
    <cfRule type="dataBar" priority="4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{22B9523A-06F9-4E94-A508-897602B6BF37}</x14:id>
        </ext>
      </extLst>
    </cfRule>
    <cfRule type="dataBar" priority="4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{2A712DEC-A178-4944-BBEB-A0E6354EA0B6}</x14:id>
        </ext>
      </extLst>
    </cfRule>
  </conditionalFormatting>
  <conditionalFormatting sqref="Q22">
    <cfRule type="dataBar" priority="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{D759C999-26A1-4675-922E-4203DD2881F7}</x14:id>
        </ext>
      </extLst>
    </cfRule>
  </conditionalFormatting>
  <conditionalFormatting sqref="R22">
    <cfRule type="dataBar" priority="4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{E08F4239-25D4-41B7-A50F-362A8591EA94}</x14:id>
        </ext>
      </extLst>
    </cfRule>
  </conditionalFormatting>
  <conditionalFormatting sqref="Q22">
    <cfRule type="dataBar" priority="4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{5872F62F-5090-4F5F-A7AE-EBCEDB9C87DB}</x14:id>
        </ext>
      </extLst>
    </cfRule>
  </conditionalFormatting>
  <conditionalFormatting sqref="R22">
    <cfRule type="dataBar" priority="4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{47D8C128-19EF-4045-BB23-B9E285B5A802}</x14:id>
        </ext>
      </extLst>
    </cfRule>
  </conditionalFormatting>
  <conditionalFormatting sqref="Q22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{4796A9F7-F7EB-4E3A-BED7-35B63BC34328}</x14:id>
        </ext>
      </extLst>
    </cfRule>
  </conditionalFormatting>
  <conditionalFormatting sqref="R22">
    <cfRule type="dataBar" priority="4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{64F49A11-DC8E-4A29-AE74-A43D57C89A01}</x14:id>
        </ext>
      </extLst>
    </cfRule>
  </conditionalFormatting>
  <conditionalFormatting sqref="R22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{8D417B0F-EE87-4427-A7A1-98350A25B037}</x14:id>
        </ext>
      </extLst>
    </cfRule>
  </conditionalFormatting>
  <conditionalFormatting sqref="O22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{DA0B831D-60AD-4F6A-89C1-BFB429763CB9}</x14:id>
        </ext>
      </extLst>
    </cfRule>
    <cfRule type="dataBar" priority="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{63CB96DA-06D7-4B1C-AF50-8595A2D774E9}</x14:id>
        </ext>
      </extLst>
    </cfRule>
  </conditionalFormatting>
  <conditionalFormatting sqref="O22">
    <cfRule type="dataBar" priority="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{523A71B8-2E39-43AB-B228-2E7000635EF7}</x14:id>
        </ext>
      </extLst>
    </cfRule>
  </conditionalFormatting>
  <conditionalFormatting sqref="O22"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{CFE08340-82C4-4002-9451-63896FAE9E02}</x14:id>
        </ext>
      </extLst>
    </cfRule>
  </conditionalFormatting>
  <conditionalFormatting sqref="L22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{0C7394E4-47A1-48C6-A345-7354CE21F1AE}</x14:id>
        </ext>
      </extLst>
    </cfRule>
    <cfRule type="dataBar" priority="4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{FB2238AE-5227-4A89-BCF4-E5042DBA8110}</x14:id>
        </ext>
      </extLst>
    </cfRule>
  </conditionalFormatting>
  <conditionalFormatting sqref="L22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{44792BED-2A65-4FDC-80D9-5876525ED407}</x14:id>
        </ext>
      </extLst>
    </cfRule>
  </conditionalFormatting>
  <conditionalFormatting sqref="L22">
    <cfRule type="dataBar" priority="4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{898E7219-C7CC-457A-803C-D415BA67E1CA}</x14:id>
        </ext>
      </extLst>
    </cfRule>
  </conditionalFormatting>
  <conditionalFormatting sqref="O22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{3F27DB68-B3FB-49DA-BF11-A489514175FA}</x14:id>
        </ext>
      </extLst>
    </cfRule>
  </conditionalFormatting>
  <conditionalFormatting sqref="Q22">
    <cfRule type="dataBar" priority="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{788764D9-6E4D-4DE9-B334-F5283B498C76}</x14:id>
        </ext>
      </extLst>
    </cfRule>
  </conditionalFormatting>
  <conditionalFormatting sqref="R22">
    <cfRule type="dataBar" priority="3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{ACE5BEF8-BC2E-4D6A-A651-A24427AE0434}</x14:id>
        </ext>
      </extLst>
    </cfRule>
  </conditionalFormatting>
  <conditionalFormatting sqref="L22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{BD91C9BA-F06B-42B5-ADFB-15B3BC1A725B}</x14:id>
        </ext>
      </extLst>
    </cfRule>
  </conditionalFormatting>
  <conditionalFormatting sqref="L22">
    <cfRule type="dataBar" priority="3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{663F4C9A-189B-4E70-9D36-002FE01F5309}</x14:id>
        </ext>
      </extLst>
    </cfRule>
  </conditionalFormatting>
  <conditionalFormatting sqref="O22">
    <cfRule type="dataBar" priority="3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{DC8E5711-19ED-48F6-BD14-0E93FE0E9171}</x14:id>
        </ext>
      </extLst>
    </cfRule>
  </conditionalFormatting>
  <conditionalFormatting sqref="Q22">
    <cfRule type="dataBar" priority="3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{CB759E88-5B32-4F83-95CD-F6B263C4211D}</x14:id>
        </ext>
      </extLst>
    </cfRule>
  </conditionalFormatting>
  <conditionalFormatting sqref="R22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{C1EAC0F4-D2EE-4125-A779-2391C2EA96CF}</x14:id>
        </ext>
      </extLst>
    </cfRule>
  </conditionalFormatting>
  <conditionalFormatting sqref="L22">
    <cfRule type="dataBar" priority="3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{FB3D3206-61C9-4D05-BE07-3E7341945AF9}</x14:id>
        </ext>
      </extLst>
    </cfRule>
  </conditionalFormatting>
  <conditionalFormatting sqref="O22">
    <cfRule type="dataBar" priority="3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{CA7123DC-DDCE-4E02-9DAB-7202D67BE15C}</x14:id>
        </ext>
      </extLst>
    </cfRule>
  </conditionalFormatting>
  <conditionalFormatting sqref="Q22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{8B4AA13C-2E53-4352-820B-837DCBDD62DD}</x14:id>
        </ext>
      </extLst>
    </cfRule>
  </conditionalFormatting>
  <conditionalFormatting sqref="R22">
    <cfRule type="dataBar" priority="3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{1BCA22FB-6ED3-4B37-A647-F3F9C5066A69}</x14:id>
        </ext>
      </extLst>
    </cfRule>
  </conditionalFormatting>
  <conditionalFormatting sqref="L22">
    <cfRule type="dataBar" priority="3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{EEEF89BF-B80D-4BA5-BD39-446A0B5B939B}</x14:id>
        </ext>
      </extLst>
    </cfRule>
  </conditionalFormatting>
  <conditionalFormatting sqref="O22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{A3E6422C-BE6B-4568-8923-9F60E68135E4}</x14:id>
        </ext>
      </extLst>
    </cfRule>
  </conditionalFormatting>
  <conditionalFormatting sqref="Q22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{554C2345-51CF-498E-B4FA-A1F9269ED3A1}</x14:id>
        </ext>
      </extLst>
    </cfRule>
  </conditionalFormatting>
  <conditionalFormatting sqref="R22">
    <cfRule type="dataBar" priority="3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{54CE1B90-57C0-432B-B00C-84BF324BACFE}</x14:id>
        </ext>
      </extLst>
    </cfRule>
  </conditionalFormatting>
  <conditionalFormatting sqref="Q23"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{DD980455-A4DB-45F1-8BCF-B9211716A623}</x14:id>
        </ext>
      </extLst>
    </cfRule>
  </conditionalFormatting>
  <conditionalFormatting sqref="Q23">
    <cfRule type="dataBar" priority="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{83E43ADD-DB95-49AB-94BD-A7DE7A0AAD87}</x14:id>
        </ext>
      </extLst>
    </cfRule>
  </conditionalFormatting>
  <conditionalFormatting sqref="R23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{252C692F-3D38-4358-A725-80A25AF32193}</x14:id>
        </ext>
      </extLst>
    </cfRule>
    <cfRule type="dataBar" priority="3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{2C87C34F-495D-4F4E-AF63-6D15154117FC}</x14:id>
        </ext>
      </extLst>
    </cfRule>
  </conditionalFormatting>
  <conditionalFormatting sqref="Q23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{2FF8CEAF-3B1D-47C8-A962-D10EEFC6DC76}</x14:id>
        </ext>
      </extLst>
    </cfRule>
  </conditionalFormatting>
  <conditionalFormatting sqref="R23"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{CC2B3597-7256-4F00-8517-ADD5D0E43445}</x14:id>
        </ext>
      </extLst>
    </cfRule>
  </conditionalFormatting>
  <conditionalFormatting sqref="Q23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{303D1F22-0C3E-49E6-BD87-8F5992DAB9B5}</x14:id>
        </ext>
      </extLst>
    </cfRule>
  </conditionalFormatting>
  <conditionalFormatting sqref="R23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{4E79F534-5E3F-4590-84CD-7D334A5016D3}</x14:id>
        </ext>
      </extLst>
    </cfRule>
  </conditionalFormatting>
  <conditionalFormatting sqref="Q23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{ACF65D2F-8AF3-4A1E-AF56-6EEF0DCEB46B}</x14:id>
        </ext>
      </extLst>
    </cfRule>
  </conditionalFormatting>
  <conditionalFormatting sqref="R23">
    <cfRule type="dataBar" priority="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{0E81C959-7AD5-4D57-A033-B64AC32D6BFD}</x14:id>
        </ext>
      </extLst>
    </cfRule>
  </conditionalFormatting>
  <conditionalFormatting sqref="R23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{87142425-A4D0-4F42-8D93-9D220B8A3036}</x14:id>
        </ext>
      </extLst>
    </cfRule>
  </conditionalFormatting>
  <conditionalFormatting sqref="O23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{FEE8B636-C9CE-4209-BC75-2382D1BA486E}</x14:id>
        </ext>
      </extLst>
    </cfRule>
    <cfRule type="dataBar" priority="3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{1172FF69-7F7D-495E-AF50-540310F3276B}</x14:id>
        </ext>
      </extLst>
    </cfRule>
  </conditionalFormatting>
  <conditionalFormatting sqref="O23"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{83D537F4-5E40-488E-89CC-052CE68136CC}</x14:id>
        </ext>
      </extLst>
    </cfRule>
  </conditionalFormatting>
  <conditionalFormatting sqref="O23">
    <cfRule type="dataBar" priority="3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{E4C7641B-6A81-42E2-A80A-4FE5DF177451}</x14:id>
        </ext>
      </extLst>
    </cfRule>
  </conditionalFormatting>
  <conditionalFormatting sqref="L23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{864CE2CC-04D1-43D5-85DB-74F11FFC7628}</x14:id>
        </ext>
      </extLst>
    </cfRule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{6E379F6E-9C9C-40A9-A09B-FE710B1E831B}</x14:id>
        </ext>
      </extLst>
    </cfRule>
  </conditionalFormatting>
  <conditionalFormatting sqref="L23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{DF54AEB0-6438-4DEC-8FEC-E37DE2142008}</x14:id>
        </ext>
      </extLst>
    </cfRule>
  </conditionalFormatting>
  <conditionalFormatting sqref="L23">
    <cfRule type="dataBar" priority="3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{988B9504-6B30-412D-AC33-F2790959828F}</x14:id>
        </ext>
      </extLst>
    </cfRule>
  </conditionalFormatting>
  <conditionalFormatting sqref="O23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{95401E88-7EC2-4914-8141-B59E4C10C29B}</x14:id>
        </ext>
      </extLst>
    </cfRule>
  </conditionalFormatting>
  <conditionalFormatting sqref="Q23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{1E922207-AA5F-427C-8107-FBCC831AEE7D}</x14:id>
        </ext>
      </extLst>
    </cfRule>
  </conditionalFormatting>
  <conditionalFormatting sqref="R23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{D6ADE4A3-67EA-457A-8FE4-918EB6010C83}</x14:id>
        </ext>
      </extLst>
    </cfRule>
  </conditionalFormatting>
  <conditionalFormatting sqref="L23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{39EC648E-B534-485D-9C1B-D0F13CA6045D}</x14:id>
        </ext>
      </extLst>
    </cfRule>
  </conditionalFormatting>
  <conditionalFormatting sqref="L23">
    <cfRule type="dataBar" priority="3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{0B12CA89-B49F-4CA1-9D37-39DE97B5105C}</x14:id>
        </ext>
      </extLst>
    </cfRule>
  </conditionalFormatting>
  <conditionalFormatting sqref="O23">
    <cfRule type="dataBar" priority="3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{07E5F0DF-BA69-4657-BFB5-F64C3FDDEDEF}</x14:id>
        </ext>
      </extLst>
    </cfRule>
  </conditionalFormatting>
  <conditionalFormatting sqref="Q23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{F0070D74-3C14-4AC5-A9CA-CB36D6E2475D}</x14:id>
        </ext>
      </extLst>
    </cfRule>
  </conditionalFormatting>
  <conditionalFormatting sqref="R23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{5CCCEB4A-EF27-4A40-9EE0-3588520D380B}</x14:id>
        </ext>
      </extLst>
    </cfRule>
  </conditionalFormatting>
  <conditionalFormatting sqref="L23">
    <cfRule type="dataBar" priority="3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{B3B5A515-1E33-4A54-96B6-F2F4785AD1D7}</x14:id>
        </ext>
      </extLst>
    </cfRule>
  </conditionalFormatting>
  <conditionalFormatting sqref="O23"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{A89BA525-286A-48BC-A330-259A9A1FAFDD}</x14:id>
        </ext>
      </extLst>
    </cfRule>
  </conditionalFormatting>
  <conditionalFormatting sqref="Q23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{033E6A3E-7AF1-4810-B518-D0EA21C9DEDC}</x14:id>
        </ext>
      </extLst>
    </cfRule>
  </conditionalFormatting>
  <conditionalFormatting sqref="R23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{66804987-FCEC-4433-B967-9E21C63B1AE6}</x14:id>
        </ext>
      </extLst>
    </cfRule>
  </conditionalFormatting>
  <conditionalFormatting sqref="L23">
    <cfRule type="dataBar" priority="3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{C6F681BB-0198-426E-952E-C2C3B7D5967C}</x14:id>
        </ext>
      </extLst>
    </cfRule>
  </conditionalFormatting>
  <conditionalFormatting sqref="O23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{BE1B02AF-032D-4051-A9F8-BF3E7C1570D4}</x14:id>
        </ext>
      </extLst>
    </cfRule>
  </conditionalFormatting>
  <conditionalFormatting sqref="Q23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{07EE444A-3833-4728-B859-C15508CBC400}</x14:id>
        </ext>
      </extLst>
    </cfRule>
  </conditionalFormatting>
  <conditionalFormatting sqref="R23"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{CB8BDE4F-5056-4A0E-90EA-93F4851B62D3}</x14:id>
        </ext>
      </extLst>
    </cfRule>
  </conditionalFormatting>
  <conditionalFormatting sqref="Q24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{D87DBD81-BED2-4555-BC93-E99F5C045265}</x14:id>
        </ext>
      </extLst>
    </cfRule>
  </conditionalFormatting>
  <conditionalFormatting sqref="Q24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{F857AB62-3A8D-424C-BFFA-BAE91D638C0A}</x14:id>
        </ext>
      </extLst>
    </cfRule>
  </conditionalFormatting>
  <conditionalFormatting sqref="R24">
    <cfRule type="dataBar" priority="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{7B81A4BB-9EAD-4A0A-A953-85CBF30EC642}</x14:id>
        </ext>
      </extLst>
    </cfRule>
    <cfRule type="dataBar" priority="3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{26323356-29BA-4A75-8DA8-B02693D1702D}</x14:id>
        </ext>
      </extLst>
    </cfRule>
  </conditionalFormatting>
  <conditionalFormatting sqref="Q24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{D3E7023C-994A-4CFF-98D9-9B29BFF7B376}</x14:id>
        </ext>
      </extLst>
    </cfRule>
  </conditionalFormatting>
  <conditionalFormatting sqref="R24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{8419AA55-2DE0-4A66-85C1-E0850AFCBB39}</x14:id>
        </ext>
      </extLst>
    </cfRule>
  </conditionalFormatting>
  <conditionalFormatting sqref="Q24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{AFBE0694-4B19-46C6-A14F-85AAE7CCA85B}</x14:id>
        </ext>
      </extLst>
    </cfRule>
  </conditionalFormatting>
  <conditionalFormatting sqref="R24">
    <cfRule type="dataBar" priority="3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{A047E9A3-8B16-40D9-BF82-DEB86EE27EC3}</x14:id>
        </ext>
      </extLst>
    </cfRule>
  </conditionalFormatting>
  <conditionalFormatting sqref="Q24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{5293359A-DD46-48EA-9457-AD79DDF45E33}</x14:id>
        </ext>
      </extLst>
    </cfRule>
  </conditionalFormatting>
  <conditionalFormatting sqref="R24"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{EBEB0EFD-1D8A-4571-B05F-9D03917EE322}</x14:id>
        </ext>
      </extLst>
    </cfRule>
  </conditionalFormatting>
  <conditionalFormatting sqref="R24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{9C214E60-6B5B-4452-A40D-5736865CDD05}</x14:id>
        </ext>
      </extLst>
    </cfRule>
  </conditionalFormatting>
  <conditionalFormatting sqref="O24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{B7A24CAF-0E7E-41D0-B620-9314B692C4F2}</x14:id>
        </ext>
      </extLst>
    </cfRule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{F3B881AA-0C4F-4F95-98E8-CB4B8B3260E6}</x14:id>
        </ext>
      </extLst>
    </cfRule>
  </conditionalFormatting>
  <conditionalFormatting sqref="O24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{3BB13723-8DE8-4DF2-8726-FFC7E6DBBDAA}</x14:id>
        </ext>
      </extLst>
    </cfRule>
  </conditionalFormatting>
  <conditionalFormatting sqref="O24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{4469A49B-1B93-4176-80DD-F459BB11800F}</x14:id>
        </ext>
      </extLst>
    </cfRule>
  </conditionalFormatting>
  <conditionalFormatting sqref="L24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{73773BA1-CCCA-4075-952B-C7543B02C13E}</x14:id>
        </ext>
      </extLst>
    </cfRule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{B5A8508E-8289-4F71-B658-2DF5294B5774}</x14:id>
        </ext>
      </extLst>
    </cfRule>
  </conditionalFormatting>
  <conditionalFormatting sqref="L24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{12018EAD-1F9B-4D94-BF5C-55155A873B2A}</x14:id>
        </ext>
      </extLst>
    </cfRule>
  </conditionalFormatting>
  <conditionalFormatting sqref="L24">
    <cfRule type="dataBar" priority="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{C2A992F1-A049-457B-8AB3-A10739127EB2}</x14:id>
        </ext>
      </extLst>
    </cfRule>
  </conditionalFormatting>
  <conditionalFormatting sqref="O24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{85669D04-CEBB-4968-9560-0978B1C93279}</x14:id>
        </ext>
      </extLst>
    </cfRule>
  </conditionalFormatting>
  <conditionalFormatting sqref="Q24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{501565A8-E74A-4847-B451-468DDD5497DE}</x14:id>
        </ext>
      </extLst>
    </cfRule>
  </conditionalFormatting>
  <conditionalFormatting sqref="R24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{FF01FBC7-DA87-45A1-9DE6-052A7A807F4A}</x14:id>
        </ext>
      </extLst>
    </cfRule>
  </conditionalFormatting>
  <conditionalFormatting sqref="L24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{4310291F-BAFF-444C-85FA-33C245809923}</x14:id>
        </ext>
      </extLst>
    </cfRule>
  </conditionalFormatting>
  <conditionalFormatting sqref="L24">
    <cfRule type="dataBar" priority="3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{7BAF63A4-0613-4FB4-A522-75295B30CC9F}</x14:id>
        </ext>
      </extLst>
    </cfRule>
  </conditionalFormatting>
  <conditionalFormatting sqref="O24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{0B474AC6-9487-4306-BB6D-B2FDC8247C84}</x14:id>
        </ext>
      </extLst>
    </cfRule>
  </conditionalFormatting>
  <conditionalFormatting sqref="Q24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{66D47DB2-26DC-447C-B16E-E05A420A62F7}</x14:id>
        </ext>
      </extLst>
    </cfRule>
  </conditionalFormatting>
  <conditionalFormatting sqref="R24"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{13133ABF-D9F1-4027-ABB4-AA9E4F2DEC15}</x14:id>
        </ext>
      </extLst>
    </cfRule>
  </conditionalFormatting>
  <conditionalFormatting sqref="L24">
    <cfRule type="dataBar" priority="3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{7AE7B9E9-889D-4525-AA09-18C883282623}</x14:id>
        </ext>
      </extLst>
    </cfRule>
  </conditionalFormatting>
  <conditionalFormatting sqref="O24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{9739C3D1-6A61-4B0F-8ED8-17FB655BA086}</x14:id>
        </ext>
      </extLst>
    </cfRule>
  </conditionalFormatting>
  <conditionalFormatting sqref="Q24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{05982F49-F90D-48C2-B25B-C755AE7E4612}</x14:id>
        </ext>
      </extLst>
    </cfRule>
  </conditionalFormatting>
  <conditionalFormatting sqref="R24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{A49FF922-C678-4E8E-A1EC-90794332E5C4}</x14:id>
        </ext>
      </extLst>
    </cfRule>
  </conditionalFormatting>
  <conditionalFormatting sqref="L24">
    <cfRule type="dataBar" priority="3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{5C0C0BB9-F402-4438-BC76-331522AE79F6}</x14:id>
        </ext>
      </extLst>
    </cfRule>
  </conditionalFormatting>
  <conditionalFormatting sqref="O24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{B97A3CBF-405E-4CB2-9101-231FFFFB8446}</x14:id>
        </ext>
      </extLst>
    </cfRule>
  </conditionalFormatting>
  <conditionalFormatting sqref="Q24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{67B23272-67D8-48D9-8131-6044562BBCAA}</x14:id>
        </ext>
      </extLst>
    </cfRule>
  </conditionalFormatting>
  <conditionalFormatting sqref="R24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{8E1C4B30-C461-4788-BD07-A38A7727781A}</x14:id>
        </ext>
      </extLst>
    </cfRule>
  </conditionalFormatting>
  <conditionalFormatting sqref="Q25 Q38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{3EE91FE5-BF81-407C-9EB0-8DD1D019110E}</x14:id>
        </ext>
      </extLst>
    </cfRule>
  </conditionalFormatting>
  <conditionalFormatting sqref="Q25 Q38"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{E7C117D4-212D-449F-BCC0-67022CE90C30}</x14:id>
        </ext>
      </extLst>
    </cfRule>
  </conditionalFormatting>
  <conditionalFormatting sqref="R38 R25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{1A7306EC-F8E5-4DD3-ADE5-4370B16EAFFA}</x14:id>
        </ext>
      </extLst>
    </cfRule>
    <cfRule type="dataBar" priority="3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{7FA7B902-93D1-412E-AD49-6BA10FF26F6A}</x14:id>
        </ext>
      </extLst>
    </cfRule>
  </conditionalFormatting>
  <conditionalFormatting sqref="Q25 Q38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{F134DF31-9800-4086-A70D-6516C13FE603}</x14:id>
        </ext>
      </extLst>
    </cfRule>
  </conditionalFormatting>
  <conditionalFormatting sqref="R25 R38">
    <cfRule type="dataBar" priority="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{0978943F-4056-410D-84A6-5E4F65F26341}</x14:id>
        </ext>
      </extLst>
    </cfRule>
  </conditionalFormatting>
  <conditionalFormatting sqref="Q38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{3D42ECC3-6192-45EB-A1AB-CDE17D55BBAB}</x14:id>
        </ext>
      </extLst>
    </cfRule>
  </conditionalFormatting>
  <conditionalFormatting sqref="R25"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{3C3BB6FB-517D-485F-9B34-3CC7002E8E14}</x14:id>
        </ext>
      </extLst>
    </cfRule>
  </conditionalFormatting>
  <conditionalFormatting sqref="Q38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{AB855AF5-D9D3-4A98-B173-0334DC74EC31}</x14:id>
        </ext>
      </extLst>
    </cfRule>
  </conditionalFormatting>
  <conditionalFormatting sqref="R25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{AD301431-A4A4-42D8-A5FD-D8FA908FC92B}</x14:id>
        </ext>
      </extLst>
    </cfRule>
  </conditionalFormatting>
  <conditionalFormatting sqref="R25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{F5F95BBE-B8C5-4006-BBCB-F7FC74B2575C}</x14:id>
        </ext>
      </extLst>
    </cfRule>
  </conditionalFormatting>
  <conditionalFormatting sqref="O38 O25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{60562EAC-7587-4CF9-88AB-2C61BBBA51A5}</x14:id>
        </ext>
      </extLst>
    </cfRule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{4A396421-5B2D-4C8C-A1AA-0D3437CA86C3}</x14:id>
        </ext>
      </extLst>
    </cfRule>
  </conditionalFormatting>
  <conditionalFormatting sqref="O25 O38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{D8A55D93-F1CD-4F23-A98F-B5640DABF25D}</x14:id>
        </ext>
      </extLst>
    </cfRule>
  </conditionalFormatting>
  <conditionalFormatting sqref="O38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{D17018CF-334D-4797-B3A3-E775A8EB7BE0}</x14:id>
        </ext>
      </extLst>
    </cfRule>
  </conditionalFormatting>
  <conditionalFormatting sqref="L38 L25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{D5FCAA8D-5B53-4D0C-B960-E175F9D19BD6}</x14:id>
        </ext>
      </extLst>
    </cfRule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{5DB230F9-89A0-4EAB-854B-BCE88A3168F3}</x14:id>
        </ext>
      </extLst>
    </cfRule>
  </conditionalFormatting>
  <conditionalFormatting sqref="L25 L38"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{7CD236AD-D5F1-4C44-AE3C-471C7FE013E2}</x14:id>
        </ext>
      </extLst>
    </cfRule>
  </conditionalFormatting>
  <conditionalFormatting sqref="L25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{1D4BF559-18ED-4B7D-ABA0-0659E362E0D6}</x14:id>
        </ext>
      </extLst>
    </cfRule>
  </conditionalFormatting>
  <conditionalFormatting sqref="O25 O38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{68318078-208F-4B5B-848A-A0C1F2462ACF}</x14:id>
        </ext>
      </extLst>
    </cfRule>
  </conditionalFormatting>
  <conditionalFormatting sqref="Q38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{199BB3BB-AB77-4C37-BA5E-FF85B5EC4DFD}</x14:id>
        </ext>
      </extLst>
    </cfRule>
  </conditionalFormatting>
  <conditionalFormatting sqref="R25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{A03939B9-A5E8-497E-BC51-D3AB9B2327EE}</x14:id>
        </ext>
      </extLst>
    </cfRule>
  </conditionalFormatting>
  <conditionalFormatting sqref="L25 L38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{637F3A21-41BE-424B-A903-86ED60AAB52E}</x14:id>
        </ext>
      </extLst>
    </cfRule>
  </conditionalFormatting>
  <conditionalFormatting sqref="L25 L38">
    <cfRule type="dataBar" priority="2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{9B491C2D-6ABD-483E-BD49-CDE730EECCE5}</x14:id>
        </ext>
      </extLst>
    </cfRule>
  </conditionalFormatting>
  <conditionalFormatting sqref="O38"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{89100699-79A1-470D-B805-F0DE2A9AE661}</x14:id>
        </ext>
      </extLst>
    </cfRule>
  </conditionalFormatting>
  <conditionalFormatting sqref="Q38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{1AF30564-B27F-4EC7-A588-3C032F590446}</x14:id>
        </ext>
      </extLst>
    </cfRule>
  </conditionalFormatting>
  <conditionalFormatting sqref="R25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{8F57E4F1-C824-4C3A-8D59-52D47F2FDF31}</x14:id>
        </ext>
      </extLst>
    </cfRule>
  </conditionalFormatting>
  <conditionalFormatting sqref="L25 L38">
    <cfRule type="dataBar" priority="2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{6935148A-37AB-44B4-B74C-0EF9970E6109}</x14:id>
        </ext>
      </extLst>
    </cfRule>
  </conditionalFormatting>
  <conditionalFormatting sqref="O38"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{5912986C-5A8B-4E96-ABB7-EBE53DC8A434}</x14:id>
        </ext>
      </extLst>
    </cfRule>
  </conditionalFormatting>
  <conditionalFormatting sqref="Q38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{146470DF-AF3F-4862-A6F6-09AF1B6B14BA}</x14:id>
        </ext>
      </extLst>
    </cfRule>
  </conditionalFormatting>
  <conditionalFormatting sqref="R25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{28C77973-64C4-46CB-9361-F29348FE9B1D}</x14:id>
        </ext>
      </extLst>
    </cfRule>
  </conditionalFormatting>
  <conditionalFormatting sqref="L25">
    <cfRule type="dataBar" priority="2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{F45597D3-0955-4350-ABB7-4E65FAF6477D}</x14:id>
        </ext>
      </extLst>
    </cfRule>
  </conditionalFormatting>
  <conditionalFormatting sqref="O38">
    <cfRule type="dataBar" priority="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{6B2E4D8F-0984-494F-8FE0-41EBA2A7A6A7}</x14:id>
        </ext>
      </extLst>
    </cfRule>
  </conditionalFormatting>
  <conditionalFormatting sqref="Q38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{FD8A244D-5668-4AF9-94D0-6D4C3A6A787D}</x14:id>
        </ext>
      </extLst>
    </cfRule>
  </conditionalFormatting>
  <conditionalFormatting sqref="R25">
    <cfRule type="dataBar" priority="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{A6763E33-FD7F-4B53-A67E-A0E9FB0150FC}</x14:id>
        </ext>
      </extLst>
    </cfRule>
  </conditionalFormatting>
  <conditionalFormatting sqref="Q26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{00ABB815-ED63-479D-BC95-99C8427F92BA}</x14:id>
        </ext>
      </extLst>
    </cfRule>
  </conditionalFormatting>
  <conditionalFormatting sqref="Q26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{1F9A88EC-D83B-40D9-9796-DF91E2119E23}</x14:id>
        </ext>
      </extLst>
    </cfRule>
  </conditionalFormatting>
  <conditionalFormatting sqref="R26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{80FDF781-85DF-4CCE-9CFA-20D699C6A7DF}</x14:id>
        </ext>
      </extLst>
    </cfRule>
    <cfRule type="dataBar" priority="2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{6A5A276F-E79F-4C2C-A7F2-75F37D229D72}</x14:id>
        </ext>
      </extLst>
    </cfRule>
  </conditionalFormatting>
  <conditionalFormatting sqref="Q26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{A3AF2B88-6BA6-458C-ABE0-D332BF48969B}</x14:id>
        </ext>
      </extLst>
    </cfRule>
  </conditionalFormatting>
  <conditionalFormatting sqref="R26"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{08C756E6-59D9-41FC-9BE3-ACA6893693CB}</x14:id>
        </ext>
      </extLst>
    </cfRule>
  </conditionalFormatting>
  <conditionalFormatting sqref="Q26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{3A6A91ED-E065-4073-8860-D06189283BD1}</x14:id>
        </ext>
      </extLst>
    </cfRule>
  </conditionalFormatting>
  <conditionalFormatting sqref="R26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{0C1F0393-72C8-4E25-ABD1-CB8682141BE6}</x14:id>
        </ext>
      </extLst>
    </cfRule>
  </conditionalFormatting>
  <conditionalFormatting sqref="Q26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{1D2D03B1-7B59-4773-B5B9-800A6B2E2AF7}</x14:id>
        </ext>
      </extLst>
    </cfRule>
  </conditionalFormatting>
  <conditionalFormatting sqref="R26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{F62F205F-9B71-4DED-9924-0E8344A35C7E}</x14:id>
        </ext>
      </extLst>
    </cfRule>
  </conditionalFormatting>
  <conditionalFormatting sqref="R26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{2238DA59-6EED-4CBE-95DD-B36F95CEB452}</x14:id>
        </ext>
      </extLst>
    </cfRule>
  </conditionalFormatting>
  <conditionalFormatting sqref="O26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{947F7555-1563-4C64-A381-DA73AD7540D4}</x14:id>
        </ext>
      </extLst>
    </cfRule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{9A477AD0-ACF9-4087-8A29-E153714D91A1}</x14:id>
        </ext>
      </extLst>
    </cfRule>
  </conditionalFormatting>
  <conditionalFormatting sqref="O26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{22CE942E-1A8B-45E0-8DE0-6D8F126520A4}</x14:id>
        </ext>
      </extLst>
    </cfRule>
  </conditionalFormatting>
  <conditionalFormatting sqref="O26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{17620ACD-C157-4761-AF62-0C3176CC4A83}</x14:id>
        </ext>
      </extLst>
    </cfRule>
  </conditionalFormatting>
  <conditionalFormatting sqref="L26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{B01A658D-FACB-474A-AADA-94443A656E50}</x14:id>
        </ext>
      </extLst>
    </cfRule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{CD1D445E-D42B-4B78-9B44-BFBCC475435A}</x14:id>
        </ext>
      </extLst>
    </cfRule>
  </conditionalFormatting>
  <conditionalFormatting sqref="L26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{8CD005EF-CBE5-4E66-9439-1FD51E349682}</x14:id>
        </ext>
      </extLst>
    </cfRule>
  </conditionalFormatting>
  <conditionalFormatting sqref="L26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{779F0263-902A-40C7-B0DC-97C4EAF683E7}</x14:id>
        </ext>
      </extLst>
    </cfRule>
  </conditionalFormatting>
  <conditionalFormatting sqref="O26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{05B9D055-6C3B-4CF1-808E-FBD399DFB6B3}</x14:id>
        </ext>
      </extLst>
    </cfRule>
  </conditionalFormatting>
  <conditionalFormatting sqref="Q26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{82A5D598-5B32-4053-9635-417871E4945F}</x14:id>
        </ext>
      </extLst>
    </cfRule>
  </conditionalFormatting>
  <conditionalFormatting sqref="R26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{D6747356-0C93-4C43-B8AE-F29F761FBE70}</x14:id>
        </ext>
      </extLst>
    </cfRule>
  </conditionalFormatting>
  <conditionalFormatting sqref="L26"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{BE6F7021-7DB9-4166-A880-B3FD2A98B8B1}</x14:id>
        </ext>
      </extLst>
    </cfRule>
  </conditionalFormatting>
  <conditionalFormatting sqref="L26">
    <cfRule type="dataBar" priority="2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{FC9BE8FB-2444-463E-BCFA-4E7937F0859C}</x14:id>
        </ext>
      </extLst>
    </cfRule>
  </conditionalFormatting>
  <conditionalFormatting sqref="O26"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{1EA72B58-4292-445D-8367-BD4282837E4F}</x14:id>
        </ext>
      </extLst>
    </cfRule>
  </conditionalFormatting>
  <conditionalFormatting sqref="Q26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{A7008F6F-6AF3-43E7-9711-5CF8CCBA2096}</x14:id>
        </ext>
      </extLst>
    </cfRule>
  </conditionalFormatting>
  <conditionalFormatting sqref="R26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{B82FA188-4C13-4FA8-A1F9-1CF6909AAA73}</x14:id>
        </ext>
      </extLst>
    </cfRule>
  </conditionalFormatting>
  <conditionalFormatting sqref="L26">
    <cfRule type="dataBar" priority="2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{8425D569-AFB0-4FBE-ABFD-2B41761B69AF}</x14:id>
        </ext>
      </extLst>
    </cfRule>
  </conditionalFormatting>
  <conditionalFormatting sqref="O26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{365C5482-7376-4408-B773-02B6EB0D79D3}</x14:id>
        </ext>
      </extLst>
    </cfRule>
  </conditionalFormatting>
  <conditionalFormatting sqref="Q26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{E6D13193-A349-40B2-A1BE-9A9ECC6F28CC}</x14:id>
        </ext>
      </extLst>
    </cfRule>
  </conditionalFormatting>
  <conditionalFormatting sqref="R26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{62CEF776-D26D-4771-AEF2-62500B5083D8}</x14:id>
        </ext>
      </extLst>
    </cfRule>
  </conditionalFormatting>
  <conditionalFormatting sqref="L26">
    <cfRule type="dataBar" priority="2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{33ADC827-11E6-4B36-8718-2E4ADEA0808C}</x14:id>
        </ext>
      </extLst>
    </cfRule>
  </conditionalFormatting>
  <conditionalFormatting sqref="O26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{1342D468-1146-4E27-8FA6-1676BB86D72E}</x14:id>
        </ext>
      </extLst>
    </cfRule>
  </conditionalFormatting>
  <conditionalFormatting sqref="Q26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{64B4BE99-E50C-40D5-A313-603442ED34A8}</x14:id>
        </ext>
      </extLst>
    </cfRule>
  </conditionalFormatting>
  <conditionalFormatting sqref="R26"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{A6142E93-8AC9-47A0-93B3-517DAD462AFC}</x14:id>
        </ext>
      </extLst>
    </cfRule>
  </conditionalFormatting>
  <conditionalFormatting sqref="Q27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{FB4A8F79-12E7-4C5D-8870-49E143BABBCC}</x14:id>
        </ext>
      </extLst>
    </cfRule>
  </conditionalFormatting>
  <conditionalFormatting sqref="Q27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{AA68B727-02C4-4B31-AF13-66273A130CBE}</x14:id>
        </ext>
      </extLst>
    </cfRule>
  </conditionalFormatting>
  <conditionalFormatting sqref="R27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{1C43DE2D-6E34-472F-88A4-08A23028366E}</x14:id>
        </ext>
      </extLst>
    </cfRule>
    <cfRule type="dataBar" priority="2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{6DA7992F-C6B8-4F05-B672-87D57B093D1A}</x14:id>
        </ext>
      </extLst>
    </cfRule>
  </conditionalFormatting>
  <conditionalFormatting sqref="Q27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{15D56CE6-D1B5-45FA-962A-5740DE20CC62}</x14:id>
        </ext>
      </extLst>
    </cfRule>
  </conditionalFormatting>
  <conditionalFormatting sqref="R27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{E6EF93D7-67D2-4A78-AEC6-281551116643}</x14:id>
        </ext>
      </extLst>
    </cfRule>
  </conditionalFormatting>
  <conditionalFormatting sqref="Q27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{B87A9790-DDE6-45FA-99DE-AD2FB98C5442}</x14:id>
        </ext>
      </extLst>
    </cfRule>
  </conditionalFormatting>
  <conditionalFormatting sqref="R27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{6F940E52-0C99-4767-B003-C330F221B6F3}</x14:id>
        </ext>
      </extLst>
    </cfRule>
  </conditionalFormatting>
  <conditionalFormatting sqref="Q27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{6D7B689A-0BF3-4A3C-A588-C531F1E45358}</x14:id>
        </ext>
      </extLst>
    </cfRule>
  </conditionalFormatting>
  <conditionalFormatting sqref="R27"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{53A9E23E-96B3-436E-8C16-906FE6136591}</x14:id>
        </ext>
      </extLst>
    </cfRule>
  </conditionalFormatting>
  <conditionalFormatting sqref="R27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{6D091474-A1A4-466F-B5AB-AFC73C570C36}</x14:id>
        </ext>
      </extLst>
    </cfRule>
  </conditionalFormatting>
  <conditionalFormatting sqref="O27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{820DC877-5A30-4D67-821B-6DA8CEB8B362}</x14:id>
        </ext>
      </extLst>
    </cfRule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{84D7E824-AC2A-464A-A728-B3C45029D211}</x14:id>
        </ext>
      </extLst>
    </cfRule>
  </conditionalFormatting>
  <conditionalFormatting sqref="O27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{20903AA4-1A33-42C6-9CFD-6091E2D41327}</x14:id>
        </ext>
      </extLst>
    </cfRule>
  </conditionalFormatting>
  <conditionalFormatting sqref="O27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{C8EAD01B-A018-4C5E-83C9-CDCF36B51C83}</x14:id>
        </ext>
      </extLst>
    </cfRule>
  </conditionalFormatting>
  <conditionalFormatting sqref="L27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{BEAE020B-BB17-4ED6-AC78-F6BB0FC599D4}</x14:id>
        </ext>
      </extLst>
    </cfRule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{6A7EEC72-E529-4A02-9B83-8BE76B3E3550}</x14:id>
        </ext>
      </extLst>
    </cfRule>
  </conditionalFormatting>
  <conditionalFormatting sqref="L27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{A69E07E5-7EF1-4C14-AD9E-F53E7EB94FCB}</x14:id>
        </ext>
      </extLst>
    </cfRule>
  </conditionalFormatting>
  <conditionalFormatting sqref="L27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{A997A3BF-0ADF-4359-9F9C-E5C14C261C69}</x14:id>
        </ext>
      </extLst>
    </cfRule>
  </conditionalFormatting>
  <conditionalFormatting sqref="O27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{5CB15B5C-5C0D-426F-969C-38EF3AD02CEC}</x14:id>
        </ext>
      </extLst>
    </cfRule>
  </conditionalFormatting>
  <conditionalFormatting sqref="Q27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{8C629612-DD97-48B6-9180-E76E0CBCB68D}</x14:id>
        </ext>
      </extLst>
    </cfRule>
  </conditionalFormatting>
  <conditionalFormatting sqref="R27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{BC430970-BE47-4C03-B0BB-5174D8755EEF}</x14:id>
        </ext>
      </extLst>
    </cfRule>
  </conditionalFormatting>
  <conditionalFormatting sqref="L27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{F403D069-6552-4AF1-BD9B-687366A57055}</x14:id>
        </ext>
      </extLst>
    </cfRule>
  </conditionalFormatting>
  <conditionalFormatting sqref="L27">
    <cfRule type="dataBar" priority="2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{A283BC60-1D99-406C-BC26-B83FAE95B221}</x14:id>
        </ext>
      </extLst>
    </cfRule>
  </conditionalFormatting>
  <conditionalFormatting sqref="O27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{C27AF8A7-E4F1-449E-9C6B-301EB99DC1BC}</x14:id>
        </ext>
      </extLst>
    </cfRule>
  </conditionalFormatting>
  <conditionalFormatting sqref="Q27"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{76D698FA-D79D-472E-9E37-8D9FBBEB6699}</x14:id>
        </ext>
      </extLst>
    </cfRule>
  </conditionalFormatting>
  <conditionalFormatting sqref="R27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{DF1CF7BE-D7EF-42FE-BB47-84C243EE7347}</x14:id>
        </ext>
      </extLst>
    </cfRule>
  </conditionalFormatting>
  <conditionalFormatting sqref="L27">
    <cfRule type="dataBar" priority="2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{D4941AA1-EB92-4E04-AB35-7F9CCB509BD9}</x14:id>
        </ext>
      </extLst>
    </cfRule>
  </conditionalFormatting>
  <conditionalFormatting sqref="O27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{68D4A26D-0767-4185-8648-D0B67D3CE6F6}</x14:id>
        </ext>
      </extLst>
    </cfRule>
  </conditionalFormatting>
  <conditionalFormatting sqref="Q27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{38A73B76-68B3-4937-8DCC-2E5F61432598}</x14:id>
        </ext>
      </extLst>
    </cfRule>
  </conditionalFormatting>
  <conditionalFormatting sqref="R27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{B97F9B52-862A-4A9B-9BC5-F3108F7EC5D8}</x14:id>
        </ext>
      </extLst>
    </cfRule>
  </conditionalFormatting>
  <conditionalFormatting sqref="L27">
    <cfRule type="dataBar" priority="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{DF8BAD7B-6B54-48BA-8C17-9DF92E5E1AF5}</x14:id>
        </ext>
      </extLst>
    </cfRule>
  </conditionalFormatting>
  <conditionalFormatting sqref="O27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{48E13ECA-81AF-4F68-A3FA-608AF059DDE7}</x14:id>
        </ext>
      </extLst>
    </cfRule>
  </conditionalFormatting>
  <conditionalFormatting sqref="Q27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{AE40F747-B74F-41BA-ACA3-347C0AD7525C}</x14:id>
        </ext>
      </extLst>
    </cfRule>
  </conditionalFormatting>
  <conditionalFormatting sqref="R27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{72628742-4575-4732-957F-CB8A107FDC24}</x14:id>
        </ext>
      </extLst>
    </cfRule>
  </conditionalFormatting>
  <conditionalFormatting sqref="Q28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{0DF8070A-CA9E-46A2-9752-BFD388454748}</x14:id>
        </ext>
      </extLst>
    </cfRule>
  </conditionalFormatting>
  <conditionalFormatting sqref="Q28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{16FAFFF3-7A8E-4F63-9C22-2D720A8CC5CA}</x14:id>
        </ext>
      </extLst>
    </cfRule>
  </conditionalFormatting>
  <conditionalFormatting sqref="R28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{29EB7635-FBE5-4F2E-BCFF-A76993255301}</x14:id>
        </ext>
      </extLst>
    </cfRule>
    <cfRule type="dataBar" priority="2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{CBCDE88C-604B-4666-BCE7-6B3C78121AA5}</x14:id>
        </ext>
      </extLst>
    </cfRule>
  </conditionalFormatting>
  <conditionalFormatting sqref="Q28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{BF5D4A4E-F42B-408B-B79B-FFB36D9865D8}</x14:id>
        </ext>
      </extLst>
    </cfRule>
  </conditionalFormatting>
  <conditionalFormatting sqref="R28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{1B65665F-65C3-476D-8C81-289C57FFEFBE}</x14:id>
        </ext>
      </extLst>
    </cfRule>
  </conditionalFormatting>
  <conditionalFormatting sqref="Q28"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{3A17092D-3B8F-457E-93B3-AC3FF5269A15}</x14:id>
        </ext>
      </extLst>
    </cfRule>
  </conditionalFormatting>
  <conditionalFormatting sqref="R28"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{EF4BA420-C4E3-43DB-8DB2-6061646D5B26}</x14:id>
        </ext>
      </extLst>
    </cfRule>
  </conditionalFormatting>
  <conditionalFormatting sqref="Q28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{23ABF8DB-2E70-4B83-AA7F-0F6FFD9A8CA5}</x14:id>
        </ext>
      </extLst>
    </cfRule>
  </conditionalFormatting>
  <conditionalFormatting sqref="R28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{CF2CEEFB-37A1-4A02-837C-AC658A712BFA}</x14:id>
        </ext>
      </extLst>
    </cfRule>
  </conditionalFormatting>
  <conditionalFormatting sqref="R28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{0FA4E12C-9046-41F7-9DD4-CBEB6D394F1F}</x14:id>
        </ext>
      </extLst>
    </cfRule>
  </conditionalFormatting>
  <conditionalFormatting sqref="O28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{EAE77DCC-287C-4B93-A09C-54F08479E14A}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{E7742403-3BB5-4575-B774-73F971FF09F6}</x14:id>
        </ext>
      </extLst>
    </cfRule>
  </conditionalFormatting>
  <conditionalFormatting sqref="O28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{1103188C-658C-4EFF-9150-E7CBBCBF7835}</x14:id>
        </ext>
      </extLst>
    </cfRule>
  </conditionalFormatting>
  <conditionalFormatting sqref="O28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{CF00E0EC-3794-402C-91D7-5D707E8F3A48}</x14:id>
        </ext>
      </extLst>
    </cfRule>
  </conditionalFormatting>
  <conditionalFormatting sqref="L28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{41035C56-7FCF-4AF4-BDBC-0C4B8B7B813A}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{4019105B-78A0-40E1-B3E2-3422BBD0A8F8}</x14:id>
        </ext>
      </extLst>
    </cfRule>
  </conditionalFormatting>
  <conditionalFormatting sqref="L28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{045CCA4E-A094-42CA-9201-45B3E24979A4}</x14:id>
        </ext>
      </extLst>
    </cfRule>
  </conditionalFormatting>
  <conditionalFormatting sqref="L28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{98FEA18F-248F-43DD-9BB0-17CADA3BC038}</x14:id>
        </ext>
      </extLst>
    </cfRule>
  </conditionalFormatting>
  <conditionalFormatting sqref="O28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{9B93C864-7626-4F70-B25E-613A8F274B91}</x14:id>
        </ext>
      </extLst>
    </cfRule>
  </conditionalFormatting>
  <conditionalFormatting sqref="Q28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{46AF5F33-2E04-4CB2-9B68-D33268DD3023}</x14:id>
        </ext>
      </extLst>
    </cfRule>
  </conditionalFormatting>
  <conditionalFormatting sqref="R28"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{6BDE5784-72D9-4B05-8B54-243FE0C8D72F}</x14:id>
        </ext>
      </extLst>
    </cfRule>
  </conditionalFormatting>
  <conditionalFormatting sqref="L28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{FB614959-2C0E-4166-8B16-425D6A1F524B}</x14:id>
        </ext>
      </extLst>
    </cfRule>
  </conditionalFormatting>
  <conditionalFormatting sqref="L28"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{CCCC5B64-4297-4025-BDB3-CF528FE2863C}</x14:id>
        </ext>
      </extLst>
    </cfRule>
  </conditionalFormatting>
  <conditionalFormatting sqref="O28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{283DDCAA-B4AF-4D2B-B11A-B1637C59E1F0}</x14:id>
        </ext>
      </extLst>
    </cfRule>
  </conditionalFormatting>
  <conditionalFormatting sqref="Q28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{889F6E01-F5E7-442F-97E4-5E925E63051E}</x14:id>
        </ext>
      </extLst>
    </cfRule>
  </conditionalFormatting>
  <conditionalFormatting sqref="R28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{B4C2E323-B04B-4911-A7DD-A83C0D8C36A4}</x14:id>
        </ext>
      </extLst>
    </cfRule>
  </conditionalFormatting>
  <conditionalFormatting sqref="L28">
    <cfRule type="dataBar" priority="1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{98AE3249-B3F2-4CF6-9AF6-53581F2AD6E8}</x14:id>
        </ext>
      </extLst>
    </cfRule>
  </conditionalFormatting>
  <conditionalFormatting sqref="O28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{57C0B328-9ACD-4857-ADC5-6BF81D617ACA}</x14:id>
        </ext>
      </extLst>
    </cfRule>
  </conditionalFormatting>
  <conditionalFormatting sqref="Q28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{7619D4B2-1847-4385-A1B7-1FD518B965FC}</x14:id>
        </ext>
      </extLst>
    </cfRule>
  </conditionalFormatting>
  <conditionalFormatting sqref="R28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{EC904D33-3D7A-45EB-8454-1AAFE88E7DF4}</x14:id>
        </ext>
      </extLst>
    </cfRule>
  </conditionalFormatting>
  <conditionalFormatting sqref="L28">
    <cfRule type="dataBar" priority="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{FC049B4F-EDD6-4CB9-AA23-12E2762CCE12}</x14:id>
        </ext>
      </extLst>
    </cfRule>
  </conditionalFormatting>
  <conditionalFormatting sqref="O28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{E5E7E70A-2B0D-4458-9846-D5F9A564FF32}</x14:id>
        </ext>
      </extLst>
    </cfRule>
  </conditionalFormatting>
  <conditionalFormatting sqref="Q28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{F3B0E758-9A5D-49DC-AD16-725776841F70}</x14:id>
        </ext>
      </extLst>
    </cfRule>
  </conditionalFormatting>
  <conditionalFormatting sqref="R28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{20217AD0-1997-4FCA-AA51-4D9563E4D0FF}</x14:id>
        </ext>
      </extLst>
    </cfRule>
  </conditionalFormatting>
  <conditionalFormatting sqref="Q29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{13FE1ABD-ED9C-4232-9BB8-6E65E5C9E757}</x14:id>
        </ext>
      </extLst>
    </cfRule>
  </conditionalFormatting>
  <conditionalFormatting sqref="Q29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{480D2536-C344-4540-9608-9F1A4A12AACE}</x14:id>
        </ext>
      </extLst>
    </cfRule>
  </conditionalFormatting>
  <conditionalFormatting sqref="R29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{790EF505-B01B-4C73-AF34-7F1E474D4A6D}</x14:id>
        </ext>
      </extLst>
    </cfRule>
    <cfRule type="dataBar" priority="1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{BBBCBC87-D531-4A07-A9E4-6A4C751C29C7}</x14:id>
        </ext>
      </extLst>
    </cfRule>
  </conditionalFormatting>
  <conditionalFormatting sqref="Q29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{4BBDAC4E-4735-4404-934F-6C3A88C6DECB}</x14:id>
        </ext>
      </extLst>
    </cfRule>
  </conditionalFormatting>
  <conditionalFormatting sqref="R29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{88A403B1-0CB4-4D34-BE2B-FB9F778D1B83}</x14:id>
        </ext>
      </extLst>
    </cfRule>
  </conditionalFormatting>
  <conditionalFormatting sqref="Q29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{BAD352A8-C1FC-47DC-A8A7-D27F42382BF7}</x14:id>
        </ext>
      </extLst>
    </cfRule>
  </conditionalFormatting>
  <conditionalFormatting sqref="R29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{5842F50F-098E-41A1-AD30-A489AB696CCB}</x14:id>
        </ext>
      </extLst>
    </cfRule>
  </conditionalFormatting>
  <conditionalFormatting sqref="Q29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{6A6743C0-287D-4A48-81AB-4EBD263274AF}</x14:id>
        </ext>
      </extLst>
    </cfRule>
  </conditionalFormatting>
  <conditionalFormatting sqref="R29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{75B55949-3E6E-4BBB-9866-CCCBCE20EC71}</x14:id>
        </ext>
      </extLst>
    </cfRule>
  </conditionalFormatting>
  <conditionalFormatting sqref="R29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{1FEF7434-3C6D-40C9-A9FE-0AB3C4BCCACC}</x14:id>
        </ext>
      </extLst>
    </cfRule>
  </conditionalFormatting>
  <conditionalFormatting sqref="O29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{6DE127C4-7A91-47FA-BD9F-44D459135ADD}</x14:id>
        </ext>
      </extLst>
    </cfRule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{B05CE419-0019-497B-8D8A-17FEF9920D54}</x14:id>
        </ext>
      </extLst>
    </cfRule>
  </conditionalFormatting>
  <conditionalFormatting sqref="O29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{4D9B2FBC-F083-4039-B284-F5293054CCD9}</x14:id>
        </ext>
      </extLst>
    </cfRule>
  </conditionalFormatting>
  <conditionalFormatting sqref="O29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{46ABEF6B-0383-4F19-B489-32C25FAF9E60}</x14:id>
        </ext>
      </extLst>
    </cfRule>
  </conditionalFormatting>
  <conditionalFormatting sqref="L29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{B2F29914-AAB3-4798-9086-124197D4B56F}</x14:id>
        </ext>
      </extLst>
    </cfRule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{4C5409FA-7C21-47F0-9FAE-0A76EC99C3B2}</x14:id>
        </ext>
      </extLst>
    </cfRule>
  </conditionalFormatting>
  <conditionalFormatting sqref="L29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{6755AFF7-D983-479E-B805-B731B6D81DD7}</x14:id>
        </ext>
      </extLst>
    </cfRule>
  </conditionalFormatting>
  <conditionalFormatting sqref="L29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{BE7303FF-FF11-4B78-A3AC-1B18011C2887}</x14:id>
        </ext>
      </extLst>
    </cfRule>
  </conditionalFormatting>
  <conditionalFormatting sqref="O29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{FE19F601-164A-4377-A2C7-9BA1D2B53574}</x14:id>
        </ext>
      </extLst>
    </cfRule>
  </conditionalFormatting>
  <conditionalFormatting sqref="Q29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{2E77549B-6112-4E18-B3A5-ED51808BC818}</x14:id>
        </ext>
      </extLst>
    </cfRule>
  </conditionalFormatting>
  <conditionalFormatting sqref="R29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{10F7E867-2486-416D-9A84-20E798BB27BF}</x14:id>
        </ext>
      </extLst>
    </cfRule>
  </conditionalFormatting>
  <conditionalFormatting sqref="L29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{C85A5DCD-C5BC-4322-9EB3-AF9FFCD38EE2}</x14:id>
        </ext>
      </extLst>
    </cfRule>
  </conditionalFormatting>
  <conditionalFormatting sqref="L29">
    <cfRule type="dataBar" priority="1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{48451DE0-E692-4116-A019-D047EC18B66E}</x14:id>
        </ext>
      </extLst>
    </cfRule>
  </conditionalFormatting>
  <conditionalFormatting sqref="O29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{804B1C82-E593-4DA8-BAA7-EAD353C9320E}</x14:id>
        </ext>
      </extLst>
    </cfRule>
  </conditionalFormatting>
  <conditionalFormatting sqref="Q29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{041F24D9-6EA2-4997-85DE-F3744F69D911}</x14:id>
        </ext>
      </extLst>
    </cfRule>
  </conditionalFormatting>
  <conditionalFormatting sqref="R29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{656B9674-BB30-4062-ABBC-26F53BAFD4BE}</x14:id>
        </ext>
      </extLst>
    </cfRule>
  </conditionalFormatting>
  <conditionalFormatting sqref="L29">
    <cfRule type="dataBar" priority="1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{0E9D7EFC-AB42-4A0C-B840-354AE40DA5B0}</x14:id>
        </ext>
      </extLst>
    </cfRule>
  </conditionalFormatting>
  <conditionalFormatting sqref="O29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{69AD39CC-F796-43D6-91B3-1E069E2FE85D}</x14:id>
        </ext>
      </extLst>
    </cfRule>
  </conditionalFormatting>
  <conditionalFormatting sqref="Q29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{80C65678-B825-4806-BDAF-75D0058324B6}</x14:id>
        </ext>
      </extLst>
    </cfRule>
  </conditionalFormatting>
  <conditionalFormatting sqref="R29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{19B2027F-CF75-4551-AF9A-A8A96DEF7C6F}</x14:id>
        </ext>
      </extLst>
    </cfRule>
  </conditionalFormatting>
  <conditionalFormatting sqref="L29">
    <cfRule type="dataBar" priority="1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{4E07733C-D4DA-4990-A85D-4DB48B1B033F}</x14:id>
        </ext>
      </extLst>
    </cfRule>
  </conditionalFormatting>
  <conditionalFormatting sqref="O29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{82AD32FB-DFB2-4B83-8740-28A37C908E28}</x14:id>
        </ext>
      </extLst>
    </cfRule>
  </conditionalFormatting>
  <conditionalFormatting sqref="Q29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{46A5E026-7BC9-4E4E-8E13-26DBFD60401F}</x14:id>
        </ext>
      </extLst>
    </cfRule>
  </conditionalFormatting>
  <conditionalFormatting sqref="R29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{8E68B04E-63AF-43FD-BBC3-3A73DB9C83C2}</x14:id>
        </ext>
      </extLst>
    </cfRule>
  </conditionalFormatting>
  <conditionalFormatting sqref="Q30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{894968BA-3BF6-46D9-8649-D5AE98D4482C}</x14:id>
        </ext>
      </extLst>
    </cfRule>
  </conditionalFormatting>
  <conditionalFormatting sqref="Q30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{71102D7C-6609-49E8-AE80-9B097F7D557A}</x14:id>
        </ext>
      </extLst>
    </cfRule>
  </conditionalFormatting>
  <conditionalFormatting sqref="R30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{205D5412-D84E-400F-A04D-FE7735E48AD0}</x14:id>
        </ext>
      </extLst>
    </cfRule>
    <cfRule type="dataBar" priority="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{11E49D54-C965-4DA5-BA18-011AD8E4D3C2}</x14:id>
        </ext>
      </extLst>
    </cfRule>
  </conditionalFormatting>
  <conditionalFormatting sqref="Q30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{91D203F4-D8D5-488F-95A0-27089A35E30D}</x14:id>
        </ext>
      </extLst>
    </cfRule>
  </conditionalFormatting>
  <conditionalFormatting sqref="R30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{0859D318-69C5-40B0-A307-382087D8FA4B}</x14:id>
        </ext>
      </extLst>
    </cfRule>
  </conditionalFormatting>
  <conditionalFormatting sqref="Q30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{64FE5173-AB0F-43FA-B07B-F4241D8E3652}</x14:id>
        </ext>
      </extLst>
    </cfRule>
  </conditionalFormatting>
  <conditionalFormatting sqref="R30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{F6ABE03B-2919-4065-A87C-8E122DF41894}</x14:id>
        </ext>
      </extLst>
    </cfRule>
  </conditionalFormatting>
  <conditionalFormatting sqref="Q30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{94CE43CB-D003-4385-AEEE-47A08513BCFC}</x14:id>
        </ext>
      </extLst>
    </cfRule>
  </conditionalFormatting>
  <conditionalFormatting sqref="R30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{0DCAA51B-DD0D-40C1-AA43-24FF116C621F}</x14:id>
        </ext>
      </extLst>
    </cfRule>
  </conditionalFormatting>
  <conditionalFormatting sqref="R30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{5BF245CD-B966-459C-B0D9-B4060FE4A244}</x14:id>
        </ext>
      </extLst>
    </cfRule>
  </conditionalFormatting>
  <conditionalFormatting sqref="O30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{A949A871-0144-4CBB-9DD5-03950BE0DFFA}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{01613017-BF3F-4776-A70E-4D3CBC767D77}</x14:id>
        </ext>
      </extLst>
    </cfRule>
  </conditionalFormatting>
  <conditionalFormatting sqref="O30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{4C72CAAF-E6E4-491E-8B0B-D1AD4B6A7AFA}</x14:id>
        </ext>
      </extLst>
    </cfRule>
  </conditionalFormatting>
  <conditionalFormatting sqref="O30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{30B627EE-D071-4F3A-96BF-74EB69F589A4}</x14:id>
        </ext>
      </extLst>
    </cfRule>
  </conditionalFormatting>
  <conditionalFormatting sqref="L30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{DED9B8AC-5F77-4DD7-A776-95A2B592A240}</x14:id>
        </ext>
      </extLst>
    </cfRule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{E09E87C1-5B59-481F-8E66-99F87AFC3B3C}</x14:id>
        </ext>
      </extLst>
    </cfRule>
  </conditionalFormatting>
  <conditionalFormatting sqref="L30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{59307E77-447A-4D2E-8BFA-6456DCF9017F}</x14:id>
        </ext>
      </extLst>
    </cfRule>
  </conditionalFormatting>
  <conditionalFormatting sqref="L30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{42736AF7-A6A5-4374-9760-E926324912B0}</x14:id>
        </ext>
      </extLst>
    </cfRule>
  </conditionalFormatting>
  <conditionalFormatting sqref="O30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{F939DBCD-24D5-438B-BDDA-45EC8CB8B66F}</x14:id>
        </ext>
      </extLst>
    </cfRule>
  </conditionalFormatting>
  <conditionalFormatting sqref="Q30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{D1C3DECF-B9E6-4903-995D-592CC309CB5C}</x14:id>
        </ext>
      </extLst>
    </cfRule>
  </conditionalFormatting>
  <conditionalFormatting sqref="R30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{AA7587DA-8FA6-4231-BCFE-79B5A14D3BF2}</x14:id>
        </ext>
      </extLst>
    </cfRule>
  </conditionalFormatting>
  <conditionalFormatting sqref="L30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{DD5F9779-0ADB-432D-B2F3-D87D738ED6C1}</x14:id>
        </ext>
      </extLst>
    </cfRule>
  </conditionalFormatting>
  <conditionalFormatting sqref="L30">
    <cfRule type="dataBar" priority="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{A75EBD37-732A-4A5E-9AB6-A1B045F86A45}</x14:id>
        </ext>
      </extLst>
    </cfRule>
  </conditionalFormatting>
  <conditionalFormatting sqref="O30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{C750B48A-92E6-410B-ADD1-92BE3072D095}</x14:id>
        </ext>
      </extLst>
    </cfRule>
  </conditionalFormatting>
  <conditionalFormatting sqref="Q30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{750376AC-88D1-4C36-9DB1-D21FAB3CC185}</x14:id>
        </ext>
      </extLst>
    </cfRule>
  </conditionalFormatting>
  <conditionalFormatting sqref="R30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{681B63F7-9ABD-49DA-9840-796EB86FA88C}</x14:id>
        </ext>
      </extLst>
    </cfRule>
  </conditionalFormatting>
  <conditionalFormatting sqref="L30">
    <cfRule type="dataBar" priority="1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{77E4BD17-6B10-4AB8-AB83-71C3C8ED4D6D}</x14:id>
        </ext>
      </extLst>
    </cfRule>
  </conditionalFormatting>
  <conditionalFormatting sqref="O30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{70D3799C-64C6-444B-BD52-A747C6F52930}</x14:id>
        </ext>
      </extLst>
    </cfRule>
  </conditionalFormatting>
  <conditionalFormatting sqref="Q30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{45FFD826-B0C0-4FAE-B231-9AF0516D945E}</x14:id>
        </ext>
      </extLst>
    </cfRule>
  </conditionalFormatting>
  <conditionalFormatting sqref="R30"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{A9E10E26-55B6-4B25-B39D-830C91A6AEE8}</x14:id>
        </ext>
      </extLst>
    </cfRule>
  </conditionalFormatting>
  <conditionalFormatting sqref="L30">
    <cfRule type="dataBar" priority="1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{F3FC1338-B779-420E-90C9-148E1320C5BB}</x14:id>
        </ext>
      </extLst>
    </cfRule>
  </conditionalFormatting>
  <conditionalFormatting sqref="O30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{B5CE71FC-3FC1-458B-A7B4-7CD92DEF3BD5}</x14:id>
        </ext>
      </extLst>
    </cfRule>
  </conditionalFormatting>
  <conditionalFormatting sqref="Q30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{664CC59A-A7A4-4E7C-8943-7AC06CF086C4}</x14:id>
        </ext>
      </extLst>
    </cfRule>
  </conditionalFormatting>
  <conditionalFormatting sqref="R30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{1563442C-F35E-4EC8-8122-E06D6713252C}</x14:id>
        </ext>
      </extLst>
    </cfRule>
  </conditionalFormatting>
  <conditionalFormatting sqref="Q31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{513DAD98-7D99-4103-889E-6A3514BD57D2}</x14:id>
        </ext>
      </extLst>
    </cfRule>
  </conditionalFormatting>
  <conditionalFormatting sqref="Q31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{975E5FCF-4640-409B-B7FF-6965230E124E}</x14:id>
        </ext>
      </extLst>
    </cfRule>
  </conditionalFormatting>
  <conditionalFormatting sqref="R31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{23A662C7-DCFE-4869-865A-B336FFEF0D66}</x14:id>
        </ext>
      </extLst>
    </cfRule>
    <cfRule type="dataBar" priority="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{537754BD-69EE-4F86-8F10-FA1E481EF572}</x14:id>
        </ext>
      </extLst>
    </cfRule>
  </conditionalFormatting>
  <conditionalFormatting sqref="Q31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{7B220F3E-D764-423F-8F5E-7CBDEDE42FAA}</x14:id>
        </ext>
      </extLst>
    </cfRule>
  </conditionalFormatting>
  <conditionalFormatting sqref="R31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{96A1CFA9-488F-4BE4-B8B2-8AC25C8ED5BB}</x14:id>
        </ext>
      </extLst>
    </cfRule>
  </conditionalFormatting>
  <conditionalFormatting sqref="Q31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{6A48ACD9-B334-435D-B0C5-ACF28BBD2D21}</x14:id>
        </ext>
      </extLst>
    </cfRule>
  </conditionalFormatting>
  <conditionalFormatting sqref="R31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{6508D3D2-920E-4B77-B768-84980AD75780}</x14:id>
        </ext>
      </extLst>
    </cfRule>
  </conditionalFormatting>
  <conditionalFormatting sqref="Q31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{C26BD584-E9DE-4487-86C8-33A4F53CD469}</x14:id>
        </ext>
      </extLst>
    </cfRule>
  </conditionalFormatting>
  <conditionalFormatting sqref="R31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{728CC409-4348-4FFE-B93A-DB3BFCB3EF38}</x14:id>
        </ext>
      </extLst>
    </cfRule>
  </conditionalFormatting>
  <conditionalFormatting sqref="R31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{A79568B1-9785-44D1-AD82-34FFE54CD3CA}</x14:id>
        </ext>
      </extLst>
    </cfRule>
  </conditionalFormatting>
  <conditionalFormatting sqref="O31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{5BCDF902-A111-42C9-ADC3-E2ECC7038F8E}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{32C488F9-4848-4EA1-8E77-91A71C10989E}</x14:id>
        </ext>
      </extLst>
    </cfRule>
  </conditionalFormatting>
  <conditionalFormatting sqref="O31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{6B639152-84DE-49B3-9CAE-66BCD384ACA7}</x14:id>
        </ext>
      </extLst>
    </cfRule>
  </conditionalFormatting>
  <conditionalFormatting sqref="O31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{A9FD96A0-5A8E-4648-84EF-267BF89BCB5A}</x14:id>
        </ext>
      </extLst>
    </cfRule>
  </conditionalFormatting>
  <conditionalFormatting sqref="L31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{B65D63FD-6D65-40E6-8794-28C4CE0DD048}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{3EA531B8-F6FF-4C7A-A0C3-329987C75D89}</x14:id>
        </ext>
      </extLst>
    </cfRule>
  </conditionalFormatting>
  <conditionalFormatting sqref="L31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{A45CB0AE-ABFB-4442-A009-E9155B9E63F1}</x14:id>
        </ext>
      </extLst>
    </cfRule>
  </conditionalFormatting>
  <conditionalFormatting sqref="L31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{DC843CE9-1832-4B89-9F45-BD16D6DC99E1}</x14:id>
        </ext>
      </extLst>
    </cfRule>
  </conditionalFormatting>
  <conditionalFormatting sqref="O31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{FA21D848-1D09-4D68-95C6-99C9E57C3572}</x14:id>
        </ext>
      </extLst>
    </cfRule>
  </conditionalFormatting>
  <conditionalFormatting sqref="Q31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{560720CF-2AFE-4E66-8087-1C57B947371E}</x14:id>
        </ext>
      </extLst>
    </cfRule>
  </conditionalFormatting>
  <conditionalFormatting sqref="R31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{74D0BD34-F8BA-46BC-8E15-C8BF9F537811}</x14:id>
        </ext>
      </extLst>
    </cfRule>
  </conditionalFormatting>
  <conditionalFormatting sqref="L31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{61D09910-4564-4A21-8B0C-BF4D8F6F7608}</x14:id>
        </ext>
      </extLst>
    </cfRule>
  </conditionalFormatting>
  <conditionalFormatting sqref="L31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{262A6560-0481-4C8E-BDFE-B9F1E43315A6}</x14:id>
        </ext>
      </extLst>
    </cfRule>
  </conditionalFormatting>
  <conditionalFormatting sqref="O31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{8432604D-E3CC-4EAC-A9A8-867AC528F540}</x14:id>
        </ext>
      </extLst>
    </cfRule>
  </conditionalFormatting>
  <conditionalFormatting sqref="Q31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{A73C00A5-6400-40D7-81D8-18C204ECEA90}</x14:id>
        </ext>
      </extLst>
    </cfRule>
  </conditionalFormatting>
  <conditionalFormatting sqref="R31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{492032ED-8534-4DDA-8857-14B41D0C5A0F}</x14:id>
        </ext>
      </extLst>
    </cfRule>
  </conditionalFormatting>
  <conditionalFormatting sqref="L31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{8ED7902B-A3AD-43C3-A00B-C2D56B5DED12}</x14:id>
        </ext>
      </extLst>
    </cfRule>
  </conditionalFormatting>
  <conditionalFormatting sqref="O31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{1D85F1E2-43C3-495A-9233-DECE1D955BCB}</x14:id>
        </ext>
      </extLst>
    </cfRule>
  </conditionalFormatting>
  <conditionalFormatting sqref="Q31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{FAAD7A72-2851-4411-9A03-B41DCE0EE8D0}</x14:id>
        </ext>
      </extLst>
    </cfRule>
  </conditionalFormatting>
  <conditionalFormatting sqref="R31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{B56E7BF7-32A1-4425-9C5A-928E41C78EE6}</x14:id>
        </ext>
      </extLst>
    </cfRule>
  </conditionalFormatting>
  <conditionalFormatting sqref="L31"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{702E39E8-4117-4800-BB4C-044D9EA0526F}</x14:id>
        </ext>
      </extLst>
    </cfRule>
  </conditionalFormatting>
  <conditionalFormatting sqref="O31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{FC0A2665-64BC-4A74-96F7-0E98C59E09D2}</x14:id>
        </ext>
      </extLst>
    </cfRule>
  </conditionalFormatting>
  <conditionalFormatting sqref="Q31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{A6E0E4E6-67C4-411C-AD9F-36164C8BDB40}</x14:id>
        </ext>
      </extLst>
    </cfRule>
  </conditionalFormatting>
  <conditionalFormatting sqref="R31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{E7077A5C-B03A-4074-A808-3DDD864C2ABA}</x14:id>
        </ext>
      </extLst>
    </cfRule>
  </conditionalFormatting>
  <conditionalFormatting sqref="Q32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{D991E9E9-F6A1-4A2C-A445-320BB07AB203}</x14:id>
        </ext>
      </extLst>
    </cfRule>
  </conditionalFormatting>
  <conditionalFormatting sqref="Q32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{B0FCB5B8-878F-4131-8E45-B7D78986D040}</x14:id>
        </ext>
      </extLst>
    </cfRule>
  </conditionalFormatting>
  <conditionalFormatting sqref="R32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{53C3CBC9-31FF-4498-80D8-9959FBBBB287}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{CC858A84-F7A7-445E-B930-9AEF743662FA}</x14:id>
        </ext>
      </extLst>
    </cfRule>
  </conditionalFormatting>
  <conditionalFormatting sqref="Q32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{17FC2DC1-0762-43B3-8927-9560F13952CF}</x14:id>
        </ext>
      </extLst>
    </cfRule>
  </conditionalFormatting>
  <conditionalFormatting sqref="R32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{FFCA5868-5463-445D-8F7E-255CB8C37D0A}</x14:id>
        </ext>
      </extLst>
    </cfRule>
  </conditionalFormatting>
  <conditionalFormatting sqref="Q32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{46A5406A-2DED-4BF7-A945-096D61AB5D35}</x14:id>
        </ext>
      </extLst>
    </cfRule>
  </conditionalFormatting>
  <conditionalFormatting sqref="R32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{E2309906-99A7-40D6-875A-51F644EA2578}</x14:id>
        </ext>
      </extLst>
    </cfRule>
  </conditionalFormatting>
  <conditionalFormatting sqref="Q32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{B2DE59D6-32BB-4901-83B7-A429C0F3CE04}</x14:id>
        </ext>
      </extLst>
    </cfRule>
  </conditionalFormatting>
  <conditionalFormatting sqref="R32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{DFCC4787-B985-45F5-93EA-3E6F7F11812A}</x14:id>
        </ext>
      </extLst>
    </cfRule>
  </conditionalFormatting>
  <conditionalFormatting sqref="R32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{99C51692-37D7-4B62-95DF-2118C44329D4}</x14:id>
        </ext>
      </extLst>
    </cfRule>
  </conditionalFormatting>
  <conditionalFormatting sqref="O32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{10813278-2C82-4DC2-A926-D451DE5933AC}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{191F2064-FF57-44D6-89B6-8524214C094A}</x14:id>
        </ext>
      </extLst>
    </cfRule>
  </conditionalFormatting>
  <conditionalFormatting sqref="O32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{533DA624-CCAB-4E3E-AF48-24F000AD2099}</x14:id>
        </ext>
      </extLst>
    </cfRule>
  </conditionalFormatting>
  <conditionalFormatting sqref="O32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{64BDA708-10CB-4BC6-80F6-520C5811364A}</x14:id>
        </ext>
      </extLst>
    </cfRule>
  </conditionalFormatting>
  <conditionalFormatting sqref="L32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{65424069-4471-4BAA-B9A7-2A3384D1CE67}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{FB1A58FA-304C-4C3C-9359-E78A93632FBF}</x14:id>
        </ext>
      </extLst>
    </cfRule>
  </conditionalFormatting>
  <conditionalFormatting sqref="L32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{F47C3A38-D5FA-4AC1-BE79-823EBCE5D3E8}</x14:id>
        </ext>
      </extLst>
    </cfRule>
  </conditionalFormatting>
  <conditionalFormatting sqref="L32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{AFFED1D3-4042-4D9F-884B-236335079BEF}</x14:id>
        </ext>
      </extLst>
    </cfRule>
  </conditionalFormatting>
  <conditionalFormatting sqref="O32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{E97D93AE-B851-4A9F-94B3-1F2FCA48B816}</x14:id>
        </ext>
      </extLst>
    </cfRule>
  </conditionalFormatting>
  <conditionalFormatting sqref="Q32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{3C63A2B3-0C98-4F2E-A73C-DA0ED109AB9A}</x14:id>
        </ext>
      </extLst>
    </cfRule>
  </conditionalFormatting>
  <conditionalFormatting sqref="R32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{2595F74C-D18D-40E8-83C2-C2886F08962D}</x14:id>
        </ext>
      </extLst>
    </cfRule>
  </conditionalFormatting>
  <conditionalFormatting sqref="L32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{D672791B-BF82-4C1F-864D-771763EB1474}</x14:id>
        </ext>
      </extLst>
    </cfRule>
  </conditionalFormatting>
  <conditionalFormatting sqref="L32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{7D4593B4-E56B-47A5-9836-A2E86DBF5833}</x14:id>
        </ext>
      </extLst>
    </cfRule>
  </conditionalFormatting>
  <conditionalFormatting sqref="O32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{0C8EF45B-E89F-4020-92C9-423C786336DE}</x14:id>
        </ext>
      </extLst>
    </cfRule>
  </conditionalFormatting>
  <conditionalFormatting sqref="Q32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{027B1526-5D82-4CC3-BE40-57CB6DC780B0}</x14:id>
        </ext>
      </extLst>
    </cfRule>
  </conditionalFormatting>
  <conditionalFormatting sqref="R32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{94ABB789-3A65-40A8-BE12-67DA47A19859}</x14:id>
        </ext>
      </extLst>
    </cfRule>
  </conditionalFormatting>
  <conditionalFormatting sqref="L32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{FBC0738B-7AC3-4218-9BAF-9F01DA914B8D}</x14:id>
        </ext>
      </extLst>
    </cfRule>
  </conditionalFormatting>
  <conditionalFormatting sqref="O32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{D0A75F50-6193-4F4F-A621-4F352E34BF5F}</x14:id>
        </ext>
      </extLst>
    </cfRule>
  </conditionalFormatting>
  <conditionalFormatting sqref="Q32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{9EABC2DD-1615-4629-97A5-DBF8844C3A17}</x14:id>
        </ext>
      </extLst>
    </cfRule>
  </conditionalFormatting>
  <conditionalFormatting sqref="R32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{E52AC219-DAF9-4205-8045-B86397FC6FF6}</x14:id>
        </ext>
      </extLst>
    </cfRule>
  </conditionalFormatting>
  <conditionalFormatting sqref="L32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{65C73694-B4CC-4F4D-8039-5997E43D7916}</x14:id>
        </ext>
      </extLst>
    </cfRule>
  </conditionalFormatting>
  <conditionalFormatting sqref="O32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{1692FAEF-C439-463F-A3DD-8F7453820CEF}</x14:id>
        </ext>
      </extLst>
    </cfRule>
  </conditionalFormatting>
  <conditionalFormatting sqref="Q32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{14546AAE-5C02-4305-A38E-F1134960B294}</x14:id>
        </ext>
      </extLst>
    </cfRule>
  </conditionalFormatting>
  <conditionalFormatting sqref="R32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{863C5F13-6DAE-48AF-B6CE-CF93C98D66F9}</x14:id>
        </ext>
      </extLst>
    </cfRule>
  </conditionalFormatting>
  <conditionalFormatting sqref="Q33:Q37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{40C96062-9438-4848-87A3-3F3DC213D65F}</x14:id>
        </ext>
      </extLst>
    </cfRule>
  </conditionalFormatting>
  <conditionalFormatting sqref="Q33:Q37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{25D6A406-D796-4681-BE3C-C6A2DA80500A}</x14:id>
        </ext>
      </extLst>
    </cfRule>
  </conditionalFormatting>
  <conditionalFormatting sqref="R33:R37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{D91EF894-44FA-45DE-9CFD-90760F11E071}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{C9780FDC-EFF2-4127-B78D-A69B8D79FC54}</x14:id>
        </ext>
      </extLst>
    </cfRule>
  </conditionalFormatting>
  <conditionalFormatting sqref="Q33:Q37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{57264D5B-DC44-46DD-98B4-22732E20039F}</x14:id>
        </ext>
      </extLst>
    </cfRule>
  </conditionalFormatting>
  <conditionalFormatting sqref="R33:R37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{71BCDD09-3916-4C79-BA02-BDDDA70A1934}</x14:id>
        </ext>
      </extLst>
    </cfRule>
  </conditionalFormatting>
  <conditionalFormatting sqref="Q33:Q37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{4B28C7B0-6A93-4B2B-82DE-0394661DB1A3}</x14:id>
        </ext>
      </extLst>
    </cfRule>
  </conditionalFormatting>
  <conditionalFormatting sqref="R33:R37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{1E848DD3-8B8B-4E7B-80D3-180AED227B63}</x14:id>
        </ext>
      </extLst>
    </cfRule>
  </conditionalFormatting>
  <conditionalFormatting sqref="Q33:Q3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{073E7065-AA21-4A6A-9FBF-9D0BA5DB3498}</x14:id>
        </ext>
      </extLst>
    </cfRule>
  </conditionalFormatting>
  <conditionalFormatting sqref="R33:R37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{6FC30519-8D9E-43A1-A829-ED4B257581DF}</x14:id>
        </ext>
      </extLst>
    </cfRule>
  </conditionalFormatting>
  <conditionalFormatting sqref="R33:R37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{42432470-B677-492D-9B93-80A124FA7535}</x14:id>
        </ext>
      </extLst>
    </cfRule>
  </conditionalFormatting>
  <conditionalFormatting sqref="O33:O3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{0C94B834-C458-4EC5-A529-980C47B0F37C}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{C563F6E4-C60E-4D1F-AC5F-E3329EF6026A}</x14:id>
        </ext>
      </extLst>
    </cfRule>
  </conditionalFormatting>
  <conditionalFormatting sqref="O33:O37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{790E3AC3-3AD9-41D2-B43C-F0F669F92842}</x14:id>
        </ext>
      </extLst>
    </cfRule>
  </conditionalFormatting>
  <conditionalFormatting sqref="O33:O37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{3A1CCC84-B8F3-4099-BA15-1D10BE760E13}</x14:id>
        </ext>
      </extLst>
    </cfRule>
  </conditionalFormatting>
  <conditionalFormatting sqref="L33:L37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{332BC805-BB0F-4786-83C5-1B6933B94B4E}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{C33765E1-7B55-498B-AB3D-D34CBD62051F}</x14:id>
        </ext>
      </extLst>
    </cfRule>
  </conditionalFormatting>
  <conditionalFormatting sqref="L33:L37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{A21A181D-E4CF-4A2F-A403-7947088A5597}</x14:id>
        </ext>
      </extLst>
    </cfRule>
  </conditionalFormatting>
  <conditionalFormatting sqref="L33:L37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{D7FBE433-2CAD-4E89-A8F5-B4E8D2B962AD}</x14:id>
        </ext>
      </extLst>
    </cfRule>
  </conditionalFormatting>
  <conditionalFormatting sqref="O33:O3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{B2426F17-B6A8-478B-B86D-2029ED43739E}</x14:id>
        </ext>
      </extLst>
    </cfRule>
  </conditionalFormatting>
  <conditionalFormatting sqref="Q33:Q37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{D569E9F0-E3B3-4485-BE36-B7D97CC8C126}</x14:id>
        </ext>
      </extLst>
    </cfRule>
  </conditionalFormatting>
  <conditionalFormatting sqref="R33:R37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{861AD9BC-D653-4021-B423-BF59E5317288}</x14:id>
        </ext>
      </extLst>
    </cfRule>
  </conditionalFormatting>
  <conditionalFormatting sqref="L33:L3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{06ABD83D-7739-4BE0-9F5C-7AA57D4E4BFA}</x14:id>
        </ext>
      </extLst>
    </cfRule>
  </conditionalFormatting>
  <conditionalFormatting sqref="L33:L3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{EF07B539-B249-4CC9-91BE-3A219036BD23}</x14:id>
        </ext>
      </extLst>
    </cfRule>
  </conditionalFormatting>
  <conditionalFormatting sqref="O33:O3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{208FB1EE-816C-405E-9503-4762BB3379EF}</x14:id>
        </ext>
      </extLst>
    </cfRule>
  </conditionalFormatting>
  <conditionalFormatting sqref="Q33:Q37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{12F35B8C-552C-46E9-B20F-8B0FDD6594A8}</x14:id>
        </ext>
      </extLst>
    </cfRule>
  </conditionalFormatting>
  <conditionalFormatting sqref="R33:R37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{39E80E59-7702-416B-BBE5-AE6431EB9EAC}</x14:id>
        </ext>
      </extLst>
    </cfRule>
  </conditionalFormatting>
  <conditionalFormatting sqref="L33:L37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{75FB36CE-4438-458F-B3CE-60645744EBC6}</x14:id>
        </ext>
      </extLst>
    </cfRule>
  </conditionalFormatting>
  <conditionalFormatting sqref="O33:O3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{9181DCCA-12D8-4C9C-9E40-9FC508AD74C4}</x14:id>
        </ext>
      </extLst>
    </cfRule>
  </conditionalFormatting>
  <conditionalFormatting sqref="Q33:Q37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{796AA2B8-1876-4B2F-8877-09B7F1E9A71F}</x14:id>
        </ext>
      </extLst>
    </cfRule>
  </conditionalFormatting>
  <conditionalFormatting sqref="R33:R3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{4224827A-3FDC-4BA1-8392-C75C114945CE}</x14:id>
        </ext>
      </extLst>
    </cfRule>
  </conditionalFormatting>
  <conditionalFormatting sqref="L33:L3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{6B2536DA-0AC4-4C2A-8DC6-1BD301D1780E}</x14:id>
        </ext>
      </extLst>
    </cfRule>
  </conditionalFormatting>
  <conditionalFormatting sqref="O33:O3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{6C956B16-6032-49FA-B368-056EE5738556}</x14:id>
        </ext>
      </extLst>
    </cfRule>
  </conditionalFormatting>
  <conditionalFormatting sqref="Q33:Q3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{8B8F124E-2644-4A04-8EAA-8DC7A3ABFBCD}</x14:id>
        </ext>
      </extLst>
    </cfRule>
  </conditionalFormatting>
  <conditionalFormatting sqref="R33:R3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{15EF90D6-3C4A-4F66-88B4-2E8B83DD4C7B}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B99ECE6-73F6-4B62-A26B-D4BABEF443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D19077-6923-4CB7-8EDC-BDA3FB7D15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A36570D-8AAF-4777-A689-481093F2A0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E4726A8F-D5CA-428E-AB72-C8A776E3CA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C1371943-EE23-4864-92D4-0ECBDD2061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BDD607-6A60-431C-9673-0BE096B14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02642E0-BA37-43A9-B688-07B8A6A49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25FA34C6-0251-420F-96DB-BF9244C96D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BBB1474-E4E0-4F81-A606-6255E7BD5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6AC94A1C-0130-4D1B-AAF0-22B11A234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14AC85A-129F-457A-B201-B6FD79B49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53BC48B4-F304-4A18-BAC8-528F3B34E5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6110DD41-C058-450E-A52B-17F69BEC678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FD03174-7F21-4559-84D3-86E67832A0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5B1AC38F-BF54-42B4-BB6E-5DE7617068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40EEA6C-F888-4278-A498-7F1CBA0511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AF4:AF7 AF9:AF41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AG4:AG7 AG9:AG41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AH4:AH7 AH9:AH41</xm:sqref>
        </x14:conditionalFormatting>
        <x14:conditionalFormatting xmlns:xm="http://schemas.microsoft.com/office/excel/2006/main">
          <x14:cfRule type="dataBar" id="{004FD9F6-D6CE-4147-90A4-FD0C015C5D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AF8</xm:sqref>
        </x14:conditionalFormatting>
        <x14:conditionalFormatting xmlns:xm="http://schemas.microsoft.com/office/excel/2006/main">
          <x14:cfRule type="dataBar" id="{3A6E6DA9-C4F3-4716-B72F-F7BB814B72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06003ADE-40F9-4E35-A2E6-5923F673C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AH8</xm:sqref>
        </x14:conditionalFormatting>
        <x14:conditionalFormatting xmlns:xm="http://schemas.microsoft.com/office/excel/2006/main">
          <x14:cfRule type="dataBar" id="{874B4F9D-98A5-49A0-9737-4B703D900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6D65AD-F47A-4CA0-838F-A8DDF83C80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7442BD1-0A62-4037-94EE-00679A1E5A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B2A35C1-E586-4DD1-923C-F2301F9518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1C1DC55-C608-4126-BAE9-EE2E77A7C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133D215-BFB3-4CEC-8B98-518BD01DAE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F3939CE-A8C7-43A3-B441-52BCAD8B09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AC7A19A-2257-435E-94CE-682EC90BB4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3C55CEB-ECDB-4308-A316-B8CF8F6502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FB685D8-EB07-44E3-8D9F-89E022C2D0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2E4A6AF-A15A-4192-BE75-A158404234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079B2DB-AE57-4FB6-8745-0002BB1E7F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9539873-A6C8-4A8C-84F9-AA857BFB26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334CFEE1-3D5B-4932-AC84-C6B0169B56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CFAA8471-CD1F-47BF-82D0-AEE474B270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2EF8F583-4109-4D83-BC91-EAEDB9D3F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A517AC-24E3-48D5-AB61-B5D711DD7B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1F18470-F7D1-469B-A337-7A4F29569C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6DE8B0E-F78B-4D68-B7DF-DDAFA0FCF4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87DF648-3F44-47DF-A1A9-3F7294927D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0485B17C-CA54-4AA4-8742-64B76ABA4F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523A816D-2F2A-40C8-9725-219A71DD67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7E85AF9-309F-4267-BD64-EC8347A489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10EDEB9-C5E5-494F-9DC7-82F73AB336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E3461C2-131F-4A4A-9042-1B77190686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5F175157-F8F7-43F6-8B2A-B6A92668CA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21EDBB07-BDB5-4426-B7B2-3D01E0C409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D665EDE-1C39-4990-9FD5-9CD6AD9C2B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B32E44A-6937-45E8-83C8-0F38A55675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AC6A08A2-2EBB-457A-AB38-790B080AF2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CE3226F-3F34-4E8F-B22F-D0CB3D2B0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2D7FE28-4E9E-4BEE-B4FE-ABBDE06811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D0A8C419-090D-4ED7-A47A-C0F5543CFC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3A0A6D7-F1C0-41F9-901C-B942B3425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CD5C8F-099F-416B-BF43-033C37F021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564C205-06E1-483C-83B1-E90A2D05BE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A6F2B7B-B2B6-46E1-B71B-ECAC8A6CF5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1C6F9EFF-C357-46E4-88A6-CED53814A2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D57366ED-E35C-45CA-809D-8C09CD6A55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AED1EAE2-4C2F-417A-B775-0C9078A582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0025E76-5398-4203-9025-3FC663DB0B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EE994D2-C95D-4B9C-A5B7-C0D9C26498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756E94C9-67FA-4D3D-B5B0-0FCE3C0E8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6C16F86-A593-48AC-9F10-A020C9E20B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310C273E-03F4-4848-963F-527BAB8CD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3F402B7-4850-4487-9976-B1AE99D08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EE44CCD-9415-4008-A522-6BF31CE9E4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0B5D511-0312-4FD7-B953-45148516F48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29E410B-38B8-4A3C-B254-59AB232CE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1E791089-790E-4327-BACD-3ADE9F70055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C3D25D05-7B9A-40D9-AA03-B33B8D4AB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36FA57E-2CAB-43C5-AA37-0FB8BF20B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32D3543-A8CF-499A-B2B2-3A35686741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B2CBD6C5-59A5-45CD-BE3A-F2AD122FC2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1EBAD25D-2013-4C48-8A41-962CC1C023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2508DBF5-588A-489A-ACE3-6664844384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D06DCB7-9DED-4AE8-8203-8EF47358CE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8450AF5-7B6A-4E06-A914-DEFD2BFA8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A87B87F9-B533-40FD-B0F9-31C86AB2CF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420622F-0DA9-41F2-897A-4CA1B5D76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858CC05-43B9-4244-87E2-BCD5FF6BFB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5E0D5D2-2436-4600-A028-EE4A621E63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95447E9-D63A-4A5A-BC5E-16D9A85384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0440AFBB-988E-4EF8-9C15-1E5E532D35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4FB1594-EABD-4D13-B77B-18F19728AB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F0B5E1C5-EC09-4D18-8807-23336BA8BD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B3FACB3-8F33-41C6-BFE9-EB21B20BC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FC94D53-17C4-4946-B000-94B9E59214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B95960-375A-4F63-B6C3-05F794BFB4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8A4A6A64-B40E-4828-BD69-04CDD613D7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3297D46C-B055-4C1A-9DFA-EA3C897DAA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EBE5882A-4B96-44D8-9138-94CAAA1E1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FAF701-71B5-426D-9BB4-D0FF76A5D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005AD710-AF72-4AA3-8CFF-F828F251C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6059503-ED5E-45CF-BF31-717C50E5B5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C5BCDB82-1F4A-4DF2-9484-814332050A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BFE2036-1878-4E17-8B7B-D81F163AC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DB33246-25D5-413B-A7D1-CD0589B673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21C12A1-86F8-4B42-A38F-667D52C5EA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3C04A16-3F72-4066-AA83-3DEAE810BB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75B4A50C-4BAF-4A14-8DDC-8676E8289E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AFF1EB70-D86E-4F5B-9D4C-7543E17B303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00F7CB58-8E02-4B69-BBD2-C9762EA7DC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A0DA7F9-AC0B-410F-AEB7-79A90FD98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5B696F81-EB52-46B2-BC4B-C62B7D2781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FBB1308-7666-4CB3-9AC2-B09C7CF6B9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052424-05B9-433B-8E83-0CF093C38C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600B15B2-1D7F-48C0-83BA-E9FAC1C19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7774A5E-C4F3-443A-AD19-D5EB41AA33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24E3A9CD-182E-4306-B18A-845DD55391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11970E43-9B22-4F03-9AA1-8BAB161A4F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C4AE828-D91C-4180-B0B6-4F26E3D2D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05B021B-B514-47D0-8A44-C361E43598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1049A592-4A10-4A4A-A5BD-3E44C08AE7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61122A5-57C0-4E4C-BA7F-3FBA461BE9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3A1BC644-E149-48BF-BACC-ACBB9309FB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DF8B19C-B9AD-4DA6-BDA3-C678E9EA0F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13BC9C73-A084-4A86-8022-0D122ED80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C5AF3D9-AD66-49B8-A2A2-CFDAFE926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38C4BE5-7CC6-469C-AEA0-719389A18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C102C1A8-65D3-4BA7-8D8A-F9DF3FFC2B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A145681A-E01C-4D12-8A9E-CCAF931A0D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1A80D8B-0B1E-4A31-99C3-06FD56FBC1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85FAE56A-B22F-428A-991B-5A311C543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28A9C37-6683-4B1A-92B9-25B45916F6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D59B138-4636-46E9-A682-FF252498C97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5363F709-DC39-4272-B702-7010C58512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FAFEE53-C2B1-44D1-8F9C-DF8A12B036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14BEA9E-89ED-4CB4-8B45-CE4ACDC4F5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1A03F8C-AC9E-4F4F-9575-7A23D3AFD4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3E29C45-9142-4D1B-BBFF-C7B2257EC1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F1FC55AB-D23E-4619-A4CD-446038D774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3A90DC1-DDE6-40F3-A435-C6C56F343A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E382F0D-3494-4754-BA32-918674751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8945064C-A93E-48EE-9D91-FAE630B041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76AC350-F983-4772-8D1B-350D1E485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D76775A-F789-4E4C-8FC1-C4CA1B2F60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CEAA38F-5955-4D70-9307-19B2B6D096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73B3DDE-952F-42DD-BF6D-20B3E6E6A0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71D26FE-E36A-4B36-8E2A-2CC9AFF688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C55EA5F-9F37-4AF4-ABB6-2B04BB35A3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585935D-F4E4-4B06-9E4B-AD28946BD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C281E1A-8F53-48DF-B134-36A74DCE2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B6FC578-8F12-4899-8A26-3AE7FCFA0D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683B6C-FDF6-4E1A-9C43-84977002547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AD473F7-4AE3-478C-991F-38CB72331D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214FADAF-BA6A-4BAE-81AA-342521BBC0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68D398ED-56C6-4658-9DA5-BFEE74491E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6E6F3ABC-5CD5-4A5C-89FC-A46840FAF2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9A39E917-E639-4BA4-9859-4B12E4D08A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38AA7417-6A80-4A84-B54D-7A692FBEE9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E0EE247A-53BB-407C-A77C-7B74DB8AFB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0969A83-8F99-4C0C-AAF2-96825A7496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506FDB8D-294C-493F-A4B0-C0B37E8E9E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984AF0FD-3F79-43DF-8EF8-057163EAFC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BDB6177A-78D0-44D6-84D8-F7F3AB365A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04582F38-F4AE-4DEF-9559-7094B23A35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455E1F4-DDBA-436A-A7EB-2CE242989C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D9F7509D-CDE8-4A68-BEFD-D4C8E30B5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198B906-CC21-446E-B3D6-0C1377B269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0997992-B2A4-4A39-BB5B-173D6A0AD3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09DC5E69-F702-4DED-A61A-AA9B904DF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9FF1225-4673-4B1B-BD46-8092EF2E87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58D0EAD-946C-4B1D-A602-2ED8C0879A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C1E3D2BD-1010-43F3-844E-1498623278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CB241B7-299D-4655-974A-2F98CE5F0C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5F6EF330-E90A-46B1-956B-6C2BA0A8D6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0F86010-25D4-4C8A-B522-CCA18B0F65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2DB2D9F9-E229-4C3A-938B-8D011D94F5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DA6F85E2-44A3-47B9-A245-47E87B4CB8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AE183B0-2509-4941-BA7B-0E8636F8DF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BC42C9FF-F473-4B65-8E81-A32EC75018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F0DE032-63B7-44DA-AB45-E5BF127F6A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14DB5C1E-1D52-4110-A056-6695AB5D5C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9113000-FA2F-4412-BBDD-3911948CDF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F2B2FA93-C252-4C49-A6DB-87C78D5200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202E9EDF-C28B-4D15-A4B3-5891CA7D33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3FE3B85-85C5-421D-B27F-6F779E1BBD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11A2596-A738-4D4E-BE7D-9B12994A8C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8E976AC-0010-4648-A1D3-1FCC2261E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29285-95C3-4F73-B3AF-B248E2F2A6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O39</xm:sqref>
        </x14:conditionalFormatting>
        <x14:conditionalFormatting xmlns:xm="http://schemas.microsoft.com/office/excel/2006/main">
          <x14:cfRule type="dataBar" id="{3F833D10-6AB1-4E78-9EAF-DB1622DBC6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O39</xm:sqref>
        </x14:conditionalFormatting>
        <x14:conditionalFormatting xmlns:xm="http://schemas.microsoft.com/office/excel/2006/main">
          <x14:cfRule type="dataBar" id="{DB7ECC8D-43D9-4423-A9F1-C496033CB3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O39</xm:sqref>
        </x14:conditionalFormatting>
        <x14:conditionalFormatting xmlns:xm="http://schemas.microsoft.com/office/excel/2006/main">
          <x14:cfRule type="dataBar" id="{C2438916-C693-45A3-B6E9-D47EFA8FD7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27F7FA-2EC1-4E5A-8324-4ECBAD7B07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37307AB6-F3E5-4EAF-B729-0513AEEF4B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FF6FF2A4-1E23-48AE-B561-9EB9EB12F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0B2E179B-3569-48FB-9826-3E850B7453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O39</xm:sqref>
        </x14:conditionalFormatting>
        <x14:conditionalFormatting xmlns:xm="http://schemas.microsoft.com/office/excel/2006/main">
          <x14:cfRule type="dataBar" id="{A2073875-91CE-4BD1-91AE-4D973446E3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55E41B07-84D0-4D14-A17C-DDE312FFF7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0947D0E1-CA7E-45FA-B0F3-C70DC8C1A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O39</xm:sqref>
        </x14:conditionalFormatting>
        <x14:conditionalFormatting xmlns:xm="http://schemas.microsoft.com/office/excel/2006/main">
          <x14:cfRule type="dataBar" id="{0732BC46-B76A-4BA9-AAD4-28FC93A3CB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0DF77AED-B96E-453F-9B20-E3B840A336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O39</xm:sqref>
        </x14:conditionalFormatting>
        <x14:conditionalFormatting xmlns:xm="http://schemas.microsoft.com/office/excel/2006/main">
          <x14:cfRule type="dataBar" id="{9165BB07-5FBC-4491-8F4E-0FF2BF4B6A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1F392BF7-2221-4095-9365-3E3D07EA1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O39</xm:sqref>
        </x14:conditionalFormatting>
        <x14:conditionalFormatting xmlns:xm="http://schemas.microsoft.com/office/excel/2006/main">
          <x14:cfRule type="dataBar" id="{BC45CAD5-FAFC-4B44-A431-81238FD777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Q39</xm:sqref>
        </x14:conditionalFormatting>
        <x14:conditionalFormatting xmlns:xm="http://schemas.microsoft.com/office/excel/2006/main">
          <x14:cfRule type="dataBar" id="{D023A417-71F6-4C38-A0DF-C6E45AE99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Q39</xm:sqref>
        </x14:conditionalFormatting>
        <x14:conditionalFormatting xmlns:xm="http://schemas.microsoft.com/office/excel/2006/main">
          <x14:cfRule type="dataBar" id="{487144C9-BA53-4F6E-9B6F-3EDCF4F23B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696923-C4F6-402F-9780-1CBE20F6A4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R39</xm:sqref>
        </x14:conditionalFormatting>
        <x14:conditionalFormatting xmlns:xm="http://schemas.microsoft.com/office/excel/2006/main">
          <x14:cfRule type="dataBar" id="{1141468E-CF6A-4D7B-AAFC-FDC2660787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Q39</xm:sqref>
        </x14:conditionalFormatting>
        <x14:conditionalFormatting xmlns:xm="http://schemas.microsoft.com/office/excel/2006/main">
          <x14:cfRule type="dataBar" id="{595A1520-26A5-4572-8F61-E52DDE6267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R39</xm:sqref>
        </x14:conditionalFormatting>
        <x14:conditionalFormatting xmlns:xm="http://schemas.microsoft.com/office/excel/2006/main">
          <x14:cfRule type="dataBar" id="{3F305E14-83A0-4971-8C71-ED5DB80AE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Q39</xm:sqref>
        </x14:conditionalFormatting>
        <x14:conditionalFormatting xmlns:xm="http://schemas.microsoft.com/office/excel/2006/main">
          <x14:cfRule type="dataBar" id="{5F6C5D98-392C-4F15-84AF-8AA80AA25F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R39</xm:sqref>
        </x14:conditionalFormatting>
        <x14:conditionalFormatting xmlns:xm="http://schemas.microsoft.com/office/excel/2006/main">
          <x14:cfRule type="dataBar" id="{681E98FC-5AF0-4798-BB59-16C03E3E5A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Q39</xm:sqref>
        </x14:conditionalFormatting>
        <x14:conditionalFormatting xmlns:xm="http://schemas.microsoft.com/office/excel/2006/main">
          <x14:cfRule type="dataBar" id="{0A6E00B4-FF89-48B8-B0C4-BEE6CCA0F2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R39</xm:sqref>
        </x14:conditionalFormatting>
        <x14:conditionalFormatting xmlns:xm="http://schemas.microsoft.com/office/excel/2006/main">
          <x14:cfRule type="dataBar" id="{1BE454E0-0145-491F-B602-236B413F6F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R39</xm:sqref>
        </x14:conditionalFormatting>
        <x14:conditionalFormatting xmlns:xm="http://schemas.microsoft.com/office/excel/2006/main">
          <x14:cfRule type="dataBar" id="{B715854A-917E-4CF4-874C-AC6B936772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Q39</xm:sqref>
        </x14:conditionalFormatting>
        <x14:conditionalFormatting xmlns:xm="http://schemas.microsoft.com/office/excel/2006/main">
          <x14:cfRule type="dataBar" id="{ACE6EE0B-6BA9-48BA-9F63-55F3F08D11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R39</xm:sqref>
        </x14:conditionalFormatting>
        <x14:conditionalFormatting xmlns:xm="http://schemas.microsoft.com/office/excel/2006/main">
          <x14:cfRule type="dataBar" id="{50AF2D59-A2CD-44A4-B548-E2215384F5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Q39</xm:sqref>
        </x14:conditionalFormatting>
        <x14:conditionalFormatting xmlns:xm="http://schemas.microsoft.com/office/excel/2006/main">
          <x14:cfRule type="dataBar" id="{06F087AB-7C87-4045-8774-FFA72D8A35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R39</xm:sqref>
        </x14:conditionalFormatting>
        <x14:conditionalFormatting xmlns:xm="http://schemas.microsoft.com/office/excel/2006/main">
          <x14:cfRule type="dataBar" id="{24D242F4-94F8-43AF-9528-AEBF320B9E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Q39</xm:sqref>
        </x14:conditionalFormatting>
        <x14:conditionalFormatting xmlns:xm="http://schemas.microsoft.com/office/excel/2006/main">
          <x14:cfRule type="dataBar" id="{FB649AC3-8CC1-4D83-9615-65F4E24B1F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R39</xm:sqref>
        </x14:conditionalFormatting>
        <x14:conditionalFormatting xmlns:xm="http://schemas.microsoft.com/office/excel/2006/main">
          <x14:cfRule type="dataBar" id="{2B5CDE14-6A23-4DF1-9A37-5025256B8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Q39</xm:sqref>
        </x14:conditionalFormatting>
        <x14:conditionalFormatting xmlns:xm="http://schemas.microsoft.com/office/excel/2006/main">
          <x14:cfRule type="dataBar" id="{2C49C25C-9EFB-4ED3-843F-9E9B05AE2E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R39</xm:sqref>
        </x14:conditionalFormatting>
        <x14:conditionalFormatting xmlns:xm="http://schemas.microsoft.com/office/excel/2006/main">
          <x14:cfRule type="dataBar" id="{9121B50E-18EF-4439-BD5E-B981387D1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46BF79E-CD22-4091-B844-482DAC8043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E25BB55E-76B9-4B90-92BC-7DBA0E04A8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10D24B-E549-4189-A635-F1285BB509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96B06680-8A2A-420E-9ED8-EA436DDB7F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4820352-1CD1-4E6C-9866-EB64AB6A43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6D36C2D-5EB3-4362-8C91-2E15426F4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1283354-BB77-415E-A89A-A18AF129A1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C81A192-D7C4-4C70-BACE-E785B42DA5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E62D16F6-33B3-433D-B810-0AABABB041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7B2AF4E-1A28-490F-A611-630C747029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70E4C3C-54EE-4181-97F3-EA229AC0A8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44581A-442D-43C0-B2CA-BB24EA749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48DC798-E01A-4608-A367-C954AC5DA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D5F5A596-E621-4708-89D7-C7EB2AE688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26AA5F73-4CC3-441E-B45D-3E472E7194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50B0B4-B389-43B3-9302-F9EC4AE1DB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94672DB-C2BE-468D-9E7D-7E647ED3A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0686C23-92EB-4C82-B095-B73EEDAA0B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068F307-D510-4953-981E-650056720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96876763-E06E-4BBA-9BE0-2B688E85CA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938874B-6207-476A-9CF0-ADDF8738A1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FEFC160-8990-486C-8677-E81D770645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592DF21C-09ED-43C8-971C-8FF6B75223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27C1455B-D33D-41F8-A1E4-E3237174C1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A7314B6-946A-472B-91A4-8B52C32ACB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54B90493-1B15-4E7E-970D-CC6B38BBC4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CE80F11-86EF-4E30-85D8-435C41A7DF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BD0FE6C-1282-4339-A274-60C8B0C317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50FAA7B-AB2D-4B0B-98F1-0D8DEC56B9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516F06CB-F771-42B9-AD3F-3B171936F9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67F3572-AF1E-4785-A2E4-4C3506F71BB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4B4518E7-651C-444F-ADD4-DA4B7EDC0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A364A59-34D1-40AF-BB56-B94AE2AC3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45614974-783A-4297-8C75-20E9AAC52D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8816367-7E12-438B-9E3D-4C5728C899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DF24C7F2-A8DD-4A89-9D2B-733529ACE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4474774-6C47-4EEA-AD69-5AB69FED6B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932F343-BD83-4F2D-BB17-8801254BD1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035745D1-57F2-409B-A3AB-53CE8FEDED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0C081036-6422-47D5-908C-970F993597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91EA53A1-0FCC-40AD-ADE1-FC387F5E0C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A442EAA-8A8F-4A1D-A8FC-04D94FD1A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156DD43-168A-4BF9-88CF-10AB38177D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AC5AACE0-5DB1-4E92-B578-69A12449B1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ECB8C6F-8EF0-4C49-A92F-78212363A2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C515DA98-7889-4922-9438-F73054CE3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98263B-CD23-4DB0-A7AD-DA976C28C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5B5285D6-A6BD-4A46-B4F3-E8CEE7E0C4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B96F272-1901-482F-AB02-008709B68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C6C3E664-7DA3-46AB-ABCF-434866A44E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675908-CAB9-450B-B50E-B348E1837C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B4ABF86-F1A8-4A7B-ABD7-ED646BB8A8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E53DF3E-5561-4B84-AB67-B1185ED6CC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7BD15A8-E8B6-4824-AD01-3EDFCC402B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A168B87F-6FA8-4F36-A15B-28776194EF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915C84F2-6AD7-457B-B1F6-BCDA72748C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593D9449-4BE1-479A-98B2-234614A27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A1EFFD4-4479-4244-84BF-FA8EECBCDB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5DCA2AE-9A77-4DDD-B345-1B05FFF2B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FA8FC40F-4060-4439-9ABB-51275CADF7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018A2EEF-BC2C-4AB2-8422-E733FD9D3B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4D65F60-2A8A-47C3-9819-9FB645D107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2C30B03-C037-4A6E-AA7D-91D5D47C12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662065F5-7C64-4E28-8612-309DC40DD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872A3EA-F0C6-4EEE-9C91-0665A089D6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DE753278-6789-4A71-9883-BB3ED067AA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91DC316-6BDF-462B-9304-4CC8B92B43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682892B-F372-4338-B518-3FECF3E337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11B3F7A-4813-4E66-A2FB-44BE98735D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6DBE7AE-9273-4883-9A99-AE042EB6A2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03E2B6B2-3ECC-4E33-B176-2A91D2FDF2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31F786A-BBC0-4B84-A3FD-207C136696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51AD6F6-9EFA-422E-90B0-34F2EA76A0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A1F34FD-BAD6-45A8-93D1-975878835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D5FB149-25A2-464C-9282-E5C08024C7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BACFD17A-4CEF-407F-8CEB-EC31077B6F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AD6A8922-3663-4617-9B4A-D56F2E9407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00CE28E-BA90-40E0-9EE7-7FA4A4CACB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ECA60BB9-435C-4AD0-A930-846F2CDEAE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3D0EF97B-F0B7-4346-BE1A-B49D5346AA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5662B240-4ED5-4CDC-AA0C-6A70B69FD5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FAC3A0-2EC0-4E3C-967F-01D4C3469F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DF6BCB15-132D-4075-B0D7-9B7BE3608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0B11CBF-499A-4DBB-B9C4-79B3EE6A07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EE8DA712-71FE-4CA0-AE7F-EB3BB63100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27CAC9-1A8E-45E7-9F71-37A5756C6D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9172638-D4CF-4AED-8B38-D4F9B9CAB5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64EF164D-D063-4F72-B1DB-20E7B5F2FA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CB0CFFC0-2B37-4AEB-9F5B-ECC164200E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45FECBB-8D45-4A25-BA0B-5DA97CDC20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95187E9-8A1E-464C-9181-2783DDEC93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750584D-EAA2-4FA9-A4E8-B07CA0502B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488D4A26-74CB-45FD-A698-60475971FA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AE83DC8-5B94-40AF-9DCC-AF1B332EAD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F5118F39-FEF0-4046-A8F0-AD4CF33EC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7A919AF2-DAEC-421B-B893-54E8ADD04C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76A4619-E844-413D-9051-FFBCA688BFF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C03E4DD-67E8-4BF8-81B1-57CAF6D542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824BEB87-AA18-4F83-BAC3-FC57CFD0A2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AC47018-93E9-463A-B8CE-9280A11294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90EAA97-C3EC-4192-9C8C-389C5BA149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608334E-D90A-4704-A6ED-B5C6E67A14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A9765D12-33EF-42B1-B1C4-D26E400512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B815A609-8ABD-4F7D-A778-31D0CA4D3C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F68BFA7-533D-47A1-BE8A-4176801C23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28EFCDC1-D9B9-4A0E-8626-01A41831CC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C60639F-59B9-4EC0-9911-E40431882E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6415C57-23F8-4E14-BA39-90E4F48253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9FEF2E62-1224-4361-AC82-AF00DB90A7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BFEBB4C-8CD1-4FDD-8880-AE799771DF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D891D25E-AE36-4397-BB71-6C204C474E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385D01F-782F-4E4A-BA04-082203D576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90A2C83-A70F-4CFE-AAAC-4F4F2BFBF9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C9C2FF7-E41B-4810-AD18-BCC817CDA0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DA4161E-4365-47F4-8E22-1E938087F2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D4443AF-B16D-4BB6-BDF6-CB344CCADA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67B2929-F551-41C0-9B03-EAE1E5D93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53042589-6CA3-4017-919C-0B065CB8D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53D593E-F6BE-4CDF-B0B8-B6AA01A0E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ECE0B5C3-558D-4373-9014-A0B47EA43F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E0A6D9-D883-4D56-92BF-76F92C7BFB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E18C9CD-1C85-4299-8DA2-D70AAA9F3F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90D1161-86A6-49B3-9E86-ECCBAF919F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5FA09A65-E10C-462B-B7F8-FD961258AC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8FE6298-98B2-4364-8C4D-87DFCC16DB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759A2D5B-B06B-45B9-9008-5130FA477B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9061EF8-6F14-4037-8CA1-B7E1AFEED6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14A6EB7-0FF3-42A7-B0D8-159D3E8D4B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315BADB-C9D1-4AD8-88C7-25DD36C7C7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8CF6F409-8DD3-4B3B-9061-CF76918AED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99753368-1B0A-46FF-AABF-2FE379498B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215EF8E0-FA83-43C7-89A4-B6438AF50E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7E60D3DB-CA89-43C7-B403-F257FF8681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1118543D-6934-4598-8110-AD4BF03279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2D7384D1-2AF2-46B8-A4FD-9C7D08538B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7E66CA36-26CF-4D3F-BED6-D90EDEE2B1A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3AC425E-0FDB-49AD-9E09-2732E3EBE7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6BA162A2-F5E5-4264-8B06-BCDDB9EC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3CE63429-0985-464F-90CC-12D42B45BC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5F4B4C4-EDA0-4ECE-BC0B-673BB3272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2FD5A2C-0262-4190-A952-A800C69B25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5736427D-D2C9-41F1-92AF-4F4F876DAC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5D7906A-3C23-4307-AC3E-DCA5C475ABE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C2AFD537-7808-447D-9C0B-E038654FA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CB59B38-C0F8-4059-BE54-5FFDE6266C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FE0E7CD-B7C5-42ED-9DC4-3ED11E2210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24373ED3-A555-44FF-BE1B-B39450CA85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08DD3FE-9883-401D-A451-A3D4B162FF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08704F3-6F8D-4288-A3D1-CEA2C8AD18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36DBE30-59DB-492C-AC6F-E7198C8D73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81664FE-95AD-401E-8304-4DAC1EE565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2CD49C-9BF1-4011-8F70-FB4585D862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9B670A32-901C-4F1C-BF06-4D79588A2C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B6969755-7E06-4BE5-AC32-C2B2F4776B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1FAD307B-759C-4116-9307-E3AA2B70D1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1A91DD2-1E71-4EA0-A2E4-369F375882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C281A5F1-5E16-4651-AB3C-999A8D149C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38C1C115-FE40-4DE1-B702-5F2F7B13FE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0A76B581-2A47-4100-9A03-4F9972F32E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B42A8949-0526-419F-B040-67C59B030E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DD8CED08-7458-4C20-AB1C-F14CB214F0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0558FE0-D420-409D-A004-8A361B633E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99D8715-C7A3-4E01-8F59-9E35CD82B6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3655151-851B-43B7-9152-ADEBD04C52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AD87B023-E995-45A3-BA12-104C7F5B57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4CAC4703-0DB2-47A7-A6CE-E8E7EF52F6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0EA04D8B-10AA-4E5B-B749-F3BFCC0BDF8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56F0CD7-ABE0-4666-9AB2-DE4C4580FD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F93FA1AD-4072-469E-97C8-83F75E0D57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78AB33D-6F3E-4C29-AFE7-73F1B8303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C207BC5B-16B8-4329-B10B-B2DFD4C58E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00BFE3B-A51C-4F97-8DC2-13160CCC6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E7E4B4F0-0E93-4B19-B785-3C35431CCF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9DAFB9DC-6D68-4EFE-B052-4A50A7D850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131CA42-A94D-454D-816E-080EB17F86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110534-8D3C-4E5E-8B36-1629259CE6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633FBEC9-1193-41CD-8C03-ABA808F70B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D15F510-6EFB-412C-98C0-D2B55A331F1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1150610-E818-4776-8851-F437ACD3C8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B0B31601-B41D-4CE7-ACBB-D138314ED6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3B64D2DE-987E-4254-AFCE-15B0BC2F98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3EDBBC0C-80F8-493B-89AB-3CA37BD5CA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3B6F9BDD-924F-4D54-BF74-9C509BD886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DF7F06EB-DD39-4F5E-9BFA-522442B2D1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89434C45-C453-4339-ADDA-33D0035F7E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5FCEBC28-ECCA-4C37-87A3-0D86FB34B5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1C21438-ADB5-48AB-934C-01FC65E171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1E0B5F03-EB2B-4A0C-94F4-3165995804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C4138AD8-C4AA-49D3-A4EB-52F1B6A7B7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B83E24E5-64C4-4464-B2EA-AF0C7A822A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E006BD4-1665-48A5-9B3B-6856A30C8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24CE2549-3A17-49CA-B711-FB5E00F7C2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F364CF67-C7DC-4133-B48D-9E8AF8D4B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C6B6417-792F-42F8-88CF-AD6E392202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3464BAAD-65A4-44A5-AE66-A6D39A6A4C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150BAB4-4A95-4417-87DC-FDE3999822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85A92FEA-4ECF-48AC-942F-D9697EAD54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8CFB4FE-D9AF-4D1E-ADE3-1D700F7B2F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B74A8F2-A46E-4015-9AB7-D8F8ECA389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DB140E28-7BD0-4D19-BF32-317622835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779FC4B6-83B4-4ED0-BC72-A028637D82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29AE8B9-4932-4BFC-93E0-5ADDEFF30D0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899B7F9D-3D28-4418-B036-468D87B7D8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18D4EC7D-64A2-420B-A1A0-E908430D07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E033437-F052-4B76-ACCE-D835A99A7C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62888FF0-3467-42B7-9587-980B25ACAA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5332125-3390-49ED-AC46-9E97679FE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69501772-33E3-4650-9F20-9303BBBEEA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3E37310-300F-443E-966F-DD2B30726D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BF31E170-466C-4403-AFC5-2ECF3D1C5D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35AD5769-623C-49CF-A265-1C64BE36E9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C6889992-43B8-4048-B128-C5545EDAE0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DF2A9F1-25CF-43BB-A720-34BFDDDF9BB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8BC5940F-89F6-4553-A58E-6FC4DFC452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0312D8BD-3318-4F1A-836E-FBB909A41C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7760A549-C3DB-41D2-AF3C-356E2DBD6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4F80F4CF-7BE0-4E3C-84A5-DCFFCCC916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44B23F62-5AF1-41CD-9D6C-3439286091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FE8BEED1-5BC2-4BE3-82B1-600CB1855F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576EF08C-404A-4498-9998-ACFC238026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44C39C4-E673-46DB-AFA9-CEE96876C8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FFBFD-C8F7-49DD-9654-8C1EA516B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91E33B58-6CD9-47B1-96F8-A9924EA18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E06DF546-2592-4779-90CB-87784F6D9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5CD083B4-52F8-42E1-8A64-D0699DF04E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5764774-CCAD-468D-8488-85595A5C6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C97A5D2B-6EF0-416E-B0B1-229AC02353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8438730-128A-4CBF-A1C1-4C7D180F6A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2D0E041-E684-4A80-8BFB-E61C8656D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A4B2C6D1-2175-4478-BAAA-163B66B00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FFB12288-4834-42B9-9F14-8D68E2FEE7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9832A38-91DF-4C10-8EEF-D68E77359E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B3F3E84-DB40-4C3B-B8D6-9F44473D05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C87D9CF5-0E42-4F3E-9704-E767EA09E2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3187718-390D-437F-A6AA-C2DEA55E9E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0551D049-230C-4FFA-89F6-E675E1C18F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E96D6F1-536A-4E62-A5B5-D3F88CC9C14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76A657A-52AE-4A6A-A7D1-C46C124BBA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978D6340-3322-4705-85F3-BAB488F141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CB0CC838-0F86-4C90-BB52-B6591E09AF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AD6C971E-CC82-4D83-B6F0-842D1A6FFF6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CD87A13D-2865-4CFD-85CC-399E6004F9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F30FE22C-E878-40A1-8C4D-AEF1CD839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BA7916E-FB44-4C23-A977-09EC888B68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ECD9C5E2-A1F3-47F9-86FA-1260255085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05D6489-08EE-401E-93A2-039EA86432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F0B69C9B-3C2C-45BF-BE24-6870C9E803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83D0B29-81CA-444E-BD26-F714853561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C7A812FF-B43E-43D3-A50A-1B963DF893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BBE0980-95C1-44E2-B2DC-AEF5B55A6A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2CE4354E-AC09-4CCD-9388-8D8B53A6A9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72E9332-4336-4EC2-9038-4340ED07CA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DA4152F-2C81-472B-BADD-F664523F43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4785D849-7C46-4844-AEE6-7959AF9B7A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318EDD4-1D4E-4AAE-83F6-B63BA60D79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1A398C09-4FA0-427B-886E-897A92C5F5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597CD5-B860-4650-80AA-3677E03978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AFF348E-6457-4369-849A-1A86B7D6F4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77A05957-B17D-495A-BEA8-E08C027DB0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A065A73F-A1EC-452A-99B1-82AE04D717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A06B993-7CF3-4848-A41D-B57096E95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4352B0A-BFBB-4275-A7BE-D9B927C3DC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55BB685-CF52-4475-A0C6-29D9B8A88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2D3DE21-DE26-4FFF-9DCB-DCA17FB775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EAF61A7B-492B-45EE-B222-FA6CC0CDE5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9515831-8488-43B4-8058-78709D13EB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3B8F415-FB12-468B-AED9-3CC6DB8EA1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CE81961A-712F-4A0B-BE7C-2667157F09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CA0EA1F-8834-4FDD-A00E-935C557C39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D799D1D-CED0-4D82-8EFC-F65FA90808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AE3CFF7-5C5A-4C34-95F4-CC79500CCF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C80C8769-F733-43AD-884C-D462654370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8DCBF702-F5CC-4B7F-BEA9-3849BD6376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B2062C8-502E-48A0-AC5B-855E1B12D0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ED174A3-1C81-43A3-B272-53D7C95D41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8E92C41-C3E9-4DFA-89DF-8ABB5E43DF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74BFEDC-BC4C-4BA9-8C8E-89BC58FBCE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4C259E0E-2866-4549-80B1-4B359A3EE3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4F38A2B-DD83-45D3-8137-8F44B29595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7458D60-E612-42E1-BEC0-37FE158964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D5ED50C8-47DF-480C-8FE4-F0930C98B9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A2E0422F-2815-44A3-8DD8-C77A2125A1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C0CCD04-B885-40F8-B142-3CA60992B7F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B79C53B-6590-41B3-9ED0-EE91EE02A0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91E5BBFF-5895-472E-9374-C958114FDF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F1164D0-9A80-46F9-841A-C7992F6955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29E6EEE-A698-4331-B2E5-6BED1171E7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6E80950-3F39-42D2-84AB-774B1C76CD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C04E4D50-C41F-42F0-9A01-649A8612A2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8E3D43C-0B27-4812-9203-BF3863651D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08BF1F8-562E-4EF9-A827-75CC3AE195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FEE49BA-698D-4BDE-BFCA-17629E0AE7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B10D12C0-ADC5-4595-B487-B864F28E31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7BEDB8B-3D37-4745-9975-90FCA73107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6FF28EF9-9FB6-4C97-A0C7-11FFE3F04C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B7B04B9-DD0F-4AF1-9D12-90CD477C1C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DAB870B3-6278-4371-9C80-E3E70983DC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7E26324-F1F1-4D62-8237-D2DE6071F6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E55CA05-A9C2-434C-AC9B-810EEC3E1D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1E2D64A-7D0C-4305-8BB9-8977F49EFC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8F5EA1C-7E38-42DB-86F9-1A4421928E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F415614-9BC3-4A5C-A3D7-908296B6D3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9F0BD20-EA94-494D-B0C3-FD47998C6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AEB2BB59-95D7-4361-9112-29C50A2B82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24828A06-5B74-40F6-842E-2B775F9953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783CA7BE-B0DE-4C0F-A384-F1909CC5EF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CBC9C99-8249-42AC-99BD-B9BFF54C551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D86C59CC-4A62-4066-AEB5-C8387B5B21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C7F84AE6-2AFE-465F-A42B-52364FF0FF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CE91EBD-1AF9-484E-ACD5-1D7FD5BE78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DDA793E6-423E-49E7-A0FB-7F688A31116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5B7D20B9-F9F7-4CF6-A49A-1F8FF049BA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7BD7EAF-9D6F-4D48-A5EC-69F00F9169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A335F13C-6734-410B-AF92-19F8D37362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52787E81-8593-43F5-93EE-581A56FEFD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162A29A-6B07-4E73-96F1-26609EBA04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8C99EE8-547C-4E27-A43C-7AAD06A884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C640434-3DC5-4106-B046-89FE0A47E3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4696705-C43D-4818-9547-964F73A95E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064F74E8-CF13-482E-9DEE-D6F1365A7D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269062E-4D16-4B48-B2B2-F287A92A87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A21DFAEB-17F9-424F-9896-5460341F6E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6FEDC6D-0F1F-4C81-BBEB-BC1527D8CA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4C7A135-EE61-4E17-8090-5E657EF476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D1D12AC9-B50A-449F-B7D6-434BED6960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53225CA0-247D-4694-BCFD-B36CCA799E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ECE49B-133C-4395-AD78-52379B67DD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5E49B83C-DBCE-4D2D-BFD0-C597213AD6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128AB68-BF9C-414D-A34E-25BC2FDBCC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FF136512-23FE-4E28-A692-3B04A04566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5D2D9E6-4938-408C-A957-84A1E89294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E1595056-B1BB-485D-8266-A691C1FA0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464B05B2-D0DD-4F49-8D6C-6B741108D7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9B95195-33FC-438C-8172-703EA1297E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7042690-98F4-4C09-B210-941E94BF0D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1F8A6E1-F944-4BCB-94A3-9C0EFB017A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3973A01-63BD-45BF-831D-80D33DE28C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2A25E73-5CC6-4423-A1A9-79CC8B7A93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31BCDD4-73EC-409F-BD99-F00A83469E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00F9B8F2-29BF-4A38-9915-DCE2A75D6C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AD9461F-5789-4B9E-801D-79D1324A0D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28D3FEE-9D95-4A28-AE0D-9D6311B9DA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FD1B87D-300C-447A-8252-506C57580A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BF1E0E44-B168-47BB-96A1-6777CDC5E3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8F256630-4B37-4AEF-92BC-7CB1543FD3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BA60051-C35B-4A74-81A0-C60BF35369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017E564-86FF-40A7-9F94-33F334ADE3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F5646614-D5E8-4132-9EAC-0C62663B2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1B8678C-23AD-42E3-ACE0-D2EC02031A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07C88B60-F9E0-487B-9C79-4C79CFAD55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FC578A1-C758-4617-9C3F-71F436ACD8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BC28FD3-6550-42C8-890B-2789D64075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F507029-9A68-41C3-9C0C-B55EEC03236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DEA84595-DD4F-4C5D-A5CC-23843CD77F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1FE3940-8018-4AD2-B3BE-CD47874261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407D99D-C7F3-4D6C-BED3-85DF966ACB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8220B9E-0D62-4D8E-8B3F-AEBB0ECCAE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CD355D3F-7971-4606-A735-89D45AF35E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A0C738B7-E017-436F-9052-F5F05117FD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A488341-A3AF-4053-8BF5-51F603903A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930FB1D-D199-4317-904E-10699AE5C3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C3364FE-CBE4-4321-9810-8797F86F2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615F0F79-AAC4-4FE3-9644-B0FF969B5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EE197AC-F40A-44EC-8BB8-E342F7ACC3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A5C6C809-F982-4186-BF7A-EEF6133DDE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878BFC-E2E0-4F73-862B-84D6581AEE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4E238CB8-BF71-4A79-A08D-15E17AD6E4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5985531-A722-4708-8C54-720EFD7DE1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2B2BDDD-C9C8-4673-B04B-BCE023F82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EDB6910F-231A-4B81-9B0A-FAD7440C6F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389F8815-FA53-493B-9080-1B0F0C24D2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D4BB8B0-2D0B-4C0F-832B-70B3FAE2B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B5E2002-7FED-42C0-923D-9386B39ED2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432A86B-34F0-471B-8CCC-50F56D6DF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81DA0BE-7B49-4256-AB57-54E3B53D3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635EACC-3B0D-4608-AE91-C2709D5B4D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044125A-00FF-453A-8AFB-DF5C767AC67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4951A0F-CF52-4751-AF78-653EC0EE3D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17FB340-92B8-42A2-B3C2-1D5834F481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C0BDEE9-FB33-425B-8158-A089694A94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CECBAE02-AE37-413C-AAD0-7D6ADDB9958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6A81A1C-09BA-4348-91A3-A229DF1F5A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BDE3337-EAE1-4BDC-9E6E-5F4DB413BF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BE3AEA7-4747-41C7-B1D1-BED074FE12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0870E627-457E-4C3A-B1D0-F421FF6261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3F5DBD82-4C65-4CD2-A669-1D7493AE70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AFB26D3B-6696-4B5E-B90C-2C73615F3F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99FA7E-F44C-4D9E-B21C-90365A59B8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D1EE9727-A6A1-4B16-95E0-C02240DBCC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BA1ED34A-32B0-46F1-A63D-FFD3469D42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4C44F98-F4E1-4FA5-ABC8-31F3347826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004ABD6B-BEA0-452B-8FD0-646795E871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5F4027F-0B5C-4E9D-B965-785E53885C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6CE2483-0C4E-43DA-8369-3DD84AD87D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0F00C2D-60D4-4C84-A7B5-C846EB10F4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2CC5503-69B4-4EC9-A421-8FB4A8F309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D6181C1-ECA7-4F55-91B2-7EBFE0BE74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59471F52-D0FC-47EB-9AA5-AF321AEEB9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9DD1BF3-79B3-4E77-B0CC-E833F74149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BB04E097-3FB7-46D8-AB97-3E2DBABCB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37CD781-4018-47B8-979B-0E252C164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81BB877-0DD9-4E7B-94C8-2F331481FF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504F2B3-E904-44D8-B7E2-E05860A003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7648C5D-9668-4B1B-9208-CEE8B8052B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57184BAA-59CF-4DDD-BF8A-CA6C8E7905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86C20A58-709D-4B47-94CA-DB371D35D4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A99C7F5-D302-4AE9-8A6F-7E69829EEC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64BAA939-8794-4FD7-8B47-B285FB7458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7C770D0-84CA-4654-9471-974A104DF8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83B8387-0195-4EC0-A03A-78F5A89B7A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3FE3B55C-BE76-4A83-A49A-D9197D8A92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A8B99369-9873-4A13-BE15-907A312ACD4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F3F1036-AACA-4A30-97B9-69073D1F84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C5ACA1FA-055A-4808-8C67-3BB2D357F2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42C90133-5CF5-464C-8648-65E98F6DE8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7C4BB68-EBAB-4AD7-B31C-F932E3608E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0E3E82F-CF47-4A0F-8E68-B01BEAE958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EF899514-E731-450A-B5A0-D0DCE81ED0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8BB3FA91-08AC-4C82-B423-5A03A7AA0C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2169173-B175-4315-A424-018D996482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BE965428-8552-4383-9D39-8D4AE4E0DA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2C0729CA-FC60-4DDA-8014-F12CC3E0887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17D1221-4036-4914-BD3D-B53D9C96067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E9EA5428-50C3-44DF-8B13-C8A223FA37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5E055536-7632-4AD9-8590-A3B5DD8746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2A14F9EB-593F-4F9A-BD20-EFA7EB7764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DED8F14-87B5-43A2-8FB4-19DB3B3F85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71CAB42-0B7F-4CF9-9658-E9AC02317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0DEDA145-4452-49BF-BFEE-0EA4FD244C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E63E24CE-CF33-4AE4-930B-986A71BB62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4040AC6-F7CF-48D6-880F-2E6AC90254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16F4FC-E5BF-4119-8603-B98C6F12DC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7E0702C0-00B3-423B-B3D5-B0024EDB47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94C7CD5-C134-4C36-89EE-D442027E1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7C54A4A-DE31-4D85-8D7E-1433DD48D7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FF57938-BC88-4B4E-995B-6F8BD9B14E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6592AD7-404A-4005-A31E-BAD2BF874B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9FD3CA8-E85A-44CB-9A73-D29B760EE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833B93AC-4139-46C4-A74F-AB7398EB5C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8CD1024F-DCC2-450D-87C8-4EC97E8BC5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A177DDF-0F02-423B-A65A-8CD98D3697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7C63F819-6919-4172-85BA-EFD4C9AA9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E8F4891-EE33-4907-A1ED-5256DFD69E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EBFFC035-6DA8-4081-896D-991A2F3330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04C085D2-3F1B-408C-A754-DB0B304890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B133CA20-ECE4-4166-9339-B9008A71C9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0FFFA8B-9B08-45FC-8F12-8CC3DF5101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81A3ABA2-C369-4B86-9D68-945A639F68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7BC20956-1553-429C-A812-6929E08EF8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AFD4D79-99DC-4E55-850F-7559DC3210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AFB6D2E5-EB09-4F0F-9CA3-FC83070D69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32CC879-FB14-453D-8162-54A82A5DA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F666279A-A2D3-4F9A-B52B-FB36EC8236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18FAC53-C02E-4587-B258-99295FE3F2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F3D9DD2-F539-4B60-988D-E98F5731E5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93427F7C-6B55-445A-9082-B560D94A95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22B9523A-06F9-4E94-A508-897602B6BF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A712DEC-A178-4944-BBEB-A0E6354EA0B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759C999-26A1-4675-922E-4203DD2881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E08F4239-25D4-41B7-A50F-362A8591EA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5872F62F-5090-4F5F-A7AE-EBCEDB9C87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47D8C128-19EF-4045-BB23-B9E285B5A8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4796A9F7-F7EB-4E3A-BED7-35B63BC343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64F49A11-DC8E-4A29-AE74-A43D57C89A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8D417B0F-EE87-4427-A7A1-98350A25B0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A0B831D-60AD-4F6A-89C1-BFB429763C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3CB96DA-06D7-4B1C-AF50-8595A2D774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523A71B8-2E39-43AB-B228-2E7000635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CFE08340-82C4-4002-9451-63896FAE9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0C7394E4-47A1-48C6-A345-7354CE21F1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B2238AE-5227-4A89-BCF4-E5042DBA81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4792BED-2A65-4FDC-80D9-5876525ED4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898E7219-C7CC-457A-803C-D415BA67E1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3F27DB68-B3FB-49DA-BF11-A489514175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788764D9-6E4D-4DE9-B334-F5283B498C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ACE5BEF8-BC2E-4D6A-A651-A24427AE04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BD91C9BA-F06B-42B5-ADFB-15B3BC1A72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663F4C9A-189B-4E70-9D36-002FE01F53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DC8E5711-19ED-48F6-BD14-0E93FE0E91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CB759E88-5B32-4F83-95CD-F6B263C421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C1EAC0F4-D2EE-4125-A779-2391C2EA96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FB3D3206-61C9-4D05-BE07-3E7341945AF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CA7123DC-DDCE-4E02-9DAB-7202D67BE1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B4AA13C-2E53-4352-820B-837DCBDD62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1BCA22FB-6ED3-4B37-A647-F3F9C5066A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EEEF89BF-B80D-4BA5-BD39-446A0B5B93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A3E6422C-BE6B-4568-8923-9F60E68135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554C2345-51CF-498E-B4FA-A1F9269ED3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4CE1B90-57C0-432B-B00C-84BF324BAC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D980455-A4DB-45F1-8BCF-B9211716A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83E43ADD-DB95-49AB-94BD-A7DE7A0AAD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52C692F-3D38-4358-A725-80A25AF321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C87C34F-495D-4F4E-AF63-6D15154117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FF8CEAF-3B1D-47C8-A962-D10EEFC6DC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C2B3597-7256-4F00-8517-ADD5D0E434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303D1F22-0C3E-49E6-BD87-8F5992DAB9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4E79F534-5E3F-4590-84CD-7D334A5016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CF65D2F-8AF3-4A1E-AF56-6EEF0DCEB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E81C959-7AD5-4D57-A033-B64AC32D6B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87142425-A4D0-4F42-8D93-9D220B8A30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FEE8B636-C9CE-4209-BC75-2382D1BA48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72FF69-7F7D-495E-AF50-540310F32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3D537F4-5E40-488E-89CC-052CE68136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E4C7641B-6A81-42E2-A80A-4FE5DF1774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64CE2CC-04D1-43D5-85DB-74F11FFC76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379F6E-9C9C-40A9-A09B-FE710B1E83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DF54AEB0-6438-4DEC-8FEC-E37DE21420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88B9504-6B30-412D-AC33-F279095982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5401E88-7EC2-4914-8141-B59E4C10C2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1E922207-AA5F-427C-8107-FBCC831AEE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6ADE4A3-67EA-457A-8FE4-918EB6010C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39EC648E-B534-485D-9C1B-D0F13CA604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B12CA89-B49F-4CA1-9D37-39DE97B510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7E5F0DF-BA69-4657-BFB5-F64C3FDDED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F0070D74-3C14-4AC5-A9CA-CB36D6E24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5CCCEB4A-EF27-4A40-9EE0-3588520D38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B3B5A515-1E33-4A54-96B6-F2F4785AD1D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89BA525-286A-48BC-A330-259A9A1FAF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33E6A3E-7AF1-4810-B518-D0EA21C9DE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66804987-FCEC-4433-B967-9E21C63B1A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C6F681BB-0198-426E-952E-C2C3B7D596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BE1B02AF-032D-4051-A9F8-BF3E7C1570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7EE444A-3833-4728-B859-C15508CBC4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B8BDE4F-5056-4A0E-90EA-93F4851B62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D87DBD81-BED2-4555-BC93-E99F5C0452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F857AB62-3A8D-424C-BFFA-BAE91D638C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B81A4BB-9EAD-4A0A-A953-85CBF30EC6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6323356-29BA-4A75-8DA8-B02693D1702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D3E7023C-994A-4CFF-98D9-9B29BFF7B3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8419AA55-2DE0-4A66-85C1-E0850AFCBB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AFBE0694-4B19-46C6-A14F-85AAE7CCA8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A047E9A3-8B16-40D9-BF82-DEB86EE27E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293359A-DD46-48EA-9457-AD79DDF45E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EBEB0EFD-1D8A-4571-B05F-9D03917EE3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9C214E60-6B5B-4452-A40D-5736865CDD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7A24CAF-0E7E-41D0-B620-9314B692C4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3B881AA-0C4F-4F95-98E8-CB4B8B326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3BB13723-8DE8-4DF2-8726-FFC7E6DBBD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4469A49B-1B93-4176-80DD-F459BB1180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73773BA1-CCCA-4075-952B-C7543B02C1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5A8508E-8289-4F71-B658-2DF5294B57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12018EAD-1F9B-4D94-BF5C-55155A873B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C2A992F1-A049-457B-8AB3-A10739127E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85669D04-CEBB-4968-9560-0978B1C932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501565A8-E74A-4847-B451-468DDD5497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FF01FBC7-DA87-45A1-9DE6-052A7A807F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4310291F-BAFF-444C-85FA-33C2458099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7BAF63A4-0613-4FB4-A522-75295B30CC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B474AC6-9487-4306-BB6D-B2FDC8247C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6D47DB2-26DC-447C-B16E-E05A420A62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13133ABF-D9F1-4027-ABB4-AA9E4F2DEC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7AE7B9E9-889D-4525-AA09-18C88328262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9739C3D1-6A61-4B0F-8ED8-17FB655BA0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05982F49-F90D-48C2-B25B-C755AE7E46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A49FF922-C678-4E8E-A1EC-90794332E5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C0C0BB9-F402-4438-BC76-331522AE79F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B97A3CBF-405E-4CB2-9101-231FFFFB84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7B23272-67D8-48D9-8131-6044562BBC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8E1C4B30-C461-4788-BD07-A38A772778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3EE91FE5-BF81-407C-9EB0-8DD1D01911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 Q38</xm:sqref>
        </x14:conditionalFormatting>
        <x14:conditionalFormatting xmlns:xm="http://schemas.microsoft.com/office/excel/2006/main">
          <x14:cfRule type="dataBar" id="{E7C117D4-212D-449F-BCC0-67022CE90C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 Q38</xm:sqref>
        </x14:conditionalFormatting>
        <x14:conditionalFormatting xmlns:xm="http://schemas.microsoft.com/office/excel/2006/main">
          <x14:cfRule type="dataBar" id="{1A7306EC-F8E5-4DD3-ADE5-4370B16EAF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FA7B902-93D1-412E-AD49-6BA10FF26F6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R38 R25</xm:sqref>
        </x14:conditionalFormatting>
        <x14:conditionalFormatting xmlns:xm="http://schemas.microsoft.com/office/excel/2006/main">
          <x14:cfRule type="dataBar" id="{F134DF31-9800-4086-A70D-6516C13FE6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 Q38</xm:sqref>
        </x14:conditionalFormatting>
        <x14:conditionalFormatting xmlns:xm="http://schemas.microsoft.com/office/excel/2006/main">
          <x14:cfRule type="dataBar" id="{0978943F-4056-410D-84A6-5E4F65F263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R38</xm:sqref>
        </x14:conditionalFormatting>
        <x14:conditionalFormatting xmlns:xm="http://schemas.microsoft.com/office/excel/2006/main">
          <x14:cfRule type="dataBar" id="{3D42ECC3-6192-45EB-A1AB-CDE17D55BB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Q38</xm:sqref>
        </x14:conditionalFormatting>
        <x14:conditionalFormatting xmlns:xm="http://schemas.microsoft.com/office/excel/2006/main">
          <x14:cfRule type="dataBar" id="{3C3BB6FB-517D-485F-9B34-3CC7002E8E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AB855AF5-D9D3-4A98-B173-0334DC74EC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Q38</xm:sqref>
        </x14:conditionalFormatting>
        <x14:conditionalFormatting xmlns:xm="http://schemas.microsoft.com/office/excel/2006/main">
          <x14:cfRule type="dataBar" id="{AD301431-A4A4-42D8-A5FD-D8FA908FC9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F5F95BBE-B8C5-4006-BBCB-F7FC74B257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60562EAC-7587-4CF9-88AB-2C61BBBA51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A396421-5B2D-4C8C-A1AA-0D3437CA86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O38 O25</xm:sqref>
        </x14:conditionalFormatting>
        <x14:conditionalFormatting xmlns:xm="http://schemas.microsoft.com/office/excel/2006/main">
          <x14:cfRule type="dataBar" id="{D8A55D93-F1CD-4F23-A98F-B5640DABF2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 O38</xm:sqref>
        </x14:conditionalFormatting>
        <x14:conditionalFormatting xmlns:xm="http://schemas.microsoft.com/office/excel/2006/main">
          <x14:cfRule type="dataBar" id="{D17018CF-334D-4797-B3A3-E775A8EB7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D5FCAA8D-5B53-4D0C-B960-E175F9D19B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DB230F9-89A0-4EAB-854B-BCE88A316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L38 L25</xm:sqref>
        </x14:conditionalFormatting>
        <x14:conditionalFormatting xmlns:xm="http://schemas.microsoft.com/office/excel/2006/main">
          <x14:cfRule type="dataBar" id="{7CD236AD-D5F1-4C44-AE3C-471C7FE013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 L38</xm:sqref>
        </x14:conditionalFormatting>
        <x14:conditionalFormatting xmlns:xm="http://schemas.microsoft.com/office/excel/2006/main">
          <x14:cfRule type="dataBar" id="{1D4BF559-18ED-4B7D-ABA0-0659E362E0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68318078-208F-4B5B-848A-A0C1F2462A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 O38</xm:sqref>
        </x14:conditionalFormatting>
        <x14:conditionalFormatting xmlns:xm="http://schemas.microsoft.com/office/excel/2006/main">
          <x14:cfRule type="dataBar" id="{199BB3BB-AB77-4C37-BA5E-FF85B5EC4D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Q38</xm:sqref>
        </x14:conditionalFormatting>
        <x14:conditionalFormatting xmlns:xm="http://schemas.microsoft.com/office/excel/2006/main">
          <x14:cfRule type="dataBar" id="{A03939B9-A5E8-497E-BC51-D3AB9B2327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637F3A21-41BE-424B-A903-86ED60AAB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 L38</xm:sqref>
        </x14:conditionalFormatting>
        <x14:conditionalFormatting xmlns:xm="http://schemas.microsoft.com/office/excel/2006/main">
          <x14:cfRule type="dataBar" id="{9B491C2D-6ABD-483E-BD49-CDE730EECC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 L38</xm:sqref>
        </x14:conditionalFormatting>
        <x14:conditionalFormatting xmlns:xm="http://schemas.microsoft.com/office/excel/2006/main">
          <x14:cfRule type="dataBar" id="{89100699-79A1-470D-B805-F0DE2A9AE6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1AF30564-B27F-4EC7-A588-3C032F5904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Q38</xm:sqref>
        </x14:conditionalFormatting>
        <x14:conditionalFormatting xmlns:xm="http://schemas.microsoft.com/office/excel/2006/main">
          <x14:cfRule type="dataBar" id="{8F57E4F1-C824-4C3A-8D59-52D47F2FDF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6935148A-37AB-44B4-B74C-0EF9970E610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 L38</xm:sqref>
        </x14:conditionalFormatting>
        <x14:conditionalFormatting xmlns:xm="http://schemas.microsoft.com/office/excel/2006/main">
          <x14:cfRule type="dataBar" id="{5912986C-5A8B-4E96-ABB7-EBE53DC8A4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146470DF-AF3F-4862-A6F6-09AF1B6B14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Q38</xm:sqref>
        </x14:conditionalFormatting>
        <x14:conditionalFormatting xmlns:xm="http://schemas.microsoft.com/office/excel/2006/main">
          <x14:cfRule type="dataBar" id="{28C77973-64C4-46CB-9361-F29348FE9B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F45597D3-0955-4350-ABB7-4E65FAF6477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6B2E4D8F-0984-494F-8FE0-41EBA2A7A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FD8A244D-5668-4AF9-94D0-6D4C3A6A78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Q38</xm:sqref>
        </x14:conditionalFormatting>
        <x14:conditionalFormatting xmlns:xm="http://schemas.microsoft.com/office/excel/2006/main">
          <x14:cfRule type="dataBar" id="{A6763E33-FD7F-4B53-A67E-A0E9FB0150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00ABB815-ED63-479D-BC95-99C8427F92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1F9A88EC-D83B-40D9-9796-DF91E2119E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80FDF781-85DF-4CCE-9CFA-20D699C6A7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A5A276F-E79F-4C2C-A7F2-75F37D229D7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A3AF2B88-6BA6-458C-ABE0-D332BF4896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08C756E6-59D9-41FC-9BE3-ACA6893693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3A6A91ED-E065-4073-8860-D06189283B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0C1F0393-72C8-4E25-ABD1-CB8682141B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1D2D03B1-7B59-4773-B5B9-800A6B2E2A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F62F205F-9B71-4DED-9924-0E8344A35C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2238DA59-6EED-4CBE-95DD-B36F95CEB4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947F7555-1563-4C64-A381-DA73AD7540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477AD0-ACF9-4087-8A29-E153714D91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22CE942E-1A8B-45E0-8DE0-6D8F126520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17620ACD-C157-4761-AF62-0C3176CC4A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B01A658D-FACB-474A-AADA-94443A656E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D1D445E-D42B-4B78-9B44-BFBCC47543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8CD005EF-CBE5-4E66-9439-1FD51E3496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779F0263-902A-40C7-B0DC-97C4EAF683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05B9D055-6C3B-4CF1-808E-FBD399DFB6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82A5D598-5B32-4053-9635-417871E494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D6747356-0C93-4C43-B8AE-F29F761FBE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BE6F7021-7DB9-4166-A880-B3FD2A98B8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FC9BE8FB-2444-463E-BCFA-4E7937F085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EA72B58-4292-445D-8367-BD4282837E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A7008F6F-6AF3-43E7-9711-5CF8CCBA2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B82FA188-4C13-4FA8-A1F9-1CF6909AAA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8425D569-AFB0-4FBE-ABFD-2B41761B69A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365C5482-7376-4408-B773-02B6EB0D79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E6D13193-A349-40B2-A1BE-9A9ECC6F28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62CEF776-D26D-4771-AEF2-62500B5083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33ADC827-11E6-4B36-8718-2E4ADEA080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342D468-1146-4E27-8FA6-1676BB86D7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64B4BE99-E50C-40D5-A313-603442ED34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A6142E93-8AC9-47A0-93B3-517DAD462A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FB4A8F79-12E7-4C5D-8870-49E143BABB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AA68B727-02C4-4B31-AF13-66273A130C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1C43DE2D-6E34-472F-88A4-08A2302836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DA7992F-C6B8-4F05-B672-87D57B093D1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15D56CE6-D1B5-45FA-962A-5740DE20CC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E6EF93D7-67D2-4A78-AEC6-2815511166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B87A9790-DDE6-45FA-99DE-AD2FB98C54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6F940E52-0C99-4767-B003-C330F221B6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6D7B689A-0BF3-4A3C-A588-C531F1E453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53A9E23E-96B3-436E-8C16-906FE61365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6D091474-A1A4-466F-B5AB-AFC73C570C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820DC877-5A30-4D67-821B-6DA8CEB8B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4D7E824-AC2A-464A-A728-B3C45029D2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20903AA4-1A33-42C6-9CFD-6091E2D41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C8EAD01B-A018-4C5E-83C9-CDCF36B51C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BEAE020B-BB17-4ED6-AC78-F6BB0FC599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A7EEC72-E529-4A02-9B83-8BE76B3E35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A69E07E5-7EF1-4C14-AD9E-F53E7EB94F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A997A3BF-0ADF-4359-9F9C-E5C14C261C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5CB15B5C-5C0D-426F-969C-38EF3AD02C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8C629612-DD97-48B6-9180-E76E0CBCB6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BC430970-BE47-4C03-B0BB-5174D8755E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F403D069-6552-4AF1-BD9B-687366A570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A283BC60-1D99-406C-BC26-B83FAE95B2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C27AF8A7-E4F1-449E-9C6B-301EB99DC1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76D698FA-D79D-472E-9E37-8D9FBBEB66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DF1CF7BE-D7EF-42FE-BB47-84C243EE73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D4941AA1-EB92-4E04-AB35-7F9CCB509BD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68D4A26D-0767-4185-8648-D0B67D3CE6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38A73B76-68B3-4937-8DCC-2E5F614325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B97F9B52-862A-4A9B-9BC5-F3108F7EC5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DF8BAD7B-6B54-48BA-8C17-9DF92E5E1A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48E13ECA-81AF-4F68-A3FA-608AF059DD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AE40F747-B74F-41BA-ACA3-347C0AD752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72628742-4575-4732-957F-CB8A107FDC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0DF8070A-CA9E-46A2-9752-BFD3884547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16FAFFF3-7A8E-4F63-9C22-2D720A8CC5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29EB7635-FBE5-4F2E-BCFF-A769932553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BCDE88C-604B-4666-BCE7-6B3C78121AA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BF5D4A4E-F42B-408B-B79B-FFB36D9865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1B65665F-65C3-476D-8C81-289C57FFEF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3A17092D-3B8F-457E-93B3-AC3FF5269A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EF4BA420-C4E3-43DB-8DB2-6061646D5B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23ABF8DB-2E70-4B83-AA7F-0F6FFD9A8C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CF2CEEFB-37A1-4A02-837C-AC658A712B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0FA4E12C-9046-41F7-9DD4-CBEB6D394F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EAE77DCC-287C-4B93-A09C-54F08479E1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742403-3BB5-4575-B774-73F971FF09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1103188C-658C-4EFF-9150-E7CBBCBF78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CF00E0EC-3794-402C-91D7-5D707E8F3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41035C56-7FCF-4AF4-BDBC-0C4B8B7B8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019105B-78A0-40E1-B3E2-3422BBD0A8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045CCA4E-A094-42CA-9201-45B3E24979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98FEA18F-248F-43DD-9BB0-17CADA3BC0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9B93C864-7626-4F70-B25E-613A8F274B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46AF5F33-2E04-4CB2-9B68-D33268DD30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6BDE5784-72D9-4B05-8B54-243FE0C8D7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FB614959-2C0E-4166-8B16-425D6A1F5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CCCC5B64-4297-4025-BDB3-CF528FE286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283DDCAA-B4AF-4D2B-B11A-B1637C59E1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889F6E01-F5E7-442F-97E4-5E925E6305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B4C2E323-B04B-4911-A7DD-A83C0D8C36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98AE3249-B3F2-4CF6-9AF6-53581F2AD6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57C0B328-9ACD-4857-ADC5-6BF81D617A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7619D4B2-1847-4385-A1B7-1FD518B965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EC904D33-3D7A-45EB-8454-1AAFE88E7D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FC049B4F-EDD6-4CB9-AA23-12E2762CCE1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E5E7E70A-2B0D-4458-9846-D5F9A564FF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F3B0E758-9A5D-49DC-AD16-725776841F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20217AD0-1997-4FCA-AA51-4D9563E4D0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13FE1ABD-ED9C-4232-9BB8-6E65E5C9E7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480D2536-C344-4540-9608-9F1A4A12AA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790EF505-B01B-4C73-AF34-7F1E474D4A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BBCBC87-D531-4A07-A9E4-6A4C751C29C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4BBDAC4E-4735-4404-934F-6C3A88C6DE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88A403B1-0CB4-4D34-BE2B-FB9F778D1B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BAD352A8-C1FC-47DC-A8A7-D27F42382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5842F50F-098E-41A1-AD30-A489AB696C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6A6743C0-287D-4A48-81AB-4EBD263274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75B55949-3E6E-4BBB-9866-CCCBCE20EC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1FEF7434-3C6D-40C9-A9FE-0AB3C4BCCA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6DE127C4-7A91-47FA-BD9F-44D459135A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05CE419-0019-497B-8D8A-17FEF9920D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4D9B2FBC-F083-4039-B284-F5293054CC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46ABEF6B-0383-4F19-B489-32C25FAF9E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B2F29914-AAB3-4798-9086-124197D4B5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C5409FA-7C21-47F0-9FAE-0A76EC99C3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6755AFF7-D983-479E-B805-B731B6D81D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BE7303FF-FF11-4B78-A3AC-1B18011C28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FE19F601-164A-4377-A2C7-9BA1D2B535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2E77549B-6112-4E18-B3A5-ED51808BC8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10F7E867-2486-416D-9A84-20E798BB27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C85A5DCD-C5BC-4322-9EB3-AF9FFCD38E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48451DE0-E692-4116-A019-D047EC18B6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804B1C82-E593-4DA8-BAA7-EAD353C932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041F24D9-6EA2-4997-85DE-F3744F69D9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656B9674-BB30-4062-ABBC-26F53BAFD4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0E9D7EFC-AB42-4A0C-B840-354AE40DA5B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69AD39CC-F796-43D6-91B3-1E069E2FE8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80C65678-B825-4806-BDAF-75D0058324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19B2027F-CF75-4551-AF9A-A8A96DEF7C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4E07733C-D4DA-4990-A85D-4DB48B1B03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82AD32FB-DFB2-4B83-8740-28A37C908E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46A5E026-7BC9-4E4E-8E13-26DBFD6040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8E68B04E-63AF-43FD-BBC3-3A73DB9C83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894968BA-3BF6-46D9-8649-D5AE98D448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71102D7C-6609-49E8-AE80-9B097F7D55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205D5412-D84E-400F-A04D-FE7735E48A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1E49D54-C965-4DA5-BA18-011AD8E4D3C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91D203F4-D8D5-488F-95A0-27089A35E3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0859D318-69C5-40B0-A307-382087D8FA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64FE5173-AB0F-43FA-B07B-F4241D8E36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F6ABE03B-2919-4065-A87C-8E122DF418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94CE43CB-D003-4385-AEEE-47A08513BC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0DCAA51B-DD0D-40C1-AA43-24FF116C62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5BF245CD-B966-459C-B0D9-B4060FE4A2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A949A871-0144-4CBB-9DD5-03950BE0DF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613017-BF3F-4776-A70E-4D3CBC767D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4C72CAAF-E6E4-491E-8B0B-D1AD4B6A7A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30B627EE-D071-4F3A-96BF-74EB69F589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DED9B8AC-5F77-4DD7-A776-95A2B592A2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09E87C1-5B59-481F-8E66-99F87AFC3B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59307E77-447A-4D2E-8BFA-6456DCF901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42736AF7-A6A5-4374-9760-E926324912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F939DBCD-24D5-438B-BDDA-45EC8CB8B6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D1C3DECF-B9E6-4903-995D-592CC309CB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AA7587DA-8FA6-4231-BCFE-79B5A14D3B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DD5F9779-0ADB-432D-B2F3-D87D738ED6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A75EBD37-732A-4A5E-9AB6-A1B045F86A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C750B48A-92E6-410B-ADD1-92BE3072D0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750376AC-88D1-4C36-9DB1-D21FAB3CC1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681B63F7-9ABD-49DA-9840-796EB86FA8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77E4BD17-6B10-4AB8-AB83-71C3C8ED4D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70D3799C-64C6-444B-BD52-A747C6F529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45FFD826-B0C0-4FAE-B231-9AF0516D94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A9E10E26-55B6-4B25-B39D-830C91A6AE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F3FC1338-B779-420E-90C9-148E1320C5B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B5CE71FC-3FC1-458B-A7B4-7CD92DEF3B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664CC59A-A7A4-4E7C-8943-7AC06CF086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1563442C-F35E-4EC8-8122-E06D671325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513DAD98-7D99-4103-889E-6A3514BD57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Q31</xm:sqref>
        </x14:conditionalFormatting>
        <x14:conditionalFormatting xmlns:xm="http://schemas.microsoft.com/office/excel/2006/main">
          <x14:cfRule type="dataBar" id="{975E5FCF-4640-409B-B7FF-6965230E12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Q31</xm:sqref>
        </x14:conditionalFormatting>
        <x14:conditionalFormatting xmlns:xm="http://schemas.microsoft.com/office/excel/2006/main">
          <x14:cfRule type="dataBar" id="{23A662C7-DCFE-4869-865A-B336FFEF0D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37754BD-69EE-4F86-8F10-FA1E481EF57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R31</xm:sqref>
        </x14:conditionalFormatting>
        <x14:conditionalFormatting xmlns:xm="http://schemas.microsoft.com/office/excel/2006/main">
          <x14:cfRule type="dataBar" id="{7B220F3E-D764-423F-8F5E-7CBDEDE42F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Q31</xm:sqref>
        </x14:conditionalFormatting>
        <x14:conditionalFormatting xmlns:xm="http://schemas.microsoft.com/office/excel/2006/main">
          <x14:cfRule type="dataBar" id="{96A1CFA9-488F-4BE4-B8B2-8AC25C8ED5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R31</xm:sqref>
        </x14:conditionalFormatting>
        <x14:conditionalFormatting xmlns:xm="http://schemas.microsoft.com/office/excel/2006/main">
          <x14:cfRule type="dataBar" id="{6A48ACD9-B334-435D-B0C5-ACF28BBD2D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Q31</xm:sqref>
        </x14:conditionalFormatting>
        <x14:conditionalFormatting xmlns:xm="http://schemas.microsoft.com/office/excel/2006/main">
          <x14:cfRule type="dataBar" id="{6508D3D2-920E-4B77-B768-84980AD757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R31</xm:sqref>
        </x14:conditionalFormatting>
        <x14:conditionalFormatting xmlns:xm="http://schemas.microsoft.com/office/excel/2006/main">
          <x14:cfRule type="dataBar" id="{C26BD584-E9DE-4487-86C8-33A4F53CD4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Q31</xm:sqref>
        </x14:conditionalFormatting>
        <x14:conditionalFormatting xmlns:xm="http://schemas.microsoft.com/office/excel/2006/main">
          <x14:cfRule type="dataBar" id="{728CC409-4348-4FFE-B93A-DB3BFCB3EF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R31</xm:sqref>
        </x14:conditionalFormatting>
        <x14:conditionalFormatting xmlns:xm="http://schemas.microsoft.com/office/excel/2006/main">
          <x14:cfRule type="dataBar" id="{A79568B1-9785-44D1-AD82-34FFE54CD3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R31</xm:sqref>
        </x14:conditionalFormatting>
        <x14:conditionalFormatting xmlns:xm="http://schemas.microsoft.com/office/excel/2006/main">
          <x14:cfRule type="dataBar" id="{5BCDF902-A111-42C9-ADC3-E2ECC7038F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C488F9-4848-4EA1-8E77-91A71C1098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O31</xm:sqref>
        </x14:conditionalFormatting>
        <x14:conditionalFormatting xmlns:xm="http://schemas.microsoft.com/office/excel/2006/main">
          <x14:cfRule type="dataBar" id="{6B639152-84DE-49B3-9CAE-66BCD384AC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O31</xm:sqref>
        </x14:conditionalFormatting>
        <x14:conditionalFormatting xmlns:xm="http://schemas.microsoft.com/office/excel/2006/main">
          <x14:cfRule type="dataBar" id="{A9FD96A0-5A8E-4648-84EF-267BF89BCB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O31</xm:sqref>
        </x14:conditionalFormatting>
        <x14:conditionalFormatting xmlns:xm="http://schemas.microsoft.com/office/excel/2006/main">
          <x14:cfRule type="dataBar" id="{B65D63FD-6D65-40E6-8794-28C4CE0DD0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EA531B8-F6FF-4C7A-A0C3-329987C75D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A45CB0AE-ABFB-4442-A009-E9155B9E63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DC843CE9-1832-4B89-9F45-BD16D6DC99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FA21D848-1D09-4D68-95C6-99C9E57C35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O31</xm:sqref>
        </x14:conditionalFormatting>
        <x14:conditionalFormatting xmlns:xm="http://schemas.microsoft.com/office/excel/2006/main">
          <x14:cfRule type="dataBar" id="{560720CF-2AFE-4E66-8087-1C57B94737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Q31</xm:sqref>
        </x14:conditionalFormatting>
        <x14:conditionalFormatting xmlns:xm="http://schemas.microsoft.com/office/excel/2006/main">
          <x14:cfRule type="dataBar" id="{74D0BD34-F8BA-46BC-8E15-C8BF9F5378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R31</xm:sqref>
        </x14:conditionalFormatting>
        <x14:conditionalFormatting xmlns:xm="http://schemas.microsoft.com/office/excel/2006/main">
          <x14:cfRule type="dataBar" id="{61D09910-4564-4A21-8B0C-BF4D8F6F76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262A6560-0481-4C8E-BDFE-B9F1E43315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8432604D-E3CC-4EAC-A9A8-867AC528F5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O31</xm:sqref>
        </x14:conditionalFormatting>
        <x14:conditionalFormatting xmlns:xm="http://schemas.microsoft.com/office/excel/2006/main">
          <x14:cfRule type="dataBar" id="{A73C00A5-6400-40D7-81D8-18C204ECEA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Q31</xm:sqref>
        </x14:conditionalFormatting>
        <x14:conditionalFormatting xmlns:xm="http://schemas.microsoft.com/office/excel/2006/main">
          <x14:cfRule type="dataBar" id="{492032ED-8534-4DDA-8857-14B41D0C5A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R31</xm:sqref>
        </x14:conditionalFormatting>
        <x14:conditionalFormatting xmlns:xm="http://schemas.microsoft.com/office/excel/2006/main">
          <x14:cfRule type="dataBar" id="{8ED7902B-A3AD-43C3-A00B-C2D56B5DED1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1D85F1E2-43C3-495A-9233-DECE1D955B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O31</xm:sqref>
        </x14:conditionalFormatting>
        <x14:conditionalFormatting xmlns:xm="http://schemas.microsoft.com/office/excel/2006/main">
          <x14:cfRule type="dataBar" id="{FAAD7A72-2851-4411-9A03-B41DCE0EE8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Q31</xm:sqref>
        </x14:conditionalFormatting>
        <x14:conditionalFormatting xmlns:xm="http://schemas.microsoft.com/office/excel/2006/main">
          <x14:cfRule type="dataBar" id="{B56E7BF7-32A1-4425-9C5A-928E41C78E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R31</xm:sqref>
        </x14:conditionalFormatting>
        <x14:conditionalFormatting xmlns:xm="http://schemas.microsoft.com/office/excel/2006/main">
          <x14:cfRule type="dataBar" id="{702E39E8-4117-4800-BB4C-044D9EA0526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FC0A2665-64BC-4A74-96F7-0E98C59E09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O31</xm:sqref>
        </x14:conditionalFormatting>
        <x14:conditionalFormatting xmlns:xm="http://schemas.microsoft.com/office/excel/2006/main">
          <x14:cfRule type="dataBar" id="{A6E0E4E6-67C4-411C-AD9F-36164C8BDB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Q31</xm:sqref>
        </x14:conditionalFormatting>
        <x14:conditionalFormatting xmlns:xm="http://schemas.microsoft.com/office/excel/2006/main">
          <x14:cfRule type="dataBar" id="{E7077A5C-B03A-4074-A808-3DDD864C2A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R31</xm:sqref>
        </x14:conditionalFormatting>
        <x14:conditionalFormatting xmlns:xm="http://schemas.microsoft.com/office/excel/2006/main">
          <x14:cfRule type="dataBar" id="{D991E9E9-F6A1-4A2C-A445-320BB07AB2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Q32</xm:sqref>
        </x14:conditionalFormatting>
        <x14:conditionalFormatting xmlns:xm="http://schemas.microsoft.com/office/excel/2006/main">
          <x14:cfRule type="dataBar" id="{B0FCB5B8-878F-4131-8E45-B7D78986D0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Q32</xm:sqref>
        </x14:conditionalFormatting>
        <x14:conditionalFormatting xmlns:xm="http://schemas.microsoft.com/office/excel/2006/main">
          <x14:cfRule type="dataBar" id="{53C3CBC9-31FF-4498-80D8-9959FBBBB2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C858A84-F7A7-445E-B930-9AEF743662F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R32</xm:sqref>
        </x14:conditionalFormatting>
        <x14:conditionalFormatting xmlns:xm="http://schemas.microsoft.com/office/excel/2006/main">
          <x14:cfRule type="dataBar" id="{17FC2DC1-0762-43B3-8927-9560F13952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Q32</xm:sqref>
        </x14:conditionalFormatting>
        <x14:conditionalFormatting xmlns:xm="http://schemas.microsoft.com/office/excel/2006/main">
          <x14:cfRule type="dataBar" id="{FFCA5868-5463-445D-8F7E-255CB8C37D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R32</xm:sqref>
        </x14:conditionalFormatting>
        <x14:conditionalFormatting xmlns:xm="http://schemas.microsoft.com/office/excel/2006/main">
          <x14:cfRule type="dataBar" id="{46A5406A-2DED-4BF7-A945-096D61AB5D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Q32</xm:sqref>
        </x14:conditionalFormatting>
        <x14:conditionalFormatting xmlns:xm="http://schemas.microsoft.com/office/excel/2006/main">
          <x14:cfRule type="dataBar" id="{E2309906-99A7-40D6-875A-51F644EA25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R32</xm:sqref>
        </x14:conditionalFormatting>
        <x14:conditionalFormatting xmlns:xm="http://schemas.microsoft.com/office/excel/2006/main">
          <x14:cfRule type="dataBar" id="{B2DE59D6-32BB-4901-83B7-A429C0F3C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Q32</xm:sqref>
        </x14:conditionalFormatting>
        <x14:conditionalFormatting xmlns:xm="http://schemas.microsoft.com/office/excel/2006/main">
          <x14:cfRule type="dataBar" id="{DFCC4787-B985-45F5-93EA-3E6F7F1181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R32</xm:sqref>
        </x14:conditionalFormatting>
        <x14:conditionalFormatting xmlns:xm="http://schemas.microsoft.com/office/excel/2006/main">
          <x14:cfRule type="dataBar" id="{99C51692-37D7-4B62-95DF-2118C44329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R32</xm:sqref>
        </x14:conditionalFormatting>
        <x14:conditionalFormatting xmlns:xm="http://schemas.microsoft.com/office/excel/2006/main">
          <x14:cfRule type="dataBar" id="{10813278-2C82-4DC2-A926-D451DE5933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91F2064-FF57-44D6-89B6-8524214C09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O32</xm:sqref>
        </x14:conditionalFormatting>
        <x14:conditionalFormatting xmlns:xm="http://schemas.microsoft.com/office/excel/2006/main">
          <x14:cfRule type="dataBar" id="{533DA624-CCAB-4E3E-AF48-24F000AD20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O32</xm:sqref>
        </x14:conditionalFormatting>
        <x14:conditionalFormatting xmlns:xm="http://schemas.microsoft.com/office/excel/2006/main">
          <x14:cfRule type="dataBar" id="{64BDA708-10CB-4BC6-80F6-520C581136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O32</xm:sqref>
        </x14:conditionalFormatting>
        <x14:conditionalFormatting xmlns:xm="http://schemas.microsoft.com/office/excel/2006/main">
          <x14:cfRule type="dataBar" id="{65424069-4471-4BAA-B9A7-2A3384D1CE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B1A58FA-304C-4C3C-9359-E78A93632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F47C3A38-D5FA-4AC1-BE79-823EBCE5D3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AFFED1D3-4042-4D9F-884B-236335079B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E97D93AE-B851-4A9F-94B3-1F2FCA48B8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O32</xm:sqref>
        </x14:conditionalFormatting>
        <x14:conditionalFormatting xmlns:xm="http://schemas.microsoft.com/office/excel/2006/main">
          <x14:cfRule type="dataBar" id="{3C63A2B3-0C98-4F2E-A73C-DA0ED109AB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Q32</xm:sqref>
        </x14:conditionalFormatting>
        <x14:conditionalFormatting xmlns:xm="http://schemas.microsoft.com/office/excel/2006/main">
          <x14:cfRule type="dataBar" id="{2595F74C-D18D-40E8-83C2-C2886F0896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R32</xm:sqref>
        </x14:conditionalFormatting>
        <x14:conditionalFormatting xmlns:xm="http://schemas.microsoft.com/office/excel/2006/main">
          <x14:cfRule type="dataBar" id="{D672791B-BF82-4C1F-864D-771763EB1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7D4593B4-E56B-47A5-9836-A2E86DBF58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0C8EF45B-E89F-4020-92C9-423C786336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O32</xm:sqref>
        </x14:conditionalFormatting>
        <x14:conditionalFormatting xmlns:xm="http://schemas.microsoft.com/office/excel/2006/main">
          <x14:cfRule type="dataBar" id="{027B1526-5D82-4CC3-BE40-57CB6DC780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Q32</xm:sqref>
        </x14:conditionalFormatting>
        <x14:conditionalFormatting xmlns:xm="http://schemas.microsoft.com/office/excel/2006/main">
          <x14:cfRule type="dataBar" id="{94ABB789-3A65-40A8-BE12-67DA47A198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R32</xm:sqref>
        </x14:conditionalFormatting>
        <x14:conditionalFormatting xmlns:xm="http://schemas.microsoft.com/office/excel/2006/main">
          <x14:cfRule type="dataBar" id="{FBC0738B-7AC3-4218-9BAF-9F01DA914B8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D0A75F50-6193-4F4F-A621-4F352E34BF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O32</xm:sqref>
        </x14:conditionalFormatting>
        <x14:conditionalFormatting xmlns:xm="http://schemas.microsoft.com/office/excel/2006/main">
          <x14:cfRule type="dataBar" id="{9EABC2DD-1615-4629-97A5-DBF8844C3A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Q32</xm:sqref>
        </x14:conditionalFormatting>
        <x14:conditionalFormatting xmlns:xm="http://schemas.microsoft.com/office/excel/2006/main">
          <x14:cfRule type="dataBar" id="{E52AC219-DAF9-4205-8045-B86397FC6F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R32</xm:sqref>
        </x14:conditionalFormatting>
        <x14:conditionalFormatting xmlns:xm="http://schemas.microsoft.com/office/excel/2006/main">
          <x14:cfRule type="dataBar" id="{65C73694-B4CC-4F4D-8039-5997E43D791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1692FAEF-C439-463F-A3DD-8F7453820C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O32</xm:sqref>
        </x14:conditionalFormatting>
        <x14:conditionalFormatting xmlns:xm="http://schemas.microsoft.com/office/excel/2006/main">
          <x14:cfRule type="dataBar" id="{14546AAE-5C02-4305-A38E-F1134960B2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Q32</xm:sqref>
        </x14:conditionalFormatting>
        <x14:conditionalFormatting xmlns:xm="http://schemas.microsoft.com/office/excel/2006/main">
          <x14:cfRule type="dataBar" id="{863C5F13-6DAE-48AF-B6CE-CF93C98D66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R32</xm:sqref>
        </x14:conditionalFormatting>
        <x14:conditionalFormatting xmlns:xm="http://schemas.microsoft.com/office/excel/2006/main">
          <x14:cfRule type="dataBar" id="{40C96062-9438-4848-87A3-3F3DC213D6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Q33:Q37</xm:sqref>
        </x14:conditionalFormatting>
        <x14:conditionalFormatting xmlns:xm="http://schemas.microsoft.com/office/excel/2006/main">
          <x14:cfRule type="dataBar" id="{25D6A406-D796-4681-BE3C-C6A2DA8050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Q33:Q37</xm:sqref>
        </x14:conditionalFormatting>
        <x14:conditionalFormatting xmlns:xm="http://schemas.microsoft.com/office/excel/2006/main">
          <x14:cfRule type="dataBar" id="{D91EF894-44FA-45DE-9CFD-90760F11E0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9780FDC-EFF2-4127-B78D-A69B8D79FC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R33:R37</xm:sqref>
        </x14:conditionalFormatting>
        <x14:conditionalFormatting xmlns:xm="http://schemas.microsoft.com/office/excel/2006/main">
          <x14:cfRule type="dataBar" id="{57264D5B-DC44-46DD-98B4-22732E2003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Q33:Q37</xm:sqref>
        </x14:conditionalFormatting>
        <x14:conditionalFormatting xmlns:xm="http://schemas.microsoft.com/office/excel/2006/main">
          <x14:cfRule type="dataBar" id="{71BCDD09-3916-4C79-BA02-BDDDA70A19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R33:R37</xm:sqref>
        </x14:conditionalFormatting>
        <x14:conditionalFormatting xmlns:xm="http://schemas.microsoft.com/office/excel/2006/main">
          <x14:cfRule type="dataBar" id="{4B28C7B0-6A93-4B2B-82DE-0394661DB1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Q33:Q37</xm:sqref>
        </x14:conditionalFormatting>
        <x14:conditionalFormatting xmlns:xm="http://schemas.microsoft.com/office/excel/2006/main">
          <x14:cfRule type="dataBar" id="{1E848DD3-8B8B-4E7B-80D3-180AED227B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R33:R37</xm:sqref>
        </x14:conditionalFormatting>
        <x14:conditionalFormatting xmlns:xm="http://schemas.microsoft.com/office/excel/2006/main">
          <x14:cfRule type="dataBar" id="{073E7065-AA21-4A6A-9FBF-9D0BA5DB34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Q33:Q37</xm:sqref>
        </x14:conditionalFormatting>
        <x14:conditionalFormatting xmlns:xm="http://schemas.microsoft.com/office/excel/2006/main">
          <x14:cfRule type="dataBar" id="{6FC30519-8D9E-43A1-A829-ED4B257581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R33:R37</xm:sqref>
        </x14:conditionalFormatting>
        <x14:conditionalFormatting xmlns:xm="http://schemas.microsoft.com/office/excel/2006/main">
          <x14:cfRule type="dataBar" id="{42432470-B677-492D-9B93-80A124FA75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R33:R37</xm:sqref>
        </x14:conditionalFormatting>
        <x14:conditionalFormatting xmlns:xm="http://schemas.microsoft.com/office/excel/2006/main">
          <x14:cfRule type="dataBar" id="{0C94B834-C458-4EC5-A529-980C47B0F3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563F6E4-C60E-4D1F-AC5F-E3329EF602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O33:O37</xm:sqref>
        </x14:conditionalFormatting>
        <x14:conditionalFormatting xmlns:xm="http://schemas.microsoft.com/office/excel/2006/main">
          <x14:cfRule type="dataBar" id="{790E3AC3-3AD9-41D2-B43C-F0F669F928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O33:O37</xm:sqref>
        </x14:conditionalFormatting>
        <x14:conditionalFormatting xmlns:xm="http://schemas.microsoft.com/office/excel/2006/main">
          <x14:cfRule type="dataBar" id="{3A1CCC84-B8F3-4099-BA15-1D10BE760E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O33:O37</xm:sqref>
        </x14:conditionalFormatting>
        <x14:conditionalFormatting xmlns:xm="http://schemas.microsoft.com/office/excel/2006/main">
          <x14:cfRule type="dataBar" id="{332BC805-BB0F-4786-83C5-1B6933B94B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33765E1-7B55-498B-AB3D-D34CBD6205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L33:L37</xm:sqref>
        </x14:conditionalFormatting>
        <x14:conditionalFormatting xmlns:xm="http://schemas.microsoft.com/office/excel/2006/main">
          <x14:cfRule type="dataBar" id="{A21A181D-E4CF-4A2F-A403-7947088A5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L33:L37</xm:sqref>
        </x14:conditionalFormatting>
        <x14:conditionalFormatting xmlns:xm="http://schemas.microsoft.com/office/excel/2006/main">
          <x14:cfRule type="dataBar" id="{D7FBE433-2CAD-4E89-A8F5-B4E8D2B962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L33:L37</xm:sqref>
        </x14:conditionalFormatting>
        <x14:conditionalFormatting xmlns:xm="http://schemas.microsoft.com/office/excel/2006/main">
          <x14:cfRule type="dataBar" id="{B2426F17-B6A8-478B-B86D-2029ED4373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O33:O37</xm:sqref>
        </x14:conditionalFormatting>
        <x14:conditionalFormatting xmlns:xm="http://schemas.microsoft.com/office/excel/2006/main">
          <x14:cfRule type="dataBar" id="{D569E9F0-E3B3-4485-BE36-B7D97CC8C1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Q33:Q37</xm:sqref>
        </x14:conditionalFormatting>
        <x14:conditionalFormatting xmlns:xm="http://schemas.microsoft.com/office/excel/2006/main">
          <x14:cfRule type="dataBar" id="{861AD9BC-D653-4021-B423-BF59E53172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R33:R37</xm:sqref>
        </x14:conditionalFormatting>
        <x14:conditionalFormatting xmlns:xm="http://schemas.microsoft.com/office/excel/2006/main">
          <x14:cfRule type="dataBar" id="{06ABD83D-7739-4BE0-9F5C-7AA57D4E4B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L33:L37</xm:sqref>
        </x14:conditionalFormatting>
        <x14:conditionalFormatting xmlns:xm="http://schemas.microsoft.com/office/excel/2006/main">
          <x14:cfRule type="dataBar" id="{EF07B539-B249-4CC9-91BE-3A219036BD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L33:L37</xm:sqref>
        </x14:conditionalFormatting>
        <x14:conditionalFormatting xmlns:xm="http://schemas.microsoft.com/office/excel/2006/main">
          <x14:cfRule type="dataBar" id="{208FB1EE-816C-405E-9503-4762BB3379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O33:O37</xm:sqref>
        </x14:conditionalFormatting>
        <x14:conditionalFormatting xmlns:xm="http://schemas.microsoft.com/office/excel/2006/main">
          <x14:cfRule type="dataBar" id="{12F35B8C-552C-46E9-B20F-8B0FDD6594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Q33:Q37</xm:sqref>
        </x14:conditionalFormatting>
        <x14:conditionalFormatting xmlns:xm="http://schemas.microsoft.com/office/excel/2006/main">
          <x14:cfRule type="dataBar" id="{39E80E59-7702-416B-BBE5-AE6431EB9E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R33:R37</xm:sqref>
        </x14:conditionalFormatting>
        <x14:conditionalFormatting xmlns:xm="http://schemas.microsoft.com/office/excel/2006/main">
          <x14:cfRule type="dataBar" id="{75FB36CE-4438-458F-B3CE-60645744EBC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L33:L37</xm:sqref>
        </x14:conditionalFormatting>
        <x14:conditionalFormatting xmlns:xm="http://schemas.microsoft.com/office/excel/2006/main">
          <x14:cfRule type="dataBar" id="{9181DCCA-12D8-4C9C-9E40-9FC508AD74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O33:O37</xm:sqref>
        </x14:conditionalFormatting>
        <x14:conditionalFormatting xmlns:xm="http://schemas.microsoft.com/office/excel/2006/main">
          <x14:cfRule type="dataBar" id="{796AA2B8-1876-4B2F-8877-09B7F1E9A7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Q33:Q37</xm:sqref>
        </x14:conditionalFormatting>
        <x14:conditionalFormatting xmlns:xm="http://schemas.microsoft.com/office/excel/2006/main">
          <x14:cfRule type="dataBar" id="{4224827A-3FDC-4BA1-8392-C75C114945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R33:R37</xm:sqref>
        </x14:conditionalFormatting>
        <x14:conditionalFormatting xmlns:xm="http://schemas.microsoft.com/office/excel/2006/main">
          <x14:cfRule type="dataBar" id="{6B2536DA-0AC4-4C2A-8DC6-1BD301D1780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L33:L37</xm:sqref>
        </x14:conditionalFormatting>
        <x14:conditionalFormatting xmlns:xm="http://schemas.microsoft.com/office/excel/2006/main">
          <x14:cfRule type="dataBar" id="{6C956B16-6032-49FA-B368-056EE57385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O33:O37</xm:sqref>
        </x14:conditionalFormatting>
        <x14:conditionalFormatting xmlns:xm="http://schemas.microsoft.com/office/excel/2006/main">
          <x14:cfRule type="dataBar" id="{8B8F124E-2644-4A04-8EAA-8DC7A3ABFB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Q33:Q37</xm:sqref>
        </x14:conditionalFormatting>
        <x14:conditionalFormatting xmlns:xm="http://schemas.microsoft.com/office/excel/2006/main">
          <x14:cfRule type="dataBar" id="{15EF90D6-3C4A-4F66-88B4-2E8B83DD4C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R33:R37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831B1-FC53-4FEF-9DCB-54D32B87EB3A}">
  <dimension ref="B1:Q121"/>
  <sheetViews>
    <sheetView zoomScale="80" zoomScaleNormal="80" workbookViewId="0">
      <selection activeCell="H9" sqref="H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111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92</v>
      </c>
      <c r="C4" s="196"/>
      <c r="D4" s="197" t="e">
        <f t="shared" ref="D4:D35" si="0">C4/C$64</f>
        <v>#DIV/0!</v>
      </c>
      <c r="E4" s="197" t="e">
        <f>D4</f>
        <v>#DIV/0!</v>
      </c>
      <c r="F4" s="198" t="e">
        <f>IF(AND(E4&lt;=0),"C",IF(E4&lt;=0.8,"A",IF(E4&lt;=0.95,"B","C")))</f>
        <v>#DIV/0!</v>
      </c>
      <c r="G4" s="198" t="e">
        <f t="shared" ref="G4:G63" si="1">VLOOKUP(B$4:B$57,I$4:M$57,5,0)</f>
        <v>#DIV/0!</v>
      </c>
      <c r="I4" s="99" t="s">
        <v>92</v>
      </c>
      <c r="J4" s="196"/>
      <c r="K4" s="197" t="e">
        <f t="shared" ref="K4:K35" si="2">J4/J$64</f>
        <v>#DIV/0!</v>
      </c>
      <c r="L4" s="197" t="e">
        <f>K4</f>
        <v>#DIV/0!</v>
      </c>
      <c r="M4" s="198" t="e">
        <f>_xlfn.IFS(L4&lt;80%,"A",L4&lt;=95%,"B",L4&gt;95%,"C")</f>
        <v>#DIV/0!</v>
      </c>
      <c r="P4" s="199" t="s">
        <v>118</v>
      </c>
      <c r="Q4" s="200">
        <v>0.8</v>
      </c>
    </row>
    <row r="5" spans="2:17" ht="15" outlineLevel="1" thickBot="1">
      <c r="B5" s="99" t="s">
        <v>94</v>
      </c>
      <c r="C5" s="196"/>
      <c r="D5" s="197" t="e">
        <f t="shared" si="0"/>
        <v>#DIV/0!</v>
      </c>
      <c r="E5" s="197" t="e">
        <f>E4+D5</f>
        <v>#DIV/0!</v>
      </c>
      <c r="F5" s="198" t="e">
        <f t="shared" ref="F5:F63" si="3">IF(AND(E5&lt;=0),"C",IF(E5&lt;=0.8,"A",IF(E5&lt;=0.95,"B","C")))</f>
        <v>#DIV/0!</v>
      </c>
      <c r="G5" s="198" t="e">
        <f t="shared" si="1"/>
        <v>#DIV/0!</v>
      </c>
      <c r="I5" s="99" t="s">
        <v>94</v>
      </c>
      <c r="J5" s="196"/>
      <c r="K5" s="197" t="e">
        <f t="shared" si="2"/>
        <v>#DIV/0!</v>
      </c>
      <c r="L5" s="197" t="e">
        <f>L4+K5</f>
        <v>#DIV/0!</v>
      </c>
      <c r="M5" s="198" t="e">
        <f t="shared" ref="M5:M63" si="4">_xlfn.IFS(L5&lt;80%,"A",L5&lt;=95%,"B",L5&gt;95%,"C")</f>
        <v>#DIV/0!</v>
      </c>
      <c r="P5" s="201" t="s">
        <v>119</v>
      </c>
      <c r="Q5" s="200">
        <v>0.15</v>
      </c>
    </row>
    <row r="6" spans="2:17" ht="15" outlineLevel="1" thickBot="1">
      <c r="B6" s="99" t="s">
        <v>95</v>
      </c>
      <c r="C6" s="196"/>
      <c r="D6" s="197" t="e">
        <f t="shared" si="0"/>
        <v>#DIV/0!</v>
      </c>
      <c r="E6" s="197" t="e">
        <f t="shared" ref="E6:E63" si="5">E5+D6</f>
        <v>#DIV/0!</v>
      </c>
      <c r="F6" s="198" t="e">
        <f t="shared" si="3"/>
        <v>#DIV/0!</v>
      </c>
      <c r="G6" s="198" t="e">
        <f t="shared" si="1"/>
        <v>#DIV/0!</v>
      </c>
      <c r="I6" s="99" t="s">
        <v>95</v>
      </c>
      <c r="J6" s="196"/>
      <c r="K6" s="197" t="e">
        <f t="shared" si="2"/>
        <v>#DIV/0!</v>
      </c>
      <c r="L6" s="197" t="e">
        <f t="shared" ref="L6:L63" si="6">L5+K6</f>
        <v>#DIV/0!</v>
      </c>
      <c r="M6" s="198" t="e">
        <f t="shared" si="4"/>
        <v>#DIV/0!</v>
      </c>
      <c r="P6" s="202" t="s">
        <v>120</v>
      </c>
      <c r="Q6" s="200">
        <v>0.05</v>
      </c>
    </row>
    <row r="7" spans="2:17" outlineLevel="1">
      <c r="B7" s="99" t="s">
        <v>96</v>
      </c>
      <c r="C7" s="196"/>
      <c r="D7" s="197" t="e">
        <f t="shared" si="0"/>
        <v>#DIV/0!</v>
      </c>
      <c r="E7" s="197" t="e">
        <f t="shared" si="5"/>
        <v>#DIV/0!</v>
      </c>
      <c r="F7" s="198" t="e">
        <f t="shared" si="3"/>
        <v>#DIV/0!</v>
      </c>
      <c r="G7" s="198" t="e">
        <f t="shared" si="1"/>
        <v>#DIV/0!</v>
      </c>
      <c r="I7" s="99" t="s">
        <v>96</v>
      </c>
      <c r="J7" s="196"/>
      <c r="K7" s="197" t="e">
        <f t="shared" si="2"/>
        <v>#DIV/0!</v>
      </c>
      <c r="L7" s="197" t="e">
        <f t="shared" si="6"/>
        <v>#DIV/0!</v>
      </c>
      <c r="M7" s="198" t="e">
        <f t="shared" si="4"/>
        <v>#DIV/0!</v>
      </c>
    </row>
    <row r="8" spans="2:17" outlineLevel="1">
      <c r="B8" s="99" t="s">
        <v>97</v>
      </c>
      <c r="C8" s="196"/>
      <c r="D8" s="197" t="e">
        <f t="shared" si="0"/>
        <v>#DIV/0!</v>
      </c>
      <c r="E8" s="197" t="e">
        <f t="shared" si="5"/>
        <v>#DIV/0!</v>
      </c>
      <c r="F8" s="198" t="e">
        <f t="shared" si="3"/>
        <v>#DIV/0!</v>
      </c>
      <c r="G8" s="198" t="e">
        <f t="shared" si="1"/>
        <v>#DIV/0!</v>
      </c>
      <c r="I8" s="99" t="s">
        <v>97</v>
      </c>
      <c r="J8" s="196"/>
      <c r="K8" s="197" t="e">
        <f t="shared" si="2"/>
        <v>#DIV/0!</v>
      </c>
      <c r="L8" s="197" t="e">
        <f t="shared" si="6"/>
        <v>#DIV/0!</v>
      </c>
      <c r="M8" s="198" t="e">
        <f t="shared" si="4"/>
        <v>#DIV/0!</v>
      </c>
    </row>
    <row r="9" spans="2:17" outlineLevel="1">
      <c r="B9" s="99" t="s">
        <v>98</v>
      </c>
      <c r="C9" s="196"/>
      <c r="D9" s="197" t="e">
        <f t="shared" si="0"/>
        <v>#DIV/0!</v>
      </c>
      <c r="E9" s="197" t="e">
        <f t="shared" si="5"/>
        <v>#DIV/0!</v>
      </c>
      <c r="F9" s="198" t="e">
        <f t="shared" si="3"/>
        <v>#DIV/0!</v>
      </c>
      <c r="G9" s="198" t="e">
        <f t="shared" si="1"/>
        <v>#DIV/0!</v>
      </c>
      <c r="I9" s="99" t="s">
        <v>98</v>
      </c>
      <c r="J9" s="196"/>
      <c r="K9" s="197" t="e">
        <f t="shared" si="2"/>
        <v>#DIV/0!</v>
      </c>
      <c r="L9" s="197" t="e">
        <f t="shared" si="6"/>
        <v>#DIV/0!</v>
      </c>
      <c r="M9" s="198" t="e">
        <f t="shared" si="4"/>
        <v>#DIV/0!</v>
      </c>
    </row>
    <row r="10" spans="2:17" outlineLevel="1">
      <c r="B10" s="99" t="s">
        <v>99</v>
      </c>
      <c r="C10" s="196"/>
      <c r="D10" s="197" t="e">
        <f t="shared" si="0"/>
        <v>#DIV/0!</v>
      </c>
      <c r="E10" s="197" t="e">
        <f t="shared" si="5"/>
        <v>#DIV/0!</v>
      </c>
      <c r="F10" s="198" t="e">
        <f t="shared" si="3"/>
        <v>#DIV/0!</v>
      </c>
      <c r="G10" s="198" t="e">
        <f t="shared" si="1"/>
        <v>#DIV/0!</v>
      </c>
      <c r="I10" s="99" t="s">
        <v>99</v>
      </c>
      <c r="J10" s="196"/>
      <c r="K10" s="197" t="e">
        <f t="shared" si="2"/>
        <v>#DIV/0!</v>
      </c>
      <c r="L10" s="197" t="e">
        <f t="shared" si="6"/>
        <v>#DIV/0!</v>
      </c>
      <c r="M10" s="198" t="e">
        <f t="shared" si="4"/>
        <v>#DIV/0!</v>
      </c>
    </row>
    <row r="11" spans="2:17" outlineLevel="1">
      <c r="B11" s="99" t="s">
        <v>100</v>
      </c>
      <c r="C11" s="196"/>
      <c r="D11" s="197" t="e">
        <f t="shared" si="0"/>
        <v>#DIV/0!</v>
      </c>
      <c r="E11" s="197" t="e">
        <f t="shared" si="5"/>
        <v>#DIV/0!</v>
      </c>
      <c r="F11" s="198" t="e">
        <f t="shared" si="3"/>
        <v>#DIV/0!</v>
      </c>
      <c r="G11" s="198" t="e">
        <f t="shared" si="1"/>
        <v>#DIV/0!</v>
      </c>
      <c r="I11" s="99" t="s">
        <v>100</v>
      </c>
      <c r="J11" s="196"/>
      <c r="K11" s="197" t="e">
        <f t="shared" si="2"/>
        <v>#DIV/0!</v>
      </c>
      <c r="L11" s="197" t="e">
        <f t="shared" si="6"/>
        <v>#DIV/0!</v>
      </c>
      <c r="M11" s="198" t="e">
        <f t="shared" si="4"/>
        <v>#DIV/0!</v>
      </c>
    </row>
    <row r="12" spans="2:17" outlineLevel="1">
      <c r="B12" s="99" t="s">
        <v>101</v>
      </c>
      <c r="C12" s="196"/>
      <c r="D12" s="197" t="e">
        <f t="shared" si="0"/>
        <v>#DIV/0!</v>
      </c>
      <c r="E12" s="197" t="e">
        <f t="shared" si="5"/>
        <v>#DIV/0!</v>
      </c>
      <c r="F12" s="198" t="e">
        <f t="shared" si="3"/>
        <v>#DIV/0!</v>
      </c>
      <c r="G12" s="198" t="e">
        <f t="shared" si="1"/>
        <v>#DIV/0!</v>
      </c>
      <c r="I12" s="99" t="s">
        <v>101</v>
      </c>
      <c r="J12" s="196"/>
      <c r="K12" s="197" t="e">
        <f t="shared" si="2"/>
        <v>#DIV/0!</v>
      </c>
      <c r="L12" s="197" t="e">
        <f t="shared" si="6"/>
        <v>#DIV/0!</v>
      </c>
      <c r="M12" s="198" t="e">
        <f t="shared" si="4"/>
        <v>#DIV/0!</v>
      </c>
    </row>
    <row r="13" spans="2:17" outlineLevel="1">
      <c r="B13" s="99" t="s">
        <v>102</v>
      </c>
      <c r="C13" s="196"/>
      <c r="D13" s="197" t="e">
        <f t="shared" si="0"/>
        <v>#DIV/0!</v>
      </c>
      <c r="E13" s="197" t="e">
        <f t="shared" si="5"/>
        <v>#DIV/0!</v>
      </c>
      <c r="F13" s="198" t="e">
        <f t="shared" si="3"/>
        <v>#DIV/0!</v>
      </c>
      <c r="G13" s="198" t="e">
        <f t="shared" si="1"/>
        <v>#DIV/0!</v>
      </c>
      <c r="I13" s="99" t="s">
        <v>102</v>
      </c>
      <c r="J13" s="196"/>
      <c r="K13" s="197" t="e">
        <f t="shared" si="2"/>
        <v>#DIV/0!</v>
      </c>
      <c r="L13" s="197" t="e">
        <f t="shared" si="6"/>
        <v>#DIV/0!</v>
      </c>
      <c r="M13" s="198" t="e">
        <f t="shared" si="4"/>
        <v>#DIV/0!</v>
      </c>
    </row>
    <row r="14" spans="2:17" outlineLevel="1">
      <c r="B14" s="99" t="s">
        <v>103</v>
      </c>
      <c r="C14" s="196"/>
      <c r="D14" s="197" t="e">
        <f t="shared" si="0"/>
        <v>#DIV/0!</v>
      </c>
      <c r="E14" s="197" t="e">
        <f t="shared" si="5"/>
        <v>#DIV/0!</v>
      </c>
      <c r="F14" s="198" t="e">
        <f t="shared" si="3"/>
        <v>#DIV/0!</v>
      </c>
      <c r="G14" s="198" t="e">
        <f t="shared" si="1"/>
        <v>#DIV/0!</v>
      </c>
      <c r="I14" s="99" t="s">
        <v>103</v>
      </c>
      <c r="J14" s="196"/>
      <c r="K14" s="197" t="e">
        <f t="shared" si="2"/>
        <v>#DIV/0!</v>
      </c>
      <c r="L14" s="197" t="e">
        <f t="shared" si="6"/>
        <v>#DIV/0!</v>
      </c>
      <c r="M14" s="198" t="e">
        <f t="shared" si="4"/>
        <v>#DIV/0!</v>
      </c>
    </row>
    <row r="15" spans="2:17" outlineLevel="1">
      <c r="B15" s="99" t="s">
        <v>104</v>
      </c>
      <c r="C15" s="196"/>
      <c r="D15" s="197" t="e">
        <f t="shared" si="0"/>
        <v>#DIV/0!</v>
      </c>
      <c r="E15" s="197" t="e">
        <f t="shared" si="5"/>
        <v>#DIV/0!</v>
      </c>
      <c r="F15" s="198" t="e">
        <f t="shared" si="3"/>
        <v>#DIV/0!</v>
      </c>
      <c r="G15" s="198" t="e">
        <f t="shared" si="1"/>
        <v>#DIV/0!</v>
      </c>
      <c r="I15" s="99" t="s">
        <v>104</v>
      </c>
      <c r="J15" s="196"/>
      <c r="K15" s="197" t="e">
        <f t="shared" si="2"/>
        <v>#DIV/0!</v>
      </c>
      <c r="L15" s="197" t="e">
        <f t="shared" si="6"/>
        <v>#DIV/0!</v>
      </c>
      <c r="M15" s="198" t="e">
        <f t="shared" si="4"/>
        <v>#DIV/0!</v>
      </c>
    </row>
    <row r="16" spans="2:17" outlineLevel="1">
      <c r="B16" s="99" t="s">
        <v>105</v>
      </c>
      <c r="C16" s="196"/>
      <c r="D16" s="197" t="e">
        <f t="shared" si="0"/>
        <v>#DIV/0!</v>
      </c>
      <c r="E16" s="197" t="e">
        <f t="shared" si="5"/>
        <v>#DIV/0!</v>
      </c>
      <c r="F16" s="198" t="e">
        <f t="shared" si="3"/>
        <v>#DIV/0!</v>
      </c>
      <c r="G16" s="198" t="e">
        <f t="shared" si="1"/>
        <v>#DIV/0!</v>
      </c>
      <c r="I16" s="99" t="s">
        <v>105</v>
      </c>
      <c r="J16" s="196"/>
      <c r="K16" s="197" t="e">
        <f t="shared" si="2"/>
        <v>#DIV/0!</v>
      </c>
      <c r="L16" s="197" t="e">
        <f t="shared" si="6"/>
        <v>#DIV/0!</v>
      </c>
      <c r="M16" s="198" t="e">
        <f t="shared" si="4"/>
        <v>#DIV/0!</v>
      </c>
    </row>
    <row r="17" spans="2:13" outlineLevel="1">
      <c r="B17" s="99" t="s">
        <v>200</v>
      </c>
      <c r="C17" s="196"/>
      <c r="D17" s="197" t="e">
        <f t="shared" si="0"/>
        <v>#DIV/0!</v>
      </c>
      <c r="E17" s="197" t="e">
        <f t="shared" si="5"/>
        <v>#DIV/0!</v>
      </c>
      <c r="F17" s="198" t="e">
        <f t="shared" si="3"/>
        <v>#DIV/0!</v>
      </c>
      <c r="G17" s="198" t="e">
        <f t="shared" si="1"/>
        <v>#DIV/0!</v>
      </c>
      <c r="I17" s="99" t="s">
        <v>200</v>
      </c>
      <c r="J17" s="196"/>
      <c r="K17" s="197" t="e">
        <f t="shared" si="2"/>
        <v>#DIV/0!</v>
      </c>
      <c r="L17" s="197" t="e">
        <f t="shared" si="6"/>
        <v>#DIV/0!</v>
      </c>
      <c r="M17" s="198" t="e">
        <f t="shared" si="4"/>
        <v>#DIV/0!</v>
      </c>
    </row>
    <row r="18" spans="2:13" outlineLevel="1">
      <c r="B18" s="99" t="s">
        <v>201</v>
      </c>
      <c r="C18" s="196"/>
      <c r="D18" s="197" t="e">
        <f t="shared" si="0"/>
        <v>#DIV/0!</v>
      </c>
      <c r="E18" s="197" t="e">
        <f t="shared" si="5"/>
        <v>#DIV/0!</v>
      </c>
      <c r="F18" s="198" t="e">
        <f t="shared" si="3"/>
        <v>#DIV/0!</v>
      </c>
      <c r="G18" s="198" t="e">
        <f t="shared" si="1"/>
        <v>#DIV/0!</v>
      </c>
      <c r="I18" s="99" t="s">
        <v>201</v>
      </c>
      <c r="J18" s="196"/>
      <c r="K18" s="197" t="e">
        <f t="shared" si="2"/>
        <v>#DIV/0!</v>
      </c>
      <c r="L18" s="197" t="e">
        <f t="shared" si="6"/>
        <v>#DIV/0!</v>
      </c>
      <c r="M18" s="198" t="e">
        <f t="shared" si="4"/>
        <v>#DIV/0!</v>
      </c>
    </row>
    <row r="19" spans="2:13" outlineLevel="1">
      <c r="B19" s="99" t="s">
        <v>202</v>
      </c>
      <c r="C19" s="196"/>
      <c r="D19" s="197" t="e">
        <f t="shared" si="0"/>
        <v>#DIV/0!</v>
      </c>
      <c r="E19" s="197" t="e">
        <f t="shared" si="5"/>
        <v>#DIV/0!</v>
      </c>
      <c r="F19" s="198" t="e">
        <f t="shared" si="3"/>
        <v>#DIV/0!</v>
      </c>
      <c r="G19" s="198" t="e">
        <f t="shared" si="1"/>
        <v>#DIV/0!</v>
      </c>
      <c r="I19" s="99" t="s">
        <v>202</v>
      </c>
      <c r="J19" s="196"/>
      <c r="K19" s="197" t="e">
        <f t="shared" si="2"/>
        <v>#DIV/0!</v>
      </c>
      <c r="L19" s="197" t="e">
        <f t="shared" si="6"/>
        <v>#DIV/0!</v>
      </c>
      <c r="M19" s="198" t="e">
        <f t="shared" si="4"/>
        <v>#DIV/0!</v>
      </c>
    </row>
    <row r="20" spans="2:13" outlineLevel="1">
      <c r="B20" s="99" t="s">
        <v>170</v>
      </c>
      <c r="C20" s="196"/>
      <c r="D20" s="197" t="e">
        <f t="shared" si="0"/>
        <v>#DIV/0!</v>
      </c>
      <c r="E20" s="197" t="e">
        <f t="shared" si="5"/>
        <v>#DIV/0!</v>
      </c>
      <c r="F20" s="198" t="e">
        <f t="shared" si="3"/>
        <v>#DIV/0!</v>
      </c>
      <c r="G20" s="198" t="e">
        <f t="shared" si="1"/>
        <v>#DIV/0!</v>
      </c>
      <c r="I20" s="99" t="s">
        <v>170</v>
      </c>
      <c r="J20" s="196"/>
      <c r="K20" s="197" t="e">
        <f t="shared" si="2"/>
        <v>#DIV/0!</v>
      </c>
      <c r="L20" s="197" t="e">
        <f t="shared" si="6"/>
        <v>#DIV/0!</v>
      </c>
      <c r="M20" s="198" t="e">
        <f t="shared" si="4"/>
        <v>#DIV/0!</v>
      </c>
    </row>
    <row r="21" spans="2:13" outlineLevel="1">
      <c r="B21" s="99" t="s">
        <v>171</v>
      </c>
      <c r="C21" s="196"/>
      <c r="D21" s="197" t="e">
        <f t="shared" si="0"/>
        <v>#DIV/0!</v>
      </c>
      <c r="E21" s="197" t="e">
        <f t="shared" si="5"/>
        <v>#DIV/0!</v>
      </c>
      <c r="F21" s="198" t="e">
        <f t="shared" si="3"/>
        <v>#DIV/0!</v>
      </c>
      <c r="G21" s="198" t="e">
        <f t="shared" si="1"/>
        <v>#DIV/0!</v>
      </c>
      <c r="I21" s="99" t="s">
        <v>171</v>
      </c>
      <c r="J21" s="196"/>
      <c r="K21" s="197" t="e">
        <f t="shared" si="2"/>
        <v>#DIV/0!</v>
      </c>
      <c r="L21" s="197" t="e">
        <f t="shared" si="6"/>
        <v>#DIV/0!</v>
      </c>
      <c r="M21" s="198" t="e">
        <f t="shared" si="4"/>
        <v>#DIV/0!</v>
      </c>
    </row>
    <row r="22" spans="2:13" outlineLevel="1">
      <c r="B22" s="99" t="s">
        <v>172</v>
      </c>
      <c r="C22" s="196"/>
      <c r="D22" s="197" t="e">
        <f t="shared" si="0"/>
        <v>#DIV/0!</v>
      </c>
      <c r="E22" s="197" t="e">
        <f t="shared" si="5"/>
        <v>#DIV/0!</v>
      </c>
      <c r="F22" s="198" t="e">
        <f t="shared" si="3"/>
        <v>#DIV/0!</v>
      </c>
      <c r="G22" s="198" t="e">
        <f t="shared" si="1"/>
        <v>#DIV/0!</v>
      </c>
      <c r="I22" s="99" t="s">
        <v>172</v>
      </c>
      <c r="J22" s="196"/>
      <c r="K22" s="197" t="e">
        <f t="shared" si="2"/>
        <v>#DIV/0!</v>
      </c>
      <c r="L22" s="197" t="e">
        <f t="shared" si="6"/>
        <v>#DIV/0!</v>
      </c>
      <c r="M22" s="198" t="e">
        <f t="shared" si="4"/>
        <v>#DIV/0!</v>
      </c>
    </row>
    <row r="23" spans="2:13" outlineLevel="1">
      <c r="B23" s="99" t="s">
        <v>173</v>
      </c>
      <c r="C23" s="196"/>
      <c r="D23" s="197" t="e">
        <f t="shared" si="0"/>
        <v>#DIV/0!</v>
      </c>
      <c r="E23" s="197" t="e">
        <f t="shared" si="5"/>
        <v>#DIV/0!</v>
      </c>
      <c r="F23" s="198" t="e">
        <f t="shared" si="3"/>
        <v>#DIV/0!</v>
      </c>
      <c r="G23" s="198" t="e">
        <f t="shared" si="1"/>
        <v>#DIV/0!</v>
      </c>
      <c r="I23" s="99" t="s">
        <v>173</v>
      </c>
      <c r="J23" s="196"/>
      <c r="K23" s="197" t="e">
        <f t="shared" si="2"/>
        <v>#DIV/0!</v>
      </c>
      <c r="L23" s="197" t="e">
        <f t="shared" si="6"/>
        <v>#DIV/0!</v>
      </c>
      <c r="M23" s="198" t="e">
        <f t="shared" si="4"/>
        <v>#DIV/0!</v>
      </c>
    </row>
    <row r="24" spans="2:13" outlineLevel="1">
      <c r="B24" s="99" t="s">
        <v>174</v>
      </c>
      <c r="C24" s="196"/>
      <c r="D24" s="197" t="e">
        <f t="shared" si="0"/>
        <v>#DIV/0!</v>
      </c>
      <c r="E24" s="197" t="e">
        <f t="shared" si="5"/>
        <v>#DIV/0!</v>
      </c>
      <c r="F24" s="198" t="e">
        <f t="shared" si="3"/>
        <v>#DIV/0!</v>
      </c>
      <c r="G24" s="198" t="e">
        <f t="shared" si="1"/>
        <v>#DIV/0!</v>
      </c>
      <c r="I24" s="99" t="s">
        <v>174</v>
      </c>
      <c r="J24" s="196"/>
      <c r="K24" s="197" t="e">
        <f t="shared" si="2"/>
        <v>#DIV/0!</v>
      </c>
      <c r="L24" s="197" t="e">
        <f t="shared" si="6"/>
        <v>#DIV/0!</v>
      </c>
      <c r="M24" s="198" t="e">
        <f t="shared" si="4"/>
        <v>#DIV/0!</v>
      </c>
    </row>
    <row r="25" spans="2:13" outlineLevel="1">
      <c r="B25" s="99" t="s">
        <v>209</v>
      </c>
      <c r="C25" s="196"/>
      <c r="D25" s="197" t="e">
        <f t="shared" si="0"/>
        <v>#DIV/0!</v>
      </c>
      <c r="E25" s="197" t="e">
        <f t="shared" si="5"/>
        <v>#DIV/0!</v>
      </c>
      <c r="F25" s="198" t="e">
        <f t="shared" si="3"/>
        <v>#DIV/0!</v>
      </c>
      <c r="G25" s="198" t="e">
        <f t="shared" si="1"/>
        <v>#DIV/0!</v>
      </c>
      <c r="I25" s="99" t="s">
        <v>209</v>
      </c>
      <c r="J25" s="196"/>
      <c r="K25" s="197" t="e">
        <f t="shared" si="2"/>
        <v>#DIV/0!</v>
      </c>
      <c r="L25" s="197" t="e">
        <f t="shared" si="6"/>
        <v>#DIV/0!</v>
      </c>
      <c r="M25" s="198" t="e">
        <f t="shared" si="4"/>
        <v>#DIV/0!</v>
      </c>
    </row>
    <row r="26" spans="2:13" outlineLevel="1">
      <c r="B26" s="99" t="s">
        <v>210</v>
      </c>
      <c r="C26" s="196"/>
      <c r="D26" s="197" t="e">
        <f t="shared" si="0"/>
        <v>#DIV/0!</v>
      </c>
      <c r="E26" s="197" t="e">
        <f t="shared" si="5"/>
        <v>#DIV/0!</v>
      </c>
      <c r="F26" s="198" t="e">
        <f t="shared" si="3"/>
        <v>#DIV/0!</v>
      </c>
      <c r="G26" s="198" t="e">
        <f t="shared" si="1"/>
        <v>#DIV/0!</v>
      </c>
      <c r="I26" s="99" t="s">
        <v>210</v>
      </c>
      <c r="J26" s="196"/>
      <c r="K26" s="197" t="e">
        <f t="shared" si="2"/>
        <v>#DIV/0!</v>
      </c>
      <c r="L26" s="197" t="e">
        <f t="shared" si="6"/>
        <v>#DIV/0!</v>
      </c>
      <c r="M26" s="198" t="e">
        <f t="shared" si="4"/>
        <v>#DIV/0!</v>
      </c>
    </row>
    <row r="27" spans="2:13" outlineLevel="1">
      <c r="B27" s="99" t="s">
        <v>211</v>
      </c>
      <c r="C27" s="196"/>
      <c r="D27" s="197" t="e">
        <f t="shared" si="0"/>
        <v>#DIV/0!</v>
      </c>
      <c r="E27" s="197" t="e">
        <f t="shared" si="5"/>
        <v>#DIV/0!</v>
      </c>
      <c r="F27" s="198" t="e">
        <f t="shared" si="3"/>
        <v>#DIV/0!</v>
      </c>
      <c r="G27" s="198" t="e">
        <f t="shared" si="1"/>
        <v>#DIV/0!</v>
      </c>
      <c r="I27" s="99" t="s">
        <v>211</v>
      </c>
      <c r="J27" s="196"/>
      <c r="K27" s="197" t="e">
        <f t="shared" si="2"/>
        <v>#DIV/0!</v>
      </c>
      <c r="L27" s="197" t="e">
        <f t="shared" si="6"/>
        <v>#DIV/0!</v>
      </c>
      <c r="M27" s="198" t="e">
        <f t="shared" si="4"/>
        <v>#DIV/0!</v>
      </c>
    </row>
    <row r="28" spans="2:13" outlineLevel="1">
      <c r="B28" s="99" t="s">
        <v>197</v>
      </c>
      <c r="C28" s="196"/>
      <c r="D28" s="197" t="e">
        <f t="shared" si="0"/>
        <v>#DIV/0!</v>
      </c>
      <c r="E28" s="197" t="e">
        <f>E24+D28</f>
        <v>#DIV/0!</v>
      </c>
      <c r="F28" s="198" t="e">
        <f t="shared" si="3"/>
        <v>#DIV/0!</v>
      </c>
      <c r="G28" s="198" t="e">
        <f t="shared" si="1"/>
        <v>#DIV/0!</v>
      </c>
      <c r="I28" s="99" t="s">
        <v>197</v>
      </c>
      <c r="J28" s="196"/>
      <c r="K28" s="197" t="e">
        <f t="shared" si="2"/>
        <v>#DIV/0!</v>
      </c>
      <c r="L28" s="197" t="e">
        <f>L24+K28</f>
        <v>#DIV/0!</v>
      </c>
      <c r="M28" s="198" t="e">
        <f t="shared" si="4"/>
        <v>#DIV/0!</v>
      </c>
    </row>
    <row r="29" spans="2:13" outlineLevel="1">
      <c r="B29" s="99" t="s">
        <v>198</v>
      </c>
      <c r="C29" s="196"/>
      <c r="D29" s="197" t="e">
        <f t="shared" si="0"/>
        <v>#DIV/0!</v>
      </c>
      <c r="E29" s="197" t="e">
        <f t="shared" si="5"/>
        <v>#DIV/0!</v>
      </c>
      <c r="F29" s="198" t="e">
        <f t="shared" si="3"/>
        <v>#DIV/0!</v>
      </c>
      <c r="G29" s="198" t="e">
        <f t="shared" si="1"/>
        <v>#DIV/0!</v>
      </c>
      <c r="I29" s="99" t="s">
        <v>198</v>
      </c>
      <c r="J29" s="196"/>
      <c r="K29" s="197" t="e">
        <f t="shared" si="2"/>
        <v>#DIV/0!</v>
      </c>
      <c r="L29" s="197" t="e">
        <f t="shared" si="6"/>
        <v>#DIV/0!</v>
      </c>
      <c r="M29" s="198" t="e">
        <f t="shared" si="4"/>
        <v>#DIV/0!</v>
      </c>
    </row>
    <row r="30" spans="2:13" outlineLevel="1">
      <c r="B30" s="99" t="s">
        <v>199</v>
      </c>
      <c r="C30" s="196"/>
      <c r="D30" s="197" t="e">
        <f t="shared" si="0"/>
        <v>#DIV/0!</v>
      </c>
      <c r="E30" s="197" t="e">
        <f t="shared" si="5"/>
        <v>#DIV/0!</v>
      </c>
      <c r="F30" s="198" t="e">
        <f t="shared" si="3"/>
        <v>#DIV/0!</v>
      </c>
      <c r="G30" s="198" t="e">
        <f t="shared" si="1"/>
        <v>#DIV/0!</v>
      </c>
      <c r="I30" s="99" t="s">
        <v>199</v>
      </c>
      <c r="J30" s="196"/>
      <c r="K30" s="197" t="e">
        <f t="shared" si="2"/>
        <v>#DIV/0!</v>
      </c>
      <c r="L30" s="197" t="e">
        <f t="shared" si="6"/>
        <v>#DIV/0!</v>
      </c>
      <c r="M30" s="198" t="e">
        <f t="shared" si="4"/>
        <v>#DIV/0!</v>
      </c>
    </row>
    <row r="31" spans="2:13" outlineLevel="1">
      <c r="B31" s="99" t="s">
        <v>175</v>
      </c>
      <c r="C31" s="196"/>
      <c r="D31" s="197" t="e">
        <f t="shared" si="0"/>
        <v>#DIV/0!</v>
      </c>
      <c r="E31" s="197" t="e">
        <f t="shared" si="5"/>
        <v>#DIV/0!</v>
      </c>
      <c r="F31" s="198" t="e">
        <f t="shared" si="3"/>
        <v>#DIV/0!</v>
      </c>
      <c r="G31" s="198" t="e">
        <f t="shared" si="1"/>
        <v>#DIV/0!</v>
      </c>
      <c r="I31" s="99" t="s">
        <v>175</v>
      </c>
      <c r="J31" s="196"/>
      <c r="K31" s="197" t="e">
        <f t="shared" si="2"/>
        <v>#DIV/0!</v>
      </c>
      <c r="L31" s="197" t="e">
        <f t="shared" si="6"/>
        <v>#DIV/0!</v>
      </c>
      <c r="M31" s="198" t="e">
        <f t="shared" si="4"/>
        <v>#DIV/0!</v>
      </c>
    </row>
    <row r="32" spans="2:13" outlineLevel="1">
      <c r="B32" s="99" t="s">
        <v>176</v>
      </c>
      <c r="C32" s="196"/>
      <c r="D32" s="197" t="e">
        <f t="shared" si="0"/>
        <v>#DIV/0!</v>
      </c>
      <c r="E32" s="197" t="e">
        <f t="shared" si="5"/>
        <v>#DIV/0!</v>
      </c>
      <c r="F32" s="198" t="e">
        <f t="shared" si="3"/>
        <v>#DIV/0!</v>
      </c>
      <c r="G32" s="198" t="e">
        <f t="shared" si="1"/>
        <v>#DIV/0!</v>
      </c>
      <c r="I32" s="99" t="s">
        <v>176</v>
      </c>
      <c r="J32" s="196"/>
      <c r="K32" s="197" t="e">
        <f t="shared" si="2"/>
        <v>#DIV/0!</v>
      </c>
      <c r="L32" s="197" t="e">
        <f t="shared" si="6"/>
        <v>#DIV/0!</v>
      </c>
      <c r="M32" s="198" t="e">
        <f t="shared" si="4"/>
        <v>#DIV/0!</v>
      </c>
    </row>
    <row r="33" spans="2:13" outlineLevel="1">
      <c r="B33" s="99" t="s">
        <v>177</v>
      </c>
      <c r="C33" s="196"/>
      <c r="D33" s="197" t="e">
        <f t="shared" si="0"/>
        <v>#DIV/0!</v>
      </c>
      <c r="E33" s="197" t="e">
        <f t="shared" si="5"/>
        <v>#DIV/0!</v>
      </c>
      <c r="F33" s="198" t="e">
        <f t="shared" si="3"/>
        <v>#DIV/0!</v>
      </c>
      <c r="G33" s="198" t="e">
        <f t="shared" si="1"/>
        <v>#DIV/0!</v>
      </c>
      <c r="I33" s="99" t="s">
        <v>177</v>
      </c>
      <c r="J33" s="196"/>
      <c r="K33" s="197" t="e">
        <f t="shared" si="2"/>
        <v>#DIV/0!</v>
      </c>
      <c r="L33" s="197" t="e">
        <f t="shared" si="6"/>
        <v>#DIV/0!</v>
      </c>
      <c r="M33" s="198" t="e">
        <f t="shared" si="4"/>
        <v>#DIV/0!</v>
      </c>
    </row>
    <row r="34" spans="2:13" outlineLevel="1">
      <c r="B34" s="99" t="s">
        <v>178</v>
      </c>
      <c r="C34" s="196"/>
      <c r="D34" s="197" t="e">
        <f t="shared" si="0"/>
        <v>#DIV/0!</v>
      </c>
      <c r="E34" s="197" t="e">
        <f t="shared" si="5"/>
        <v>#DIV/0!</v>
      </c>
      <c r="F34" s="198" t="e">
        <f t="shared" si="3"/>
        <v>#DIV/0!</v>
      </c>
      <c r="G34" s="198" t="e">
        <f t="shared" si="1"/>
        <v>#DIV/0!</v>
      </c>
      <c r="I34" s="99" t="s">
        <v>178</v>
      </c>
      <c r="J34" s="196"/>
      <c r="K34" s="197" t="e">
        <f t="shared" si="2"/>
        <v>#DIV/0!</v>
      </c>
      <c r="L34" s="197" t="e">
        <f t="shared" si="6"/>
        <v>#DIV/0!</v>
      </c>
      <c r="M34" s="198" t="e">
        <f t="shared" si="4"/>
        <v>#DIV/0!</v>
      </c>
    </row>
    <row r="35" spans="2:13" outlineLevel="1">
      <c r="B35" s="99" t="s">
        <v>179</v>
      </c>
      <c r="C35" s="196"/>
      <c r="D35" s="197" t="e">
        <f t="shared" si="0"/>
        <v>#DIV/0!</v>
      </c>
      <c r="E35" s="197" t="e">
        <f t="shared" si="5"/>
        <v>#DIV/0!</v>
      </c>
      <c r="F35" s="198" t="e">
        <f t="shared" si="3"/>
        <v>#DIV/0!</v>
      </c>
      <c r="G35" s="198" t="e">
        <f t="shared" si="1"/>
        <v>#DIV/0!</v>
      </c>
      <c r="I35" s="99" t="s">
        <v>179</v>
      </c>
      <c r="J35" s="196"/>
      <c r="K35" s="197" t="e">
        <f t="shared" si="2"/>
        <v>#DIV/0!</v>
      </c>
      <c r="L35" s="197" t="e">
        <f t="shared" si="6"/>
        <v>#DIV/0!</v>
      </c>
      <c r="M35" s="198" t="e">
        <f t="shared" si="4"/>
        <v>#DIV/0!</v>
      </c>
    </row>
    <row r="36" spans="2:13" outlineLevel="1">
      <c r="B36" s="99" t="s">
        <v>180</v>
      </c>
      <c r="C36" s="196"/>
      <c r="D36" s="197" t="e">
        <f t="shared" ref="D36:D67" si="7">C36/C$64</f>
        <v>#DIV/0!</v>
      </c>
      <c r="E36" s="197" t="e">
        <f t="shared" si="5"/>
        <v>#DIV/0!</v>
      </c>
      <c r="F36" s="198" t="e">
        <f t="shared" si="3"/>
        <v>#DIV/0!</v>
      </c>
      <c r="G36" s="198" t="e">
        <f t="shared" si="1"/>
        <v>#DIV/0!</v>
      </c>
      <c r="I36" s="99" t="s">
        <v>180</v>
      </c>
      <c r="J36" s="196"/>
      <c r="K36" s="197" t="e">
        <f t="shared" ref="K36:K67" si="8">J36/J$64</f>
        <v>#DIV/0!</v>
      </c>
      <c r="L36" s="197" t="e">
        <f t="shared" si="6"/>
        <v>#DIV/0!</v>
      </c>
      <c r="M36" s="198" t="e">
        <f t="shared" si="4"/>
        <v>#DIV/0!</v>
      </c>
    </row>
    <row r="37" spans="2:13" outlineLevel="1">
      <c r="B37" s="99" t="s">
        <v>181</v>
      </c>
      <c r="C37" s="196"/>
      <c r="D37" s="197" t="e">
        <f t="shared" si="7"/>
        <v>#DIV/0!</v>
      </c>
      <c r="E37" s="197" t="e">
        <f t="shared" si="5"/>
        <v>#DIV/0!</v>
      </c>
      <c r="F37" s="198" t="e">
        <f t="shared" si="3"/>
        <v>#DIV/0!</v>
      </c>
      <c r="G37" s="198" t="e">
        <f t="shared" si="1"/>
        <v>#DIV/0!</v>
      </c>
      <c r="I37" s="99" t="s">
        <v>181</v>
      </c>
      <c r="J37" s="196"/>
      <c r="K37" s="197" t="e">
        <f t="shared" si="8"/>
        <v>#DIV/0!</v>
      </c>
      <c r="L37" s="197" t="e">
        <f t="shared" si="6"/>
        <v>#DIV/0!</v>
      </c>
      <c r="M37" s="198" t="e">
        <f t="shared" si="4"/>
        <v>#DIV/0!</v>
      </c>
    </row>
    <row r="38" spans="2:13" outlineLevel="1">
      <c r="B38" s="99" t="s">
        <v>182</v>
      </c>
      <c r="C38" s="196"/>
      <c r="D38" s="197" t="e">
        <f t="shared" si="7"/>
        <v>#DIV/0!</v>
      </c>
      <c r="E38" s="197" t="e">
        <f t="shared" si="5"/>
        <v>#DIV/0!</v>
      </c>
      <c r="F38" s="198" t="e">
        <f t="shared" si="3"/>
        <v>#DIV/0!</v>
      </c>
      <c r="G38" s="198" t="e">
        <f t="shared" si="1"/>
        <v>#DIV/0!</v>
      </c>
      <c r="I38" s="99" t="s">
        <v>182</v>
      </c>
      <c r="J38" s="196"/>
      <c r="K38" s="197" t="e">
        <f t="shared" si="8"/>
        <v>#DIV/0!</v>
      </c>
      <c r="L38" s="197" t="e">
        <f t="shared" si="6"/>
        <v>#DIV/0!</v>
      </c>
      <c r="M38" s="198" t="e">
        <f t="shared" si="4"/>
        <v>#DIV/0!</v>
      </c>
    </row>
    <row r="39" spans="2:13" outlineLevel="1">
      <c r="B39" s="99" t="s">
        <v>183</v>
      </c>
      <c r="C39" s="196"/>
      <c r="D39" s="197" t="e">
        <f t="shared" si="7"/>
        <v>#DIV/0!</v>
      </c>
      <c r="E39" s="197" t="e">
        <f t="shared" si="5"/>
        <v>#DIV/0!</v>
      </c>
      <c r="F39" s="198" t="e">
        <f t="shared" si="3"/>
        <v>#DIV/0!</v>
      </c>
      <c r="G39" s="198" t="e">
        <f t="shared" si="1"/>
        <v>#DIV/0!</v>
      </c>
      <c r="I39" s="99" t="s">
        <v>183</v>
      </c>
      <c r="J39" s="196"/>
      <c r="K39" s="197" t="e">
        <f t="shared" si="8"/>
        <v>#DIV/0!</v>
      </c>
      <c r="L39" s="197" t="e">
        <f t="shared" si="6"/>
        <v>#DIV/0!</v>
      </c>
      <c r="M39" s="198" t="e">
        <f t="shared" si="4"/>
        <v>#DIV/0!</v>
      </c>
    </row>
    <row r="40" spans="2:13" outlineLevel="1">
      <c r="B40" s="99" t="s">
        <v>184</v>
      </c>
      <c r="C40" s="196"/>
      <c r="D40" s="197" t="e">
        <f t="shared" si="7"/>
        <v>#DIV/0!</v>
      </c>
      <c r="E40" s="197" t="e">
        <f t="shared" si="5"/>
        <v>#DIV/0!</v>
      </c>
      <c r="F40" s="198" t="e">
        <f t="shared" si="3"/>
        <v>#DIV/0!</v>
      </c>
      <c r="G40" s="198" t="e">
        <f t="shared" si="1"/>
        <v>#DIV/0!</v>
      </c>
      <c r="I40" s="99" t="s">
        <v>184</v>
      </c>
      <c r="J40" s="196"/>
      <c r="K40" s="197" t="e">
        <f t="shared" si="8"/>
        <v>#DIV/0!</v>
      </c>
      <c r="L40" s="197" t="e">
        <f t="shared" si="6"/>
        <v>#DIV/0!</v>
      </c>
      <c r="M40" s="198" t="e">
        <f t="shared" si="4"/>
        <v>#DIV/0!</v>
      </c>
    </row>
    <row r="41" spans="2:13" outlineLevel="1">
      <c r="B41" s="99" t="s">
        <v>185</v>
      </c>
      <c r="C41" s="196"/>
      <c r="D41" s="197" t="e">
        <f t="shared" si="7"/>
        <v>#DIV/0!</v>
      </c>
      <c r="E41" s="197" t="e">
        <f t="shared" si="5"/>
        <v>#DIV/0!</v>
      </c>
      <c r="F41" s="198" t="e">
        <f t="shared" si="3"/>
        <v>#DIV/0!</v>
      </c>
      <c r="G41" s="198" t="e">
        <f t="shared" si="1"/>
        <v>#DIV/0!</v>
      </c>
      <c r="I41" s="99" t="s">
        <v>185</v>
      </c>
      <c r="J41" s="196"/>
      <c r="K41" s="197" t="e">
        <f t="shared" si="8"/>
        <v>#DIV/0!</v>
      </c>
      <c r="L41" s="197" t="e">
        <f t="shared" si="6"/>
        <v>#DIV/0!</v>
      </c>
      <c r="M41" s="198" t="e">
        <f t="shared" si="4"/>
        <v>#DIV/0!</v>
      </c>
    </row>
    <row r="42" spans="2:13" outlineLevel="1">
      <c r="B42" s="99" t="s">
        <v>186</v>
      </c>
      <c r="C42" s="196"/>
      <c r="D42" s="197" t="e">
        <f t="shared" si="7"/>
        <v>#DIV/0!</v>
      </c>
      <c r="E42" s="197" t="e">
        <f t="shared" si="5"/>
        <v>#DIV/0!</v>
      </c>
      <c r="F42" s="198" t="e">
        <f t="shared" si="3"/>
        <v>#DIV/0!</v>
      </c>
      <c r="G42" s="198" t="e">
        <f t="shared" si="1"/>
        <v>#DIV/0!</v>
      </c>
      <c r="I42" s="99" t="s">
        <v>186</v>
      </c>
      <c r="J42" s="196"/>
      <c r="K42" s="197" t="e">
        <f t="shared" si="8"/>
        <v>#DIV/0!</v>
      </c>
      <c r="L42" s="197" t="e">
        <f t="shared" si="6"/>
        <v>#DIV/0!</v>
      </c>
      <c r="M42" s="198" t="e">
        <f t="shared" si="4"/>
        <v>#DIV/0!</v>
      </c>
    </row>
    <row r="43" spans="2:13" outlineLevel="1">
      <c r="B43" s="99" t="s">
        <v>187</v>
      </c>
      <c r="C43" s="196"/>
      <c r="D43" s="197" t="e">
        <f t="shared" si="7"/>
        <v>#DIV/0!</v>
      </c>
      <c r="E43" s="197" t="e">
        <f t="shared" si="5"/>
        <v>#DIV/0!</v>
      </c>
      <c r="F43" s="198" t="e">
        <f t="shared" si="3"/>
        <v>#DIV/0!</v>
      </c>
      <c r="G43" s="198" t="e">
        <f t="shared" si="1"/>
        <v>#DIV/0!</v>
      </c>
      <c r="I43" s="99" t="s">
        <v>187</v>
      </c>
      <c r="J43" s="196"/>
      <c r="K43" s="197" t="e">
        <f t="shared" si="8"/>
        <v>#DIV/0!</v>
      </c>
      <c r="L43" s="197" t="e">
        <f t="shared" si="6"/>
        <v>#DIV/0!</v>
      </c>
      <c r="M43" s="198" t="e">
        <f t="shared" si="4"/>
        <v>#DIV/0!</v>
      </c>
    </row>
    <row r="44" spans="2:13" outlineLevel="1">
      <c r="B44" s="99" t="s">
        <v>188</v>
      </c>
      <c r="C44" s="196"/>
      <c r="D44" s="197" t="e">
        <f t="shared" si="7"/>
        <v>#DIV/0!</v>
      </c>
      <c r="E44" s="197" t="e">
        <f t="shared" si="5"/>
        <v>#DIV/0!</v>
      </c>
      <c r="F44" s="198" t="e">
        <f t="shared" si="3"/>
        <v>#DIV/0!</v>
      </c>
      <c r="G44" s="198" t="e">
        <f t="shared" si="1"/>
        <v>#DIV/0!</v>
      </c>
      <c r="I44" s="99" t="s">
        <v>188</v>
      </c>
      <c r="J44" s="196"/>
      <c r="K44" s="197" t="e">
        <f t="shared" si="8"/>
        <v>#DIV/0!</v>
      </c>
      <c r="L44" s="197" t="e">
        <f t="shared" si="6"/>
        <v>#DIV/0!</v>
      </c>
      <c r="M44" s="198" t="e">
        <f t="shared" si="4"/>
        <v>#DIV/0!</v>
      </c>
    </row>
    <row r="45" spans="2:13" outlineLevel="1">
      <c r="B45" s="262" t="s">
        <v>260</v>
      </c>
      <c r="C45" s="196"/>
      <c r="D45" s="197" t="e">
        <f t="shared" si="7"/>
        <v>#DIV/0!</v>
      </c>
      <c r="E45" s="197" t="e">
        <f t="shared" si="5"/>
        <v>#DIV/0!</v>
      </c>
      <c r="F45" s="198" t="e">
        <f t="shared" si="3"/>
        <v>#DIV/0!</v>
      </c>
      <c r="G45" s="198" t="e">
        <f t="shared" si="1"/>
        <v>#DIV/0!</v>
      </c>
      <c r="I45" s="262" t="s">
        <v>260</v>
      </c>
      <c r="J45" s="196"/>
      <c r="K45" s="197" t="e">
        <f t="shared" si="8"/>
        <v>#DIV/0!</v>
      </c>
      <c r="L45" s="197" t="e">
        <f t="shared" si="6"/>
        <v>#DIV/0!</v>
      </c>
      <c r="M45" s="198" t="e">
        <f t="shared" si="4"/>
        <v>#DIV/0!</v>
      </c>
    </row>
    <row r="46" spans="2:13" outlineLevel="1">
      <c r="B46" s="262" t="s">
        <v>261</v>
      </c>
      <c r="C46" s="196"/>
      <c r="D46" s="197" t="e">
        <f t="shared" si="7"/>
        <v>#DIV/0!</v>
      </c>
      <c r="E46" s="197" t="e">
        <f t="shared" si="5"/>
        <v>#DIV/0!</v>
      </c>
      <c r="F46" s="198" t="e">
        <f t="shared" si="3"/>
        <v>#DIV/0!</v>
      </c>
      <c r="G46" s="198" t="e">
        <f t="shared" si="1"/>
        <v>#DIV/0!</v>
      </c>
      <c r="I46" s="262" t="s">
        <v>261</v>
      </c>
      <c r="J46" s="196"/>
      <c r="K46" s="197" t="e">
        <f t="shared" si="8"/>
        <v>#DIV/0!</v>
      </c>
      <c r="L46" s="197" t="e">
        <f t="shared" si="6"/>
        <v>#DIV/0!</v>
      </c>
      <c r="M46" s="198" t="e">
        <f t="shared" si="4"/>
        <v>#DIV/0!</v>
      </c>
    </row>
    <row r="47" spans="2:13" outlineLevel="1">
      <c r="B47" s="262" t="s">
        <v>262</v>
      </c>
      <c r="C47" s="196"/>
      <c r="D47" s="197" t="e">
        <f t="shared" si="7"/>
        <v>#DIV/0!</v>
      </c>
      <c r="E47" s="197" t="e">
        <f t="shared" si="5"/>
        <v>#DIV/0!</v>
      </c>
      <c r="F47" s="198" t="e">
        <f t="shared" si="3"/>
        <v>#DIV/0!</v>
      </c>
      <c r="G47" s="198" t="e">
        <f t="shared" si="1"/>
        <v>#DIV/0!</v>
      </c>
      <c r="I47" s="262" t="s">
        <v>262</v>
      </c>
      <c r="J47" s="196"/>
      <c r="K47" s="197" t="e">
        <f t="shared" si="8"/>
        <v>#DIV/0!</v>
      </c>
      <c r="L47" s="197" t="e">
        <f t="shared" si="6"/>
        <v>#DIV/0!</v>
      </c>
      <c r="M47" s="198" t="e">
        <f t="shared" si="4"/>
        <v>#DIV/0!</v>
      </c>
    </row>
    <row r="48" spans="2:13" outlineLevel="1">
      <c r="B48" s="262" t="s">
        <v>263</v>
      </c>
      <c r="C48" s="196"/>
      <c r="D48" s="197" t="e">
        <f t="shared" si="7"/>
        <v>#DIV/0!</v>
      </c>
      <c r="E48" s="197" t="e">
        <f t="shared" si="5"/>
        <v>#DIV/0!</v>
      </c>
      <c r="F48" s="198" t="e">
        <f>IF(AND(E48&lt;=0),"C",IF(E48&lt;=0.8,"A",IF(E48&lt;=0.95,"B","C")))</f>
        <v>#DIV/0!</v>
      </c>
      <c r="G48" s="198" t="e">
        <f t="shared" si="1"/>
        <v>#DIV/0!</v>
      </c>
      <c r="I48" s="262" t="s">
        <v>263</v>
      </c>
      <c r="J48" s="196"/>
      <c r="K48" s="197" t="e">
        <f t="shared" si="8"/>
        <v>#DIV/0!</v>
      </c>
      <c r="L48" s="197" t="e">
        <f t="shared" si="6"/>
        <v>#DIV/0!</v>
      </c>
      <c r="M48" s="198" t="e">
        <f t="shared" si="4"/>
        <v>#DIV/0!</v>
      </c>
    </row>
    <row r="49" spans="2:13" outlineLevel="1">
      <c r="B49" s="262" t="s">
        <v>264</v>
      </c>
      <c r="C49" s="196"/>
      <c r="D49" s="197" t="e">
        <f t="shared" si="7"/>
        <v>#DIV/0!</v>
      </c>
      <c r="E49" s="197" t="e">
        <f>E48+D49</f>
        <v>#DIV/0!</v>
      </c>
      <c r="F49" s="198" t="e">
        <f t="shared" si="3"/>
        <v>#DIV/0!</v>
      </c>
      <c r="G49" s="198" t="e">
        <f t="shared" si="1"/>
        <v>#DIV/0!</v>
      </c>
      <c r="I49" s="262" t="s">
        <v>264</v>
      </c>
      <c r="J49" s="196"/>
      <c r="K49" s="197" t="e">
        <f t="shared" si="8"/>
        <v>#DIV/0!</v>
      </c>
      <c r="L49" s="197" t="e">
        <f t="shared" si="6"/>
        <v>#DIV/0!</v>
      </c>
      <c r="M49" s="198" t="e">
        <f t="shared" si="4"/>
        <v>#DIV/0!</v>
      </c>
    </row>
    <row r="50" spans="2:13" outlineLevel="1">
      <c r="B50" s="262" t="s">
        <v>265</v>
      </c>
      <c r="C50" s="196"/>
      <c r="D50" s="197" t="e">
        <f t="shared" si="7"/>
        <v>#DIV/0!</v>
      </c>
      <c r="E50" s="197" t="e">
        <f t="shared" si="5"/>
        <v>#DIV/0!</v>
      </c>
      <c r="F50" s="198" t="e">
        <f t="shared" si="3"/>
        <v>#DIV/0!</v>
      </c>
      <c r="G50" s="198" t="e">
        <f t="shared" si="1"/>
        <v>#DIV/0!</v>
      </c>
      <c r="I50" s="262" t="s">
        <v>265</v>
      </c>
      <c r="J50" s="196"/>
      <c r="K50" s="197" t="e">
        <f t="shared" si="8"/>
        <v>#DIV/0!</v>
      </c>
      <c r="L50" s="197" t="e">
        <f t="shared" si="6"/>
        <v>#DIV/0!</v>
      </c>
      <c r="M50" s="198" t="e">
        <f>_xlfn.IFS(L50&lt;80%,"A",L50&lt;=95%,"B",L50&gt;95%,"C")</f>
        <v>#DIV/0!</v>
      </c>
    </row>
    <row r="51" spans="2:13" outlineLevel="1">
      <c r="B51" s="262" t="s">
        <v>266</v>
      </c>
      <c r="C51" s="196"/>
      <c r="D51" s="197" t="e">
        <f t="shared" si="7"/>
        <v>#DIV/0!</v>
      </c>
      <c r="E51" s="197" t="e">
        <f t="shared" si="5"/>
        <v>#DIV/0!</v>
      </c>
      <c r="F51" s="198" t="e">
        <f t="shared" si="3"/>
        <v>#DIV/0!</v>
      </c>
      <c r="G51" s="198" t="e">
        <f t="shared" si="1"/>
        <v>#DIV/0!</v>
      </c>
      <c r="I51" s="262" t="s">
        <v>266</v>
      </c>
      <c r="J51" s="196"/>
      <c r="K51" s="197" t="e">
        <f t="shared" si="8"/>
        <v>#DIV/0!</v>
      </c>
      <c r="L51" s="197" t="e">
        <f t="shared" si="6"/>
        <v>#DIV/0!</v>
      </c>
      <c r="M51" s="198" t="e">
        <f t="shared" si="4"/>
        <v>#DIV/0!</v>
      </c>
    </row>
    <row r="52" spans="2:13" outlineLevel="1">
      <c r="B52" s="262" t="s">
        <v>267</v>
      </c>
      <c r="C52" s="196"/>
      <c r="D52" s="197" t="e">
        <f t="shared" si="7"/>
        <v>#DIV/0!</v>
      </c>
      <c r="E52" s="197" t="e">
        <f t="shared" si="5"/>
        <v>#DIV/0!</v>
      </c>
      <c r="F52" s="198" t="e">
        <f t="shared" si="3"/>
        <v>#DIV/0!</v>
      </c>
      <c r="G52" s="198" t="e">
        <f t="shared" si="1"/>
        <v>#DIV/0!</v>
      </c>
      <c r="I52" s="262" t="s">
        <v>267</v>
      </c>
      <c r="J52" s="196"/>
      <c r="K52" s="197" t="e">
        <f t="shared" si="8"/>
        <v>#DIV/0!</v>
      </c>
      <c r="L52" s="197" t="e">
        <f t="shared" si="6"/>
        <v>#DIV/0!</v>
      </c>
      <c r="M52" s="198" t="e">
        <f t="shared" si="4"/>
        <v>#DIV/0!</v>
      </c>
    </row>
    <row r="53" spans="2:13" outlineLevel="1">
      <c r="B53" s="262" t="s">
        <v>268</v>
      </c>
      <c r="C53" s="196"/>
      <c r="D53" s="197" t="e">
        <f t="shared" si="7"/>
        <v>#DIV/0!</v>
      </c>
      <c r="E53" s="197" t="e">
        <f t="shared" si="5"/>
        <v>#DIV/0!</v>
      </c>
      <c r="F53" s="198" t="e">
        <f t="shared" si="3"/>
        <v>#DIV/0!</v>
      </c>
      <c r="G53" s="198" t="e">
        <f t="shared" si="1"/>
        <v>#DIV/0!</v>
      </c>
      <c r="I53" s="262" t="s">
        <v>268</v>
      </c>
      <c r="J53" s="196"/>
      <c r="K53" s="197" t="e">
        <f t="shared" si="8"/>
        <v>#DIV/0!</v>
      </c>
      <c r="L53" s="197" t="e">
        <f t="shared" si="6"/>
        <v>#DIV/0!</v>
      </c>
      <c r="M53" s="198" t="e">
        <f t="shared" si="4"/>
        <v>#DIV/0!</v>
      </c>
    </row>
    <row r="54" spans="2:13" outlineLevel="1">
      <c r="B54" s="262" t="s">
        <v>269</v>
      </c>
      <c r="C54" s="196"/>
      <c r="D54" s="197" t="e">
        <f t="shared" si="7"/>
        <v>#DIV/0!</v>
      </c>
      <c r="E54" s="197" t="e">
        <f t="shared" si="5"/>
        <v>#DIV/0!</v>
      </c>
      <c r="F54" s="198" t="e">
        <f t="shared" si="3"/>
        <v>#DIV/0!</v>
      </c>
      <c r="G54" s="198" t="e">
        <f t="shared" si="1"/>
        <v>#DIV/0!</v>
      </c>
      <c r="I54" s="262" t="s">
        <v>269</v>
      </c>
      <c r="J54" s="196"/>
      <c r="K54" s="197" t="e">
        <f t="shared" si="8"/>
        <v>#DIV/0!</v>
      </c>
      <c r="L54" s="197" t="e">
        <f t="shared" si="6"/>
        <v>#DIV/0!</v>
      </c>
      <c r="M54" s="198" t="e">
        <f t="shared" si="4"/>
        <v>#DIV/0!</v>
      </c>
    </row>
    <row r="55" spans="2:13" outlineLevel="1">
      <c r="B55" s="262" t="s">
        <v>270</v>
      </c>
      <c r="C55" s="196"/>
      <c r="D55" s="197" t="e">
        <f t="shared" si="7"/>
        <v>#DIV/0!</v>
      </c>
      <c r="E55" s="197" t="e">
        <f t="shared" si="5"/>
        <v>#DIV/0!</v>
      </c>
      <c r="F55" s="198" t="e">
        <f t="shared" si="3"/>
        <v>#DIV/0!</v>
      </c>
      <c r="G55" s="198" t="e">
        <f t="shared" si="1"/>
        <v>#DIV/0!</v>
      </c>
      <c r="I55" s="262" t="s">
        <v>270</v>
      </c>
      <c r="J55" s="196"/>
      <c r="K55" s="197" t="e">
        <f t="shared" si="8"/>
        <v>#DIV/0!</v>
      </c>
      <c r="L55" s="197" t="e">
        <f t="shared" si="6"/>
        <v>#DIV/0!</v>
      </c>
      <c r="M55" s="198" t="e">
        <f t="shared" si="4"/>
        <v>#DIV/0!</v>
      </c>
    </row>
    <row r="56" spans="2:13" outlineLevel="1">
      <c r="B56" s="262" t="s">
        <v>271</v>
      </c>
      <c r="C56" s="196"/>
      <c r="D56" s="197" t="e">
        <f t="shared" si="7"/>
        <v>#DIV/0!</v>
      </c>
      <c r="E56" s="197" t="e">
        <f t="shared" si="5"/>
        <v>#DIV/0!</v>
      </c>
      <c r="F56" s="198" t="e">
        <f t="shared" si="3"/>
        <v>#DIV/0!</v>
      </c>
      <c r="G56" s="198" t="e">
        <f t="shared" si="1"/>
        <v>#DIV/0!</v>
      </c>
      <c r="I56" s="262" t="s">
        <v>271</v>
      </c>
      <c r="J56" s="196"/>
      <c r="K56" s="197" t="e">
        <f t="shared" si="8"/>
        <v>#DIV/0!</v>
      </c>
      <c r="L56" s="197" t="e">
        <f t="shared" si="6"/>
        <v>#DIV/0!</v>
      </c>
      <c r="M56" s="198" t="e">
        <f t="shared" si="4"/>
        <v>#DIV/0!</v>
      </c>
    </row>
    <row r="57" spans="2:13" outlineLevel="1">
      <c r="B57" s="262" t="s">
        <v>272</v>
      </c>
      <c r="C57" s="196"/>
      <c r="D57" s="197" t="e">
        <f t="shared" si="7"/>
        <v>#DIV/0!</v>
      </c>
      <c r="E57" s="197" t="e">
        <f t="shared" si="5"/>
        <v>#DIV/0!</v>
      </c>
      <c r="F57" s="198" t="e">
        <f t="shared" si="3"/>
        <v>#DIV/0!</v>
      </c>
      <c r="G57" s="198" t="e">
        <f t="shared" si="1"/>
        <v>#DIV/0!</v>
      </c>
      <c r="I57" s="262" t="s">
        <v>272</v>
      </c>
      <c r="J57" s="196"/>
      <c r="K57" s="197" t="e">
        <f t="shared" si="8"/>
        <v>#DIV/0!</v>
      </c>
      <c r="L57" s="197" t="e">
        <f t="shared" si="6"/>
        <v>#DIV/0!</v>
      </c>
      <c r="M57" s="198" t="e">
        <f t="shared" si="4"/>
        <v>#DIV/0!</v>
      </c>
    </row>
    <row r="58" spans="2:13" outlineLevel="1">
      <c r="B58" s="495">
        <v>2801</v>
      </c>
      <c r="C58" s="196"/>
      <c r="D58" s="197" t="e">
        <f t="shared" ref="D58:D63" si="9">C58/C$64</f>
        <v>#DIV/0!</v>
      </c>
      <c r="E58" s="197" t="e">
        <f t="shared" si="5"/>
        <v>#DIV/0!</v>
      </c>
      <c r="F58" s="198" t="e">
        <f t="shared" si="3"/>
        <v>#DIV/0!</v>
      </c>
      <c r="G58" s="198" t="e">
        <f t="shared" si="1"/>
        <v>#VALUE!</v>
      </c>
      <c r="I58" s="495">
        <v>2801</v>
      </c>
      <c r="J58" s="196"/>
      <c r="K58" s="197" t="e">
        <f t="shared" ref="K58:K63" si="10">J58/J$64</f>
        <v>#DIV/0!</v>
      </c>
      <c r="L58" s="197" t="e">
        <f t="shared" si="6"/>
        <v>#DIV/0!</v>
      </c>
      <c r="M58" s="198" t="e">
        <f t="shared" si="4"/>
        <v>#DIV/0!</v>
      </c>
    </row>
    <row r="59" spans="2:13" outlineLevel="1">
      <c r="B59" s="495" t="s">
        <v>347</v>
      </c>
      <c r="C59" s="196"/>
      <c r="D59" s="197" t="e">
        <f t="shared" si="9"/>
        <v>#DIV/0!</v>
      </c>
      <c r="E59" s="197" t="e">
        <f t="shared" si="5"/>
        <v>#DIV/0!</v>
      </c>
      <c r="F59" s="198" t="e">
        <f t="shared" si="3"/>
        <v>#DIV/0!</v>
      </c>
      <c r="G59" s="198" t="e">
        <f t="shared" si="1"/>
        <v>#VALUE!</v>
      </c>
      <c r="I59" s="495" t="s">
        <v>347</v>
      </c>
      <c r="J59" s="196"/>
      <c r="K59" s="197" t="e">
        <f t="shared" si="10"/>
        <v>#DIV/0!</v>
      </c>
      <c r="L59" s="197" t="e">
        <f t="shared" si="6"/>
        <v>#DIV/0!</v>
      </c>
      <c r="M59" s="198" t="e">
        <f t="shared" si="4"/>
        <v>#DIV/0!</v>
      </c>
    </row>
    <row r="60" spans="2:13" outlineLevel="1">
      <c r="B60" s="495" t="s">
        <v>348</v>
      </c>
      <c r="C60" s="196"/>
      <c r="D60" s="197" t="e">
        <f t="shared" si="9"/>
        <v>#DIV/0!</v>
      </c>
      <c r="E60" s="197" t="e">
        <f t="shared" si="5"/>
        <v>#DIV/0!</v>
      </c>
      <c r="F60" s="198" t="e">
        <f t="shared" si="3"/>
        <v>#DIV/0!</v>
      </c>
      <c r="G60" s="198" t="e">
        <f t="shared" si="1"/>
        <v>#VALUE!</v>
      </c>
      <c r="I60" s="495" t="s">
        <v>348</v>
      </c>
      <c r="J60" s="196"/>
      <c r="K60" s="197" t="e">
        <f t="shared" si="10"/>
        <v>#DIV/0!</v>
      </c>
      <c r="L60" s="197" t="e">
        <f t="shared" si="6"/>
        <v>#DIV/0!</v>
      </c>
      <c r="M60" s="198" t="e">
        <f t="shared" si="4"/>
        <v>#DIV/0!</v>
      </c>
    </row>
    <row r="61" spans="2:13" outlineLevel="1">
      <c r="B61" s="495" t="s">
        <v>349</v>
      </c>
      <c r="C61" s="196"/>
      <c r="D61" s="197" t="e">
        <f t="shared" si="9"/>
        <v>#DIV/0!</v>
      </c>
      <c r="E61" s="197" t="e">
        <f t="shared" si="5"/>
        <v>#DIV/0!</v>
      </c>
      <c r="F61" s="198" t="e">
        <f t="shared" si="3"/>
        <v>#DIV/0!</v>
      </c>
      <c r="G61" s="198" t="e">
        <f t="shared" si="1"/>
        <v>#VALUE!</v>
      </c>
      <c r="I61" s="495" t="s">
        <v>349</v>
      </c>
      <c r="J61" s="196"/>
      <c r="K61" s="197" t="e">
        <f t="shared" si="10"/>
        <v>#DIV/0!</v>
      </c>
      <c r="L61" s="197" t="e">
        <f t="shared" si="6"/>
        <v>#DIV/0!</v>
      </c>
      <c r="M61" s="198" t="e">
        <f t="shared" si="4"/>
        <v>#DIV/0!</v>
      </c>
    </row>
    <row r="62" spans="2:13" outlineLevel="1">
      <c r="B62" s="495" t="s">
        <v>350</v>
      </c>
      <c r="C62" s="196"/>
      <c r="D62" s="197" t="e">
        <f t="shared" si="9"/>
        <v>#DIV/0!</v>
      </c>
      <c r="E62" s="197" t="e">
        <f t="shared" si="5"/>
        <v>#DIV/0!</v>
      </c>
      <c r="F62" s="198" t="e">
        <f t="shared" si="3"/>
        <v>#DIV/0!</v>
      </c>
      <c r="G62" s="198" t="e">
        <f t="shared" si="1"/>
        <v>#VALUE!</v>
      </c>
      <c r="I62" s="495" t="s">
        <v>350</v>
      </c>
      <c r="J62" s="196"/>
      <c r="K62" s="197" t="e">
        <f t="shared" si="10"/>
        <v>#DIV/0!</v>
      </c>
      <c r="L62" s="197" t="e">
        <f t="shared" si="6"/>
        <v>#DIV/0!</v>
      </c>
      <c r="M62" s="198" t="e">
        <f t="shared" si="4"/>
        <v>#DIV/0!</v>
      </c>
    </row>
    <row r="63" spans="2:13" outlineLevel="1">
      <c r="B63" s="495" t="s">
        <v>351</v>
      </c>
      <c r="C63" s="196"/>
      <c r="D63" s="197" t="e">
        <f t="shared" si="9"/>
        <v>#DIV/0!</v>
      </c>
      <c r="E63" s="197" t="e">
        <f t="shared" si="5"/>
        <v>#DIV/0!</v>
      </c>
      <c r="F63" s="198" t="e">
        <f t="shared" si="3"/>
        <v>#DIV/0!</v>
      </c>
      <c r="G63" s="198" t="e">
        <f t="shared" si="1"/>
        <v>#VALUE!</v>
      </c>
      <c r="I63" s="495" t="s">
        <v>351</v>
      </c>
      <c r="J63" s="196"/>
      <c r="K63" s="197" t="e">
        <f t="shared" si="10"/>
        <v>#DIV/0!</v>
      </c>
      <c r="L63" s="197" t="e">
        <f t="shared" si="6"/>
        <v>#DIV/0!</v>
      </c>
      <c r="M63" s="198" t="e">
        <f t="shared" si="4"/>
        <v>#DIV/0!</v>
      </c>
    </row>
    <row r="64" spans="2:13" outlineLevel="1">
      <c r="C64" s="203">
        <f>SUM(C4:C63)</f>
        <v>0</v>
      </c>
      <c r="D64" s="204" t="e">
        <f>SUM(D4:D44)</f>
        <v>#DIV/0!</v>
      </c>
      <c r="J64" s="203">
        <f>SUM(J4:J63)</f>
        <v>0</v>
      </c>
      <c r="K64" s="204" t="e">
        <f>SUM(K4:K44)</f>
        <v>#DIV/0!</v>
      </c>
    </row>
    <row r="66" spans="2:16" ht="16" hidden="1" outlineLevel="1" thickBot="1">
      <c r="B66" s="539"/>
      <c r="C66" s="540"/>
      <c r="D66" s="540"/>
      <c r="E66" s="540"/>
      <c r="F66" s="540"/>
      <c r="G66" s="540"/>
      <c r="H66" s="540"/>
      <c r="I66" s="540"/>
      <c r="J66" s="540"/>
      <c r="K66" s="540"/>
      <c r="L66" s="540"/>
      <c r="M66" s="541"/>
      <c r="O66" s="205"/>
      <c r="P66" s="205"/>
    </row>
    <row r="67" spans="2:16" ht="35" hidden="1" outlineLevel="1" thickBot="1">
      <c r="C67" s="192" t="s">
        <v>11</v>
      </c>
      <c r="D67" s="193" t="s">
        <v>112</v>
      </c>
      <c r="E67" s="194" t="s">
        <v>113</v>
      </c>
      <c r="F67" s="206" t="s">
        <v>114</v>
      </c>
      <c r="G67" s="193" t="s">
        <v>115</v>
      </c>
      <c r="J67" s="192" t="s">
        <v>116</v>
      </c>
      <c r="K67" s="193" t="s">
        <v>117</v>
      </c>
      <c r="L67" s="194" t="s">
        <v>113</v>
      </c>
      <c r="M67" s="195" t="s">
        <v>115</v>
      </c>
    </row>
    <row r="68" spans="2:16" ht="15" hidden="1" outlineLevel="1" thickBot="1">
      <c r="B68" s="207"/>
      <c r="C68" s="196"/>
      <c r="D68" s="197" t="e">
        <f>C68/C$120</f>
        <v>#DIV/0!</v>
      </c>
      <c r="E68" s="197" t="e">
        <f>D68</f>
        <v>#DIV/0!</v>
      </c>
      <c r="F68" s="198" t="e">
        <f t="shared" ref="F68:F119" si="11">IF(AND(E68&lt;=0),"C",IF(E68&lt;=0.8,"A",IF(E68&lt;=0.95,"B","C")))</f>
        <v>#DIV/0!</v>
      </c>
      <c r="G68" s="198" t="e">
        <f>VLOOKUP(B68:B119,I$68:M$119,5,0)</f>
        <v>#N/A</v>
      </c>
      <c r="I68" s="207"/>
      <c r="J68" s="196"/>
      <c r="K68" s="197" t="e">
        <f t="shared" ref="K68:K119" si="12">J68/J$120</f>
        <v>#DIV/0!</v>
      </c>
      <c r="L68" s="197" t="e">
        <f>K68</f>
        <v>#DIV/0!</v>
      </c>
      <c r="M68" s="198" t="e">
        <f>_xlfn.IFS(L68&lt;80%,"A",L68&lt;=95%,"B",L68&gt;95%,"C")</f>
        <v>#DIV/0!</v>
      </c>
    </row>
    <row r="69" spans="2:16" ht="15" hidden="1" outlineLevel="1" thickBot="1">
      <c r="B69" s="207"/>
      <c r="C69" s="196"/>
      <c r="D69" s="197" t="e">
        <f t="shared" ref="D69:D119" si="13">C69/C$120</f>
        <v>#DIV/0!</v>
      </c>
      <c r="E69" s="197" t="e">
        <f t="shared" ref="E69:E119" si="14">D69+E68</f>
        <v>#DIV/0!</v>
      </c>
      <c r="F69" s="198" t="e">
        <f t="shared" si="11"/>
        <v>#DIV/0!</v>
      </c>
      <c r="G69" s="198" t="e">
        <f t="shared" ref="G69:G119" si="15">VLOOKUP(B69:B120,I$68:M$119,5,0)</f>
        <v>#N/A</v>
      </c>
      <c r="I69" s="207"/>
      <c r="J69" s="196"/>
      <c r="K69" s="197" t="e">
        <f t="shared" si="12"/>
        <v>#DIV/0!</v>
      </c>
      <c r="L69" s="197" t="e">
        <f>K69+L68</f>
        <v>#DIV/0!</v>
      </c>
      <c r="M69" s="198" t="e">
        <f t="shared" ref="M69:M119" si="16">_xlfn.IFS(L69&lt;80%,"A",L69&lt;=95%,"B",L69&gt;95%,"C")</f>
        <v>#DIV/0!</v>
      </c>
    </row>
    <row r="70" spans="2:16" ht="15" hidden="1" outlineLevel="1" thickBot="1">
      <c r="B70" s="207"/>
      <c r="C70" s="196"/>
      <c r="D70" s="197" t="e">
        <f t="shared" si="13"/>
        <v>#DIV/0!</v>
      </c>
      <c r="E70" s="197" t="e">
        <f t="shared" si="14"/>
        <v>#DIV/0!</v>
      </c>
      <c r="F70" s="198" t="e">
        <f t="shared" si="11"/>
        <v>#DIV/0!</v>
      </c>
      <c r="G70" s="198" t="e">
        <f t="shared" si="15"/>
        <v>#N/A</v>
      </c>
      <c r="I70" s="207"/>
      <c r="J70" s="196"/>
      <c r="K70" s="197" t="e">
        <f t="shared" si="12"/>
        <v>#DIV/0!</v>
      </c>
      <c r="L70" s="197" t="e">
        <f t="shared" ref="L70:L119" si="17">K70+L69</f>
        <v>#DIV/0!</v>
      </c>
      <c r="M70" s="198" t="e">
        <f t="shared" si="16"/>
        <v>#DIV/0!</v>
      </c>
    </row>
    <row r="71" spans="2:16" ht="15" hidden="1" outlineLevel="1" thickBot="1">
      <c r="B71" s="207"/>
      <c r="C71" s="196"/>
      <c r="D71" s="197" t="e">
        <f t="shared" si="13"/>
        <v>#DIV/0!</v>
      </c>
      <c r="E71" s="197" t="e">
        <f t="shared" si="14"/>
        <v>#DIV/0!</v>
      </c>
      <c r="F71" s="198" t="e">
        <f t="shared" si="11"/>
        <v>#DIV/0!</v>
      </c>
      <c r="G71" s="198" t="e">
        <f t="shared" si="15"/>
        <v>#N/A</v>
      </c>
      <c r="I71" s="207"/>
      <c r="J71" s="196"/>
      <c r="K71" s="197" t="e">
        <f t="shared" si="12"/>
        <v>#DIV/0!</v>
      </c>
      <c r="L71" s="197" t="e">
        <f t="shared" si="17"/>
        <v>#DIV/0!</v>
      </c>
      <c r="M71" s="198" t="e">
        <f t="shared" si="16"/>
        <v>#DIV/0!</v>
      </c>
    </row>
    <row r="72" spans="2:16" ht="15" hidden="1" outlineLevel="1" thickBot="1">
      <c r="B72" s="207"/>
      <c r="C72" s="196"/>
      <c r="D72" s="197" t="e">
        <f t="shared" si="13"/>
        <v>#DIV/0!</v>
      </c>
      <c r="E72" s="197" t="e">
        <f t="shared" si="14"/>
        <v>#DIV/0!</v>
      </c>
      <c r="F72" s="198" t="e">
        <f t="shared" si="11"/>
        <v>#DIV/0!</v>
      </c>
      <c r="G72" s="198" t="e">
        <f t="shared" si="15"/>
        <v>#N/A</v>
      </c>
      <c r="I72" s="207"/>
      <c r="J72" s="196"/>
      <c r="K72" s="197" t="e">
        <f t="shared" si="12"/>
        <v>#DIV/0!</v>
      </c>
      <c r="L72" s="197" t="e">
        <f t="shared" si="17"/>
        <v>#DIV/0!</v>
      </c>
      <c r="M72" s="198" t="e">
        <f t="shared" si="16"/>
        <v>#DIV/0!</v>
      </c>
    </row>
    <row r="73" spans="2:16" ht="15" hidden="1" outlineLevel="1" thickBot="1">
      <c r="B73" s="207"/>
      <c r="C73" s="196"/>
      <c r="D73" s="197" t="e">
        <f t="shared" si="13"/>
        <v>#DIV/0!</v>
      </c>
      <c r="E73" s="197" t="e">
        <f t="shared" si="14"/>
        <v>#DIV/0!</v>
      </c>
      <c r="F73" s="198" t="e">
        <f t="shared" si="11"/>
        <v>#DIV/0!</v>
      </c>
      <c r="G73" s="198" t="e">
        <f t="shared" si="15"/>
        <v>#N/A</v>
      </c>
      <c r="I73" s="207"/>
      <c r="J73" s="196"/>
      <c r="K73" s="197" t="e">
        <f t="shared" si="12"/>
        <v>#DIV/0!</v>
      </c>
      <c r="L73" s="197" t="e">
        <f t="shared" si="17"/>
        <v>#DIV/0!</v>
      </c>
      <c r="M73" s="198" t="e">
        <f t="shared" si="16"/>
        <v>#DIV/0!</v>
      </c>
    </row>
    <row r="74" spans="2:16" ht="15" hidden="1" outlineLevel="1" thickBot="1">
      <c r="B74" s="207"/>
      <c r="C74" s="196"/>
      <c r="D74" s="197" t="e">
        <f t="shared" si="13"/>
        <v>#DIV/0!</v>
      </c>
      <c r="E74" s="197" t="e">
        <f t="shared" si="14"/>
        <v>#DIV/0!</v>
      </c>
      <c r="F74" s="198" t="e">
        <f t="shared" si="11"/>
        <v>#DIV/0!</v>
      </c>
      <c r="G74" s="198" t="e">
        <f t="shared" si="15"/>
        <v>#N/A</v>
      </c>
      <c r="I74" s="207"/>
      <c r="J74" s="196"/>
      <c r="K74" s="197" t="e">
        <f t="shared" si="12"/>
        <v>#DIV/0!</v>
      </c>
      <c r="L74" s="197" t="e">
        <f t="shared" si="17"/>
        <v>#DIV/0!</v>
      </c>
      <c r="M74" s="198" t="e">
        <f t="shared" si="16"/>
        <v>#DIV/0!</v>
      </c>
    </row>
    <row r="75" spans="2:16" ht="15" hidden="1" outlineLevel="1" thickBot="1">
      <c r="B75" s="207"/>
      <c r="C75" s="196"/>
      <c r="D75" s="197" t="e">
        <f t="shared" si="13"/>
        <v>#DIV/0!</v>
      </c>
      <c r="E75" s="197" t="e">
        <f t="shared" si="14"/>
        <v>#DIV/0!</v>
      </c>
      <c r="F75" s="198" t="e">
        <f t="shared" si="11"/>
        <v>#DIV/0!</v>
      </c>
      <c r="G75" s="198" t="e">
        <f t="shared" si="15"/>
        <v>#N/A</v>
      </c>
      <c r="I75" s="207"/>
      <c r="J75" s="196"/>
      <c r="K75" s="197" t="e">
        <f t="shared" si="12"/>
        <v>#DIV/0!</v>
      </c>
      <c r="L75" s="197" t="e">
        <f t="shared" si="17"/>
        <v>#DIV/0!</v>
      </c>
      <c r="M75" s="198" t="e">
        <f t="shared" si="16"/>
        <v>#DIV/0!</v>
      </c>
    </row>
    <row r="76" spans="2:16" ht="15" hidden="1" outlineLevel="1" thickBot="1">
      <c r="B76" s="207"/>
      <c r="C76" s="196"/>
      <c r="D76" s="197" t="e">
        <f t="shared" si="13"/>
        <v>#DIV/0!</v>
      </c>
      <c r="E76" s="197" t="e">
        <f t="shared" si="14"/>
        <v>#DIV/0!</v>
      </c>
      <c r="F76" s="198" t="e">
        <f t="shared" si="11"/>
        <v>#DIV/0!</v>
      </c>
      <c r="G76" s="198" t="e">
        <f t="shared" si="15"/>
        <v>#N/A</v>
      </c>
      <c r="I76" s="207"/>
      <c r="J76" s="196"/>
      <c r="K76" s="197" t="e">
        <f t="shared" si="12"/>
        <v>#DIV/0!</v>
      </c>
      <c r="L76" s="197" t="e">
        <f t="shared" si="17"/>
        <v>#DIV/0!</v>
      </c>
      <c r="M76" s="198" t="e">
        <f t="shared" si="16"/>
        <v>#DIV/0!</v>
      </c>
    </row>
    <row r="77" spans="2:16" ht="15" hidden="1" outlineLevel="1" thickBot="1">
      <c r="B77" s="207"/>
      <c r="C77" s="196"/>
      <c r="D77" s="197" t="e">
        <f t="shared" si="13"/>
        <v>#DIV/0!</v>
      </c>
      <c r="E77" s="197" t="e">
        <f t="shared" si="14"/>
        <v>#DIV/0!</v>
      </c>
      <c r="F77" s="198" t="e">
        <f t="shared" si="11"/>
        <v>#DIV/0!</v>
      </c>
      <c r="G77" s="198" t="e">
        <f t="shared" si="15"/>
        <v>#N/A</v>
      </c>
      <c r="I77" s="207"/>
      <c r="J77" s="196"/>
      <c r="K77" s="197" t="e">
        <f t="shared" si="12"/>
        <v>#DIV/0!</v>
      </c>
      <c r="L77" s="197" t="e">
        <f t="shared" si="17"/>
        <v>#DIV/0!</v>
      </c>
      <c r="M77" s="198" t="e">
        <f t="shared" si="16"/>
        <v>#DIV/0!</v>
      </c>
    </row>
    <row r="78" spans="2:16" ht="15" hidden="1" outlineLevel="1" thickBot="1">
      <c r="B78" s="207"/>
      <c r="C78" s="196"/>
      <c r="D78" s="197" t="e">
        <f t="shared" si="13"/>
        <v>#DIV/0!</v>
      </c>
      <c r="E78" s="197" t="e">
        <f t="shared" si="14"/>
        <v>#DIV/0!</v>
      </c>
      <c r="F78" s="198" t="e">
        <f t="shared" si="11"/>
        <v>#DIV/0!</v>
      </c>
      <c r="G78" s="198" t="e">
        <f t="shared" si="15"/>
        <v>#N/A</v>
      </c>
      <c r="I78" s="207"/>
      <c r="J78" s="196"/>
      <c r="K78" s="197" t="e">
        <f t="shared" si="12"/>
        <v>#DIV/0!</v>
      </c>
      <c r="L78" s="197" t="e">
        <f t="shared" si="17"/>
        <v>#DIV/0!</v>
      </c>
      <c r="M78" s="198" t="e">
        <f t="shared" si="16"/>
        <v>#DIV/0!</v>
      </c>
    </row>
    <row r="79" spans="2:16" ht="15" hidden="1" outlineLevel="1" thickBot="1">
      <c r="B79" s="207"/>
      <c r="C79" s="196"/>
      <c r="D79" s="197" t="e">
        <f t="shared" si="13"/>
        <v>#DIV/0!</v>
      </c>
      <c r="E79" s="197" t="e">
        <f t="shared" si="14"/>
        <v>#DIV/0!</v>
      </c>
      <c r="F79" s="198" t="e">
        <f t="shared" si="11"/>
        <v>#DIV/0!</v>
      </c>
      <c r="G79" s="198" t="e">
        <f t="shared" si="15"/>
        <v>#N/A</v>
      </c>
      <c r="I79" s="207"/>
      <c r="J79" s="196"/>
      <c r="K79" s="197" t="e">
        <f t="shared" si="12"/>
        <v>#DIV/0!</v>
      </c>
      <c r="L79" s="197" t="e">
        <f t="shared" si="17"/>
        <v>#DIV/0!</v>
      </c>
      <c r="M79" s="198" t="e">
        <f t="shared" si="16"/>
        <v>#DIV/0!</v>
      </c>
    </row>
    <row r="80" spans="2:16" ht="15" hidden="1" outlineLevel="1" thickBot="1">
      <c r="B80" s="207"/>
      <c r="C80" s="196"/>
      <c r="D80" s="197" t="e">
        <f t="shared" si="13"/>
        <v>#DIV/0!</v>
      </c>
      <c r="E80" s="197" t="e">
        <f t="shared" si="14"/>
        <v>#DIV/0!</v>
      </c>
      <c r="F80" s="198" t="e">
        <f t="shared" si="11"/>
        <v>#DIV/0!</v>
      </c>
      <c r="G80" s="198" t="e">
        <f t="shared" si="15"/>
        <v>#N/A</v>
      </c>
      <c r="I80" s="207"/>
      <c r="J80" s="196"/>
      <c r="K80" s="197" t="e">
        <f t="shared" si="12"/>
        <v>#DIV/0!</v>
      </c>
      <c r="L80" s="197" t="e">
        <f t="shared" si="17"/>
        <v>#DIV/0!</v>
      </c>
      <c r="M80" s="198" t="e">
        <f t="shared" si="16"/>
        <v>#DIV/0!</v>
      </c>
    </row>
    <row r="81" spans="2:13" ht="15" hidden="1" outlineLevel="1" thickBot="1">
      <c r="B81" s="207"/>
      <c r="C81" s="196"/>
      <c r="D81" s="197" t="e">
        <f t="shared" si="13"/>
        <v>#DIV/0!</v>
      </c>
      <c r="E81" s="197" t="e">
        <f t="shared" si="14"/>
        <v>#DIV/0!</v>
      </c>
      <c r="F81" s="198" t="e">
        <f t="shared" si="11"/>
        <v>#DIV/0!</v>
      </c>
      <c r="G81" s="198" t="e">
        <f t="shared" si="15"/>
        <v>#N/A</v>
      </c>
      <c r="I81" s="207"/>
      <c r="J81" s="196"/>
      <c r="K81" s="197" t="e">
        <f t="shared" si="12"/>
        <v>#DIV/0!</v>
      </c>
      <c r="L81" s="197" t="e">
        <f t="shared" si="17"/>
        <v>#DIV/0!</v>
      </c>
      <c r="M81" s="198" t="e">
        <f t="shared" si="16"/>
        <v>#DIV/0!</v>
      </c>
    </row>
    <row r="82" spans="2:13" ht="15" hidden="1" outlineLevel="1" thickBot="1">
      <c r="B82" s="207"/>
      <c r="C82" s="196"/>
      <c r="D82" s="197" t="e">
        <f t="shared" si="13"/>
        <v>#DIV/0!</v>
      </c>
      <c r="E82" s="197" t="e">
        <f t="shared" si="14"/>
        <v>#DIV/0!</v>
      </c>
      <c r="F82" s="198" t="e">
        <f t="shared" si="11"/>
        <v>#DIV/0!</v>
      </c>
      <c r="G82" s="198" t="e">
        <f t="shared" si="15"/>
        <v>#N/A</v>
      </c>
      <c r="I82" s="207"/>
      <c r="J82" s="196"/>
      <c r="K82" s="197" t="e">
        <f t="shared" si="12"/>
        <v>#DIV/0!</v>
      </c>
      <c r="L82" s="197" t="e">
        <f t="shared" si="17"/>
        <v>#DIV/0!</v>
      </c>
      <c r="M82" s="198" t="e">
        <f t="shared" si="16"/>
        <v>#DIV/0!</v>
      </c>
    </row>
    <row r="83" spans="2:13" ht="15" hidden="1" outlineLevel="1" thickBot="1">
      <c r="B83" s="207"/>
      <c r="C83" s="196"/>
      <c r="D83" s="197" t="e">
        <f t="shared" si="13"/>
        <v>#DIV/0!</v>
      </c>
      <c r="E83" s="197" t="e">
        <f t="shared" si="14"/>
        <v>#DIV/0!</v>
      </c>
      <c r="F83" s="198" t="e">
        <f t="shared" si="11"/>
        <v>#DIV/0!</v>
      </c>
      <c r="G83" s="198" t="e">
        <f t="shared" si="15"/>
        <v>#N/A</v>
      </c>
      <c r="I83" s="207"/>
      <c r="J83" s="196"/>
      <c r="K83" s="197" t="e">
        <f t="shared" si="12"/>
        <v>#DIV/0!</v>
      </c>
      <c r="L83" s="197" t="e">
        <f t="shared" si="17"/>
        <v>#DIV/0!</v>
      </c>
      <c r="M83" s="198" t="e">
        <f t="shared" si="16"/>
        <v>#DIV/0!</v>
      </c>
    </row>
    <row r="84" spans="2:13" ht="15" hidden="1" outlineLevel="1" thickBot="1">
      <c r="B84" s="207"/>
      <c r="C84" s="196"/>
      <c r="D84" s="197" t="e">
        <f t="shared" si="13"/>
        <v>#DIV/0!</v>
      </c>
      <c r="E84" s="197" t="e">
        <f t="shared" si="14"/>
        <v>#DIV/0!</v>
      </c>
      <c r="F84" s="198" t="e">
        <f t="shared" si="11"/>
        <v>#DIV/0!</v>
      </c>
      <c r="G84" s="198" t="e">
        <f t="shared" si="15"/>
        <v>#N/A</v>
      </c>
      <c r="I84" s="207"/>
      <c r="J84" s="196"/>
      <c r="K84" s="197" t="e">
        <f t="shared" si="12"/>
        <v>#DIV/0!</v>
      </c>
      <c r="L84" s="197" t="e">
        <f t="shared" si="17"/>
        <v>#DIV/0!</v>
      </c>
      <c r="M84" s="198" t="e">
        <f t="shared" si="16"/>
        <v>#DIV/0!</v>
      </c>
    </row>
    <row r="85" spans="2:13" ht="15" hidden="1" outlineLevel="1" thickBot="1">
      <c r="B85" s="207"/>
      <c r="C85" s="196"/>
      <c r="D85" s="197" t="e">
        <f t="shared" si="13"/>
        <v>#DIV/0!</v>
      </c>
      <c r="E85" s="197" t="e">
        <f t="shared" si="14"/>
        <v>#DIV/0!</v>
      </c>
      <c r="F85" s="198" t="e">
        <f t="shared" si="11"/>
        <v>#DIV/0!</v>
      </c>
      <c r="G85" s="198" t="e">
        <f t="shared" si="15"/>
        <v>#N/A</v>
      </c>
      <c r="I85" s="207"/>
      <c r="J85" s="196"/>
      <c r="K85" s="197" t="e">
        <f t="shared" si="12"/>
        <v>#DIV/0!</v>
      </c>
      <c r="L85" s="197" t="e">
        <f t="shared" si="17"/>
        <v>#DIV/0!</v>
      </c>
      <c r="M85" s="198" t="e">
        <f t="shared" si="16"/>
        <v>#DIV/0!</v>
      </c>
    </row>
    <row r="86" spans="2:13" ht="15" hidden="1" outlineLevel="1" thickBot="1">
      <c r="B86" s="207"/>
      <c r="C86" s="196"/>
      <c r="D86" s="197" t="e">
        <f t="shared" si="13"/>
        <v>#DIV/0!</v>
      </c>
      <c r="E86" s="197" t="e">
        <f t="shared" si="14"/>
        <v>#DIV/0!</v>
      </c>
      <c r="F86" s="198" t="e">
        <f t="shared" si="11"/>
        <v>#DIV/0!</v>
      </c>
      <c r="G86" s="198" t="e">
        <f t="shared" si="15"/>
        <v>#N/A</v>
      </c>
      <c r="I86" s="207"/>
      <c r="J86" s="196"/>
      <c r="K86" s="197" t="e">
        <f t="shared" si="12"/>
        <v>#DIV/0!</v>
      </c>
      <c r="L86" s="197" t="e">
        <f t="shared" si="17"/>
        <v>#DIV/0!</v>
      </c>
      <c r="M86" s="198" t="e">
        <f t="shared" si="16"/>
        <v>#DIV/0!</v>
      </c>
    </row>
    <row r="87" spans="2:13" ht="15" hidden="1" outlineLevel="1" thickBot="1">
      <c r="B87" s="207"/>
      <c r="C87" s="196"/>
      <c r="D87" s="197" t="e">
        <f t="shared" si="13"/>
        <v>#DIV/0!</v>
      </c>
      <c r="E87" s="197" t="e">
        <f t="shared" si="14"/>
        <v>#DIV/0!</v>
      </c>
      <c r="F87" s="198" t="e">
        <f t="shared" si="11"/>
        <v>#DIV/0!</v>
      </c>
      <c r="G87" s="198" t="e">
        <f t="shared" si="15"/>
        <v>#N/A</v>
      </c>
      <c r="I87" s="207"/>
      <c r="J87" s="196"/>
      <c r="K87" s="197" t="e">
        <f t="shared" si="12"/>
        <v>#DIV/0!</v>
      </c>
      <c r="L87" s="197" t="e">
        <f t="shared" si="17"/>
        <v>#DIV/0!</v>
      </c>
      <c r="M87" s="198" t="e">
        <f t="shared" si="16"/>
        <v>#DIV/0!</v>
      </c>
    </row>
    <row r="88" spans="2:13" ht="15" hidden="1" outlineLevel="1" thickBot="1">
      <c r="B88" s="207"/>
      <c r="C88" s="196"/>
      <c r="D88" s="197" t="e">
        <f t="shared" si="13"/>
        <v>#DIV/0!</v>
      </c>
      <c r="E88" s="197" t="e">
        <f t="shared" si="14"/>
        <v>#DIV/0!</v>
      </c>
      <c r="F88" s="198" t="e">
        <f t="shared" si="11"/>
        <v>#DIV/0!</v>
      </c>
      <c r="G88" s="198" t="e">
        <f t="shared" si="15"/>
        <v>#N/A</v>
      </c>
      <c r="I88" s="207"/>
      <c r="J88" s="196"/>
      <c r="K88" s="197" t="e">
        <f t="shared" si="12"/>
        <v>#DIV/0!</v>
      </c>
      <c r="L88" s="197" t="e">
        <f t="shared" si="17"/>
        <v>#DIV/0!</v>
      </c>
      <c r="M88" s="198" t="e">
        <f t="shared" si="16"/>
        <v>#DIV/0!</v>
      </c>
    </row>
    <row r="89" spans="2:13" ht="15" hidden="1" outlineLevel="1" thickBot="1">
      <c r="B89" s="207"/>
      <c r="C89" s="196"/>
      <c r="D89" s="197" t="e">
        <f t="shared" si="13"/>
        <v>#DIV/0!</v>
      </c>
      <c r="E89" s="197" t="e">
        <f t="shared" si="14"/>
        <v>#DIV/0!</v>
      </c>
      <c r="F89" s="198" t="e">
        <f t="shared" si="11"/>
        <v>#DIV/0!</v>
      </c>
      <c r="G89" s="198" t="e">
        <f t="shared" si="15"/>
        <v>#N/A</v>
      </c>
      <c r="I89" s="207"/>
      <c r="J89" s="196"/>
      <c r="K89" s="197" t="e">
        <f t="shared" si="12"/>
        <v>#DIV/0!</v>
      </c>
      <c r="L89" s="197" t="e">
        <f t="shared" si="17"/>
        <v>#DIV/0!</v>
      </c>
      <c r="M89" s="198" t="e">
        <f t="shared" si="16"/>
        <v>#DIV/0!</v>
      </c>
    </row>
    <row r="90" spans="2:13" ht="15" hidden="1" outlineLevel="1" thickBot="1">
      <c r="B90" s="207"/>
      <c r="C90" s="196"/>
      <c r="D90" s="197" t="e">
        <f t="shared" si="13"/>
        <v>#DIV/0!</v>
      </c>
      <c r="E90" s="197" t="e">
        <f t="shared" si="14"/>
        <v>#DIV/0!</v>
      </c>
      <c r="F90" s="198" t="e">
        <f t="shared" si="11"/>
        <v>#DIV/0!</v>
      </c>
      <c r="G90" s="198" t="e">
        <f t="shared" si="15"/>
        <v>#N/A</v>
      </c>
      <c r="I90" s="207"/>
      <c r="J90" s="196"/>
      <c r="K90" s="197" t="e">
        <f t="shared" si="12"/>
        <v>#DIV/0!</v>
      </c>
      <c r="L90" s="197" t="e">
        <f t="shared" si="17"/>
        <v>#DIV/0!</v>
      </c>
      <c r="M90" s="198" t="e">
        <f t="shared" si="16"/>
        <v>#DIV/0!</v>
      </c>
    </row>
    <row r="91" spans="2:13" ht="15" hidden="1" outlineLevel="1" thickBot="1">
      <c r="B91" s="207"/>
      <c r="C91" s="196"/>
      <c r="D91" s="197" t="e">
        <f t="shared" si="13"/>
        <v>#DIV/0!</v>
      </c>
      <c r="E91" s="197" t="e">
        <f t="shared" si="14"/>
        <v>#DIV/0!</v>
      </c>
      <c r="F91" s="198" t="e">
        <f t="shared" si="11"/>
        <v>#DIV/0!</v>
      </c>
      <c r="G91" s="198" t="e">
        <f t="shared" si="15"/>
        <v>#N/A</v>
      </c>
      <c r="I91" s="207"/>
      <c r="J91" s="196"/>
      <c r="K91" s="197" t="e">
        <f t="shared" si="12"/>
        <v>#DIV/0!</v>
      </c>
      <c r="L91" s="197" t="e">
        <f t="shared" si="17"/>
        <v>#DIV/0!</v>
      </c>
      <c r="M91" s="198" t="e">
        <f t="shared" si="16"/>
        <v>#DIV/0!</v>
      </c>
    </row>
    <row r="92" spans="2:13" ht="15" hidden="1" outlineLevel="1" thickBot="1">
      <c r="B92" s="207"/>
      <c r="C92" s="196"/>
      <c r="D92" s="197" t="e">
        <f t="shared" si="13"/>
        <v>#DIV/0!</v>
      </c>
      <c r="E92" s="197" t="e">
        <f t="shared" si="14"/>
        <v>#DIV/0!</v>
      </c>
      <c r="F92" s="198" t="e">
        <f t="shared" si="11"/>
        <v>#DIV/0!</v>
      </c>
      <c r="G92" s="198" t="e">
        <f t="shared" si="15"/>
        <v>#N/A</v>
      </c>
      <c r="I92" s="207"/>
      <c r="J92" s="196"/>
      <c r="K92" s="197" t="e">
        <f t="shared" si="12"/>
        <v>#DIV/0!</v>
      </c>
      <c r="L92" s="197" t="e">
        <f t="shared" si="17"/>
        <v>#DIV/0!</v>
      </c>
      <c r="M92" s="198" t="e">
        <f t="shared" si="16"/>
        <v>#DIV/0!</v>
      </c>
    </row>
    <row r="93" spans="2:13" ht="15" hidden="1" outlineLevel="1" thickBot="1">
      <c r="B93" s="207"/>
      <c r="C93" s="196"/>
      <c r="D93" s="197" t="e">
        <f t="shared" si="13"/>
        <v>#DIV/0!</v>
      </c>
      <c r="E93" s="197" t="e">
        <f t="shared" si="14"/>
        <v>#DIV/0!</v>
      </c>
      <c r="F93" s="198" t="e">
        <f t="shared" si="11"/>
        <v>#DIV/0!</v>
      </c>
      <c r="G93" s="198" t="e">
        <f t="shared" si="15"/>
        <v>#N/A</v>
      </c>
      <c r="I93" s="207"/>
      <c r="J93" s="196"/>
      <c r="K93" s="197" t="e">
        <f t="shared" si="12"/>
        <v>#DIV/0!</v>
      </c>
      <c r="L93" s="197" t="e">
        <f t="shared" si="17"/>
        <v>#DIV/0!</v>
      </c>
      <c r="M93" s="198" t="e">
        <f t="shared" si="16"/>
        <v>#DIV/0!</v>
      </c>
    </row>
    <row r="94" spans="2:13" ht="15" hidden="1" outlineLevel="1" thickBot="1">
      <c r="B94" s="207"/>
      <c r="C94" s="196"/>
      <c r="D94" s="197" t="e">
        <f t="shared" si="13"/>
        <v>#DIV/0!</v>
      </c>
      <c r="E94" s="197" t="e">
        <f t="shared" si="14"/>
        <v>#DIV/0!</v>
      </c>
      <c r="F94" s="198" t="e">
        <f t="shared" si="11"/>
        <v>#DIV/0!</v>
      </c>
      <c r="G94" s="198" t="e">
        <f t="shared" si="15"/>
        <v>#N/A</v>
      </c>
      <c r="I94" s="207"/>
      <c r="J94" s="196"/>
      <c r="K94" s="197" t="e">
        <f t="shared" si="12"/>
        <v>#DIV/0!</v>
      </c>
      <c r="L94" s="197" t="e">
        <f t="shared" si="17"/>
        <v>#DIV/0!</v>
      </c>
      <c r="M94" s="198" t="e">
        <f t="shared" si="16"/>
        <v>#DIV/0!</v>
      </c>
    </row>
    <row r="95" spans="2:13" ht="15" hidden="1" outlineLevel="1" thickBot="1">
      <c r="B95" s="207"/>
      <c r="C95" s="196"/>
      <c r="D95" s="197" t="e">
        <f t="shared" si="13"/>
        <v>#DIV/0!</v>
      </c>
      <c r="E95" s="197" t="e">
        <f t="shared" si="14"/>
        <v>#DIV/0!</v>
      </c>
      <c r="F95" s="198" t="e">
        <f t="shared" si="11"/>
        <v>#DIV/0!</v>
      </c>
      <c r="G95" s="198" t="e">
        <f t="shared" si="15"/>
        <v>#N/A</v>
      </c>
      <c r="I95" s="207"/>
      <c r="J95" s="196"/>
      <c r="K95" s="197" t="e">
        <f t="shared" si="12"/>
        <v>#DIV/0!</v>
      </c>
      <c r="L95" s="197" t="e">
        <f t="shared" si="17"/>
        <v>#DIV/0!</v>
      </c>
      <c r="M95" s="198" t="e">
        <f t="shared" si="16"/>
        <v>#DIV/0!</v>
      </c>
    </row>
    <row r="96" spans="2:13" ht="15" hidden="1" outlineLevel="1" thickBot="1">
      <c r="B96" s="207"/>
      <c r="C96" s="196"/>
      <c r="D96" s="197" t="e">
        <f t="shared" si="13"/>
        <v>#DIV/0!</v>
      </c>
      <c r="E96" s="197" t="e">
        <f t="shared" si="14"/>
        <v>#DIV/0!</v>
      </c>
      <c r="F96" s="198" t="e">
        <f t="shared" si="11"/>
        <v>#DIV/0!</v>
      </c>
      <c r="G96" s="198" t="e">
        <f t="shared" si="15"/>
        <v>#N/A</v>
      </c>
      <c r="I96" s="207"/>
      <c r="J96" s="196"/>
      <c r="K96" s="197" t="e">
        <f t="shared" si="12"/>
        <v>#DIV/0!</v>
      </c>
      <c r="L96" s="197" t="e">
        <f t="shared" si="17"/>
        <v>#DIV/0!</v>
      </c>
      <c r="M96" s="198" t="e">
        <f t="shared" si="16"/>
        <v>#DIV/0!</v>
      </c>
    </row>
    <row r="97" spans="2:13" ht="15" hidden="1" outlineLevel="1" thickBot="1">
      <c r="B97" s="207"/>
      <c r="C97" s="196"/>
      <c r="D97" s="197" t="e">
        <f t="shared" si="13"/>
        <v>#DIV/0!</v>
      </c>
      <c r="E97" s="197" t="e">
        <f t="shared" si="14"/>
        <v>#DIV/0!</v>
      </c>
      <c r="F97" s="198" t="e">
        <f t="shared" si="11"/>
        <v>#DIV/0!</v>
      </c>
      <c r="G97" s="198" t="e">
        <f t="shared" si="15"/>
        <v>#N/A</v>
      </c>
      <c r="I97" s="207"/>
      <c r="J97" s="196"/>
      <c r="K97" s="197" t="e">
        <f t="shared" si="12"/>
        <v>#DIV/0!</v>
      </c>
      <c r="L97" s="197" t="e">
        <f t="shared" si="17"/>
        <v>#DIV/0!</v>
      </c>
      <c r="M97" s="198" t="e">
        <f t="shared" si="16"/>
        <v>#DIV/0!</v>
      </c>
    </row>
    <row r="98" spans="2:13" ht="15" hidden="1" outlineLevel="1" thickBot="1">
      <c r="B98" s="207"/>
      <c r="C98" s="196"/>
      <c r="D98" s="197" t="e">
        <f t="shared" si="13"/>
        <v>#DIV/0!</v>
      </c>
      <c r="E98" s="197" t="e">
        <f t="shared" si="14"/>
        <v>#DIV/0!</v>
      </c>
      <c r="F98" s="198" t="e">
        <f t="shared" si="11"/>
        <v>#DIV/0!</v>
      </c>
      <c r="G98" s="198" t="e">
        <f t="shared" si="15"/>
        <v>#N/A</v>
      </c>
      <c r="I98" s="207"/>
      <c r="J98" s="196"/>
      <c r="K98" s="197" t="e">
        <f t="shared" si="12"/>
        <v>#DIV/0!</v>
      </c>
      <c r="L98" s="197" t="e">
        <f t="shared" si="17"/>
        <v>#DIV/0!</v>
      </c>
      <c r="M98" s="198" t="e">
        <f t="shared" si="16"/>
        <v>#DIV/0!</v>
      </c>
    </row>
    <row r="99" spans="2:13" ht="15" hidden="1" outlineLevel="1" thickBot="1">
      <c r="B99" s="207"/>
      <c r="C99" s="196"/>
      <c r="D99" s="197" t="e">
        <f t="shared" si="13"/>
        <v>#DIV/0!</v>
      </c>
      <c r="E99" s="197" t="e">
        <f t="shared" si="14"/>
        <v>#DIV/0!</v>
      </c>
      <c r="F99" s="198" t="e">
        <f t="shared" si="11"/>
        <v>#DIV/0!</v>
      </c>
      <c r="G99" s="198" t="e">
        <f t="shared" si="15"/>
        <v>#N/A</v>
      </c>
      <c r="I99" s="207"/>
      <c r="J99" s="196"/>
      <c r="K99" s="197" t="e">
        <f t="shared" si="12"/>
        <v>#DIV/0!</v>
      </c>
      <c r="L99" s="197" t="e">
        <f t="shared" si="17"/>
        <v>#DIV/0!</v>
      </c>
      <c r="M99" s="198" t="e">
        <f t="shared" si="16"/>
        <v>#DIV/0!</v>
      </c>
    </row>
    <row r="100" spans="2:13" ht="15" hidden="1" customHeight="1" outlineLevel="1">
      <c r="B100" s="207"/>
      <c r="C100" s="196"/>
      <c r="D100" s="197" t="e">
        <f t="shared" si="13"/>
        <v>#DIV/0!</v>
      </c>
      <c r="E100" s="197" t="e">
        <f t="shared" si="14"/>
        <v>#DIV/0!</v>
      </c>
      <c r="F100" s="198" t="e">
        <f t="shared" si="11"/>
        <v>#DIV/0!</v>
      </c>
      <c r="G100" s="198" t="e">
        <f t="shared" si="15"/>
        <v>#N/A</v>
      </c>
      <c r="I100" s="207"/>
      <c r="J100" s="196"/>
      <c r="K100" s="197" t="e">
        <f t="shared" si="12"/>
        <v>#DIV/0!</v>
      </c>
      <c r="L100" s="197" t="e">
        <f t="shared" si="17"/>
        <v>#DIV/0!</v>
      </c>
      <c r="M100" s="198" t="e">
        <f t="shared" si="16"/>
        <v>#DIV/0!</v>
      </c>
    </row>
    <row r="101" spans="2:13" ht="15" hidden="1" outlineLevel="1" thickBot="1">
      <c r="B101" s="207"/>
      <c r="C101" s="196"/>
      <c r="D101" s="197" t="e">
        <f t="shared" si="13"/>
        <v>#DIV/0!</v>
      </c>
      <c r="E101" s="197" t="e">
        <f t="shared" si="14"/>
        <v>#DIV/0!</v>
      </c>
      <c r="F101" s="198" t="e">
        <f t="shared" si="11"/>
        <v>#DIV/0!</v>
      </c>
      <c r="G101" s="198" t="e">
        <f t="shared" si="15"/>
        <v>#N/A</v>
      </c>
      <c r="I101" s="207"/>
      <c r="J101" s="196"/>
      <c r="K101" s="197" t="e">
        <f t="shared" si="12"/>
        <v>#DIV/0!</v>
      </c>
      <c r="L101" s="197" t="e">
        <f t="shared" si="17"/>
        <v>#DIV/0!</v>
      </c>
      <c r="M101" s="198" t="e">
        <f t="shared" si="16"/>
        <v>#DIV/0!</v>
      </c>
    </row>
    <row r="102" spans="2:13" ht="15" hidden="1" outlineLevel="1" thickBot="1">
      <c r="B102" s="207"/>
      <c r="C102" s="196"/>
      <c r="D102" s="197" t="e">
        <f t="shared" si="13"/>
        <v>#DIV/0!</v>
      </c>
      <c r="E102" s="197" t="e">
        <f t="shared" si="14"/>
        <v>#DIV/0!</v>
      </c>
      <c r="F102" s="198" t="e">
        <f t="shared" si="11"/>
        <v>#DIV/0!</v>
      </c>
      <c r="G102" s="198" t="e">
        <f t="shared" si="15"/>
        <v>#N/A</v>
      </c>
      <c r="I102" s="207"/>
      <c r="J102" s="196"/>
      <c r="K102" s="197" t="e">
        <f t="shared" si="12"/>
        <v>#DIV/0!</v>
      </c>
      <c r="L102" s="197" t="e">
        <f t="shared" si="17"/>
        <v>#DIV/0!</v>
      </c>
      <c r="M102" s="198" t="e">
        <f t="shared" si="16"/>
        <v>#DIV/0!</v>
      </c>
    </row>
    <row r="103" spans="2:13" ht="15" hidden="1" outlineLevel="1" thickBot="1">
      <c r="B103" s="207"/>
      <c r="C103" s="196"/>
      <c r="D103" s="197" t="e">
        <f t="shared" si="13"/>
        <v>#DIV/0!</v>
      </c>
      <c r="E103" s="197" t="e">
        <f t="shared" si="14"/>
        <v>#DIV/0!</v>
      </c>
      <c r="F103" s="198" t="e">
        <f t="shared" si="11"/>
        <v>#DIV/0!</v>
      </c>
      <c r="G103" s="198" t="e">
        <f t="shared" si="15"/>
        <v>#N/A</v>
      </c>
      <c r="I103" s="207"/>
      <c r="J103" s="196"/>
      <c r="K103" s="197" t="e">
        <f t="shared" si="12"/>
        <v>#DIV/0!</v>
      </c>
      <c r="L103" s="197" t="e">
        <f t="shared" si="17"/>
        <v>#DIV/0!</v>
      </c>
      <c r="M103" s="198" t="e">
        <f t="shared" si="16"/>
        <v>#DIV/0!</v>
      </c>
    </row>
    <row r="104" spans="2:13" ht="15" hidden="1" outlineLevel="1" thickBot="1">
      <c r="B104" s="207"/>
      <c r="C104" s="196"/>
      <c r="D104" s="197" t="e">
        <f t="shared" si="13"/>
        <v>#DIV/0!</v>
      </c>
      <c r="E104" s="197" t="e">
        <f t="shared" si="14"/>
        <v>#DIV/0!</v>
      </c>
      <c r="F104" s="198" t="e">
        <f t="shared" si="11"/>
        <v>#DIV/0!</v>
      </c>
      <c r="G104" s="198" t="e">
        <f t="shared" si="15"/>
        <v>#N/A</v>
      </c>
      <c r="I104" s="207"/>
      <c r="J104" s="196"/>
      <c r="K104" s="197" t="e">
        <f t="shared" si="12"/>
        <v>#DIV/0!</v>
      </c>
      <c r="L104" s="197" t="e">
        <f t="shared" si="17"/>
        <v>#DIV/0!</v>
      </c>
      <c r="M104" s="198" t="e">
        <f t="shared" si="16"/>
        <v>#DIV/0!</v>
      </c>
    </row>
    <row r="105" spans="2:13" ht="15" hidden="1" outlineLevel="1" thickBot="1">
      <c r="B105" s="207"/>
      <c r="C105" s="196"/>
      <c r="D105" s="197" t="e">
        <f t="shared" si="13"/>
        <v>#DIV/0!</v>
      </c>
      <c r="E105" s="197" t="e">
        <f t="shared" si="14"/>
        <v>#DIV/0!</v>
      </c>
      <c r="F105" s="198" t="e">
        <f t="shared" si="11"/>
        <v>#DIV/0!</v>
      </c>
      <c r="G105" s="198" t="e">
        <f t="shared" si="15"/>
        <v>#N/A</v>
      </c>
      <c r="I105" s="207"/>
      <c r="J105" s="196"/>
      <c r="K105" s="197" t="e">
        <f t="shared" si="12"/>
        <v>#DIV/0!</v>
      </c>
      <c r="L105" s="197" t="e">
        <f t="shared" si="17"/>
        <v>#DIV/0!</v>
      </c>
      <c r="M105" s="198" t="e">
        <f t="shared" si="16"/>
        <v>#DIV/0!</v>
      </c>
    </row>
    <row r="106" spans="2:13" ht="15" hidden="1" outlineLevel="1" thickBot="1">
      <c r="B106" s="207"/>
      <c r="C106" s="196"/>
      <c r="D106" s="197" t="e">
        <f t="shared" si="13"/>
        <v>#DIV/0!</v>
      </c>
      <c r="E106" s="197" t="e">
        <f t="shared" si="14"/>
        <v>#DIV/0!</v>
      </c>
      <c r="F106" s="198" t="e">
        <f t="shared" si="11"/>
        <v>#DIV/0!</v>
      </c>
      <c r="G106" s="198" t="e">
        <f t="shared" si="15"/>
        <v>#N/A</v>
      </c>
      <c r="I106" s="207"/>
      <c r="J106" s="196"/>
      <c r="K106" s="197" t="e">
        <f t="shared" si="12"/>
        <v>#DIV/0!</v>
      </c>
      <c r="L106" s="197" t="e">
        <f t="shared" si="17"/>
        <v>#DIV/0!</v>
      </c>
      <c r="M106" s="198" t="e">
        <f t="shared" si="16"/>
        <v>#DIV/0!</v>
      </c>
    </row>
    <row r="107" spans="2:13" ht="15" hidden="1" outlineLevel="1" thickBot="1">
      <c r="B107" s="207"/>
      <c r="C107" s="196"/>
      <c r="D107" s="197" t="e">
        <f t="shared" si="13"/>
        <v>#DIV/0!</v>
      </c>
      <c r="E107" s="197" t="e">
        <f t="shared" si="14"/>
        <v>#DIV/0!</v>
      </c>
      <c r="F107" s="198" t="e">
        <f t="shared" si="11"/>
        <v>#DIV/0!</v>
      </c>
      <c r="G107" s="198" t="e">
        <f t="shared" si="15"/>
        <v>#N/A</v>
      </c>
      <c r="I107" s="207"/>
      <c r="J107" s="196"/>
      <c r="K107" s="197" t="e">
        <f t="shared" si="12"/>
        <v>#DIV/0!</v>
      </c>
      <c r="L107" s="197" t="e">
        <f t="shared" si="17"/>
        <v>#DIV/0!</v>
      </c>
      <c r="M107" s="198" t="e">
        <f t="shared" si="16"/>
        <v>#DIV/0!</v>
      </c>
    </row>
    <row r="108" spans="2:13" ht="15" hidden="1" outlineLevel="1" thickBot="1">
      <c r="B108" s="207"/>
      <c r="C108" s="196"/>
      <c r="D108" s="197" t="e">
        <f t="shared" si="13"/>
        <v>#DIV/0!</v>
      </c>
      <c r="E108" s="197" t="e">
        <f t="shared" si="14"/>
        <v>#DIV/0!</v>
      </c>
      <c r="F108" s="198" t="e">
        <f t="shared" si="11"/>
        <v>#DIV/0!</v>
      </c>
      <c r="G108" s="198" t="e">
        <f t="shared" si="15"/>
        <v>#N/A</v>
      </c>
      <c r="I108" s="207"/>
      <c r="J108" s="196"/>
      <c r="K108" s="197" t="e">
        <f t="shared" si="12"/>
        <v>#DIV/0!</v>
      </c>
      <c r="L108" s="197" t="e">
        <f t="shared" si="17"/>
        <v>#DIV/0!</v>
      </c>
      <c r="M108" s="198" t="e">
        <f t="shared" si="16"/>
        <v>#DIV/0!</v>
      </c>
    </row>
    <row r="109" spans="2:13" ht="15" hidden="1" outlineLevel="1" thickBot="1">
      <c r="B109" s="207"/>
      <c r="C109" s="196"/>
      <c r="D109" s="197" t="e">
        <f t="shared" si="13"/>
        <v>#DIV/0!</v>
      </c>
      <c r="E109" s="197" t="e">
        <f t="shared" si="14"/>
        <v>#DIV/0!</v>
      </c>
      <c r="F109" s="198" t="e">
        <f t="shared" si="11"/>
        <v>#DIV/0!</v>
      </c>
      <c r="G109" s="198" t="e">
        <f t="shared" si="15"/>
        <v>#N/A</v>
      </c>
      <c r="I109" s="207"/>
      <c r="J109" s="196"/>
      <c r="K109" s="197" t="e">
        <f t="shared" si="12"/>
        <v>#DIV/0!</v>
      </c>
      <c r="L109" s="197" t="e">
        <f t="shared" si="17"/>
        <v>#DIV/0!</v>
      </c>
      <c r="M109" s="198" t="e">
        <f t="shared" si="16"/>
        <v>#DIV/0!</v>
      </c>
    </row>
    <row r="110" spans="2:13" ht="15" hidden="1" outlineLevel="1" thickBot="1">
      <c r="B110" s="207"/>
      <c r="C110" s="196"/>
      <c r="D110" s="197" t="e">
        <f t="shared" si="13"/>
        <v>#DIV/0!</v>
      </c>
      <c r="E110" s="197" t="e">
        <f t="shared" si="14"/>
        <v>#DIV/0!</v>
      </c>
      <c r="F110" s="198" t="e">
        <f t="shared" si="11"/>
        <v>#DIV/0!</v>
      </c>
      <c r="G110" s="198" t="e">
        <f t="shared" si="15"/>
        <v>#N/A</v>
      </c>
      <c r="I110" s="207"/>
      <c r="J110" s="196"/>
      <c r="K110" s="197" t="e">
        <f t="shared" si="12"/>
        <v>#DIV/0!</v>
      </c>
      <c r="L110" s="197" t="e">
        <f t="shared" si="17"/>
        <v>#DIV/0!</v>
      </c>
      <c r="M110" s="198" t="e">
        <f t="shared" si="16"/>
        <v>#DIV/0!</v>
      </c>
    </row>
    <row r="111" spans="2:13" ht="15" hidden="1" outlineLevel="1" thickBot="1">
      <c r="B111" s="207"/>
      <c r="C111" s="196"/>
      <c r="D111" s="197" t="e">
        <f t="shared" si="13"/>
        <v>#DIV/0!</v>
      </c>
      <c r="E111" s="197" t="e">
        <f t="shared" si="14"/>
        <v>#DIV/0!</v>
      </c>
      <c r="F111" s="198" t="e">
        <f t="shared" si="11"/>
        <v>#DIV/0!</v>
      </c>
      <c r="G111" s="198" t="e">
        <f t="shared" si="15"/>
        <v>#N/A</v>
      </c>
      <c r="I111" s="207"/>
      <c r="J111" s="196"/>
      <c r="K111" s="197" t="e">
        <f t="shared" si="12"/>
        <v>#DIV/0!</v>
      </c>
      <c r="L111" s="197" t="e">
        <f t="shared" si="17"/>
        <v>#DIV/0!</v>
      </c>
      <c r="M111" s="198" t="e">
        <f t="shared" si="16"/>
        <v>#DIV/0!</v>
      </c>
    </row>
    <row r="112" spans="2:13" ht="15" hidden="1" outlineLevel="1" thickBot="1">
      <c r="B112" s="207"/>
      <c r="C112" s="196"/>
      <c r="D112" s="197" t="e">
        <f t="shared" si="13"/>
        <v>#DIV/0!</v>
      </c>
      <c r="E112" s="197" t="e">
        <f>D112+E111</f>
        <v>#DIV/0!</v>
      </c>
      <c r="F112" s="198" t="e">
        <f t="shared" si="11"/>
        <v>#DIV/0!</v>
      </c>
      <c r="G112" s="198" t="e">
        <f t="shared" si="15"/>
        <v>#N/A</v>
      </c>
      <c r="I112" s="207"/>
      <c r="J112" s="196"/>
      <c r="K112" s="197" t="e">
        <f t="shared" si="12"/>
        <v>#DIV/0!</v>
      </c>
      <c r="L112" s="197" t="e">
        <f t="shared" si="17"/>
        <v>#DIV/0!</v>
      </c>
      <c r="M112" s="198" t="e">
        <f t="shared" si="16"/>
        <v>#DIV/0!</v>
      </c>
    </row>
    <row r="113" spans="2:13" ht="15" hidden="1" outlineLevel="1" thickBot="1">
      <c r="B113" s="207"/>
      <c r="C113" s="196"/>
      <c r="D113" s="197" t="e">
        <f t="shared" si="13"/>
        <v>#DIV/0!</v>
      </c>
      <c r="E113" s="197" t="e">
        <f t="shared" si="14"/>
        <v>#DIV/0!</v>
      </c>
      <c r="F113" s="198" t="e">
        <f t="shared" si="11"/>
        <v>#DIV/0!</v>
      </c>
      <c r="G113" s="198" t="e">
        <f t="shared" si="15"/>
        <v>#N/A</v>
      </c>
      <c r="I113" s="207"/>
      <c r="J113" s="196"/>
      <c r="K113" s="197" t="e">
        <f t="shared" si="12"/>
        <v>#DIV/0!</v>
      </c>
      <c r="L113" s="197" t="e">
        <f t="shared" si="17"/>
        <v>#DIV/0!</v>
      </c>
      <c r="M113" s="198" t="e">
        <f t="shared" si="16"/>
        <v>#DIV/0!</v>
      </c>
    </row>
    <row r="114" spans="2:13" ht="15" hidden="1" outlineLevel="1" thickBot="1">
      <c r="B114" s="207"/>
      <c r="C114" s="196"/>
      <c r="D114" s="197" t="e">
        <f t="shared" si="13"/>
        <v>#DIV/0!</v>
      </c>
      <c r="E114" s="197" t="e">
        <f t="shared" si="14"/>
        <v>#DIV/0!</v>
      </c>
      <c r="F114" s="198" t="e">
        <f t="shared" si="11"/>
        <v>#DIV/0!</v>
      </c>
      <c r="G114" s="198" t="e">
        <f t="shared" si="15"/>
        <v>#N/A</v>
      </c>
      <c r="I114" s="207"/>
      <c r="J114" s="196"/>
      <c r="K114" s="197" t="e">
        <f t="shared" si="12"/>
        <v>#DIV/0!</v>
      </c>
      <c r="L114" s="197" t="e">
        <f t="shared" si="17"/>
        <v>#DIV/0!</v>
      </c>
      <c r="M114" s="198" t="e">
        <f t="shared" si="16"/>
        <v>#DIV/0!</v>
      </c>
    </row>
    <row r="115" spans="2:13" ht="15" hidden="1" outlineLevel="1" thickBot="1">
      <c r="B115" s="207"/>
      <c r="C115" s="196"/>
      <c r="D115" s="197" t="e">
        <f t="shared" si="13"/>
        <v>#DIV/0!</v>
      </c>
      <c r="E115" s="197" t="e">
        <f t="shared" si="14"/>
        <v>#DIV/0!</v>
      </c>
      <c r="F115" s="198" t="e">
        <f t="shared" si="11"/>
        <v>#DIV/0!</v>
      </c>
      <c r="G115" s="198" t="e">
        <f t="shared" si="15"/>
        <v>#N/A</v>
      </c>
      <c r="I115" s="207"/>
      <c r="J115" s="196"/>
      <c r="K115" s="197" t="e">
        <f t="shared" si="12"/>
        <v>#DIV/0!</v>
      </c>
      <c r="L115" s="197" t="e">
        <f t="shared" si="17"/>
        <v>#DIV/0!</v>
      </c>
      <c r="M115" s="198" t="e">
        <f t="shared" si="16"/>
        <v>#DIV/0!</v>
      </c>
    </row>
    <row r="116" spans="2:13" ht="16" hidden="1" customHeight="1" outlineLevel="1">
      <c r="B116" s="207"/>
      <c r="C116" s="196"/>
      <c r="D116" s="197" t="e">
        <f t="shared" si="13"/>
        <v>#DIV/0!</v>
      </c>
      <c r="E116" s="197" t="e">
        <f t="shared" si="14"/>
        <v>#DIV/0!</v>
      </c>
      <c r="F116" s="198" t="e">
        <f t="shared" si="11"/>
        <v>#DIV/0!</v>
      </c>
      <c r="G116" s="198" t="e">
        <f t="shared" si="15"/>
        <v>#N/A</v>
      </c>
      <c r="I116" s="207"/>
      <c r="J116" s="196"/>
      <c r="K116" s="197" t="e">
        <f t="shared" si="12"/>
        <v>#DIV/0!</v>
      </c>
      <c r="L116" s="197" t="e">
        <f t="shared" si="17"/>
        <v>#DIV/0!</v>
      </c>
      <c r="M116" s="198" t="e">
        <f t="shared" si="16"/>
        <v>#DIV/0!</v>
      </c>
    </row>
    <row r="117" spans="2:13" ht="15" hidden="1" outlineLevel="1" thickBot="1">
      <c r="B117" s="207"/>
      <c r="C117" s="196"/>
      <c r="D117" s="197" t="e">
        <f t="shared" si="13"/>
        <v>#DIV/0!</v>
      </c>
      <c r="E117" s="197" t="e">
        <f t="shared" si="14"/>
        <v>#DIV/0!</v>
      </c>
      <c r="F117" s="198" t="e">
        <f t="shared" si="11"/>
        <v>#DIV/0!</v>
      </c>
      <c r="G117" s="198" t="e">
        <f t="shared" si="15"/>
        <v>#N/A</v>
      </c>
      <c r="I117" s="207"/>
      <c r="J117" s="196"/>
      <c r="K117" s="197" t="e">
        <f t="shared" si="12"/>
        <v>#DIV/0!</v>
      </c>
      <c r="L117" s="197" t="e">
        <f t="shared" si="17"/>
        <v>#DIV/0!</v>
      </c>
      <c r="M117" s="198" t="e">
        <f t="shared" si="16"/>
        <v>#DIV/0!</v>
      </c>
    </row>
    <row r="118" spans="2:13" ht="15" hidden="1" outlineLevel="1" thickBot="1">
      <c r="B118" s="207"/>
      <c r="C118" s="196"/>
      <c r="D118" s="197" t="e">
        <f t="shared" si="13"/>
        <v>#DIV/0!</v>
      </c>
      <c r="E118" s="197" t="e">
        <f t="shared" si="14"/>
        <v>#DIV/0!</v>
      </c>
      <c r="F118" s="198" t="e">
        <f t="shared" si="11"/>
        <v>#DIV/0!</v>
      </c>
      <c r="G118" s="198" t="e">
        <f t="shared" si="15"/>
        <v>#N/A</v>
      </c>
      <c r="I118" s="207"/>
      <c r="J118" s="196"/>
      <c r="K118" s="197" t="e">
        <f t="shared" si="12"/>
        <v>#DIV/0!</v>
      </c>
      <c r="L118" s="197" t="e">
        <f t="shared" si="17"/>
        <v>#DIV/0!</v>
      </c>
      <c r="M118" s="198" t="e">
        <f t="shared" si="16"/>
        <v>#DIV/0!</v>
      </c>
    </row>
    <row r="119" spans="2:13" ht="15" hidden="1" outlineLevel="1" thickBot="1">
      <c r="B119" s="207"/>
      <c r="C119" s="196"/>
      <c r="D119" s="197" t="e">
        <f t="shared" si="13"/>
        <v>#DIV/0!</v>
      </c>
      <c r="E119" s="197" t="e">
        <f t="shared" si="14"/>
        <v>#DIV/0!</v>
      </c>
      <c r="F119" s="198" t="e">
        <f t="shared" si="11"/>
        <v>#DIV/0!</v>
      </c>
      <c r="G119" s="198" t="e">
        <f t="shared" si="15"/>
        <v>#N/A</v>
      </c>
      <c r="I119" s="207"/>
      <c r="J119" s="196"/>
      <c r="K119" s="197" t="e">
        <f t="shared" si="12"/>
        <v>#DIV/0!</v>
      </c>
      <c r="L119" s="197" t="e">
        <f t="shared" si="17"/>
        <v>#DIV/0!</v>
      </c>
      <c r="M119" s="198" t="e">
        <f t="shared" si="16"/>
        <v>#DIV/0!</v>
      </c>
    </row>
    <row r="120" spans="2:13" hidden="1" outlineLevel="1">
      <c r="C120" s="203">
        <f>SUM(C68:C119)</f>
        <v>0</v>
      </c>
      <c r="D120" s="208" t="e">
        <f>SUM(D68:D119)</f>
        <v>#DIV/0!</v>
      </c>
      <c r="J120" s="203">
        <f>SUM(J68:J119)</f>
        <v>0</v>
      </c>
      <c r="K120" s="208" t="e">
        <f>SUM(K68:K119)</f>
        <v>#DIV/0!</v>
      </c>
      <c r="L120" s="208"/>
    </row>
    <row r="121" spans="2:13" collapsed="1"/>
  </sheetData>
  <mergeCells count="2">
    <mergeCell ref="B2:M2"/>
    <mergeCell ref="B66:M66"/>
  </mergeCells>
  <conditionalFormatting sqref="M68:M119 K68:K119 D68:D119 G4:G63 D4:D63 K4:K63 M4:M63">
    <cfRule type="cellIs" dxfId="430" priority="10" operator="equal">
      <formula>"C"</formula>
    </cfRule>
    <cfRule type="cellIs" dxfId="429" priority="11" operator="equal">
      <formula>"B"</formula>
    </cfRule>
    <cfRule type="cellIs" dxfId="428" priority="12" operator="equal">
      <formula>"A"</formula>
    </cfRule>
  </conditionalFormatting>
  <conditionalFormatting sqref="G68:G119">
    <cfRule type="cellIs" dxfId="427" priority="7" operator="equal">
      <formula>"C"</formula>
    </cfRule>
    <cfRule type="cellIs" dxfId="426" priority="8" operator="equal">
      <formula>"B"</formula>
    </cfRule>
    <cfRule type="cellIs" dxfId="425" priority="9" operator="equal">
      <formula>"A"</formula>
    </cfRule>
  </conditionalFormatting>
  <conditionalFormatting sqref="F4:F63">
    <cfRule type="cellIs" dxfId="424" priority="4" operator="equal">
      <formula>"C"</formula>
    </cfRule>
    <cfRule type="cellIs" dxfId="423" priority="5" operator="equal">
      <formula>"B"</formula>
    </cfRule>
    <cfRule type="cellIs" dxfId="422" priority="6" operator="equal">
      <formula>"A"</formula>
    </cfRule>
  </conditionalFormatting>
  <conditionalFormatting sqref="F68:F119">
    <cfRule type="cellIs" dxfId="421" priority="1" operator="equal">
      <formula>"C"</formula>
    </cfRule>
    <cfRule type="cellIs" dxfId="420" priority="2" operator="equal">
      <formula>"B"</formula>
    </cfRule>
    <cfRule type="cellIs" dxfId="419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3489-5EE9-4EEB-9003-FB517E9CCAF3}">
  <dimension ref="B1:Q121"/>
  <sheetViews>
    <sheetView zoomScale="80" zoomScaleNormal="80" workbookViewId="0">
      <selection activeCell="N13" sqref="N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111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19'!AL4</f>
        <v>111708.02356833767</v>
      </c>
      <c r="D4" s="197">
        <f t="shared" ref="D4:D35" si="0">C4/C$64</f>
        <v>0.58807533599526696</v>
      </c>
      <c r="E4" s="197">
        <f>D4</f>
        <v>0.58807533599526696</v>
      </c>
      <c r="F4" s="198" t="str">
        <f>IF(AND(E4&lt;=0),"C",IF(E4&lt;=0.8,"A",IF(E4&lt;=0.95,"B","C")))</f>
        <v>A</v>
      </c>
      <c r="G4" s="198" t="str">
        <f>VLOOKUP(B$4:B$63,I$4:M$63,5,0)</f>
        <v>A</v>
      </c>
      <c r="I4" s="99" t="s">
        <v>94</v>
      </c>
      <c r="J4" s="196">
        <f>'Юнит 19'!S4</f>
        <v>322</v>
      </c>
      <c r="K4" s="197">
        <f t="shared" ref="K4:K35" si="1">J4/J$64</f>
        <v>0.46</v>
      </c>
      <c r="L4" s="197">
        <f>K4</f>
        <v>0.46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19'!AL3</f>
        <v>43040.110298663305</v>
      </c>
      <c r="D5" s="197">
        <f t="shared" si="0"/>
        <v>0.22658020898271294</v>
      </c>
      <c r="E5" s="197">
        <f>E4+D5</f>
        <v>0.81465554497797987</v>
      </c>
      <c r="F5" s="198" t="str">
        <f t="shared" ref="F5:F57" si="2">IF(AND(E5&lt;=0),"C",IF(E5&lt;=0.8,"A",IF(E5&lt;=0.95,"B","C")))</f>
        <v>B</v>
      </c>
      <c r="G5" s="198" t="str">
        <f>VLOOKUP(B$4:B$63,I$4:M$63,5,0)</f>
        <v>A</v>
      </c>
      <c r="I5" s="99" t="s">
        <v>92</v>
      </c>
      <c r="J5" s="196">
        <f>'Юнит 19'!S3</f>
        <v>118</v>
      </c>
      <c r="K5" s="197">
        <f t="shared" si="1"/>
        <v>0.16857142857142857</v>
      </c>
      <c r="L5" s="197">
        <f>L4+K5</f>
        <v>0.62857142857142856</v>
      </c>
      <c r="M5" s="198" t="str">
        <f t="shared" ref="M5:M57" si="3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19'!AL8</f>
        <v>20857.187060150391</v>
      </c>
      <c r="D6" s="197">
        <f t="shared" si="0"/>
        <v>0.10980050399701652</v>
      </c>
      <c r="E6" s="197">
        <f t="shared" ref="E6:E57" si="4">E5+D6</f>
        <v>0.92445604897499645</v>
      </c>
      <c r="F6" s="198" t="str">
        <f t="shared" si="2"/>
        <v>B</v>
      </c>
      <c r="G6" s="198" t="str">
        <f>VLOOKUP(B$4:B$63,I$4:M$63,5,0)</f>
        <v>A</v>
      </c>
      <c r="I6" s="99" t="s">
        <v>98</v>
      </c>
      <c r="J6" s="196">
        <f>'Юнит 19'!S8</f>
        <v>62</v>
      </c>
      <c r="K6" s="197">
        <f t="shared" si="1"/>
        <v>8.8571428571428565E-2</v>
      </c>
      <c r="L6" s="197">
        <f t="shared" ref="L6:L57" si="5">L5+K6</f>
        <v>0.71714285714285708</v>
      </c>
      <c r="M6" s="198" t="str">
        <f t="shared" si="3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'Юнит 19'!AL6</f>
        <v>9730.1643010025018</v>
      </c>
      <c r="D7" s="197">
        <f t="shared" si="0"/>
        <v>5.1223443561336554E-2</v>
      </c>
      <c r="E7" s="197">
        <f t="shared" si="4"/>
        <v>0.97567949253633302</v>
      </c>
      <c r="F7" s="198" t="str">
        <f t="shared" si="2"/>
        <v>C</v>
      </c>
      <c r="G7" s="198" t="str">
        <f>VLOOKUP(B$4:B$63,I$4:M$63,5,0)</f>
        <v>B</v>
      </c>
      <c r="I7" s="99" t="s">
        <v>95</v>
      </c>
      <c r="J7" s="196">
        <f>'Юнит 19'!S5</f>
        <v>51</v>
      </c>
      <c r="K7" s="197">
        <f t="shared" si="1"/>
        <v>7.2857142857142856E-2</v>
      </c>
      <c r="L7" s="197">
        <f t="shared" si="5"/>
        <v>0.78999999999999992</v>
      </c>
      <c r="M7" s="198" t="str">
        <f t="shared" si="3"/>
        <v>A</v>
      </c>
    </row>
    <row r="8" spans="2:17" outlineLevel="1">
      <c r="B8" s="99" t="s">
        <v>97</v>
      </c>
      <c r="C8" s="196">
        <f>'Юнит 19'!AL7</f>
        <v>5426.753421136179</v>
      </c>
      <c r="D8" s="197">
        <f t="shared" si="0"/>
        <v>2.8568582090666143E-2</v>
      </c>
      <c r="E8" s="197">
        <f t="shared" si="4"/>
        <v>1.0042480746269991</v>
      </c>
      <c r="F8" s="198" t="str">
        <f t="shared" si="2"/>
        <v>C</v>
      </c>
      <c r="G8" s="198" t="str">
        <f>VLOOKUP(B$4:B$63,I$4:M$63,5,0)</f>
        <v>B</v>
      </c>
      <c r="I8" s="99" t="s">
        <v>97</v>
      </c>
      <c r="J8" s="196">
        <f>'Юнит 19'!S7</f>
        <v>29</v>
      </c>
      <c r="K8" s="197">
        <f t="shared" si="1"/>
        <v>4.1428571428571426E-2</v>
      </c>
      <c r="L8" s="197">
        <f t="shared" si="5"/>
        <v>0.83142857142857141</v>
      </c>
      <c r="M8" s="198" t="str">
        <f t="shared" si="3"/>
        <v>B</v>
      </c>
    </row>
    <row r="9" spans="2:17" outlineLevel="1">
      <c r="B9" s="99" t="s">
        <v>95</v>
      </c>
      <c r="C9" s="196">
        <f>'Юнит 19'!AL5</f>
        <v>3708.9954134503041</v>
      </c>
      <c r="D9" s="197">
        <f t="shared" si="0"/>
        <v>1.9525622728750153E-2</v>
      </c>
      <c r="E9" s="197">
        <f t="shared" si="4"/>
        <v>1.0237736973557492</v>
      </c>
      <c r="F9" s="198" t="str">
        <f t="shared" si="2"/>
        <v>C</v>
      </c>
      <c r="G9" s="198" t="str">
        <f>VLOOKUP(B$4:B$63,I$4:M$63,5,0)</f>
        <v>A</v>
      </c>
      <c r="I9" s="99" t="s">
        <v>96</v>
      </c>
      <c r="J9" s="196">
        <f>'Юнит 19'!S6</f>
        <v>28</v>
      </c>
      <c r="K9" s="197">
        <f t="shared" si="1"/>
        <v>0.04</v>
      </c>
      <c r="L9" s="197">
        <f t="shared" si="5"/>
        <v>0.87142857142857144</v>
      </c>
      <c r="M9" s="198" t="str">
        <f t="shared" si="3"/>
        <v>B</v>
      </c>
    </row>
    <row r="10" spans="2:17" outlineLevel="1">
      <c r="B10" s="99" t="s">
        <v>177</v>
      </c>
      <c r="C10" s="196">
        <f>'Юнит 19'!AL32</f>
        <v>3671.9771658312447</v>
      </c>
      <c r="D10" s="197">
        <f t="shared" si="0"/>
        <v>1.9330743992996523E-2</v>
      </c>
      <c r="E10" s="197">
        <f t="shared" si="4"/>
        <v>1.0431044413487458</v>
      </c>
      <c r="F10" s="198" t="str">
        <f t="shared" si="2"/>
        <v>C</v>
      </c>
      <c r="G10" s="198" t="str">
        <f>VLOOKUP(B$4:B$63,I$4:M$63,5,0)</f>
        <v>B</v>
      </c>
      <c r="I10" s="99" t="s">
        <v>202</v>
      </c>
      <c r="J10" s="196">
        <f>'Юнит 19'!S18</f>
        <v>10</v>
      </c>
      <c r="K10" s="197">
        <f t="shared" si="1"/>
        <v>1.4285714285714285E-2</v>
      </c>
      <c r="L10" s="197">
        <f t="shared" si="5"/>
        <v>0.88571428571428568</v>
      </c>
      <c r="M10" s="198" t="str">
        <f t="shared" si="3"/>
        <v>B</v>
      </c>
    </row>
    <row r="11" spans="2:17" outlineLevel="1">
      <c r="B11" s="99" t="s">
        <v>209</v>
      </c>
      <c r="C11" s="196">
        <f>'Юнит 19'!AL24</f>
        <v>2760.2195000000002</v>
      </c>
      <c r="D11" s="197">
        <f t="shared" si="0"/>
        <v>1.4530890065297598E-2</v>
      </c>
      <c r="E11" s="197">
        <f t="shared" si="4"/>
        <v>1.0576353314140434</v>
      </c>
      <c r="F11" s="198" t="str">
        <f t="shared" si="2"/>
        <v>C</v>
      </c>
      <c r="G11" s="198" t="str">
        <f>VLOOKUP(B$4:B$63,I$4:M$63,5,0)</f>
        <v>B</v>
      </c>
      <c r="I11" s="99" t="s">
        <v>200</v>
      </c>
      <c r="J11" s="196">
        <f>'Юнит 19'!S16</f>
        <v>9</v>
      </c>
      <c r="K11" s="197">
        <f t="shared" si="1"/>
        <v>1.2857142857142857E-2</v>
      </c>
      <c r="L11" s="197">
        <f t="shared" si="5"/>
        <v>0.89857142857142858</v>
      </c>
      <c r="M11" s="198" t="str">
        <f t="shared" si="3"/>
        <v>B</v>
      </c>
    </row>
    <row r="12" spans="2:17" outlineLevel="1">
      <c r="B12" s="99" t="s">
        <v>174</v>
      </c>
      <c r="C12" s="196">
        <f>'Юнит 19'!AL23</f>
        <v>2450.2799999999993</v>
      </c>
      <c r="D12" s="197">
        <f t="shared" si="0"/>
        <v>1.2899245624921275E-2</v>
      </c>
      <c r="E12" s="197">
        <f t="shared" si="4"/>
        <v>1.0705345770389647</v>
      </c>
      <c r="F12" s="198" t="str">
        <f t="shared" si="2"/>
        <v>C</v>
      </c>
      <c r="G12" s="198" t="str">
        <f>VLOOKUP(B$4:B$63,I$4:M$63,5,0)</f>
        <v>C</v>
      </c>
      <c r="I12" s="99" t="s">
        <v>201</v>
      </c>
      <c r="J12" s="196">
        <f>'Юнит 19'!S17</f>
        <v>8</v>
      </c>
      <c r="K12" s="197">
        <f t="shared" si="1"/>
        <v>1.1428571428571429E-2</v>
      </c>
      <c r="L12" s="197">
        <f t="shared" si="5"/>
        <v>0.91</v>
      </c>
      <c r="M12" s="198" t="str">
        <f t="shared" si="3"/>
        <v>B</v>
      </c>
    </row>
    <row r="13" spans="2:17" outlineLevel="1">
      <c r="B13" s="99" t="s">
        <v>173</v>
      </c>
      <c r="C13" s="196">
        <f>'Юнит 19'!AL22</f>
        <v>2261.442951127819</v>
      </c>
      <c r="D13" s="197">
        <f t="shared" si="0"/>
        <v>1.1905132512751434E-2</v>
      </c>
      <c r="E13" s="197">
        <f t="shared" si="4"/>
        <v>1.0824397095517162</v>
      </c>
      <c r="F13" s="198" t="str">
        <f t="shared" si="2"/>
        <v>C</v>
      </c>
      <c r="G13" s="198" t="str">
        <f>VLOOKUP(B$4:B$63,I$4:M$63,5,0)</f>
        <v>B</v>
      </c>
      <c r="I13" s="99" t="s">
        <v>177</v>
      </c>
      <c r="J13" s="196">
        <f>'Юнит 19'!S32</f>
        <v>8</v>
      </c>
      <c r="K13" s="197">
        <f t="shared" si="1"/>
        <v>1.1428571428571429E-2</v>
      </c>
      <c r="L13" s="197">
        <f t="shared" si="5"/>
        <v>0.92142857142857149</v>
      </c>
      <c r="M13" s="198" t="str">
        <f t="shared" si="3"/>
        <v>B</v>
      </c>
    </row>
    <row r="14" spans="2:17" outlineLevel="1">
      <c r="B14" s="99" t="s">
        <v>176</v>
      </c>
      <c r="C14" s="196">
        <f>'Юнит 19'!AL31</f>
        <v>2072.5499999999997</v>
      </c>
      <c r="D14" s="197">
        <f t="shared" si="0"/>
        <v>1.0910725108938812E-2</v>
      </c>
      <c r="E14" s="197">
        <f t="shared" si="4"/>
        <v>1.0933504346606551</v>
      </c>
      <c r="F14" s="198" t="str">
        <f t="shared" si="2"/>
        <v>C</v>
      </c>
      <c r="G14" s="198" t="str">
        <f>VLOOKUP(B$4:B$63,I$4:M$63,5,0)</f>
        <v>C</v>
      </c>
      <c r="I14" s="99" t="s">
        <v>173</v>
      </c>
      <c r="J14" s="196">
        <f>'Юнит 19'!S22</f>
        <v>7</v>
      </c>
      <c r="K14" s="197">
        <f t="shared" si="1"/>
        <v>0.01</v>
      </c>
      <c r="L14" s="197">
        <f t="shared" si="5"/>
        <v>0.93142857142857149</v>
      </c>
      <c r="M14" s="198" t="str">
        <f t="shared" si="3"/>
        <v>B</v>
      </c>
    </row>
    <row r="15" spans="2:17" outlineLevel="1">
      <c r="B15" s="99" t="s">
        <v>200</v>
      </c>
      <c r="C15" s="196">
        <f>'Юнит 19'!AL16</f>
        <v>1970.1400877192982</v>
      </c>
      <c r="D15" s="197">
        <f t="shared" si="0"/>
        <v>1.037159871810372E-2</v>
      </c>
      <c r="E15" s="197">
        <f t="shared" si="4"/>
        <v>1.1037220333787587</v>
      </c>
      <c r="F15" s="198" t="str">
        <f t="shared" si="2"/>
        <v>C</v>
      </c>
      <c r="G15" s="198" t="str">
        <f>VLOOKUP(B$4:B$63,I$4:M$63,5,0)</f>
        <v>B</v>
      </c>
      <c r="I15" s="99" t="s">
        <v>209</v>
      </c>
      <c r="J15" s="196">
        <f>'Юнит 19'!S24</f>
        <v>6</v>
      </c>
      <c r="K15" s="197">
        <f t="shared" si="1"/>
        <v>8.5714285714285719E-3</v>
      </c>
      <c r="L15" s="197">
        <f t="shared" si="5"/>
        <v>0.94000000000000006</v>
      </c>
      <c r="M15" s="198" t="str">
        <f t="shared" si="3"/>
        <v>B</v>
      </c>
    </row>
    <row r="16" spans="2:17" outlineLevel="1">
      <c r="B16" s="99" t="s">
        <v>172</v>
      </c>
      <c r="C16" s="196">
        <f>'Юнит 19'!AL21</f>
        <v>1830.1529365079364</v>
      </c>
      <c r="D16" s="197">
        <f t="shared" si="0"/>
        <v>9.6346508395721425E-3</v>
      </c>
      <c r="E16" s="197">
        <f t="shared" si="4"/>
        <v>1.1133566842183309</v>
      </c>
      <c r="F16" s="198" t="str">
        <f t="shared" si="2"/>
        <v>C</v>
      </c>
      <c r="G16" s="198" t="str">
        <f>VLOOKUP(B$4:B$63,I$4:M$63,5,0)</f>
        <v>C</v>
      </c>
      <c r="I16" s="99" t="s">
        <v>179</v>
      </c>
      <c r="J16" s="196">
        <f>'Юнит 19'!S34</f>
        <v>6</v>
      </c>
      <c r="K16" s="197">
        <f t="shared" si="1"/>
        <v>8.5714285714285719E-3</v>
      </c>
      <c r="L16" s="197">
        <f t="shared" si="5"/>
        <v>0.94857142857142862</v>
      </c>
      <c r="M16" s="198" t="str">
        <f t="shared" si="3"/>
        <v>B</v>
      </c>
    </row>
    <row r="17" spans="2:13" outlineLevel="1">
      <c r="B17" s="99" t="s">
        <v>171</v>
      </c>
      <c r="C17" s="196">
        <f>'Юнит 19'!AL20</f>
        <v>1739.8714999999997</v>
      </c>
      <c r="D17" s="197">
        <f t="shared" si="0"/>
        <v>9.1593735549815609E-3</v>
      </c>
      <c r="E17" s="197">
        <f t="shared" si="4"/>
        <v>1.1225160577733124</v>
      </c>
      <c r="F17" s="198" t="str">
        <f t="shared" si="2"/>
        <v>C</v>
      </c>
      <c r="G17" s="198" t="str">
        <f>VLOOKUP(B$4:B$63,I$4:M$63,5,0)</f>
        <v>C</v>
      </c>
      <c r="I17" s="99" t="s">
        <v>174</v>
      </c>
      <c r="J17" s="196">
        <f>'Юнит 19'!S23</f>
        <v>5</v>
      </c>
      <c r="K17" s="197">
        <f t="shared" si="1"/>
        <v>7.1428571428571426E-3</v>
      </c>
      <c r="L17" s="197">
        <f t="shared" si="5"/>
        <v>0.95571428571428574</v>
      </c>
      <c r="M17" s="198" t="str">
        <f t="shared" si="3"/>
        <v>C</v>
      </c>
    </row>
    <row r="18" spans="2:13" outlineLevel="1">
      <c r="B18" s="99" t="s">
        <v>99</v>
      </c>
      <c r="C18" s="196">
        <f>'Юнит 19'!AL9</f>
        <v>1000.3800000000003</v>
      </c>
      <c r="D18" s="197">
        <f t="shared" si="0"/>
        <v>5.2663970396276153E-3</v>
      </c>
      <c r="E18" s="197">
        <f t="shared" si="4"/>
        <v>1.12778245481294</v>
      </c>
      <c r="F18" s="198" t="str">
        <f t="shared" si="2"/>
        <v>C</v>
      </c>
      <c r="G18" s="198" t="str">
        <f>VLOOKUP(B$4:B$63,I$4:M$63,5,0)</f>
        <v>C</v>
      </c>
      <c r="I18" s="99" t="s">
        <v>211</v>
      </c>
      <c r="J18" s="196">
        <f>'Юнит 19'!S26</f>
        <v>5</v>
      </c>
      <c r="K18" s="197">
        <f t="shared" si="1"/>
        <v>7.1428571428571426E-3</v>
      </c>
      <c r="L18" s="197">
        <f t="shared" si="5"/>
        <v>0.96285714285714286</v>
      </c>
      <c r="M18" s="198" t="str">
        <f t="shared" si="3"/>
        <v>C</v>
      </c>
    </row>
    <row r="19" spans="2:13" outlineLevel="1">
      <c r="B19" s="99" t="s">
        <v>202</v>
      </c>
      <c r="C19" s="196">
        <f>'Юнит 19'!AL18</f>
        <v>840.54914628237339</v>
      </c>
      <c r="D19" s="197">
        <f t="shared" si="0"/>
        <v>4.4249840417071602E-3</v>
      </c>
      <c r="E19" s="197">
        <f t="shared" si="4"/>
        <v>1.1322074388546473</v>
      </c>
      <c r="F19" s="198" t="str">
        <f t="shared" si="2"/>
        <v>C</v>
      </c>
      <c r="G19" s="198" t="str">
        <f>VLOOKUP(B$4:B$63,I$4:M$63,5,0)</f>
        <v>B</v>
      </c>
      <c r="I19" s="99" t="s">
        <v>171</v>
      </c>
      <c r="J19" s="196">
        <f>'Юнит 19'!S20</f>
        <v>4</v>
      </c>
      <c r="K19" s="197">
        <f t="shared" si="1"/>
        <v>5.7142857142857143E-3</v>
      </c>
      <c r="L19" s="197">
        <f t="shared" si="5"/>
        <v>0.96857142857142853</v>
      </c>
      <c r="M19" s="198" t="str">
        <f t="shared" si="3"/>
        <v>C</v>
      </c>
    </row>
    <row r="20" spans="2:13" outlineLevel="1">
      <c r="B20" s="99" t="s">
        <v>175</v>
      </c>
      <c r="C20" s="196">
        <f>'Юнит 19'!AL30</f>
        <v>581.21</v>
      </c>
      <c r="D20" s="197">
        <f t="shared" si="0"/>
        <v>3.0597199298286306E-3</v>
      </c>
      <c r="E20" s="197">
        <f t="shared" si="4"/>
        <v>1.1352671587844758</v>
      </c>
      <c r="F20" s="198" t="str">
        <f t="shared" si="2"/>
        <v>C</v>
      </c>
      <c r="G20" s="198" t="str">
        <f>VLOOKUP(B$4:B$63,I$4:M$63,5,0)</f>
        <v>C</v>
      </c>
      <c r="I20" s="99" t="s">
        <v>172</v>
      </c>
      <c r="J20" s="196">
        <f>'Юнит 19'!S21</f>
        <v>4</v>
      </c>
      <c r="K20" s="197">
        <f t="shared" si="1"/>
        <v>5.7142857142857143E-3</v>
      </c>
      <c r="L20" s="197">
        <f t="shared" si="5"/>
        <v>0.9742857142857142</v>
      </c>
      <c r="M20" s="198" t="str">
        <f t="shared" si="3"/>
        <v>C</v>
      </c>
    </row>
    <row r="21" spans="2:13" outlineLevel="1">
      <c r="B21" s="99" t="s">
        <v>181</v>
      </c>
      <c r="C21" s="196">
        <f>'Юнит 19'!AL36</f>
        <v>434.53149749373432</v>
      </c>
      <c r="D21" s="197">
        <f t="shared" si="0"/>
        <v>2.2875461244986467E-3</v>
      </c>
      <c r="E21" s="197">
        <f t="shared" si="4"/>
        <v>1.1375547049089745</v>
      </c>
      <c r="F21" s="198" t="str">
        <f t="shared" si="2"/>
        <v>C</v>
      </c>
      <c r="G21" s="198" t="str">
        <f>VLOOKUP(B$4:B$63,I$4:M$63,5,0)</f>
        <v>C</v>
      </c>
      <c r="I21" s="99" t="s">
        <v>176</v>
      </c>
      <c r="J21" s="196">
        <f>'Юнит 19'!S31</f>
        <v>4</v>
      </c>
      <c r="K21" s="197">
        <f t="shared" si="1"/>
        <v>5.7142857142857143E-3</v>
      </c>
      <c r="L21" s="197">
        <f t="shared" si="5"/>
        <v>0.97999999999999987</v>
      </c>
      <c r="M21" s="198" t="str">
        <f t="shared" si="3"/>
        <v>C</v>
      </c>
    </row>
    <row r="22" spans="2:13" outlineLevel="1">
      <c r="B22" s="99" t="s">
        <v>180</v>
      </c>
      <c r="C22" s="196">
        <f>'Юнит 19'!AL35</f>
        <v>353.39720969089393</v>
      </c>
      <c r="D22" s="197">
        <f t="shared" si="0"/>
        <v>1.8604230581666793E-3</v>
      </c>
      <c r="E22" s="197">
        <f t="shared" si="4"/>
        <v>1.1394151279671412</v>
      </c>
      <c r="F22" s="198" t="str">
        <f t="shared" si="2"/>
        <v>C</v>
      </c>
      <c r="G22" s="198" t="str">
        <f>VLOOKUP(B$4:B$63,I$4:M$63,5,0)</f>
        <v>C</v>
      </c>
      <c r="I22" s="99" t="s">
        <v>210</v>
      </c>
      <c r="J22" s="196">
        <f>'Юнит 19'!S25</f>
        <v>3</v>
      </c>
      <c r="K22" s="197">
        <f t="shared" si="1"/>
        <v>4.2857142857142859E-3</v>
      </c>
      <c r="L22" s="197">
        <f t="shared" si="5"/>
        <v>0.98428571428571421</v>
      </c>
      <c r="M22" s="198" t="str">
        <f t="shared" si="3"/>
        <v>C</v>
      </c>
    </row>
    <row r="23" spans="2:13" outlineLevel="1">
      <c r="B23" s="262" t="s">
        <v>271</v>
      </c>
      <c r="C23" s="196">
        <f>'Юнит 19'!AL55</f>
        <v>194.84002923976621</v>
      </c>
      <c r="D23" s="197">
        <f t="shared" si="0"/>
        <v>1.0257151814203227E-3</v>
      </c>
      <c r="E23" s="197">
        <f t="shared" si="4"/>
        <v>1.1404408431485615</v>
      </c>
      <c r="F23" s="198" t="str">
        <f t="shared" si="2"/>
        <v>C</v>
      </c>
      <c r="G23" s="198" t="str">
        <f>VLOOKUP(B$4:B$63,I$4:M$63,5,0)</f>
        <v>C</v>
      </c>
      <c r="I23" s="99" t="s">
        <v>99</v>
      </c>
      <c r="J23" s="196">
        <f>'Юнит 19'!S9</f>
        <v>2</v>
      </c>
      <c r="K23" s="197">
        <f t="shared" si="1"/>
        <v>2.8571428571428571E-3</v>
      </c>
      <c r="L23" s="197">
        <f t="shared" si="5"/>
        <v>0.9871428571428571</v>
      </c>
      <c r="M23" s="198" t="str">
        <f t="shared" si="3"/>
        <v>C</v>
      </c>
    </row>
    <row r="24" spans="2:13" outlineLevel="1">
      <c r="B24" s="99" t="s">
        <v>101</v>
      </c>
      <c r="C24" s="196">
        <f>'Юнит 19'!AL11</f>
        <v>0</v>
      </c>
      <c r="D24" s="197">
        <f t="shared" si="0"/>
        <v>0</v>
      </c>
      <c r="E24" s="197">
        <f t="shared" si="4"/>
        <v>1.1404408431485615</v>
      </c>
      <c r="F24" s="198" t="str">
        <f t="shared" si="2"/>
        <v>C</v>
      </c>
      <c r="G24" s="198" t="str">
        <f>VLOOKUP(B$4:B$63,I$4:M$63,5,0)</f>
        <v>C</v>
      </c>
      <c r="I24" s="262" t="s">
        <v>266</v>
      </c>
      <c r="J24" s="196">
        <f>'Юнит 19'!S50</f>
        <v>2</v>
      </c>
      <c r="K24" s="197">
        <f t="shared" si="1"/>
        <v>2.8571428571428571E-3</v>
      </c>
      <c r="L24" s="197">
        <f t="shared" si="5"/>
        <v>0.99</v>
      </c>
      <c r="M24" s="198" t="str">
        <f t="shared" si="3"/>
        <v>C</v>
      </c>
    </row>
    <row r="25" spans="2:13" outlineLevel="1">
      <c r="B25" s="99" t="s">
        <v>102</v>
      </c>
      <c r="C25" s="196">
        <f>'Юнит 19'!AL12</f>
        <v>0</v>
      </c>
      <c r="D25" s="197">
        <f t="shared" si="0"/>
        <v>0</v>
      </c>
      <c r="E25" s="197">
        <f t="shared" si="4"/>
        <v>1.1404408431485615</v>
      </c>
      <c r="F25" s="198" t="str">
        <f t="shared" si="2"/>
        <v>C</v>
      </c>
      <c r="G25" s="198" t="str">
        <f>VLOOKUP(B$4:B$63,I$4:M$63,5,0)</f>
        <v>C</v>
      </c>
      <c r="I25" s="262" t="s">
        <v>271</v>
      </c>
      <c r="J25" s="196">
        <f>'Юнит 19'!S55</f>
        <v>2</v>
      </c>
      <c r="K25" s="197">
        <f t="shared" si="1"/>
        <v>2.8571428571428571E-3</v>
      </c>
      <c r="L25" s="197">
        <f t="shared" si="5"/>
        <v>0.99285714285714288</v>
      </c>
      <c r="M25" s="198" t="str">
        <f t="shared" si="3"/>
        <v>C</v>
      </c>
    </row>
    <row r="26" spans="2:13" outlineLevel="1">
      <c r="B26" s="99" t="s">
        <v>103</v>
      </c>
      <c r="C26" s="196">
        <f>'Юнит 19'!AL13</f>
        <v>0</v>
      </c>
      <c r="D26" s="197">
        <f t="shared" si="0"/>
        <v>0</v>
      </c>
      <c r="E26" s="197">
        <f t="shared" si="4"/>
        <v>1.1404408431485615</v>
      </c>
      <c r="F26" s="198" t="str">
        <f t="shared" si="2"/>
        <v>C</v>
      </c>
      <c r="G26" s="198" t="str">
        <f>VLOOKUP(B$4:B$63,I$4:M$63,5,0)</f>
        <v>C</v>
      </c>
      <c r="I26" s="99" t="s">
        <v>175</v>
      </c>
      <c r="J26" s="196">
        <f>'Юнит 19'!S30</f>
        <v>1</v>
      </c>
      <c r="K26" s="197">
        <f t="shared" si="1"/>
        <v>1.4285714285714286E-3</v>
      </c>
      <c r="L26" s="197">
        <f t="shared" si="5"/>
        <v>0.99428571428571433</v>
      </c>
      <c r="M26" s="198" t="str">
        <f t="shared" si="3"/>
        <v>C</v>
      </c>
    </row>
    <row r="27" spans="2:13" outlineLevel="1">
      <c r="B27" s="99" t="s">
        <v>105</v>
      </c>
      <c r="C27" s="196">
        <f>'Юнит 19'!AL15</f>
        <v>0</v>
      </c>
      <c r="D27" s="197">
        <f t="shared" si="0"/>
        <v>0</v>
      </c>
      <c r="E27" s="197">
        <f t="shared" si="4"/>
        <v>1.1404408431485615</v>
      </c>
      <c r="F27" s="198" t="str">
        <f t="shared" si="2"/>
        <v>C</v>
      </c>
      <c r="G27" s="198" t="str">
        <f>VLOOKUP(B$4:B$63,I$4:M$63,5,0)</f>
        <v>C</v>
      </c>
      <c r="I27" s="99" t="s">
        <v>180</v>
      </c>
      <c r="J27" s="196">
        <f>'Юнит 19'!S35</f>
        <v>1</v>
      </c>
      <c r="K27" s="197">
        <f t="shared" si="1"/>
        <v>1.4285714285714286E-3</v>
      </c>
      <c r="L27" s="197">
        <f t="shared" si="5"/>
        <v>0.99571428571428577</v>
      </c>
      <c r="M27" s="198" t="str">
        <f t="shared" si="3"/>
        <v>C</v>
      </c>
    </row>
    <row r="28" spans="2:13" outlineLevel="1">
      <c r="B28" s="99" t="s">
        <v>197</v>
      </c>
      <c r="C28" s="196">
        <f>'Юнит 19'!AL27</f>
        <v>0</v>
      </c>
      <c r="D28" s="197">
        <f t="shared" si="0"/>
        <v>0</v>
      </c>
      <c r="E28" s="197">
        <f>E24+D28</f>
        <v>1.1404408431485615</v>
      </c>
      <c r="F28" s="198" t="str">
        <f t="shared" si="2"/>
        <v>C</v>
      </c>
      <c r="G28" s="198" t="str">
        <f>VLOOKUP(B$4:B$63,I$4:M$63,5,0)</f>
        <v>C</v>
      </c>
      <c r="I28" s="99" t="s">
        <v>181</v>
      </c>
      <c r="J28" s="196">
        <f>'Юнит 19'!S36</f>
        <v>1</v>
      </c>
      <c r="K28" s="197">
        <f t="shared" si="1"/>
        <v>1.4285714285714286E-3</v>
      </c>
      <c r="L28" s="197">
        <f>L24+K28</f>
        <v>0.99142857142857144</v>
      </c>
      <c r="M28" s="198" t="str">
        <f t="shared" si="3"/>
        <v>C</v>
      </c>
    </row>
    <row r="29" spans="2:13" outlineLevel="1">
      <c r="B29" s="99" t="s">
        <v>198</v>
      </c>
      <c r="C29" s="196">
        <f>'Юнит 19'!AL28</f>
        <v>0</v>
      </c>
      <c r="D29" s="197">
        <f t="shared" si="0"/>
        <v>0</v>
      </c>
      <c r="E29" s="197">
        <f t="shared" si="4"/>
        <v>1.1404408431485615</v>
      </c>
      <c r="F29" s="198" t="str">
        <f t="shared" si="2"/>
        <v>C</v>
      </c>
      <c r="G29" s="198" t="str">
        <f>VLOOKUP(B$4:B$63,I$4:M$63,5,0)</f>
        <v>C</v>
      </c>
      <c r="I29" s="99" t="s">
        <v>184</v>
      </c>
      <c r="J29" s="196">
        <f>'Юнит 19'!S39</f>
        <v>1</v>
      </c>
      <c r="K29" s="197">
        <f t="shared" si="1"/>
        <v>1.4285714285714286E-3</v>
      </c>
      <c r="L29" s="197">
        <f t="shared" si="5"/>
        <v>0.99285714285714288</v>
      </c>
      <c r="M29" s="198" t="str">
        <f t="shared" si="3"/>
        <v>C</v>
      </c>
    </row>
    <row r="30" spans="2:13" outlineLevel="1">
      <c r="B30" s="99" t="s">
        <v>178</v>
      </c>
      <c r="C30" s="196">
        <f>'Юнит 19'!AL33</f>
        <v>0</v>
      </c>
      <c r="D30" s="197">
        <f t="shared" si="0"/>
        <v>0</v>
      </c>
      <c r="E30" s="197">
        <f t="shared" si="4"/>
        <v>1.1404408431485615</v>
      </c>
      <c r="F30" s="198" t="str">
        <f t="shared" si="2"/>
        <v>C</v>
      </c>
      <c r="G30" s="198" t="str">
        <f>VLOOKUP(B$4:B$63,I$4:M$63,5,0)</f>
        <v>C</v>
      </c>
      <c r="I30" s="262" t="s">
        <v>269</v>
      </c>
      <c r="J30" s="196">
        <f>'Юнит 19'!S53</f>
        <v>1</v>
      </c>
      <c r="K30" s="197">
        <f t="shared" si="1"/>
        <v>1.4285714285714286E-3</v>
      </c>
      <c r="L30" s="197">
        <f t="shared" si="5"/>
        <v>0.99428571428571433</v>
      </c>
      <c r="M30" s="198" t="str">
        <f t="shared" si="3"/>
        <v>C</v>
      </c>
    </row>
    <row r="31" spans="2:13" outlineLevel="1">
      <c r="B31" s="262" t="s">
        <v>350</v>
      </c>
      <c r="C31" s="196">
        <f>'Юнит 19'!AL61</f>
        <v>0</v>
      </c>
      <c r="D31" s="197">
        <f t="shared" si="0"/>
        <v>0</v>
      </c>
      <c r="E31" s="197">
        <f t="shared" si="4"/>
        <v>1.1404408431485615</v>
      </c>
      <c r="F31" s="198" t="str">
        <f t="shared" si="2"/>
        <v>C</v>
      </c>
      <c r="G31" s="198" t="str">
        <f>VLOOKUP(B$4:B$63,I$4:M$63,5,0)</f>
        <v>C</v>
      </c>
      <c r="I31" s="262" t="s">
        <v>348</v>
      </c>
      <c r="J31" s="196">
        <f>'Юнит 19'!S59</f>
        <v>1</v>
      </c>
      <c r="K31" s="197">
        <f t="shared" si="1"/>
        <v>1.4285714285714286E-3</v>
      </c>
      <c r="L31" s="197">
        <f t="shared" si="5"/>
        <v>0.99571428571428577</v>
      </c>
      <c r="M31" s="198" t="str">
        <f t="shared" si="3"/>
        <v>C</v>
      </c>
    </row>
    <row r="32" spans="2:13" outlineLevel="1">
      <c r="B32" s="262" t="s">
        <v>351</v>
      </c>
      <c r="C32" s="196">
        <f>'Юнит 19'!AL62</f>
        <v>0</v>
      </c>
      <c r="D32" s="197">
        <f t="shared" si="0"/>
        <v>0</v>
      </c>
      <c r="E32" s="197">
        <f t="shared" si="4"/>
        <v>1.1404408431485615</v>
      </c>
      <c r="F32" s="198" t="str">
        <f t="shared" si="2"/>
        <v>C</v>
      </c>
      <c r="G32" s="198" t="str">
        <f>VLOOKUP(B$4:B$63,I$4:M$63,5,0)</f>
        <v>C</v>
      </c>
      <c r="I32" s="99" t="s">
        <v>100</v>
      </c>
      <c r="J32" s="196">
        <f>'Юнит 19'!S10</f>
        <v>0</v>
      </c>
      <c r="K32" s="197">
        <f t="shared" si="1"/>
        <v>0</v>
      </c>
      <c r="L32" s="197">
        <f t="shared" si="5"/>
        <v>0.99571428571428577</v>
      </c>
      <c r="M32" s="198" t="str">
        <f t="shared" si="3"/>
        <v>C</v>
      </c>
    </row>
    <row r="33" spans="2:13" outlineLevel="1">
      <c r="B33" s="99" t="s">
        <v>186</v>
      </c>
      <c r="C33" s="196">
        <f>'Юнит 19'!AL41</f>
        <v>-3.1671365914786969</v>
      </c>
      <c r="D33" s="197">
        <f t="shared" si="0"/>
        <v>-1.6673063005517603E-5</v>
      </c>
      <c r="E33" s="197">
        <f t="shared" si="4"/>
        <v>1.140424170085556</v>
      </c>
      <c r="F33" s="198" t="str">
        <f t="shared" si="2"/>
        <v>C</v>
      </c>
      <c r="G33" s="198" t="str">
        <f>VLOOKUP(B$4:B$63,I$4:M$63,5,0)</f>
        <v>C</v>
      </c>
      <c r="I33" s="99" t="s">
        <v>101</v>
      </c>
      <c r="J33" s="196">
        <f>'Юнит 19'!S11</f>
        <v>0</v>
      </c>
      <c r="K33" s="197">
        <f t="shared" si="1"/>
        <v>0</v>
      </c>
      <c r="L33" s="197">
        <f t="shared" si="5"/>
        <v>0.99571428571428577</v>
      </c>
      <c r="M33" s="198" t="str">
        <f t="shared" si="3"/>
        <v>C</v>
      </c>
    </row>
    <row r="34" spans="2:13" outlineLevel="1">
      <c r="B34" s="99" t="s">
        <v>100</v>
      </c>
      <c r="C34" s="196">
        <f>'Юнит 19'!AL10</f>
        <v>-6.3342731829573937</v>
      </c>
      <c r="D34" s="197">
        <f t="shared" si="0"/>
        <v>-3.3346126011035206E-5</v>
      </c>
      <c r="E34" s="197">
        <f t="shared" si="4"/>
        <v>1.1403908239595448</v>
      </c>
      <c r="F34" s="198" t="str">
        <f t="shared" si="2"/>
        <v>C</v>
      </c>
      <c r="G34" s="198" t="str">
        <f>VLOOKUP(B$4:B$63,I$4:M$63,5,0)</f>
        <v>C</v>
      </c>
      <c r="I34" s="99" t="s">
        <v>102</v>
      </c>
      <c r="J34" s="196">
        <f>'Юнит 19'!S12</f>
        <v>0</v>
      </c>
      <c r="K34" s="197">
        <f t="shared" si="1"/>
        <v>0</v>
      </c>
      <c r="L34" s="197">
        <f t="shared" si="5"/>
        <v>0.99571428571428577</v>
      </c>
      <c r="M34" s="198" t="str">
        <f t="shared" si="3"/>
        <v>C</v>
      </c>
    </row>
    <row r="35" spans="2:13" outlineLevel="1">
      <c r="B35" s="99" t="s">
        <v>185</v>
      </c>
      <c r="C35" s="196">
        <f>'Юнит 19'!AL40</f>
        <v>-8.4456975772765244</v>
      </c>
      <c r="D35" s="197">
        <f t="shared" si="0"/>
        <v>-4.4461501348046933E-5</v>
      </c>
      <c r="E35" s="197">
        <f t="shared" si="4"/>
        <v>1.1403463624581969</v>
      </c>
      <c r="F35" s="198" t="str">
        <f t="shared" si="2"/>
        <v>C</v>
      </c>
      <c r="G35" s="198" t="str">
        <f>VLOOKUP(B$4:B$63,I$4:M$63,5,0)</f>
        <v>C</v>
      </c>
      <c r="I35" s="99" t="s">
        <v>103</v>
      </c>
      <c r="J35" s="196">
        <f>'Юнит 19'!S13</f>
        <v>0</v>
      </c>
      <c r="K35" s="197">
        <f t="shared" si="1"/>
        <v>0</v>
      </c>
      <c r="L35" s="197">
        <f t="shared" si="5"/>
        <v>0.99571428571428577</v>
      </c>
      <c r="M35" s="198" t="str">
        <f t="shared" si="3"/>
        <v>C</v>
      </c>
    </row>
    <row r="36" spans="2:13" outlineLevel="1">
      <c r="B36" s="99" t="s">
        <v>187</v>
      </c>
      <c r="C36" s="196">
        <f>'Юнит 19'!AL42</f>
        <v>-8.4456975772765244</v>
      </c>
      <c r="D36" s="197">
        <f t="shared" ref="D36:D67" si="6">C36/C$64</f>
        <v>-4.4461501348046933E-5</v>
      </c>
      <c r="E36" s="197">
        <f t="shared" si="4"/>
        <v>1.1403019009568489</v>
      </c>
      <c r="F36" s="198" t="str">
        <f t="shared" si="2"/>
        <v>C</v>
      </c>
      <c r="G36" s="198" t="str">
        <f>VLOOKUP(B$4:B$63,I$4:M$63,5,0)</f>
        <v>C</v>
      </c>
      <c r="I36" s="99" t="s">
        <v>105</v>
      </c>
      <c r="J36" s="196">
        <f>'Юнит 19'!S15</f>
        <v>0</v>
      </c>
      <c r="K36" s="197">
        <f t="shared" ref="K36:K67" si="7">J36/J$64</f>
        <v>0</v>
      </c>
      <c r="L36" s="197">
        <f t="shared" si="5"/>
        <v>0.99571428571428577</v>
      </c>
      <c r="M36" s="198" t="str">
        <f t="shared" si="3"/>
        <v>C</v>
      </c>
    </row>
    <row r="37" spans="2:13" outlineLevel="1">
      <c r="B37" s="262" t="s">
        <v>270</v>
      </c>
      <c r="C37" s="196">
        <f>'Юнит 19'!AL54</f>
        <v>-14.779970760233919</v>
      </c>
      <c r="D37" s="197">
        <f t="shared" si="6"/>
        <v>-7.7807627359082146E-5</v>
      </c>
      <c r="E37" s="197">
        <f t="shared" si="4"/>
        <v>1.1402240933294898</v>
      </c>
      <c r="F37" s="198" t="str">
        <f t="shared" si="2"/>
        <v>C</v>
      </c>
      <c r="G37" s="198" t="str">
        <f>VLOOKUP(B$4:B$63,I$4:M$63,5,0)</f>
        <v>C</v>
      </c>
      <c r="I37" s="99" t="s">
        <v>170</v>
      </c>
      <c r="J37" s="196">
        <f>'Юнит 19'!S19</f>
        <v>0</v>
      </c>
      <c r="K37" s="197">
        <f t="shared" si="7"/>
        <v>0</v>
      </c>
      <c r="L37" s="197">
        <f t="shared" si="5"/>
        <v>0.99571428571428577</v>
      </c>
      <c r="M37" s="198" t="str">
        <f t="shared" si="3"/>
        <v>C</v>
      </c>
    </row>
    <row r="38" spans="2:13" outlineLevel="1">
      <c r="B38" s="99" t="s">
        <v>188</v>
      </c>
      <c r="C38" s="196">
        <f>'Юнит 19'!AL43</f>
        <v>-23.225668337510442</v>
      </c>
      <c r="D38" s="197">
        <f t="shared" si="6"/>
        <v>-1.2226912870712907E-4</v>
      </c>
      <c r="E38" s="197">
        <f t="shared" si="4"/>
        <v>1.1401018242007828</v>
      </c>
      <c r="F38" s="198" t="str">
        <f t="shared" si="2"/>
        <v>C</v>
      </c>
      <c r="G38" s="198" t="str">
        <f>VLOOKUP(B$4:B$63,I$4:M$63,5,0)</f>
        <v>C</v>
      </c>
      <c r="I38" s="99" t="s">
        <v>197</v>
      </c>
      <c r="J38" s="196">
        <f>'Юнит 19'!S27</f>
        <v>0</v>
      </c>
      <c r="K38" s="197">
        <f t="shared" si="7"/>
        <v>0</v>
      </c>
      <c r="L38" s="197">
        <f t="shared" si="5"/>
        <v>0.99571428571428577</v>
      </c>
      <c r="M38" s="198" t="str">
        <f t="shared" si="3"/>
        <v>C</v>
      </c>
    </row>
    <row r="39" spans="2:13" outlineLevel="1">
      <c r="B39" s="99" t="s">
        <v>183</v>
      </c>
      <c r="C39" s="196">
        <f>'Юнит 19'!AL38</f>
        <v>-93.847121971595641</v>
      </c>
      <c r="D39" s="197">
        <f t="shared" si="6"/>
        <v>-4.9404846691135655E-4</v>
      </c>
      <c r="E39" s="197">
        <f t="shared" si="4"/>
        <v>1.1396077757338714</v>
      </c>
      <c r="F39" s="198" t="str">
        <f t="shared" si="2"/>
        <v>C</v>
      </c>
      <c r="G39" s="198" t="str">
        <f>VLOOKUP(B$4:B$63,I$4:M$63,5,0)</f>
        <v>C</v>
      </c>
      <c r="I39" s="99" t="s">
        <v>198</v>
      </c>
      <c r="J39" s="196">
        <f>'Юнит 19'!S28</f>
        <v>0</v>
      </c>
      <c r="K39" s="197">
        <f t="shared" si="7"/>
        <v>0</v>
      </c>
      <c r="L39" s="197">
        <f t="shared" si="5"/>
        <v>0.99571428571428577</v>
      </c>
      <c r="M39" s="198" t="str">
        <f t="shared" si="3"/>
        <v>C</v>
      </c>
    </row>
    <row r="40" spans="2:13" outlineLevel="1">
      <c r="B40" s="99" t="s">
        <v>182</v>
      </c>
      <c r="C40" s="196">
        <f>'Юнит 19'!AL37</f>
        <v>-95.411409774436095</v>
      </c>
      <c r="D40" s="197">
        <f t="shared" si="6"/>
        <v>-5.0228349825345105E-4</v>
      </c>
      <c r="E40" s="197">
        <f t="shared" si="4"/>
        <v>1.1391054922356179</v>
      </c>
      <c r="F40" s="198" t="str">
        <f t="shared" si="2"/>
        <v>C</v>
      </c>
      <c r="G40" s="198" t="str">
        <f>VLOOKUP(B$4:B$63,I$4:M$63,5,0)</f>
        <v>C</v>
      </c>
      <c r="I40" s="99" t="s">
        <v>199</v>
      </c>
      <c r="J40" s="196">
        <f>'Юнит 19'!S29</f>
        <v>0</v>
      </c>
      <c r="K40" s="197">
        <f t="shared" si="7"/>
        <v>0</v>
      </c>
      <c r="L40" s="197">
        <f t="shared" si="5"/>
        <v>0.99571428571428577</v>
      </c>
      <c r="M40" s="198" t="str">
        <f t="shared" si="3"/>
        <v>C</v>
      </c>
    </row>
    <row r="41" spans="2:13" outlineLevel="1">
      <c r="B41" s="99" t="s">
        <v>199</v>
      </c>
      <c r="C41" s="196">
        <f>'Юнит 19'!AL29</f>
        <v>-101.62142439431913</v>
      </c>
      <c r="D41" s="197">
        <f t="shared" si="6"/>
        <v>-5.3497547791137728E-4</v>
      </c>
      <c r="E41" s="197">
        <f t="shared" si="4"/>
        <v>1.1385705167577065</v>
      </c>
      <c r="F41" s="198" t="str">
        <f t="shared" si="2"/>
        <v>C</v>
      </c>
      <c r="G41" s="198" t="str">
        <f>VLOOKUP(B$4:B$63,I$4:M$63,5,0)</f>
        <v>C</v>
      </c>
      <c r="I41" s="99" t="s">
        <v>178</v>
      </c>
      <c r="J41" s="196">
        <f>'Юнит 19'!S33</f>
        <v>0</v>
      </c>
      <c r="K41" s="197">
        <f t="shared" si="7"/>
        <v>0</v>
      </c>
      <c r="L41" s="197">
        <f t="shared" si="5"/>
        <v>0.99571428571428577</v>
      </c>
      <c r="M41" s="198" t="str">
        <f t="shared" si="3"/>
        <v>C</v>
      </c>
    </row>
    <row r="42" spans="2:13" outlineLevel="1">
      <c r="B42" s="99" t="s">
        <v>170</v>
      </c>
      <c r="C42" s="196">
        <f>'Юнит 19'!AL19</f>
        <v>-190.10999999999999</v>
      </c>
      <c r="D42" s="197">
        <f t="shared" si="6"/>
        <v>-1.0008144317195521E-3</v>
      </c>
      <c r="E42" s="197">
        <f t="shared" si="4"/>
        <v>1.137569702325987</v>
      </c>
      <c r="F42" s="198" t="str">
        <f t="shared" si="2"/>
        <v>C</v>
      </c>
      <c r="G42" s="198" t="str">
        <f>VLOOKUP(B$4:B$63,I$4:M$63,5,0)</f>
        <v>C</v>
      </c>
      <c r="I42" s="99" t="s">
        <v>182</v>
      </c>
      <c r="J42" s="196">
        <f>'Юнит 19'!S37</f>
        <v>0</v>
      </c>
      <c r="K42" s="197">
        <f t="shared" si="7"/>
        <v>0</v>
      </c>
      <c r="L42" s="197">
        <f t="shared" si="5"/>
        <v>0.99571428571428577</v>
      </c>
      <c r="M42" s="198" t="str">
        <f t="shared" si="3"/>
        <v>C</v>
      </c>
    </row>
    <row r="43" spans="2:13" outlineLevel="1">
      <c r="B43" s="99" t="s">
        <v>201</v>
      </c>
      <c r="C43" s="196">
        <f>'Юнит 19'!AL17</f>
        <v>-193.15706349206295</v>
      </c>
      <c r="D43" s="197">
        <f t="shared" si="6"/>
        <v>-1.0168553823124845E-3</v>
      </c>
      <c r="E43" s="197">
        <f t="shared" si="4"/>
        <v>1.1365528469436745</v>
      </c>
      <c r="F43" s="198" t="str">
        <f t="shared" si="2"/>
        <v>C</v>
      </c>
      <c r="G43" s="198" t="str">
        <f>VLOOKUP(B$4:B$63,I$4:M$63,5,0)</f>
        <v>B</v>
      </c>
      <c r="I43" s="99" t="s">
        <v>183</v>
      </c>
      <c r="J43" s="196">
        <f>'Юнит 19'!S38</f>
        <v>0</v>
      </c>
      <c r="K43" s="197">
        <f t="shared" si="7"/>
        <v>0</v>
      </c>
      <c r="L43" s="197">
        <f t="shared" si="5"/>
        <v>0.99571428571428577</v>
      </c>
      <c r="M43" s="198" t="str">
        <f t="shared" si="3"/>
        <v>C</v>
      </c>
    </row>
    <row r="44" spans="2:13" outlineLevel="1">
      <c r="B44" s="99" t="s">
        <v>184</v>
      </c>
      <c r="C44" s="196">
        <f>'Юнит 19'!AL39</f>
        <v>-561.97854636591478</v>
      </c>
      <c r="D44" s="197">
        <f t="shared" si="6"/>
        <v>-2.9584779313017884E-3</v>
      </c>
      <c r="E44" s="197">
        <f t="shared" si="4"/>
        <v>1.1335943690123726</v>
      </c>
      <c r="F44" s="198" t="str">
        <f t="shared" si="2"/>
        <v>C</v>
      </c>
      <c r="G44" s="198" t="str">
        <f>VLOOKUP(B$4:B$63,I$4:M$63,5,0)</f>
        <v>C</v>
      </c>
      <c r="I44" s="99" t="s">
        <v>185</v>
      </c>
      <c r="J44" s="196">
        <f>'Юнит 19'!S40</f>
        <v>0</v>
      </c>
      <c r="K44" s="197">
        <f t="shared" si="7"/>
        <v>0</v>
      </c>
      <c r="L44" s="197">
        <f t="shared" si="5"/>
        <v>0.99571428571428577</v>
      </c>
      <c r="M44" s="198" t="str">
        <f t="shared" si="3"/>
        <v>C</v>
      </c>
    </row>
    <row r="45" spans="2:13" outlineLevel="1">
      <c r="B45" s="262" t="s">
        <v>269</v>
      </c>
      <c r="C45" s="196">
        <f>'Юнит 19'!AL53</f>
        <v>-582.84563909774442</v>
      </c>
      <c r="D45" s="197">
        <f t="shared" si="6"/>
        <v>-3.0683305826828063E-3</v>
      </c>
      <c r="E45" s="197">
        <f t="shared" si="4"/>
        <v>1.1305260384296898</v>
      </c>
      <c r="F45" s="198" t="str">
        <f t="shared" si="2"/>
        <v>C</v>
      </c>
      <c r="G45" s="198" t="str">
        <f>VLOOKUP(B$4:B$63,I$4:M$63,5,0)</f>
        <v>C</v>
      </c>
      <c r="I45" s="99" t="s">
        <v>186</v>
      </c>
      <c r="J45" s="196">
        <f>'Юнит 19'!S41</f>
        <v>0</v>
      </c>
      <c r="K45" s="197">
        <f t="shared" si="7"/>
        <v>0</v>
      </c>
      <c r="L45" s="197">
        <f t="shared" si="5"/>
        <v>0.99571428571428577</v>
      </c>
      <c r="M45" s="198" t="str">
        <f t="shared" si="3"/>
        <v>C</v>
      </c>
    </row>
    <row r="46" spans="2:13" outlineLevel="1">
      <c r="B46" s="262" t="s">
        <v>264</v>
      </c>
      <c r="C46" s="196">
        <f>'Юнит 19'!AL48</f>
        <v>-634.00563909774439</v>
      </c>
      <c r="D46" s="197">
        <f t="shared" si="6"/>
        <v>-3.3376571111493375E-3</v>
      </c>
      <c r="E46" s="197">
        <f t="shared" si="4"/>
        <v>1.1271883813185404</v>
      </c>
      <c r="F46" s="198" t="str">
        <f t="shared" si="2"/>
        <v>C</v>
      </c>
      <c r="G46" s="198" t="str">
        <f>VLOOKUP(B$4:B$63,I$4:M$63,5,0)</f>
        <v>C</v>
      </c>
      <c r="I46" s="99" t="s">
        <v>187</v>
      </c>
      <c r="J46" s="196">
        <f>'Юнит 19'!S42</f>
        <v>0</v>
      </c>
      <c r="K46" s="197">
        <f t="shared" si="7"/>
        <v>0</v>
      </c>
      <c r="L46" s="197">
        <f t="shared" si="5"/>
        <v>0.99571428571428577</v>
      </c>
      <c r="M46" s="198" t="str">
        <f t="shared" si="3"/>
        <v>C</v>
      </c>
    </row>
    <row r="47" spans="2:13" outlineLevel="1">
      <c r="B47" s="262" t="s">
        <v>267</v>
      </c>
      <c r="C47" s="196">
        <f>'Юнит 19'!AL51</f>
        <v>-729.6113512949039</v>
      </c>
      <c r="D47" s="197">
        <f t="shared" si="6"/>
        <v>-3.8409634944103085E-3</v>
      </c>
      <c r="E47" s="197">
        <f t="shared" si="4"/>
        <v>1.1233474178241301</v>
      </c>
      <c r="F47" s="198" t="str">
        <f t="shared" si="2"/>
        <v>C</v>
      </c>
      <c r="G47" s="198" t="str">
        <f>VLOOKUP(B$4:B$63,I$4:M$63,5,0)</f>
        <v>C</v>
      </c>
      <c r="I47" s="99" t="s">
        <v>188</v>
      </c>
      <c r="J47" s="196">
        <f>'Юнит 19'!S43</f>
        <v>0</v>
      </c>
      <c r="K47" s="197">
        <f t="shared" si="7"/>
        <v>0</v>
      </c>
      <c r="L47" s="197">
        <f t="shared" si="5"/>
        <v>0.99571428571428577</v>
      </c>
      <c r="M47" s="198" t="str">
        <f t="shared" si="3"/>
        <v>C</v>
      </c>
    </row>
    <row r="48" spans="2:13" outlineLevel="1">
      <c r="B48" s="99" t="s">
        <v>104</v>
      </c>
      <c r="C48" s="196">
        <f>'Юнит 19'!AL14</f>
        <v>-861.62425856307448</v>
      </c>
      <c r="D48" s="197">
        <f t="shared" si="6"/>
        <v>-4.5359317904875279E-3</v>
      </c>
      <c r="E48" s="197">
        <f t="shared" si="4"/>
        <v>1.1188114860336424</v>
      </c>
      <c r="F48" s="198" t="str">
        <f>IF(AND(E48&lt;=0),"C",IF(E48&lt;=0.8,"A",IF(E48&lt;=0.95,"B","C")))</f>
        <v>C</v>
      </c>
      <c r="G48" s="198" t="str">
        <f>VLOOKUP(B$4:B$63,I$4:M$63,5,0)</f>
        <v>C</v>
      </c>
      <c r="I48" s="262" t="s">
        <v>260</v>
      </c>
      <c r="J48" s="196">
        <f>'Юнит 19'!S44</f>
        <v>0</v>
      </c>
      <c r="K48" s="197">
        <f t="shared" si="7"/>
        <v>0</v>
      </c>
      <c r="L48" s="197">
        <f t="shared" si="5"/>
        <v>0.99571428571428577</v>
      </c>
      <c r="M48" s="198" t="str">
        <f t="shared" si="3"/>
        <v>C</v>
      </c>
    </row>
    <row r="49" spans="2:13" outlineLevel="1">
      <c r="B49" s="262">
        <v>2801</v>
      </c>
      <c r="C49" s="196">
        <f>'Юнит 19'!AL57</f>
        <v>-1000</v>
      </c>
      <c r="D49" s="197">
        <f t="shared" si="6"/>
        <v>-5.2643965689314195E-3</v>
      </c>
      <c r="E49" s="197">
        <f>E48+D49</f>
        <v>1.113547089464711</v>
      </c>
      <c r="F49" s="198" t="str">
        <f t="shared" si="2"/>
        <v>C</v>
      </c>
      <c r="G49" s="198" t="str">
        <f>VLOOKUP(B$4:B$63,I$4:M$63,5,0)</f>
        <v>C</v>
      </c>
      <c r="I49" s="262" t="s">
        <v>261</v>
      </c>
      <c r="J49" s="196">
        <f>'Юнит 19'!S45</f>
        <v>0</v>
      </c>
      <c r="K49" s="197">
        <f t="shared" si="7"/>
        <v>0</v>
      </c>
      <c r="L49" s="197">
        <f t="shared" si="5"/>
        <v>0.99571428571428577</v>
      </c>
      <c r="M49" s="198" t="str">
        <f t="shared" si="3"/>
        <v>C</v>
      </c>
    </row>
    <row r="50" spans="2:13" outlineLevel="1">
      <c r="B50" s="262" t="s">
        <v>349</v>
      </c>
      <c r="C50" s="196">
        <f>'Юнит 19'!AL60</f>
        <v>-1000</v>
      </c>
      <c r="D50" s="197">
        <f t="shared" si="6"/>
        <v>-5.2643965689314195E-3</v>
      </c>
      <c r="E50" s="197">
        <f t="shared" si="4"/>
        <v>1.1082826928957796</v>
      </c>
      <c r="F50" s="198" t="str">
        <f t="shared" si="2"/>
        <v>C</v>
      </c>
      <c r="G50" s="198" t="str">
        <f>VLOOKUP(B$4:B$63,I$4:M$63,5,0)</f>
        <v>C</v>
      </c>
      <c r="I50" s="262" t="s">
        <v>262</v>
      </c>
      <c r="J50" s="196">
        <f>'Юнит 19'!S46</f>
        <v>0</v>
      </c>
      <c r="K50" s="197">
        <f t="shared" si="7"/>
        <v>0</v>
      </c>
      <c r="L50" s="197">
        <f t="shared" si="5"/>
        <v>0.99571428571428577</v>
      </c>
      <c r="M50" s="198" t="str">
        <f>_xlfn.IFS(L50&lt;80%,"A",L50&lt;=95%,"B",L50&gt;95%,"C")</f>
        <v>C</v>
      </c>
    </row>
    <row r="51" spans="2:13" outlineLevel="1">
      <c r="B51" s="262" t="s">
        <v>261</v>
      </c>
      <c r="C51" s="196">
        <f>'Юнит 19'!AL45</f>
        <v>-1036.9499269005848</v>
      </c>
      <c r="D51" s="197">
        <f t="shared" si="6"/>
        <v>-5.4589156373291252E-3</v>
      </c>
      <c r="E51" s="197">
        <f t="shared" si="4"/>
        <v>1.1028237772584506</v>
      </c>
      <c r="F51" s="198" t="str">
        <f t="shared" si="2"/>
        <v>C</v>
      </c>
      <c r="G51" s="198" t="str">
        <f>VLOOKUP(B$4:B$63,I$4:M$63,5,0)</f>
        <v>C</v>
      </c>
      <c r="I51" s="262" t="s">
        <v>263</v>
      </c>
      <c r="J51" s="196">
        <f>'Юнит 19'!S47</f>
        <v>0</v>
      </c>
      <c r="K51" s="197">
        <f t="shared" si="7"/>
        <v>0</v>
      </c>
      <c r="L51" s="197">
        <f t="shared" si="5"/>
        <v>0.99571428571428577</v>
      </c>
      <c r="M51" s="198" t="str">
        <f t="shared" si="3"/>
        <v>C</v>
      </c>
    </row>
    <row r="52" spans="2:13" outlineLevel="1">
      <c r="B52" s="262" t="s">
        <v>263</v>
      </c>
      <c r="C52" s="196">
        <f>'Юнит 19'!AL47</f>
        <v>-1038.0056390977443</v>
      </c>
      <c r="D52" s="197">
        <f t="shared" si="6"/>
        <v>-5.4644733249976304E-3</v>
      </c>
      <c r="E52" s="197">
        <f t="shared" si="4"/>
        <v>1.097359303933453</v>
      </c>
      <c r="F52" s="198" t="str">
        <f t="shared" si="2"/>
        <v>C</v>
      </c>
      <c r="G52" s="198" t="str">
        <f>VLOOKUP(B$4:B$63,I$4:M$63,5,0)</f>
        <v>C</v>
      </c>
      <c r="I52" s="262" t="s">
        <v>264</v>
      </c>
      <c r="J52" s="196">
        <f>'Юнит 19'!S48</f>
        <v>0</v>
      </c>
      <c r="K52" s="197">
        <f t="shared" si="7"/>
        <v>0</v>
      </c>
      <c r="L52" s="197">
        <f t="shared" si="5"/>
        <v>0.99571428571428577</v>
      </c>
      <c r="M52" s="198" t="str">
        <f t="shared" si="3"/>
        <v>C</v>
      </c>
    </row>
    <row r="53" spans="2:13" outlineLevel="1">
      <c r="B53" s="262" t="s">
        <v>272</v>
      </c>
      <c r="C53" s="196">
        <f>'Юнит 19'!AL56</f>
        <v>-1041.172775689223</v>
      </c>
      <c r="D53" s="197">
        <f t="shared" si="6"/>
        <v>-5.4811463880031479E-3</v>
      </c>
      <c r="E53" s="197">
        <f t="shared" si="4"/>
        <v>1.0918781575454499</v>
      </c>
      <c r="F53" s="198" t="str">
        <f t="shared" si="2"/>
        <v>C</v>
      </c>
      <c r="G53" s="198" t="str">
        <f>VLOOKUP(B$4:B$63,I$4:M$63,5,0)</f>
        <v>C</v>
      </c>
      <c r="I53" s="262" t="s">
        <v>265</v>
      </c>
      <c r="J53" s="196">
        <f>'Юнит 19'!S49</f>
        <v>0</v>
      </c>
      <c r="K53" s="197">
        <f t="shared" si="7"/>
        <v>0</v>
      </c>
      <c r="L53" s="197">
        <f t="shared" si="5"/>
        <v>0.99571428571428577</v>
      </c>
      <c r="M53" s="198" t="str">
        <f t="shared" si="3"/>
        <v>C</v>
      </c>
    </row>
    <row r="54" spans="2:13" outlineLevel="1">
      <c r="B54" s="262" t="s">
        <v>265</v>
      </c>
      <c r="C54" s="196">
        <f>'Юнит 19'!AL49</f>
        <v>-1118.7970781119466</v>
      </c>
      <c r="D54" s="197">
        <f t="shared" si="6"/>
        <v>-5.8897914993430289E-3</v>
      </c>
      <c r="E54" s="197">
        <f t="shared" si="4"/>
        <v>1.0859883660461069</v>
      </c>
      <c r="F54" s="198" t="str">
        <f t="shared" si="2"/>
        <v>C</v>
      </c>
      <c r="G54" s="198" t="str">
        <f>VLOOKUP(B$4:B$63,I$4:M$63,5,0)</f>
        <v>C</v>
      </c>
      <c r="I54" s="262" t="s">
        <v>267</v>
      </c>
      <c r="J54" s="196">
        <f>'Юнит 19'!S51</f>
        <v>0</v>
      </c>
      <c r="K54" s="197">
        <f t="shared" si="7"/>
        <v>0</v>
      </c>
      <c r="L54" s="197">
        <f t="shared" si="5"/>
        <v>0.99571428571428577</v>
      </c>
      <c r="M54" s="198" t="str">
        <f t="shared" si="3"/>
        <v>C</v>
      </c>
    </row>
    <row r="55" spans="2:13" outlineLevel="1">
      <c r="B55" s="262" t="s">
        <v>260</v>
      </c>
      <c r="C55" s="196">
        <f>'Юнит 19'!AL44</f>
        <v>-1122.6113512949039</v>
      </c>
      <c r="D55" s="197">
        <f t="shared" si="6"/>
        <v>-5.9098713460003565E-3</v>
      </c>
      <c r="E55" s="197">
        <f t="shared" si="4"/>
        <v>1.0800784947001065</v>
      </c>
      <c r="F55" s="198" t="str">
        <f t="shared" si="2"/>
        <v>C</v>
      </c>
      <c r="G55" s="198" t="str">
        <f>VLOOKUP(B$4:B$63,I$4:M$63,5,0)</f>
        <v>C</v>
      </c>
      <c r="I55" s="262" t="s">
        <v>268</v>
      </c>
      <c r="J55" s="196">
        <f>'Юнит 19'!S52</f>
        <v>0</v>
      </c>
      <c r="K55" s="197">
        <f t="shared" si="7"/>
        <v>0</v>
      </c>
      <c r="L55" s="197">
        <f t="shared" si="5"/>
        <v>0.99571428571428577</v>
      </c>
      <c r="M55" s="198" t="str">
        <f t="shared" si="3"/>
        <v>C</v>
      </c>
    </row>
    <row r="56" spans="2:13" outlineLevel="1">
      <c r="B56" s="99" t="s">
        <v>179</v>
      </c>
      <c r="C56" s="196">
        <f>'Юнит 19'!AL34</f>
        <v>-1126.9356975772771</v>
      </c>
      <c r="D56" s="197">
        <f t="shared" si="6"/>
        <v>-5.9326364197321534E-3</v>
      </c>
      <c r="E56" s="197">
        <f t="shared" si="4"/>
        <v>1.0741458582803745</v>
      </c>
      <c r="F56" s="198" t="str">
        <f t="shared" si="2"/>
        <v>C</v>
      </c>
      <c r="G56" s="198" t="str">
        <f>VLOOKUP(B$4:B$63,I$4:M$63,5,0)</f>
        <v>B</v>
      </c>
      <c r="I56" s="262" t="s">
        <v>270</v>
      </c>
      <c r="J56" s="196">
        <f>'Юнит 19'!S54</f>
        <v>0</v>
      </c>
      <c r="K56" s="197">
        <f t="shared" si="7"/>
        <v>0</v>
      </c>
      <c r="L56" s="197">
        <f t="shared" si="5"/>
        <v>0.99571428571428577</v>
      </c>
      <c r="M56" s="198" t="str">
        <f t="shared" si="3"/>
        <v>C</v>
      </c>
    </row>
    <row r="57" spans="2:13" outlineLevel="1">
      <c r="B57" s="262" t="s">
        <v>268</v>
      </c>
      <c r="C57" s="196">
        <f>'Юнит 19'!AL52</f>
        <v>-1127.8899122807018</v>
      </c>
      <c r="D57" s="197">
        <f t="shared" si="6"/>
        <v>-5.9376597843428863E-3</v>
      </c>
      <c r="E57" s="197">
        <f t="shared" si="4"/>
        <v>1.0682081984960317</v>
      </c>
      <c r="F57" s="198" t="str">
        <f t="shared" si="2"/>
        <v>C</v>
      </c>
      <c r="G57" s="198" t="str">
        <f>VLOOKUP(B$4:B$63,I$4:M$63,5,0)</f>
        <v>C</v>
      </c>
      <c r="I57" s="262" t="s">
        <v>272</v>
      </c>
      <c r="J57" s="196">
        <f>'Юнит 19'!S56</f>
        <v>0</v>
      </c>
      <c r="K57" s="197">
        <f t="shared" si="7"/>
        <v>0</v>
      </c>
      <c r="L57" s="197">
        <f t="shared" si="5"/>
        <v>0.99571428571428577</v>
      </c>
      <c r="M57" s="198" t="str">
        <f t="shared" si="3"/>
        <v>C</v>
      </c>
    </row>
    <row r="58" spans="2:13" outlineLevel="1">
      <c r="B58" s="495" t="s">
        <v>262</v>
      </c>
      <c r="C58" s="196">
        <f>'Юнит 19'!AL46</f>
        <v>-1201.6185025062657</v>
      </c>
      <c r="D58" s="197">
        <f t="shared" ref="D58:D63" si="8">C58/C$64</f>
        <v>-6.3257963217584956E-3</v>
      </c>
      <c r="E58" s="197">
        <f t="shared" ref="E58:E63" si="9">E57+D58</f>
        <v>1.0618824021742732</v>
      </c>
      <c r="F58" s="198" t="str">
        <f t="shared" ref="F58:F63" si="10">IF(AND(E58&lt;=0),"C",IF(E58&lt;=0.8,"A",IF(E58&lt;=0.95,"B","C")))</f>
        <v>C</v>
      </c>
      <c r="G58" s="198" t="str">
        <f>VLOOKUP(B$4:B$63,I$4:M$63,5,0)</f>
        <v>C</v>
      </c>
      <c r="I58" s="495">
        <v>2801</v>
      </c>
      <c r="J58" s="196">
        <f>'Юнит 19'!S57</f>
        <v>0</v>
      </c>
      <c r="K58" s="197">
        <f t="shared" ref="K58:K63" si="11">J58/J$64</f>
        <v>0</v>
      </c>
      <c r="L58" s="197">
        <f t="shared" ref="L58:L63" si="12">L57+K58</f>
        <v>0.99571428571428577</v>
      </c>
      <c r="M58" s="198" t="str">
        <f t="shared" ref="M58:M63" si="13">_xlfn.IFS(L58&lt;80%,"A",L58&lt;=95%,"B",L58&gt;95%,"C")</f>
        <v>C</v>
      </c>
    </row>
    <row r="59" spans="2:13" outlineLevel="1">
      <c r="B59" s="495" t="s">
        <v>266</v>
      </c>
      <c r="C59" s="196">
        <f>'Юнит 19'!AL50</f>
        <v>-1334.841409774436</v>
      </c>
      <c r="D59" s="197">
        <f t="shared" si="8"/>
        <v>-7.0271345376841194E-3</v>
      </c>
      <c r="E59" s="197">
        <f t="shared" si="9"/>
        <v>1.054855267636589</v>
      </c>
      <c r="F59" s="198" t="str">
        <f t="shared" si="10"/>
        <v>C</v>
      </c>
      <c r="G59" s="198" t="str">
        <f>VLOOKUP(B$4:B$63,I$4:M$63,5,0)</f>
        <v>C</v>
      </c>
      <c r="I59" s="495" t="s">
        <v>347</v>
      </c>
      <c r="J59" s="196">
        <f>'Юнит 19'!S58</f>
        <v>0</v>
      </c>
      <c r="K59" s="197">
        <f t="shared" si="11"/>
        <v>0</v>
      </c>
      <c r="L59" s="197">
        <f t="shared" si="12"/>
        <v>0.99571428571428577</v>
      </c>
      <c r="M59" s="198" t="str">
        <f t="shared" si="13"/>
        <v>C</v>
      </c>
    </row>
    <row r="60" spans="2:13" outlineLevel="1">
      <c r="B60" s="495" t="s">
        <v>347</v>
      </c>
      <c r="C60" s="196">
        <f>'Юнит 19'!AL58</f>
        <v>-2000</v>
      </c>
      <c r="D60" s="197">
        <f t="shared" si="8"/>
        <v>-1.0528793137862839E-2</v>
      </c>
      <c r="E60" s="197">
        <f t="shared" si="9"/>
        <v>1.0443264744987262</v>
      </c>
      <c r="F60" s="198" t="str">
        <f t="shared" si="10"/>
        <v>C</v>
      </c>
      <c r="G60" s="198" t="str">
        <f>VLOOKUP(B$4:B$63,I$4:M$63,5,0)</f>
        <v>C</v>
      </c>
      <c r="I60" s="495" t="s">
        <v>349</v>
      </c>
      <c r="J60" s="196">
        <f>'Юнит 19'!S60</f>
        <v>0</v>
      </c>
      <c r="K60" s="197">
        <f t="shared" si="11"/>
        <v>0</v>
      </c>
      <c r="L60" s="197">
        <f t="shared" si="12"/>
        <v>0.99571428571428577</v>
      </c>
      <c r="M60" s="198" t="str">
        <f t="shared" si="13"/>
        <v>C</v>
      </c>
    </row>
    <row r="61" spans="2:13" outlineLevel="1">
      <c r="B61" s="554" t="s">
        <v>210</v>
      </c>
      <c r="C61" s="196">
        <f>'Юнит 19'!AL25</f>
        <v>-2045.6027464494571</v>
      </c>
      <c r="D61" s="197">
        <f t="shared" si="8"/>
        <v>-1.0768864079805211E-2</v>
      </c>
      <c r="E61" s="197">
        <f t="shared" si="9"/>
        <v>1.033557610418921</v>
      </c>
      <c r="F61" s="198" t="str">
        <f t="shared" si="10"/>
        <v>C</v>
      </c>
      <c r="G61" s="198" t="str">
        <f>VLOOKUP(B$4:B$63,I$4:M$63,5,0)</f>
        <v>C</v>
      </c>
      <c r="I61" s="495" t="s">
        <v>350</v>
      </c>
      <c r="J61" s="196">
        <f>'Юнит 19'!S61</f>
        <v>0</v>
      </c>
      <c r="K61" s="197">
        <f t="shared" si="11"/>
        <v>0</v>
      </c>
      <c r="L61" s="197">
        <f t="shared" si="12"/>
        <v>0.99571428571428577</v>
      </c>
      <c r="M61" s="198" t="str">
        <f t="shared" si="13"/>
        <v>C</v>
      </c>
    </row>
    <row r="62" spans="2:13" outlineLevel="1">
      <c r="B62" s="495" t="s">
        <v>348</v>
      </c>
      <c r="C62" s="196">
        <f>'Юнит 19'!AL59</f>
        <v>-2714.03</v>
      </c>
      <c r="D62" s="197">
        <f t="shared" si="8"/>
        <v>-1.4287730219976941E-2</v>
      </c>
      <c r="E62" s="197">
        <f t="shared" si="9"/>
        <v>1.0192698801989442</v>
      </c>
      <c r="F62" s="198" t="str">
        <f t="shared" si="10"/>
        <v>C</v>
      </c>
      <c r="G62" s="198" t="str">
        <f>VLOOKUP(B$4:B$63,I$4:M$63,5,0)</f>
        <v>C</v>
      </c>
      <c r="I62" s="495" t="s">
        <v>351</v>
      </c>
      <c r="J62" s="196">
        <f>'Юнит 19'!S62</f>
        <v>0</v>
      </c>
      <c r="K62" s="197">
        <f t="shared" si="11"/>
        <v>0</v>
      </c>
      <c r="L62" s="197">
        <f t="shared" si="12"/>
        <v>0.99571428571428577</v>
      </c>
      <c r="M62" s="198" t="str">
        <f t="shared" si="13"/>
        <v>C</v>
      </c>
    </row>
    <row r="63" spans="2:13" outlineLevel="1">
      <c r="B63" s="554" t="s">
        <v>211</v>
      </c>
      <c r="C63" s="196">
        <f>'Юнит 19'!AL26</f>
        <v>-3660.4157659147868</v>
      </c>
      <c r="D63" s="197">
        <f t="shared" si="8"/>
        <v>-1.9269880198944277E-2</v>
      </c>
      <c r="E63" s="197">
        <f t="shared" si="9"/>
        <v>0.99999999999999989</v>
      </c>
      <c r="F63" s="198" t="str">
        <f t="shared" si="10"/>
        <v>C</v>
      </c>
      <c r="G63" s="198" t="str">
        <f>VLOOKUP(B$4:B$63,I$4:M$63,5,0)</f>
        <v>C</v>
      </c>
      <c r="I63" s="554" t="s">
        <v>104</v>
      </c>
      <c r="J63" s="196">
        <f>'Юнит 19'!S14</f>
        <v>-1</v>
      </c>
      <c r="K63" s="197">
        <f t="shared" si="11"/>
        <v>-1.4285714285714286E-3</v>
      </c>
      <c r="L63" s="197">
        <f t="shared" si="12"/>
        <v>0.99428571428571433</v>
      </c>
      <c r="M63" s="198" t="str">
        <f t="shared" si="13"/>
        <v>C</v>
      </c>
    </row>
    <row r="64" spans="2:13" outlineLevel="1">
      <c r="C64" s="203">
        <f>SUM(C4:C63)</f>
        <v>189955.29438295765</v>
      </c>
      <c r="D64" s="204">
        <f>SUM(D4:D44)</f>
        <v>1.1335943690123726</v>
      </c>
      <c r="J64" s="203">
        <f>SUM(J4:J63)</f>
        <v>700</v>
      </c>
      <c r="K64" s="204">
        <f>SUM(K4:K44)</f>
        <v>1.0014285714285713</v>
      </c>
    </row>
    <row r="66" spans="2:16" ht="16" hidden="1" outlineLevel="1" thickBot="1">
      <c r="B66" s="539"/>
      <c r="C66" s="540"/>
      <c r="D66" s="540"/>
      <c r="E66" s="540"/>
      <c r="F66" s="540"/>
      <c r="G66" s="540"/>
      <c r="H66" s="540"/>
      <c r="I66" s="540"/>
      <c r="J66" s="540"/>
      <c r="K66" s="540"/>
      <c r="L66" s="540"/>
      <c r="M66" s="541"/>
      <c r="O66" s="205"/>
      <c r="P66" s="205"/>
    </row>
    <row r="67" spans="2:16" ht="23.5" hidden="1" outlineLevel="1" thickBot="1">
      <c r="C67" s="192" t="s">
        <v>11</v>
      </c>
      <c r="D67" s="193" t="s">
        <v>112</v>
      </c>
      <c r="E67" s="194" t="s">
        <v>113</v>
      </c>
      <c r="F67" s="206" t="s">
        <v>114</v>
      </c>
      <c r="G67" s="193" t="s">
        <v>115</v>
      </c>
      <c r="J67" s="192" t="s">
        <v>116</v>
      </c>
      <c r="K67" s="193" t="s">
        <v>117</v>
      </c>
      <c r="L67" s="194" t="s">
        <v>113</v>
      </c>
      <c r="M67" s="195" t="s">
        <v>115</v>
      </c>
    </row>
    <row r="68" spans="2:16" ht="15" hidden="1" outlineLevel="1" thickBot="1">
      <c r="B68" s="207"/>
      <c r="C68" s="196"/>
      <c r="D68" s="197" t="e">
        <f>C68/C$120</f>
        <v>#DIV/0!</v>
      </c>
      <c r="E68" s="197" t="e">
        <f>D68</f>
        <v>#DIV/0!</v>
      </c>
      <c r="F68" s="198" t="e">
        <f t="shared" ref="F68:F119" si="14">IF(AND(E68&lt;=0),"C",IF(E68&lt;=0.8,"A",IF(E68&lt;=0.95,"B","C")))</f>
        <v>#DIV/0!</v>
      </c>
      <c r="G68" s="198" t="e">
        <f>VLOOKUP(B68:B119,I$68:M$119,5,0)</f>
        <v>#N/A</v>
      </c>
      <c r="I68" s="207"/>
      <c r="J68" s="196"/>
      <c r="K68" s="197" t="e">
        <f t="shared" ref="K68:K119" si="15">J68/J$120</f>
        <v>#DIV/0!</v>
      </c>
      <c r="L68" s="197" t="e">
        <f>K68</f>
        <v>#DIV/0!</v>
      </c>
      <c r="M68" s="198" t="e">
        <f>_xlfn.IFS(L68&lt;80%,"A",L68&lt;=95%,"B",L68&gt;95%,"C")</f>
        <v>#DIV/0!</v>
      </c>
    </row>
    <row r="69" spans="2:16" ht="15" hidden="1" outlineLevel="1" thickBot="1">
      <c r="B69" s="207"/>
      <c r="C69" s="196"/>
      <c r="D69" s="197" t="e">
        <f t="shared" ref="D69:D119" si="16">C69/C$120</f>
        <v>#DIV/0!</v>
      </c>
      <c r="E69" s="197" t="e">
        <f t="shared" ref="E69:E119" si="17">D69+E68</f>
        <v>#DIV/0!</v>
      </c>
      <c r="F69" s="198" t="e">
        <f t="shared" si="14"/>
        <v>#DIV/0!</v>
      </c>
      <c r="G69" s="198" t="e">
        <f t="shared" ref="G69:G119" si="18">VLOOKUP(B69:B120,I$68:M$119,5,0)</f>
        <v>#N/A</v>
      </c>
      <c r="I69" s="207"/>
      <c r="J69" s="196"/>
      <c r="K69" s="197" t="e">
        <f t="shared" si="15"/>
        <v>#DIV/0!</v>
      </c>
      <c r="L69" s="197" t="e">
        <f>K69+L68</f>
        <v>#DIV/0!</v>
      </c>
      <c r="M69" s="198" t="e">
        <f t="shared" ref="M69:M119" si="19">_xlfn.IFS(L69&lt;80%,"A",L69&lt;=95%,"B",L69&gt;95%,"C")</f>
        <v>#DIV/0!</v>
      </c>
    </row>
    <row r="70" spans="2:16" ht="15" hidden="1" outlineLevel="1" thickBot="1">
      <c r="B70" s="207"/>
      <c r="C70" s="196"/>
      <c r="D70" s="197" t="e">
        <f t="shared" si="16"/>
        <v>#DIV/0!</v>
      </c>
      <c r="E70" s="197" t="e">
        <f t="shared" si="17"/>
        <v>#DIV/0!</v>
      </c>
      <c r="F70" s="198" t="e">
        <f t="shared" si="14"/>
        <v>#DIV/0!</v>
      </c>
      <c r="G70" s="198" t="e">
        <f t="shared" si="18"/>
        <v>#N/A</v>
      </c>
      <c r="I70" s="207"/>
      <c r="J70" s="196"/>
      <c r="K70" s="197" t="e">
        <f t="shared" si="15"/>
        <v>#DIV/0!</v>
      </c>
      <c r="L70" s="197" t="e">
        <f t="shared" ref="L70:L119" si="20">K70+L69</f>
        <v>#DIV/0!</v>
      </c>
      <c r="M70" s="198" t="e">
        <f t="shared" si="19"/>
        <v>#DIV/0!</v>
      </c>
    </row>
    <row r="71" spans="2:16" ht="15" hidden="1" outlineLevel="1" thickBot="1">
      <c r="B71" s="207"/>
      <c r="C71" s="196"/>
      <c r="D71" s="197" t="e">
        <f t="shared" si="16"/>
        <v>#DIV/0!</v>
      </c>
      <c r="E71" s="197" t="e">
        <f t="shared" si="17"/>
        <v>#DIV/0!</v>
      </c>
      <c r="F71" s="198" t="e">
        <f t="shared" si="14"/>
        <v>#DIV/0!</v>
      </c>
      <c r="G71" s="198" t="e">
        <f t="shared" si="18"/>
        <v>#N/A</v>
      </c>
      <c r="I71" s="207"/>
      <c r="J71" s="196"/>
      <c r="K71" s="197" t="e">
        <f t="shared" si="15"/>
        <v>#DIV/0!</v>
      </c>
      <c r="L71" s="197" t="e">
        <f t="shared" si="20"/>
        <v>#DIV/0!</v>
      </c>
      <c r="M71" s="198" t="e">
        <f t="shared" si="19"/>
        <v>#DIV/0!</v>
      </c>
    </row>
    <row r="72" spans="2:16" ht="15" hidden="1" outlineLevel="1" thickBot="1">
      <c r="B72" s="207"/>
      <c r="C72" s="196"/>
      <c r="D72" s="197" t="e">
        <f t="shared" si="16"/>
        <v>#DIV/0!</v>
      </c>
      <c r="E72" s="197" t="e">
        <f t="shared" si="17"/>
        <v>#DIV/0!</v>
      </c>
      <c r="F72" s="198" t="e">
        <f t="shared" si="14"/>
        <v>#DIV/0!</v>
      </c>
      <c r="G72" s="198" t="e">
        <f t="shared" si="18"/>
        <v>#N/A</v>
      </c>
      <c r="I72" s="207"/>
      <c r="J72" s="196"/>
      <c r="K72" s="197" t="e">
        <f t="shared" si="15"/>
        <v>#DIV/0!</v>
      </c>
      <c r="L72" s="197" t="e">
        <f t="shared" si="20"/>
        <v>#DIV/0!</v>
      </c>
      <c r="M72" s="198" t="e">
        <f t="shared" si="19"/>
        <v>#DIV/0!</v>
      </c>
    </row>
    <row r="73" spans="2:16" ht="15" hidden="1" outlineLevel="1" thickBot="1">
      <c r="B73" s="207"/>
      <c r="C73" s="196"/>
      <c r="D73" s="197" t="e">
        <f t="shared" si="16"/>
        <v>#DIV/0!</v>
      </c>
      <c r="E73" s="197" t="e">
        <f t="shared" si="17"/>
        <v>#DIV/0!</v>
      </c>
      <c r="F73" s="198" t="e">
        <f t="shared" si="14"/>
        <v>#DIV/0!</v>
      </c>
      <c r="G73" s="198" t="e">
        <f t="shared" si="18"/>
        <v>#N/A</v>
      </c>
      <c r="I73" s="207"/>
      <c r="J73" s="196"/>
      <c r="K73" s="197" t="e">
        <f t="shared" si="15"/>
        <v>#DIV/0!</v>
      </c>
      <c r="L73" s="197" t="e">
        <f t="shared" si="20"/>
        <v>#DIV/0!</v>
      </c>
      <c r="M73" s="198" t="e">
        <f t="shared" si="19"/>
        <v>#DIV/0!</v>
      </c>
    </row>
    <row r="74" spans="2:16" ht="15" hidden="1" outlineLevel="1" thickBot="1">
      <c r="B74" s="207"/>
      <c r="C74" s="196"/>
      <c r="D74" s="197" t="e">
        <f t="shared" si="16"/>
        <v>#DIV/0!</v>
      </c>
      <c r="E74" s="197" t="e">
        <f t="shared" si="17"/>
        <v>#DIV/0!</v>
      </c>
      <c r="F74" s="198" t="e">
        <f t="shared" si="14"/>
        <v>#DIV/0!</v>
      </c>
      <c r="G74" s="198" t="e">
        <f t="shared" si="18"/>
        <v>#N/A</v>
      </c>
      <c r="I74" s="207"/>
      <c r="J74" s="196"/>
      <c r="K74" s="197" t="e">
        <f t="shared" si="15"/>
        <v>#DIV/0!</v>
      </c>
      <c r="L74" s="197" t="e">
        <f t="shared" si="20"/>
        <v>#DIV/0!</v>
      </c>
      <c r="M74" s="198" t="e">
        <f t="shared" si="19"/>
        <v>#DIV/0!</v>
      </c>
    </row>
    <row r="75" spans="2:16" ht="15" hidden="1" outlineLevel="1" thickBot="1">
      <c r="B75" s="207"/>
      <c r="C75" s="196"/>
      <c r="D75" s="197" t="e">
        <f t="shared" si="16"/>
        <v>#DIV/0!</v>
      </c>
      <c r="E75" s="197" t="e">
        <f t="shared" si="17"/>
        <v>#DIV/0!</v>
      </c>
      <c r="F75" s="198" t="e">
        <f t="shared" si="14"/>
        <v>#DIV/0!</v>
      </c>
      <c r="G75" s="198" t="e">
        <f t="shared" si="18"/>
        <v>#N/A</v>
      </c>
      <c r="I75" s="207"/>
      <c r="J75" s="196"/>
      <c r="K75" s="197" t="e">
        <f t="shared" si="15"/>
        <v>#DIV/0!</v>
      </c>
      <c r="L75" s="197" t="e">
        <f t="shared" si="20"/>
        <v>#DIV/0!</v>
      </c>
      <c r="M75" s="198" t="e">
        <f t="shared" si="19"/>
        <v>#DIV/0!</v>
      </c>
    </row>
    <row r="76" spans="2:16" ht="15" hidden="1" outlineLevel="1" thickBot="1">
      <c r="B76" s="207"/>
      <c r="C76" s="196"/>
      <c r="D76" s="197" t="e">
        <f t="shared" si="16"/>
        <v>#DIV/0!</v>
      </c>
      <c r="E76" s="197" t="e">
        <f t="shared" si="17"/>
        <v>#DIV/0!</v>
      </c>
      <c r="F76" s="198" t="e">
        <f t="shared" si="14"/>
        <v>#DIV/0!</v>
      </c>
      <c r="G76" s="198" t="e">
        <f t="shared" si="18"/>
        <v>#N/A</v>
      </c>
      <c r="I76" s="207"/>
      <c r="J76" s="196"/>
      <c r="K76" s="197" t="e">
        <f t="shared" si="15"/>
        <v>#DIV/0!</v>
      </c>
      <c r="L76" s="197" t="e">
        <f t="shared" si="20"/>
        <v>#DIV/0!</v>
      </c>
      <c r="M76" s="198" t="e">
        <f t="shared" si="19"/>
        <v>#DIV/0!</v>
      </c>
    </row>
    <row r="77" spans="2:16" ht="15" hidden="1" outlineLevel="1" thickBot="1">
      <c r="B77" s="207"/>
      <c r="C77" s="196"/>
      <c r="D77" s="197" t="e">
        <f t="shared" si="16"/>
        <v>#DIV/0!</v>
      </c>
      <c r="E77" s="197" t="e">
        <f t="shared" si="17"/>
        <v>#DIV/0!</v>
      </c>
      <c r="F77" s="198" t="e">
        <f t="shared" si="14"/>
        <v>#DIV/0!</v>
      </c>
      <c r="G77" s="198" t="e">
        <f t="shared" si="18"/>
        <v>#N/A</v>
      </c>
      <c r="I77" s="207"/>
      <c r="J77" s="196"/>
      <c r="K77" s="197" t="e">
        <f t="shared" si="15"/>
        <v>#DIV/0!</v>
      </c>
      <c r="L77" s="197" t="e">
        <f t="shared" si="20"/>
        <v>#DIV/0!</v>
      </c>
      <c r="M77" s="198" t="e">
        <f t="shared" si="19"/>
        <v>#DIV/0!</v>
      </c>
    </row>
    <row r="78" spans="2:16" ht="15" hidden="1" outlineLevel="1" thickBot="1">
      <c r="B78" s="207"/>
      <c r="C78" s="196"/>
      <c r="D78" s="197" t="e">
        <f t="shared" si="16"/>
        <v>#DIV/0!</v>
      </c>
      <c r="E78" s="197" t="e">
        <f t="shared" si="17"/>
        <v>#DIV/0!</v>
      </c>
      <c r="F78" s="198" t="e">
        <f t="shared" si="14"/>
        <v>#DIV/0!</v>
      </c>
      <c r="G78" s="198" t="e">
        <f t="shared" si="18"/>
        <v>#N/A</v>
      </c>
      <c r="I78" s="207"/>
      <c r="J78" s="196"/>
      <c r="K78" s="197" t="e">
        <f t="shared" si="15"/>
        <v>#DIV/0!</v>
      </c>
      <c r="L78" s="197" t="e">
        <f t="shared" si="20"/>
        <v>#DIV/0!</v>
      </c>
      <c r="M78" s="198" t="e">
        <f t="shared" si="19"/>
        <v>#DIV/0!</v>
      </c>
    </row>
    <row r="79" spans="2:16" ht="15" hidden="1" outlineLevel="1" thickBot="1">
      <c r="B79" s="207"/>
      <c r="C79" s="196"/>
      <c r="D79" s="197" t="e">
        <f t="shared" si="16"/>
        <v>#DIV/0!</v>
      </c>
      <c r="E79" s="197" t="e">
        <f t="shared" si="17"/>
        <v>#DIV/0!</v>
      </c>
      <c r="F79" s="198" t="e">
        <f t="shared" si="14"/>
        <v>#DIV/0!</v>
      </c>
      <c r="G79" s="198" t="e">
        <f t="shared" si="18"/>
        <v>#N/A</v>
      </c>
      <c r="I79" s="207"/>
      <c r="J79" s="196"/>
      <c r="K79" s="197" t="e">
        <f t="shared" si="15"/>
        <v>#DIV/0!</v>
      </c>
      <c r="L79" s="197" t="e">
        <f t="shared" si="20"/>
        <v>#DIV/0!</v>
      </c>
      <c r="M79" s="198" t="e">
        <f t="shared" si="19"/>
        <v>#DIV/0!</v>
      </c>
    </row>
    <row r="80" spans="2:16" ht="15" hidden="1" outlineLevel="1" thickBot="1">
      <c r="B80" s="207"/>
      <c r="C80" s="196"/>
      <c r="D80" s="197" t="e">
        <f t="shared" si="16"/>
        <v>#DIV/0!</v>
      </c>
      <c r="E80" s="197" t="e">
        <f t="shared" si="17"/>
        <v>#DIV/0!</v>
      </c>
      <c r="F80" s="198" t="e">
        <f t="shared" si="14"/>
        <v>#DIV/0!</v>
      </c>
      <c r="G80" s="198" t="e">
        <f t="shared" si="18"/>
        <v>#N/A</v>
      </c>
      <c r="I80" s="207"/>
      <c r="J80" s="196"/>
      <c r="K80" s="197" t="e">
        <f t="shared" si="15"/>
        <v>#DIV/0!</v>
      </c>
      <c r="L80" s="197" t="e">
        <f t="shared" si="20"/>
        <v>#DIV/0!</v>
      </c>
      <c r="M80" s="198" t="e">
        <f t="shared" si="19"/>
        <v>#DIV/0!</v>
      </c>
    </row>
    <row r="81" spans="2:13" ht="15" hidden="1" outlineLevel="1" thickBot="1">
      <c r="B81" s="207"/>
      <c r="C81" s="196"/>
      <c r="D81" s="197" t="e">
        <f t="shared" si="16"/>
        <v>#DIV/0!</v>
      </c>
      <c r="E81" s="197" t="e">
        <f t="shared" si="17"/>
        <v>#DIV/0!</v>
      </c>
      <c r="F81" s="198" t="e">
        <f t="shared" si="14"/>
        <v>#DIV/0!</v>
      </c>
      <c r="G81" s="198" t="e">
        <f t="shared" si="18"/>
        <v>#N/A</v>
      </c>
      <c r="I81" s="207"/>
      <c r="J81" s="196"/>
      <c r="K81" s="197" t="e">
        <f t="shared" si="15"/>
        <v>#DIV/0!</v>
      </c>
      <c r="L81" s="197" t="e">
        <f t="shared" si="20"/>
        <v>#DIV/0!</v>
      </c>
      <c r="M81" s="198" t="e">
        <f t="shared" si="19"/>
        <v>#DIV/0!</v>
      </c>
    </row>
    <row r="82" spans="2:13" ht="15" hidden="1" outlineLevel="1" thickBot="1">
      <c r="B82" s="207"/>
      <c r="C82" s="196"/>
      <c r="D82" s="197" t="e">
        <f t="shared" si="16"/>
        <v>#DIV/0!</v>
      </c>
      <c r="E82" s="197" t="e">
        <f t="shared" si="17"/>
        <v>#DIV/0!</v>
      </c>
      <c r="F82" s="198" t="e">
        <f t="shared" si="14"/>
        <v>#DIV/0!</v>
      </c>
      <c r="G82" s="198" t="e">
        <f t="shared" si="18"/>
        <v>#N/A</v>
      </c>
      <c r="I82" s="207"/>
      <c r="J82" s="196"/>
      <c r="K82" s="197" t="e">
        <f t="shared" si="15"/>
        <v>#DIV/0!</v>
      </c>
      <c r="L82" s="197" t="e">
        <f t="shared" si="20"/>
        <v>#DIV/0!</v>
      </c>
      <c r="M82" s="198" t="e">
        <f t="shared" si="19"/>
        <v>#DIV/0!</v>
      </c>
    </row>
    <row r="83" spans="2:13" ht="15" hidden="1" outlineLevel="1" thickBot="1">
      <c r="B83" s="207"/>
      <c r="C83" s="196"/>
      <c r="D83" s="197" t="e">
        <f t="shared" si="16"/>
        <v>#DIV/0!</v>
      </c>
      <c r="E83" s="197" t="e">
        <f t="shared" si="17"/>
        <v>#DIV/0!</v>
      </c>
      <c r="F83" s="198" t="e">
        <f t="shared" si="14"/>
        <v>#DIV/0!</v>
      </c>
      <c r="G83" s="198" t="e">
        <f t="shared" si="18"/>
        <v>#N/A</v>
      </c>
      <c r="I83" s="207"/>
      <c r="J83" s="196"/>
      <c r="K83" s="197" t="e">
        <f t="shared" si="15"/>
        <v>#DIV/0!</v>
      </c>
      <c r="L83" s="197" t="e">
        <f t="shared" si="20"/>
        <v>#DIV/0!</v>
      </c>
      <c r="M83" s="198" t="e">
        <f t="shared" si="19"/>
        <v>#DIV/0!</v>
      </c>
    </row>
    <row r="84" spans="2:13" ht="15" hidden="1" outlineLevel="1" thickBot="1">
      <c r="B84" s="207"/>
      <c r="C84" s="196"/>
      <c r="D84" s="197" t="e">
        <f t="shared" si="16"/>
        <v>#DIV/0!</v>
      </c>
      <c r="E84" s="197" t="e">
        <f t="shared" si="17"/>
        <v>#DIV/0!</v>
      </c>
      <c r="F84" s="198" t="e">
        <f t="shared" si="14"/>
        <v>#DIV/0!</v>
      </c>
      <c r="G84" s="198" t="e">
        <f t="shared" si="18"/>
        <v>#N/A</v>
      </c>
      <c r="I84" s="207"/>
      <c r="J84" s="196"/>
      <c r="K84" s="197" t="e">
        <f t="shared" si="15"/>
        <v>#DIV/0!</v>
      </c>
      <c r="L84" s="197" t="e">
        <f t="shared" si="20"/>
        <v>#DIV/0!</v>
      </c>
      <c r="M84" s="198" t="e">
        <f t="shared" si="19"/>
        <v>#DIV/0!</v>
      </c>
    </row>
    <row r="85" spans="2:13" ht="15" hidden="1" outlineLevel="1" thickBot="1">
      <c r="B85" s="207"/>
      <c r="C85" s="196"/>
      <c r="D85" s="197" t="e">
        <f t="shared" si="16"/>
        <v>#DIV/0!</v>
      </c>
      <c r="E85" s="197" t="e">
        <f t="shared" si="17"/>
        <v>#DIV/0!</v>
      </c>
      <c r="F85" s="198" t="e">
        <f t="shared" si="14"/>
        <v>#DIV/0!</v>
      </c>
      <c r="G85" s="198" t="e">
        <f t="shared" si="18"/>
        <v>#N/A</v>
      </c>
      <c r="I85" s="207"/>
      <c r="J85" s="196"/>
      <c r="K85" s="197" t="e">
        <f t="shared" si="15"/>
        <v>#DIV/0!</v>
      </c>
      <c r="L85" s="197" t="e">
        <f t="shared" si="20"/>
        <v>#DIV/0!</v>
      </c>
      <c r="M85" s="198" t="e">
        <f t="shared" si="19"/>
        <v>#DIV/0!</v>
      </c>
    </row>
    <row r="86" spans="2:13" ht="15" hidden="1" outlineLevel="1" thickBot="1">
      <c r="B86" s="207"/>
      <c r="C86" s="196"/>
      <c r="D86" s="197" t="e">
        <f t="shared" si="16"/>
        <v>#DIV/0!</v>
      </c>
      <c r="E86" s="197" t="e">
        <f t="shared" si="17"/>
        <v>#DIV/0!</v>
      </c>
      <c r="F86" s="198" t="e">
        <f t="shared" si="14"/>
        <v>#DIV/0!</v>
      </c>
      <c r="G86" s="198" t="e">
        <f t="shared" si="18"/>
        <v>#N/A</v>
      </c>
      <c r="I86" s="207"/>
      <c r="J86" s="196"/>
      <c r="K86" s="197" t="e">
        <f t="shared" si="15"/>
        <v>#DIV/0!</v>
      </c>
      <c r="L86" s="197" t="e">
        <f t="shared" si="20"/>
        <v>#DIV/0!</v>
      </c>
      <c r="M86" s="198" t="e">
        <f t="shared" si="19"/>
        <v>#DIV/0!</v>
      </c>
    </row>
    <row r="87" spans="2:13" ht="15" hidden="1" outlineLevel="1" thickBot="1">
      <c r="B87" s="207"/>
      <c r="C87" s="196"/>
      <c r="D87" s="197" t="e">
        <f t="shared" si="16"/>
        <v>#DIV/0!</v>
      </c>
      <c r="E87" s="197" t="e">
        <f t="shared" si="17"/>
        <v>#DIV/0!</v>
      </c>
      <c r="F87" s="198" t="e">
        <f t="shared" si="14"/>
        <v>#DIV/0!</v>
      </c>
      <c r="G87" s="198" t="e">
        <f t="shared" si="18"/>
        <v>#N/A</v>
      </c>
      <c r="I87" s="207"/>
      <c r="J87" s="196"/>
      <c r="K87" s="197" t="e">
        <f t="shared" si="15"/>
        <v>#DIV/0!</v>
      </c>
      <c r="L87" s="197" t="e">
        <f t="shared" si="20"/>
        <v>#DIV/0!</v>
      </c>
      <c r="M87" s="198" t="e">
        <f t="shared" si="19"/>
        <v>#DIV/0!</v>
      </c>
    </row>
    <row r="88" spans="2:13" ht="15" hidden="1" outlineLevel="1" thickBot="1">
      <c r="B88" s="207"/>
      <c r="C88" s="196"/>
      <c r="D88" s="197" t="e">
        <f t="shared" si="16"/>
        <v>#DIV/0!</v>
      </c>
      <c r="E88" s="197" t="e">
        <f t="shared" si="17"/>
        <v>#DIV/0!</v>
      </c>
      <c r="F88" s="198" t="e">
        <f t="shared" si="14"/>
        <v>#DIV/0!</v>
      </c>
      <c r="G88" s="198" t="e">
        <f t="shared" si="18"/>
        <v>#N/A</v>
      </c>
      <c r="I88" s="207"/>
      <c r="J88" s="196"/>
      <c r="K88" s="197" t="e">
        <f t="shared" si="15"/>
        <v>#DIV/0!</v>
      </c>
      <c r="L88" s="197" t="e">
        <f t="shared" si="20"/>
        <v>#DIV/0!</v>
      </c>
      <c r="M88" s="198" t="e">
        <f t="shared" si="19"/>
        <v>#DIV/0!</v>
      </c>
    </row>
    <row r="89" spans="2:13" ht="15" hidden="1" outlineLevel="1" thickBot="1">
      <c r="B89" s="207"/>
      <c r="C89" s="196"/>
      <c r="D89" s="197" t="e">
        <f t="shared" si="16"/>
        <v>#DIV/0!</v>
      </c>
      <c r="E89" s="197" t="e">
        <f t="shared" si="17"/>
        <v>#DIV/0!</v>
      </c>
      <c r="F89" s="198" t="e">
        <f t="shared" si="14"/>
        <v>#DIV/0!</v>
      </c>
      <c r="G89" s="198" t="e">
        <f t="shared" si="18"/>
        <v>#N/A</v>
      </c>
      <c r="I89" s="207"/>
      <c r="J89" s="196"/>
      <c r="K89" s="197" t="e">
        <f t="shared" si="15"/>
        <v>#DIV/0!</v>
      </c>
      <c r="L89" s="197" t="e">
        <f t="shared" si="20"/>
        <v>#DIV/0!</v>
      </c>
      <c r="M89" s="198" t="e">
        <f t="shared" si="19"/>
        <v>#DIV/0!</v>
      </c>
    </row>
    <row r="90" spans="2:13" ht="15" hidden="1" outlineLevel="1" thickBot="1">
      <c r="B90" s="207"/>
      <c r="C90" s="196"/>
      <c r="D90" s="197" t="e">
        <f t="shared" si="16"/>
        <v>#DIV/0!</v>
      </c>
      <c r="E90" s="197" t="e">
        <f t="shared" si="17"/>
        <v>#DIV/0!</v>
      </c>
      <c r="F90" s="198" t="e">
        <f t="shared" si="14"/>
        <v>#DIV/0!</v>
      </c>
      <c r="G90" s="198" t="e">
        <f t="shared" si="18"/>
        <v>#N/A</v>
      </c>
      <c r="I90" s="207"/>
      <c r="J90" s="196"/>
      <c r="K90" s="197" t="e">
        <f t="shared" si="15"/>
        <v>#DIV/0!</v>
      </c>
      <c r="L90" s="197" t="e">
        <f t="shared" si="20"/>
        <v>#DIV/0!</v>
      </c>
      <c r="M90" s="198" t="e">
        <f t="shared" si="19"/>
        <v>#DIV/0!</v>
      </c>
    </row>
    <row r="91" spans="2:13" ht="15" hidden="1" outlineLevel="1" thickBot="1">
      <c r="B91" s="207"/>
      <c r="C91" s="196"/>
      <c r="D91" s="197" t="e">
        <f t="shared" si="16"/>
        <v>#DIV/0!</v>
      </c>
      <c r="E91" s="197" t="e">
        <f t="shared" si="17"/>
        <v>#DIV/0!</v>
      </c>
      <c r="F91" s="198" t="e">
        <f t="shared" si="14"/>
        <v>#DIV/0!</v>
      </c>
      <c r="G91" s="198" t="e">
        <f t="shared" si="18"/>
        <v>#N/A</v>
      </c>
      <c r="I91" s="207"/>
      <c r="J91" s="196"/>
      <c r="K91" s="197" t="e">
        <f t="shared" si="15"/>
        <v>#DIV/0!</v>
      </c>
      <c r="L91" s="197" t="e">
        <f t="shared" si="20"/>
        <v>#DIV/0!</v>
      </c>
      <c r="M91" s="198" t="e">
        <f t="shared" si="19"/>
        <v>#DIV/0!</v>
      </c>
    </row>
    <row r="92" spans="2:13" ht="15" hidden="1" outlineLevel="1" thickBot="1">
      <c r="B92" s="207"/>
      <c r="C92" s="196"/>
      <c r="D92" s="197" t="e">
        <f t="shared" si="16"/>
        <v>#DIV/0!</v>
      </c>
      <c r="E92" s="197" t="e">
        <f t="shared" si="17"/>
        <v>#DIV/0!</v>
      </c>
      <c r="F92" s="198" t="e">
        <f t="shared" si="14"/>
        <v>#DIV/0!</v>
      </c>
      <c r="G92" s="198" t="e">
        <f t="shared" si="18"/>
        <v>#N/A</v>
      </c>
      <c r="I92" s="207"/>
      <c r="J92" s="196"/>
      <c r="K92" s="197" t="e">
        <f t="shared" si="15"/>
        <v>#DIV/0!</v>
      </c>
      <c r="L92" s="197" t="e">
        <f t="shared" si="20"/>
        <v>#DIV/0!</v>
      </c>
      <c r="M92" s="198" t="e">
        <f t="shared" si="19"/>
        <v>#DIV/0!</v>
      </c>
    </row>
    <row r="93" spans="2:13" ht="15" hidden="1" outlineLevel="1" thickBot="1">
      <c r="B93" s="207"/>
      <c r="C93" s="196"/>
      <c r="D93" s="197" t="e">
        <f t="shared" si="16"/>
        <v>#DIV/0!</v>
      </c>
      <c r="E93" s="197" t="e">
        <f t="shared" si="17"/>
        <v>#DIV/0!</v>
      </c>
      <c r="F93" s="198" t="e">
        <f t="shared" si="14"/>
        <v>#DIV/0!</v>
      </c>
      <c r="G93" s="198" t="e">
        <f t="shared" si="18"/>
        <v>#N/A</v>
      </c>
      <c r="I93" s="207"/>
      <c r="J93" s="196"/>
      <c r="K93" s="197" t="e">
        <f t="shared" si="15"/>
        <v>#DIV/0!</v>
      </c>
      <c r="L93" s="197" t="e">
        <f t="shared" si="20"/>
        <v>#DIV/0!</v>
      </c>
      <c r="M93" s="198" t="e">
        <f t="shared" si="19"/>
        <v>#DIV/0!</v>
      </c>
    </row>
    <row r="94" spans="2:13" ht="15" hidden="1" outlineLevel="1" thickBot="1">
      <c r="B94" s="207"/>
      <c r="C94" s="196"/>
      <c r="D94" s="197" t="e">
        <f t="shared" si="16"/>
        <v>#DIV/0!</v>
      </c>
      <c r="E94" s="197" t="e">
        <f t="shared" si="17"/>
        <v>#DIV/0!</v>
      </c>
      <c r="F94" s="198" t="e">
        <f t="shared" si="14"/>
        <v>#DIV/0!</v>
      </c>
      <c r="G94" s="198" t="e">
        <f t="shared" si="18"/>
        <v>#N/A</v>
      </c>
      <c r="I94" s="207"/>
      <c r="J94" s="196"/>
      <c r="K94" s="197" t="e">
        <f t="shared" si="15"/>
        <v>#DIV/0!</v>
      </c>
      <c r="L94" s="197" t="e">
        <f t="shared" si="20"/>
        <v>#DIV/0!</v>
      </c>
      <c r="M94" s="198" t="e">
        <f t="shared" si="19"/>
        <v>#DIV/0!</v>
      </c>
    </row>
    <row r="95" spans="2:13" ht="15" hidden="1" outlineLevel="1" thickBot="1">
      <c r="B95" s="207"/>
      <c r="C95" s="196"/>
      <c r="D95" s="197" t="e">
        <f t="shared" si="16"/>
        <v>#DIV/0!</v>
      </c>
      <c r="E95" s="197" t="e">
        <f t="shared" si="17"/>
        <v>#DIV/0!</v>
      </c>
      <c r="F95" s="198" t="e">
        <f t="shared" si="14"/>
        <v>#DIV/0!</v>
      </c>
      <c r="G95" s="198" t="e">
        <f t="shared" si="18"/>
        <v>#N/A</v>
      </c>
      <c r="I95" s="207"/>
      <c r="J95" s="196"/>
      <c r="K95" s="197" t="e">
        <f t="shared" si="15"/>
        <v>#DIV/0!</v>
      </c>
      <c r="L95" s="197" t="e">
        <f t="shared" si="20"/>
        <v>#DIV/0!</v>
      </c>
      <c r="M95" s="198" t="e">
        <f t="shared" si="19"/>
        <v>#DIV/0!</v>
      </c>
    </row>
    <row r="96" spans="2:13" ht="15" hidden="1" outlineLevel="1" thickBot="1">
      <c r="B96" s="207"/>
      <c r="C96" s="196"/>
      <c r="D96" s="197" t="e">
        <f t="shared" si="16"/>
        <v>#DIV/0!</v>
      </c>
      <c r="E96" s="197" t="e">
        <f t="shared" si="17"/>
        <v>#DIV/0!</v>
      </c>
      <c r="F96" s="198" t="e">
        <f t="shared" si="14"/>
        <v>#DIV/0!</v>
      </c>
      <c r="G96" s="198" t="e">
        <f t="shared" si="18"/>
        <v>#N/A</v>
      </c>
      <c r="I96" s="207"/>
      <c r="J96" s="196"/>
      <c r="K96" s="197" t="e">
        <f t="shared" si="15"/>
        <v>#DIV/0!</v>
      </c>
      <c r="L96" s="197" t="e">
        <f t="shared" si="20"/>
        <v>#DIV/0!</v>
      </c>
      <c r="M96" s="198" t="e">
        <f t="shared" si="19"/>
        <v>#DIV/0!</v>
      </c>
    </row>
    <row r="97" spans="2:13" ht="15" hidden="1" outlineLevel="1" thickBot="1">
      <c r="B97" s="207"/>
      <c r="C97" s="196"/>
      <c r="D97" s="197" t="e">
        <f t="shared" si="16"/>
        <v>#DIV/0!</v>
      </c>
      <c r="E97" s="197" t="e">
        <f t="shared" si="17"/>
        <v>#DIV/0!</v>
      </c>
      <c r="F97" s="198" t="e">
        <f t="shared" si="14"/>
        <v>#DIV/0!</v>
      </c>
      <c r="G97" s="198" t="e">
        <f t="shared" si="18"/>
        <v>#N/A</v>
      </c>
      <c r="I97" s="207"/>
      <c r="J97" s="196"/>
      <c r="K97" s="197" t="e">
        <f t="shared" si="15"/>
        <v>#DIV/0!</v>
      </c>
      <c r="L97" s="197" t="e">
        <f t="shared" si="20"/>
        <v>#DIV/0!</v>
      </c>
      <c r="M97" s="198" t="e">
        <f t="shared" si="19"/>
        <v>#DIV/0!</v>
      </c>
    </row>
    <row r="98" spans="2:13" ht="15" hidden="1" outlineLevel="1" thickBot="1">
      <c r="B98" s="207"/>
      <c r="C98" s="196"/>
      <c r="D98" s="197" t="e">
        <f t="shared" si="16"/>
        <v>#DIV/0!</v>
      </c>
      <c r="E98" s="197" t="e">
        <f t="shared" si="17"/>
        <v>#DIV/0!</v>
      </c>
      <c r="F98" s="198" t="e">
        <f t="shared" si="14"/>
        <v>#DIV/0!</v>
      </c>
      <c r="G98" s="198" t="e">
        <f t="shared" si="18"/>
        <v>#N/A</v>
      </c>
      <c r="I98" s="207"/>
      <c r="J98" s="196"/>
      <c r="K98" s="197" t="e">
        <f t="shared" si="15"/>
        <v>#DIV/0!</v>
      </c>
      <c r="L98" s="197" t="e">
        <f t="shared" si="20"/>
        <v>#DIV/0!</v>
      </c>
      <c r="M98" s="198" t="e">
        <f t="shared" si="19"/>
        <v>#DIV/0!</v>
      </c>
    </row>
    <row r="99" spans="2:13" ht="15" hidden="1" outlineLevel="1" thickBot="1">
      <c r="B99" s="207"/>
      <c r="C99" s="196"/>
      <c r="D99" s="197" t="e">
        <f t="shared" si="16"/>
        <v>#DIV/0!</v>
      </c>
      <c r="E99" s="197" t="e">
        <f t="shared" si="17"/>
        <v>#DIV/0!</v>
      </c>
      <c r="F99" s="198" t="e">
        <f t="shared" si="14"/>
        <v>#DIV/0!</v>
      </c>
      <c r="G99" s="198" t="e">
        <f t="shared" si="18"/>
        <v>#N/A</v>
      </c>
      <c r="I99" s="207"/>
      <c r="J99" s="196"/>
      <c r="K99" s="197" t="e">
        <f t="shared" si="15"/>
        <v>#DIV/0!</v>
      </c>
      <c r="L99" s="197" t="e">
        <f t="shared" si="20"/>
        <v>#DIV/0!</v>
      </c>
      <c r="M99" s="198" t="e">
        <f t="shared" si="19"/>
        <v>#DIV/0!</v>
      </c>
    </row>
    <row r="100" spans="2:13" ht="15" hidden="1" customHeight="1" outlineLevel="1">
      <c r="B100" s="207"/>
      <c r="C100" s="196"/>
      <c r="D100" s="197" t="e">
        <f t="shared" si="16"/>
        <v>#DIV/0!</v>
      </c>
      <c r="E100" s="197" t="e">
        <f t="shared" si="17"/>
        <v>#DIV/0!</v>
      </c>
      <c r="F100" s="198" t="e">
        <f t="shared" si="14"/>
        <v>#DIV/0!</v>
      </c>
      <c r="G100" s="198" t="e">
        <f t="shared" si="18"/>
        <v>#N/A</v>
      </c>
      <c r="I100" s="207"/>
      <c r="J100" s="196"/>
      <c r="K100" s="197" t="e">
        <f t="shared" si="15"/>
        <v>#DIV/0!</v>
      </c>
      <c r="L100" s="197" t="e">
        <f t="shared" si="20"/>
        <v>#DIV/0!</v>
      </c>
      <c r="M100" s="198" t="e">
        <f t="shared" si="19"/>
        <v>#DIV/0!</v>
      </c>
    </row>
    <row r="101" spans="2:13" ht="15" hidden="1" outlineLevel="1" thickBot="1">
      <c r="B101" s="207"/>
      <c r="C101" s="196"/>
      <c r="D101" s="197" t="e">
        <f t="shared" si="16"/>
        <v>#DIV/0!</v>
      </c>
      <c r="E101" s="197" t="e">
        <f t="shared" si="17"/>
        <v>#DIV/0!</v>
      </c>
      <c r="F101" s="198" t="e">
        <f t="shared" si="14"/>
        <v>#DIV/0!</v>
      </c>
      <c r="G101" s="198" t="e">
        <f t="shared" si="18"/>
        <v>#N/A</v>
      </c>
      <c r="I101" s="207"/>
      <c r="J101" s="196"/>
      <c r="K101" s="197" t="e">
        <f t="shared" si="15"/>
        <v>#DIV/0!</v>
      </c>
      <c r="L101" s="197" t="e">
        <f t="shared" si="20"/>
        <v>#DIV/0!</v>
      </c>
      <c r="M101" s="198" t="e">
        <f t="shared" si="19"/>
        <v>#DIV/0!</v>
      </c>
    </row>
    <row r="102" spans="2:13" ht="15" hidden="1" outlineLevel="1" thickBot="1">
      <c r="B102" s="207"/>
      <c r="C102" s="196"/>
      <c r="D102" s="197" t="e">
        <f t="shared" si="16"/>
        <v>#DIV/0!</v>
      </c>
      <c r="E102" s="197" t="e">
        <f t="shared" si="17"/>
        <v>#DIV/0!</v>
      </c>
      <c r="F102" s="198" t="e">
        <f t="shared" si="14"/>
        <v>#DIV/0!</v>
      </c>
      <c r="G102" s="198" t="e">
        <f t="shared" si="18"/>
        <v>#N/A</v>
      </c>
      <c r="I102" s="207"/>
      <c r="J102" s="196"/>
      <c r="K102" s="197" t="e">
        <f t="shared" si="15"/>
        <v>#DIV/0!</v>
      </c>
      <c r="L102" s="197" t="e">
        <f t="shared" si="20"/>
        <v>#DIV/0!</v>
      </c>
      <c r="M102" s="198" t="e">
        <f t="shared" si="19"/>
        <v>#DIV/0!</v>
      </c>
    </row>
    <row r="103" spans="2:13" ht="15" hidden="1" outlineLevel="1" thickBot="1">
      <c r="B103" s="207"/>
      <c r="C103" s="196"/>
      <c r="D103" s="197" t="e">
        <f t="shared" si="16"/>
        <v>#DIV/0!</v>
      </c>
      <c r="E103" s="197" t="e">
        <f t="shared" si="17"/>
        <v>#DIV/0!</v>
      </c>
      <c r="F103" s="198" t="e">
        <f t="shared" si="14"/>
        <v>#DIV/0!</v>
      </c>
      <c r="G103" s="198" t="e">
        <f t="shared" si="18"/>
        <v>#N/A</v>
      </c>
      <c r="I103" s="207"/>
      <c r="J103" s="196"/>
      <c r="K103" s="197" t="e">
        <f t="shared" si="15"/>
        <v>#DIV/0!</v>
      </c>
      <c r="L103" s="197" t="e">
        <f t="shared" si="20"/>
        <v>#DIV/0!</v>
      </c>
      <c r="M103" s="198" t="e">
        <f t="shared" si="19"/>
        <v>#DIV/0!</v>
      </c>
    </row>
    <row r="104" spans="2:13" ht="15" hidden="1" outlineLevel="1" thickBot="1">
      <c r="B104" s="207"/>
      <c r="C104" s="196"/>
      <c r="D104" s="197" t="e">
        <f t="shared" si="16"/>
        <v>#DIV/0!</v>
      </c>
      <c r="E104" s="197" t="e">
        <f t="shared" si="17"/>
        <v>#DIV/0!</v>
      </c>
      <c r="F104" s="198" t="e">
        <f t="shared" si="14"/>
        <v>#DIV/0!</v>
      </c>
      <c r="G104" s="198" t="e">
        <f t="shared" si="18"/>
        <v>#N/A</v>
      </c>
      <c r="I104" s="207"/>
      <c r="J104" s="196"/>
      <c r="K104" s="197" t="e">
        <f t="shared" si="15"/>
        <v>#DIV/0!</v>
      </c>
      <c r="L104" s="197" t="e">
        <f t="shared" si="20"/>
        <v>#DIV/0!</v>
      </c>
      <c r="M104" s="198" t="e">
        <f t="shared" si="19"/>
        <v>#DIV/0!</v>
      </c>
    </row>
    <row r="105" spans="2:13" ht="15" hidden="1" outlineLevel="1" thickBot="1">
      <c r="B105" s="207"/>
      <c r="C105" s="196"/>
      <c r="D105" s="197" t="e">
        <f t="shared" si="16"/>
        <v>#DIV/0!</v>
      </c>
      <c r="E105" s="197" t="e">
        <f t="shared" si="17"/>
        <v>#DIV/0!</v>
      </c>
      <c r="F105" s="198" t="e">
        <f t="shared" si="14"/>
        <v>#DIV/0!</v>
      </c>
      <c r="G105" s="198" t="e">
        <f t="shared" si="18"/>
        <v>#N/A</v>
      </c>
      <c r="I105" s="207"/>
      <c r="J105" s="196"/>
      <c r="K105" s="197" t="e">
        <f t="shared" si="15"/>
        <v>#DIV/0!</v>
      </c>
      <c r="L105" s="197" t="e">
        <f t="shared" si="20"/>
        <v>#DIV/0!</v>
      </c>
      <c r="M105" s="198" t="e">
        <f t="shared" si="19"/>
        <v>#DIV/0!</v>
      </c>
    </row>
    <row r="106" spans="2:13" ht="15" hidden="1" outlineLevel="1" thickBot="1">
      <c r="B106" s="207"/>
      <c r="C106" s="196"/>
      <c r="D106" s="197" t="e">
        <f t="shared" si="16"/>
        <v>#DIV/0!</v>
      </c>
      <c r="E106" s="197" t="e">
        <f t="shared" si="17"/>
        <v>#DIV/0!</v>
      </c>
      <c r="F106" s="198" t="e">
        <f t="shared" si="14"/>
        <v>#DIV/0!</v>
      </c>
      <c r="G106" s="198" t="e">
        <f t="shared" si="18"/>
        <v>#N/A</v>
      </c>
      <c r="I106" s="207"/>
      <c r="J106" s="196"/>
      <c r="K106" s="197" t="e">
        <f t="shared" si="15"/>
        <v>#DIV/0!</v>
      </c>
      <c r="L106" s="197" t="e">
        <f t="shared" si="20"/>
        <v>#DIV/0!</v>
      </c>
      <c r="M106" s="198" t="e">
        <f t="shared" si="19"/>
        <v>#DIV/0!</v>
      </c>
    </row>
    <row r="107" spans="2:13" ht="15" hidden="1" outlineLevel="1" thickBot="1">
      <c r="B107" s="207"/>
      <c r="C107" s="196"/>
      <c r="D107" s="197" t="e">
        <f t="shared" si="16"/>
        <v>#DIV/0!</v>
      </c>
      <c r="E107" s="197" t="e">
        <f t="shared" si="17"/>
        <v>#DIV/0!</v>
      </c>
      <c r="F107" s="198" t="e">
        <f t="shared" si="14"/>
        <v>#DIV/0!</v>
      </c>
      <c r="G107" s="198" t="e">
        <f t="shared" si="18"/>
        <v>#N/A</v>
      </c>
      <c r="I107" s="207"/>
      <c r="J107" s="196"/>
      <c r="K107" s="197" t="e">
        <f t="shared" si="15"/>
        <v>#DIV/0!</v>
      </c>
      <c r="L107" s="197" t="e">
        <f t="shared" si="20"/>
        <v>#DIV/0!</v>
      </c>
      <c r="M107" s="198" t="e">
        <f t="shared" si="19"/>
        <v>#DIV/0!</v>
      </c>
    </row>
    <row r="108" spans="2:13" ht="15" hidden="1" outlineLevel="1" thickBot="1">
      <c r="B108" s="207"/>
      <c r="C108" s="196"/>
      <c r="D108" s="197" t="e">
        <f t="shared" si="16"/>
        <v>#DIV/0!</v>
      </c>
      <c r="E108" s="197" t="e">
        <f t="shared" si="17"/>
        <v>#DIV/0!</v>
      </c>
      <c r="F108" s="198" t="e">
        <f t="shared" si="14"/>
        <v>#DIV/0!</v>
      </c>
      <c r="G108" s="198" t="e">
        <f t="shared" si="18"/>
        <v>#N/A</v>
      </c>
      <c r="I108" s="207"/>
      <c r="J108" s="196"/>
      <c r="K108" s="197" t="e">
        <f t="shared" si="15"/>
        <v>#DIV/0!</v>
      </c>
      <c r="L108" s="197" t="e">
        <f t="shared" si="20"/>
        <v>#DIV/0!</v>
      </c>
      <c r="M108" s="198" t="e">
        <f t="shared" si="19"/>
        <v>#DIV/0!</v>
      </c>
    </row>
    <row r="109" spans="2:13" ht="15" hidden="1" outlineLevel="1" thickBot="1">
      <c r="B109" s="207"/>
      <c r="C109" s="196"/>
      <c r="D109" s="197" t="e">
        <f t="shared" si="16"/>
        <v>#DIV/0!</v>
      </c>
      <c r="E109" s="197" t="e">
        <f t="shared" si="17"/>
        <v>#DIV/0!</v>
      </c>
      <c r="F109" s="198" t="e">
        <f t="shared" si="14"/>
        <v>#DIV/0!</v>
      </c>
      <c r="G109" s="198" t="e">
        <f t="shared" si="18"/>
        <v>#N/A</v>
      </c>
      <c r="I109" s="207"/>
      <c r="J109" s="196"/>
      <c r="K109" s="197" t="e">
        <f t="shared" si="15"/>
        <v>#DIV/0!</v>
      </c>
      <c r="L109" s="197" t="e">
        <f t="shared" si="20"/>
        <v>#DIV/0!</v>
      </c>
      <c r="M109" s="198" t="e">
        <f t="shared" si="19"/>
        <v>#DIV/0!</v>
      </c>
    </row>
    <row r="110" spans="2:13" ht="15" hidden="1" outlineLevel="1" thickBot="1">
      <c r="B110" s="207"/>
      <c r="C110" s="196"/>
      <c r="D110" s="197" t="e">
        <f t="shared" si="16"/>
        <v>#DIV/0!</v>
      </c>
      <c r="E110" s="197" t="e">
        <f t="shared" si="17"/>
        <v>#DIV/0!</v>
      </c>
      <c r="F110" s="198" t="e">
        <f t="shared" si="14"/>
        <v>#DIV/0!</v>
      </c>
      <c r="G110" s="198" t="e">
        <f t="shared" si="18"/>
        <v>#N/A</v>
      </c>
      <c r="I110" s="207"/>
      <c r="J110" s="196"/>
      <c r="K110" s="197" t="e">
        <f t="shared" si="15"/>
        <v>#DIV/0!</v>
      </c>
      <c r="L110" s="197" t="e">
        <f t="shared" si="20"/>
        <v>#DIV/0!</v>
      </c>
      <c r="M110" s="198" t="e">
        <f t="shared" si="19"/>
        <v>#DIV/0!</v>
      </c>
    </row>
    <row r="111" spans="2:13" ht="15" hidden="1" outlineLevel="1" thickBot="1">
      <c r="B111" s="207"/>
      <c r="C111" s="196"/>
      <c r="D111" s="197" t="e">
        <f t="shared" si="16"/>
        <v>#DIV/0!</v>
      </c>
      <c r="E111" s="197" t="e">
        <f t="shared" si="17"/>
        <v>#DIV/0!</v>
      </c>
      <c r="F111" s="198" t="e">
        <f t="shared" si="14"/>
        <v>#DIV/0!</v>
      </c>
      <c r="G111" s="198" t="e">
        <f t="shared" si="18"/>
        <v>#N/A</v>
      </c>
      <c r="I111" s="207"/>
      <c r="J111" s="196"/>
      <c r="K111" s="197" t="e">
        <f t="shared" si="15"/>
        <v>#DIV/0!</v>
      </c>
      <c r="L111" s="197" t="e">
        <f t="shared" si="20"/>
        <v>#DIV/0!</v>
      </c>
      <c r="M111" s="198" t="e">
        <f t="shared" si="19"/>
        <v>#DIV/0!</v>
      </c>
    </row>
    <row r="112" spans="2:13" ht="15" hidden="1" outlineLevel="1" thickBot="1">
      <c r="B112" s="207"/>
      <c r="C112" s="196"/>
      <c r="D112" s="197" t="e">
        <f t="shared" si="16"/>
        <v>#DIV/0!</v>
      </c>
      <c r="E112" s="197" t="e">
        <f>D112+E111</f>
        <v>#DIV/0!</v>
      </c>
      <c r="F112" s="198" t="e">
        <f t="shared" si="14"/>
        <v>#DIV/0!</v>
      </c>
      <c r="G112" s="198" t="e">
        <f t="shared" si="18"/>
        <v>#N/A</v>
      </c>
      <c r="I112" s="207"/>
      <c r="J112" s="196"/>
      <c r="K112" s="197" t="e">
        <f t="shared" si="15"/>
        <v>#DIV/0!</v>
      </c>
      <c r="L112" s="197" t="e">
        <f t="shared" si="20"/>
        <v>#DIV/0!</v>
      </c>
      <c r="M112" s="198" t="e">
        <f t="shared" si="19"/>
        <v>#DIV/0!</v>
      </c>
    </row>
    <row r="113" spans="2:13" ht="15" hidden="1" outlineLevel="1" thickBot="1">
      <c r="B113" s="207"/>
      <c r="C113" s="196"/>
      <c r="D113" s="197" t="e">
        <f t="shared" si="16"/>
        <v>#DIV/0!</v>
      </c>
      <c r="E113" s="197" t="e">
        <f t="shared" si="17"/>
        <v>#DIV/0!</v>
      </c>
      <c r="F113" s="198" t="e">
        <f t="shared" si="14"/>
        <v>#DIV/0!</v>
      </c>
      <c r="G113" s="198" t="e">
        <f t="shared" si="18"/>
        <v>#N/A</v>
      </c>
      <c r="I113" s="207"/>
      <c r="J113" s="196"/>
      <c r="K113" s="197" t="e">
        <f t="shared" si="15"/>
        <v>#DIV/0!</v>
      </c>
      <c r="L113" s="197" t="e">
        <f t="shared" si="20"/>
        <v>#DIV/0!</v>
      </c>
      <c r="M113" s="198" t="e">
        <f t="shared" si="19"/>
        <v>#DIV/0!</v>
      </c>
    </row>
    <row r="114" spans="2:13" ht="15" hidden="1" outlineLevel="1" thickBot="1">
      <c r="B114" s="207"/>
      <c r="C114" s="196"/>
      <c r="D114" s="197" t="e">
        <f t="shared" si="16"/>
        <v>#DIV/0!</v>
      </c>
      <c r="E114" s="197" t="e">
        <f t="shared" si="17"/>
        <v>#DIV/0!</v>
      </c>
      <c r="F114" s="198" t="e">
        <f t="shared" si="14"/>
        <v>#DIV/0!</v>
      </c>
      <c r="G114" s="198" t="e">
        <f t="shared" si="18"/>
        <v>#N/A</v>
      </c>
      <c r="I114" s="207"/>
      <c r="J114" s="196"/>
      <c r="K114" s="197" t="e">
        <f t="shared" si="15"/>
        <v>#DIV/0!</v>
      </c>
      <c r="L114" s="197" t="e">
        <f t="shared" si="20"/>
        <v>#DIV/0!</v>
      </c>
      <c r="M114" s="198" t="e">
        <f t="shared" si="19"/>
        <v>#DIV/0!</v>
      </c>
    </row>
    <row r="115" spans="2:13" ht="15" hidden="1" outlineLevel="1" thickBot="1">
      <c r="B115" s="207"/>
      <c r="C115" s="196"/>
      <c r="D115" s="197" t="e">
        <f t="shared" si="16"/>
        <v>#DIV/0!</v>
      </c>
      <c r="E115" s="197" t="e">
        <f t="shared" si="17"/>
        <v>#DIV/0!</v>
      </c>
      <c r="F115" s="198" t="e">
        <f t="shared" si="14"/>
        <v>#DIV/0!</v>
      </c>
      <c r="G115" s="198" t="e">
        <f t="shared" si="18"/>
        <v>#N/A</v>
      </c>
      <c r="I115" s="207"/>
      <c r="J115" s="196"/>
      <c r="K115" s="197" t="e">
        <f t="shared" si="15"/>
        <v>#DIV/0!</v>
      </c>
      <c r="L115" s="197" t="e">
        <f t="shared" si="20"/>
        <v>#DIV/0!</v>
      </c>
      <c r="M115" s="198" t="e">
        <f t="shared" si="19"/>
        <v>#DIV/0!</v>
      </c>
    </row>
    <row r="116" spans="2:13" ht="16" hidden="1" customHeight="1" outlineLevel="1">
      <c r="B116" s="207"/>
      <c r="C116" s="196"/>
      <c r="D116" s="197" t="e">
        <f t="shared" si="16"/>
        <v>#DIV/0!</v>
      </c>
      <c r="E116" s="197" t="e">
        <f t="shared" si="17"/>
        <v>#DIV/0!</v>
      </c>
      <c r="F116" s="198" t="e">
        <f t="shared" si="14"/>
        <v>#DIV/0!</v>
      </c>
      <c r="G116" s="198" t="e">
        <f t="shared" si="18"/>
        <v>#N/A</v>
      </c>
      <c r="I116" s="207"/>
      <c r="J116" s="196"/>
      <c r="K116" s="197" t="e">
        <f t="shared" si="15"/>
        <v>#DIV/0!</v>
      </c>
      <c r="L116" s="197" t="e">
        <f t="shared" si="20"/>
        <v>#DIV/0!</v>
      </c>
      <c r="M116" s="198" t="e">
        <f t="shared" si="19"/>
        <v>#DIV/0!</v>
      </c>
    </row>
    <row r="117" spans="2:13" ht="15" hidden="1" outlineLevel="1" thickBot="1">
      <c r="B117" s="207"/>
      <c r="C117" s="196"/>
      <c r="D117" s="197" t="e">
        <f t="shared" si="16"/>
        <v>#DIV/0!</v>
      </c>
      <c r="E117" s="197" t="e">
        <f t="shared" si="17"/>
        <v>#DIV/0!</v>
      </c>
      <c r="F117" s="198" t="e">
        <f t="shared" si="14"/>
        <v>#DIV/0!</v>
      </c>
      <c r="G117" s="198" t="e">
        <f t="shared" si="18"/>
        <v>#N/A</v>
      </c>
      <c r="I117" s="207"/>
      <c r="J117" s="196"/>
      <c r="K117" s="197" t="e">
        <f t="shared" si="15"/>
        <v>#DIV/0!</v>
      </c>
      <c r="L117" s="197" t="e">
        <f t="shared" si="20"/>
        <v>#DIV/0!</v>
      </c>
      <c r="M117" s="198" t="e">
        <f t="shared" si="19"/>
        <v>#DIV/0!</v>
      </c>
    </row>
    <row r="118" spans="2:13" ht="15" hidden="1" outlineLevel="1" thickBot="1">
      <c r="B118" s="207"/>
      <c r="C118" s="196"/>
      <c r="D118" s="197" t="e">
        <f t="shared" si="16"/>
        <v>#DIV/0!</v>
      </c>
      <c r="E118" s="197" t="e">
        <f t="shared" si="17"/>
        <v>#DIV/0!</v>
      </c>
      <c r="F118" s="198" t="e">
        <f t="shared" si="14"/>
        <v>#DIV/0!</v>
      </c>
      <c r="G118" s="198" t="e">
        <f t="shared" si="18"/>
        <v>#N/A</v>
      </c>
      <c r="I118" s="207"/>
      <c r="J118" s="196"/>
      <c r="K118" s="197" t="e">
        <f t="shared" si="15"/>
        <v>#DIV/0!</v>
      </c>
      <c r="L118" s="197" t="e">
        <f t="shared" si="20"/>
        <v>#DIV/0!</v>
      </c>
      <c r="M118" s="198" t="e">
        <f t="shared" si="19"/>
        <v>#DIV/0!</v>
      </c>
    </row>
    <row r="119" spans="2:13" ht="15" hidden="1" outlineLevel="1" thickBot="1">
      <c r="B119" s="207"/>
      <c r="C119" s="196"/>
      <c r="D119" s="197" t="e">
        <f t="shared" si="16"/>
        <v>#DIV/0!</v>
      </c>
      <c r="E119" s="197" t="e">
        <f t="shared" si="17"/>
        <v>#DIV/0!</v>
      </c>
      <c r="F119" s="198" t="e">
        <f t="shared" si="14"/>
        <v>#DIV/0!</v>
      </c>
      <c r="G119" s="198" t="e">
        <f t="shared" si="18"/>
        <v>#N/A</v>
      </c>
      <c r="I119" s="207"/>
      <c r="J119" s="196"/>
      <c r="K119" s="197" t="e">
        <f t="shared" si="15"/>
        <v>#DIV/0!</v>
      </c>
      <c r="L119" s="197" t="e">
        <f t="shared" si="20"/>
        <v>#DIV/0!</v>
      </c>
      <c r="M119" s="198" t="e">
        <f t="shared" si="19"/>
        <v>#DIV/0!</v>
      </c>
    </row>
    <row r="120" spans="2:13" hidden="1" outlineLevel="1">
      <c r="C120" s="203">
        <f>SUM(C68:C119)</f>
        <v>0</v>
      </c>
      <c r="D120" s="208" t="e">
        <f>SUM(D68:D119)</f>
        <v>#DIV/0!</v>
      </c>
      <c r="J120" s="203">
        <f>SUM(J68:J119)</f>
        <v>0</v>
      </c>
      <c r="K120" s="208" t="e">
        <f>SUM(K68:K119)</f>
        <v>#DIV/0!</v>
      </c>
      <c r="L120" s="208"/>
    </row>
    <row r="121" spans="2:13" collapsed="1"/>
  </sheetData>
  <sortState xmlns:xlrd2="http://schemas.microsoft.com/office/spreadsheetml/2017/richdata2" ref="I4:J63">
    <sortCondition descending="1" ref="J4:J63"/>
  </sortState>
  <mergeCells count="2">
    <mergeCell ref="B2:M2"/>
    <mergeCell ref="B66:M66"/>
  </mergeCells>
  <conditionalFormatting sqref="M68:M119 K68:K119 D68:D119 G4:G63 D4:D63 K4:K63 M4:M63">
    <cfRule type="cellIs" dxfId="418" priority="10" operator="equal">
      <formula>"C"</formula>
    </cfRule>
    <cfRule type="cellIs" dxfId="417" priority="11" operator="equal">
      <formula>"B"</formula>
    </cfRule>
    <cfRule type="cellIs" dxfId="416" priority="12" operator="equal">
      <formula>"A"</formula>
    </cfRule>
  </conditionalFormatting>
  <conditionalFormatting sqref="G68:G119">
    <cfRule type="cellIs" dxfId="415" priority="7" operator="equal">
      <formula>"C"</formula>
    </cfRule>
    <cfRule type="cellIs" dxfId="414" priority="8" operator="equal">
      <formula>"B"</formula>
    </cfRule>
    <cfRule type="cellIs" dxfId="413" priority="9" operator="equal">
      <formula>"A"</formula>
    </cfRule>
  </conditionalFormatting>
  <conditionalFormatting sqref="F4:F63">
    <cfRule type="cellIs" dxfId="412" priority="4" operator="equal">
      <formula>"C"</formula>
    </cfRule>
    <cfRule type="cellIs" dxfId="411" priority="5" operator="equal">
      <formula>"B"</formula>
    </cfRule>
    <cfRule type="cellIs" dxfId="410" priority="6" operator="equal">
      <formula>"A"</formula>
    </cfRule>
  </conditionalFormatting>
  <conditionalFormatting sqref="F68:F119">
    <cfRule type="cellIs" dxfId="409" priority="1" operator="equal">
      <formula>"C"</formula>
    </cfRule>
    <cfRule type="cellIs" dxfId="408" priority="2" operator="equal">
      <formula>"B"</formula>
    </cfRule>
    <cfRule type="cellIs" dxfId="407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0782-C62D-4763-9D59-3CC89DA30215}">
  <dimension ref="B1:Q115"/>
  <sheetViews>
    <sheetView zoomScale="80" zoomScaleNormal="80" workbookViewId="0">
      <selection activeCell="K13" sqref="K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111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АПРЕЛЬ!AL4</f>
        <v>468765.55738087045</v>
      </c>
      <c r="D4" s="197">
        <f t="shared" ref="D4:D57" si="0">C4/C$58</f>
        <v>0.47133802500281236</v>
      </c>
      <c r="E4" s="197">
        <f>D4</f>
        <v>0.47133802500281236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АПРЕЛЬ!S4</f>
        <v>1330</v>
      </c>
      <c r="K4" s="197">
        <f t="shared" ref="K4:K57" si="2">J4/J$58</f>
        <v>0.42195431472081218</v>
      </c>
      <c r="L4" s="197">
        <f>K4</f>
        <v>0.42195431472081218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АПРЕЛЬ!AL3</f>
        <v>167973.73958699478</v>
      </c>
      <c r="D5" s="197">
        <f t="shared" si="0"/>
        <v>0.16889553727374965</v>
      </c>
      <c r="E5" s="197">
        <f>E4+D5</f>
        <v>0.64023356227656203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АПРЕЛЬ!S3</f>
        <v>521</v>
      </c>
      <c r="K5" s="197">
        <f t="shared" si="2"/>
        <v>0.16529187817258884</v>
      </c>
      <c r="L5" s="197">
        <f>L4+K5</f>
        <v>0.58724619289340096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АПРЕЛЬ!AL8</f>
        <v>72657.210836175043</v>
      </c>
      <c r="D6" s="197">
        <f t="shared" si="0"/>
        <v>7.3055935357278889E-2</v>
      </c>
      <c r="E6" s="197">
        <f t="shared" ref="E6:E57" si="5">E5+D6</f>
        <v>0.71328949763384086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АПРЕЛЬ!S8</f>
        <v>222</v>
      </c>
      <c r="K6" s="197">
        <f t="shared" si="2"/>
        <v>7.0431472081218277E-2</v>
      </c>
      <c r="L6" s="197">
        <f t="shared" ref="L6:L57" si="6">L5+K6</f>
        <v>0.65767766497461921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АПРЕЛЬ!AL6</f>
        <v>39205.562509459422</v>
      </c>
      <c r="D7" s="197">
        <f t="shared" si="0"/>
        <v>3.9420712787818418E-2</v>
      </c>
      <c r="E7" s="197">
        <f t="shared" si="5"/>
        <v>0.75271021042165931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АПРЕЛЬ!S5</f>
        <v>159</v>
      </c>
      <c r="K7" s="197">
        <f t="shared" si="2"/>
        <v>5.0444162436548222E-2</v>
      </c>
      <c r="L7" s="197">
        <f t="shared" si="6"/>
        <v>0.70812182741116747</v>
      </c>
      <c r="M7" s="198" t="str">
        <f t="shared" si="4"/>
        <v>A</v>
      </c>
    </row>
    <row r="8" spans="2:17" outlineLevel="1">
      <c r="B8" s="99" t="s">
        <v>99</v>
      </c>
      <c r="C8" s="196">
        <f>АПРЕЛЬ!AL9</f>
        <v>32884.318585989742</v>
      </c>
      <c r="D8" s="197">
        <f t="shared" si="0"/>
        <v>3.3064779465634422E-2</v>
      </c>
      <c r="E8" s="197">
        <f t="shared" si="5"/>
        <v>0.78577498988729377</v>
      </c>
      <c r="F8" s="198" t="str">
        <f t="shared" si="3"/>
        <v>A</v>
      </c>
      <c r="G8" s="198" t="str">
        <f t="shared" si="1"/>
        <v>B</v>
      </c>
      <c r="I8" s="99" t="s">
        <v>96</v>
      </c>
      <c r="J8" s="196">
        <f>АПРЕЛЬ!S6</f>
        <v>140</v>
      </c>
      <c r="K8" s="197">
        <f t="shared" si="2"/>
        <v>4.4416243654822336E-2</v>
      </c>
      <c r="L8" s="197">
        <f t="shared" si="6"/>
        <v>0.7525380710659898</v>
      </c>
      <c r="M8" s="198" t="str">
        <f t="shared" si="4"/>
        <v>A</v>
      </c>
    </row>
    <row r="9" spans="2:17" outlineLevel="1">
      <c r="B9" s="99" t="s">
        <v>200</v>
      </c>
      <c r="C9" s="196">
        <f>АПРЕЛЬ!AL16</f>
        <v>27024.386830012598</v>
      </c>
      <c r="D9" s="197">
        <f t="shared" si="0"/>
        <v>2.717268987623354E-2</v>
      </c>
      <c r="E9" s="197">
        <f t="shared" si="5"/>
        <v>0.81294767976352733</v>
      </c>
      <c r="F9" s="198" t="str">
        <f t="shared" si="3"/>
        <v>B</v>
      </c>
      <c r="G9" s="198" t="str">
        <f t="shared" si="1"/>
        <v>B</v>
      </c>
      <c r="I9" s="99" t="s">
        <v>97</v>
      </c>
      <c r="J9" s="196">
        <f>АПРЕЛЬ!S7</f>
        <v>91</v>
      </c>
      <c r="K9" s="197">
        <f t="shared" si="2"/>
        <v>2.8870558375634518E-2</v>
      </c>
      <c r="L9" s="197">
        <f t="shared" si="6"/>
        <v>0.78140862944162437</v>
      </c>
      <c r="M9" s="198" t="str">
        <f t="shared" si="4"/>
        <v>A</v>
      </c>
    </row>
    <row r="10" spans="2:17" outlineLevel="1">
      <c r="B10" s="99" t="s">
        <v>201</v>
      </c>
      <c r="C10" s="196">
        <f>АПРЕЛЬ!AL17</f>
        <v>22685.490005958673</v>
      </c>
      <c r="D10" s="197">
        <f t="shared" si="0"/>
        <v>2.2809982276368379E-2</v>
      </c>
      <c r="E10" s="197">
        <f t="shared" si="5"/>
        <v>0.83575766203989565</v>
      </c>
      <c r="F10" s="198" t="str">
        <f t="shared" si="3"/>
        <v>B</v>
      </c>
      <c r="G10" s="198" t="str">
        <f t="shared" si="1"/>
        <v>B</v>
      </c>
      <c r="I10" s="99" t="s">
        <v>201</v>
      </c>
      <c r="J10" s="196">
        <f>АПРЕЛЬ!S17</f>
        <v>85</v>
      </c>
      <c r="K10" s="197">
        <f t="shared" si="2"/>
        <v>2.6967005076142133E-2</v>
      </c>
      <c r="L10" s="197">
        <f t="shared" si="6"/>
        <v>0.80837563451776651</v>
      </c>
      <c r="M10" s="198" t="str">
        <f t="shared" si="4"/>
        <v>B</v>
      </c>
    </row>
    <row r="11" spans="2:17" outlineLevel="1">
      <c r="B11" s="99" t="s">
        <v>202</v>
      </c>
      <c r="C11" s="196">
        <f>АПРЕЛЬ!AL18</f>
        <v>21578.071689344517</v>
      </c>
      <c r="D11" s="197">
        <f t="shared" si="0"/>
        <v>2.1696486726223346E-2</v>
      </c>
      <c r="E11" s="197">
        <f t="shared" si="5"/>
        <v>0.85745414876611903</v>
      </c>
      <c r="F11" s="198" t="str">
        <f t="shared" si="3"/>
        <v>B</v>
      </c>
      <c r="G11" s="198" t="str">
        <f t="shared" si="1"/>
        <v>B</v>
      </c>
      <c r="I11" s="99" t="s">
        <v>200</v>
      </c>
      <c r="J11" s="196">
        <f>АПРЕЛЬ!S16</f>
        <v>73</v>
      </c>
      <c r="K11" s="197">
        <f t="shared" si="2"/>
        <v>2.315989847715736E-2</v>
      </c>
      <c r="L11" s="197">
        <f t="shared" si="6"/>
        <v>0.83153553299492389</v>
      </c>
      <c r="M11" s="198" t="str">
        <f t="shared" si="4"/>
        <v>B</v>
      </c>
    </row>
    <row r="12" spans="2:17" outlineLevel="1">
      <c r="B12" s="99" t="s">
        <v>171</v>
      </c>
      <c r="C12" s="196">
        <f>АПРЕЛЬ!AL20</f>
        <v>21384.736007366595</v>
      </c>
      <c r="D12" s="197">
        <f t="shared" si="0"/>
        <v>2.1502090066589912E-2</v>
      </c>
      <c r="E12" s="197">
        <f t="shared" si="5"/>
        <v>0.8789562388327089</v>
      </c>
      <c r="F12" s="198" t="str">
        <f t="shared" si="3"/>
        <v>B</v>
      </c>
      <c r="G12" s="198" t="str">
        <f t="shared" si="1"/>
        <v>B</v>
      </c>
      <c r="I12" s="99" t="s">
        <v>202</v>
      </c>
      <c r="J12" s="196">
        <f>АПРЕЛЬ!S18</f>
        <v>70</v>
      </c>
      <c r="K12" s="197">
        <f t="shared" si="2"/>
        <v>2.2208121827411168E-2</v>
      </c>
      <c r="L12" s="197">
        <f t="shared" si="6"/>
        <v>0.85374365482233505</v>
      </c>
      <c r="M12" s="198" t="str">
        <f t="shared" si="4"/>
        <v>B</v>
      </c>
    </row>
    <row r="13" spans="2:17" outlineLevel="1">
      <c r="B13" s="99" t="s">
        <v>174</v>
      </c>
      <c r="C13" s="196">
        <f>АПРЕЛЬ!AL23</f>
        <v>19462.443175612461</v>
      </c>
      <c r="D13" s="197">
        <f t="shared" si="0"/>
        <v>1.9569248174667604E-2</v>
      </c>
      <c r="E13" s="197">
        <f t="shared" si="5"/>
        <v>0.89852548700737656</v>
      </c>
      <c r="F13" s="198" t="str">
        <f t="shared" si="3"/>
        <v>B</v>
      </c>
      <c r="G13" s="198" t="str">
        <f t="shared" si="1"/>
        <v>B</v>
      </c>
      <c r="I13" s="99" t="s">
        <v>99</v>
      </c>
      <c r="J13" s="196">
        <f>АПРЕЛЬ!S9</f>
        <v>59</v>
      </c>
      <c r="K13" s="197">
        <f t="shared" si="2"/>
        <v>1.8718274111675128E-2</v>
      </c>
      <c r="L13" s="197">
        <f t="shared" si="6"/>
        <v>0.8724619289340102</v>
      </c>
      <c r="M13" s="198" t="str">
        <f t="shared" si="4"/>
        <v>B</v>
      </c>
    </row>
    <row r="14" spans="2:17" outlineLevel="1">
      <c r="B14" s="99" t="s">
        <v>177</v>
      </c>
      <c r="C14" s="196">
        <f>АПРЕЛЬ!AL32</f>
        <v>16401.804300127817</v>
      </c>
      <c r="D14" s="197">
        <f t="shared" si="0"/>
        <v>1.6491813281886741E-2</v>
      </c>
      <c r="E14" s="197">
        <f t="shared" si="5"/>
        <v>0.91501730028926331</v>
      </c>
      <c r="F14" s="198" t="str">
        <f t="shared" si="3"/>
        <v>B</v>
      </c>
      <c r="G14" s="198" t="str">
        <f t="shared" si="1"/>
        <v>B</v>
      </c>
      <c r="I14" s="99" t="s">
        <v>174</v>
      </c>
      <c r="J14" s="196">
        <f>АПРЕЛЬ!S23</f>
        <v>44</v>
      </c>
      <c r="K14" s="197">
        <f t="shared" si="2"/>
        <v>1.3959390862944163E-2</v>
      </c>
      <c r="L14" s="197">
        <f t="shared" si="6"/>
        <v>0.88642131979695438</v>
      </c>
      <c r="M14" s="198" t="str">
        <f t="shared" si="4"/>
        <v>B</v>
      </c>
    </row>
    <row r="15" spans="2:17" outlineLevel="1">
      <c r="B15" s="99" t="s">
        <v>95</v>
      </c>
      <c r="C15" s="196">
        <f>АПРЕЛЬ!AL5</f>
        <v>15674.011219604537</v>
      </c>
      <c r="D15" s="197">
        <f t="shared" si="0"/>
        <v>1.5760026255763917E-2</v>
      </c>
      <c r="E15" s="197">
        <f t="shared" si="5"/>
        <v>0.93077732654502721</v>
      </c>
      <c r="F15" s="198" t="str">
        <f t="shared" si="3"/>
        <v>B</v>
      </c>
      <c r="G15" s="198" t="str">
        <f t="shared" si="1"/>
        <v>A</v>
      </c>
      <c r="I15" s="99" t="s">
        <v>171</v>
      </c>
      <c r="J15" s="196">
        <f>АПРЕЛЬ!S20</f>
        <v>43</v>
      </c>
      <c r="K15" s="197">
        <f t="shared" si="2"/>
        <v>1.3642131979695431E-2</v>
      </c>
      <c r="L15" s="197">
        <f t="shared" si="6"/>
        <v>0.90006345177664981</v>
      </c>
      <c r="M15" s="198" t="str">
        <f t="shared" si="4"/>
        <v>B</v>
      </c>
    </row>
    <row r="16" spans="2:17" outlineLevel="1">
      <c r="B16" s="99" t="s">
        <v>209</v>
      </c>
      <c r="C16" s="196">
        <f>АПРЕЛЬ!AL24</f>
        <v>14437.35553169649</v>
      </c>
      <c r="D16" s="197">
        <f t="shared" si="0"/>
        <v>1.4516584112096602E-2</v>
      </c>
      <c r="E16" s="197">
        <f t="shared" si="5"/>
        <v>0.94529391065712376</v>
      </c>
      <c r="F16" s="198" t="str">
        <f t="shared" si="3"/>
        <v>B</v>
      </c>
      <c r="G16" s="198" t="str">
        <f t="shared" si="1"/>
        <v>B</v>
      </c>
      <c r="I16" s="99" t="s">
        <v>209</v>
      </c>
      <c r="J16" s="196">
        <f>АПРЕЛЬ!S24</f>
        <v>36</v>
      </c>
      <c r="K16" s="197">
        <f t="shared" si="2"/>
        <v>1.1421319796954314E-2</v>
      </c>
      <c r="L16" s="197">
        <f t="shared" si="6"/>
        <v>0.91148477157360408</v>
      </c>
      <c r="M16" s="198" t="str">
        <f t="shared" si="4"/>
        <v>B</v>
      </c>
    </row>
    <row r="17" spans="2:13" outlineLevel="1">
      <c r="B17" s="99" t="s">
        <v>97</v>
      </c>
      <c r="C17" s="196">
        <f>АПРЕЛЬ!AL7</f>
        <v>14347.059320548447</v>
      </c>
      <c r="D17" s="197">
        <f t="shared" si="0"/>
        <v>1.4425792378024774E-2</v>
      </c>
      <c r="E17" s="197">
        <f t="shared" si="5"/>
        <v>0.95971970303514853</v>
      </c>
      <c r="F17" s="198" t="str">
        <f t="shared" si="3"/>
        <v>C</v>
      </c>
      <c r="G17" s="198" t="str">
        <f t="shared" si="1"/>
        <v>A</v>
      </c>
      <c r="I17" s="99" t="s">
        <v>177</v>
      </c>
      <c r="J17" s="196">
        <f>АПРЕЛЬ!S32</f>
        <v>34</v>
      </c>
      <c r="K17" s="197">
        <f t="shared" si="2"/>
        <v>1.0786802030456852E-2</v>
      </c>
      <c r="L17" s="197">
        <f t="shared" si="6"/>
        <v>0.92227157360406098</v>
      </c>
      <c r="M17" s="198" t="str">
        <f t="shared" si="4"/>
        <v>B</v>
      </c>
    </row>
    <row r="18" spans="2:13" outlineLevel="1">
      <c r="B18" s="99" t="s">
        <v>176</v>
      </c>
      <c r="C18" s="196">
        <f>АПРЕЛЬ!AL31</f>
        <v>8657.8238684383232</v>
      </c>
      <c r="D18" s="197">
        <f t="shared" si="0"/>
        <v>8.7053358309265097E-3</v>
      </c>
      <c r="E18" s="197">
        <f t="shared" si="5"/>
        <v>0.96842503886607501</v>
      </c>
      <c r="F18" s="198" t="str">
        <f t="shared" si="3"/>
        <v>C</v>
      </c>
      <c r="G18" s="198" t="str">
        <f t="shared" si="1"/>
        <v>B</v>
      </c>
      <c r="I18" s="99" t="s">
        <v>179</v>
      </c>
      <c r="J18" s="196">
        <f>АПРЕЛЬ!S34</f>
        <v>20</v>
      </c>
      <c r="K18" s="197">
        <f t="shared" si="2"/>
        <v>6.3451776649746192E-3</v>
      </c>
      <c r="L18" s="197">
        <f t="shared" si="6"/>
        <v>0.92861675126903565</v>
      </c>
      <c r="M18" s="198" t="str">
        <f t="shared" si="4"/>
        <v>B</v>
      </c>
    </row>
    <row r="19" spans="2:13" outlineLevel="1">
      <c r="B19" s="99" t="s">
        <v>179</v>
      </c>
      <c r="C19" s="196">
        <f>АПРЕЛЬ!AL34</f>
        <v>7870.1033437459191</v>
      </c>
      <c r="D19" s="197">
        <f t="shared" si="0"/>
        <v>7.9132924938751254E-3</v>
      </c>
      <c r="E19" s="197">
        <f t="shared" si="5"/>
        <v>0.97633833135995018</v>
      </c>
      <c r="F19" s="198" t="str">
        <f t="shared" si="3"/>
        <v>C</v>
      </c>
      <c r="G19" s="198" t="str">
        <f t="shared" si="1"/>
        <v>B</v>
      </c>
      <c r="I19" s="99" t="s">
        <v>176</v>
      </c>
      <c r="J19" s="196">
        <f>АПРЕЛЬ!S31</f>
        <v>18</v>
      </c>
      <c r="K19" s="197">
        <f t="shared" si="2"/>
        <v>5.7106598984771571E-3</v>
      </c>
      <c r="L19" s="197">
        <f t="shared" si="6"/>
        <v>0.93432741116751283</v>
      </c>
      <c r="M19" s="198" t="str">
        <f t="shared" si="4"/>
        <v>B</v>
      </c>
    </row>
    <row r="20" spans="2:13" outlineLevel="1">
      <c r="B20" s="99" t="s">
        <v>175</v>
      </c>
      <c r="C20" s="196">
        <f>АПРЕЛЬ!AL30</f>
        <v>7029.7650685749913</v>
      </c>
      <c r="D20" s="197">
        <f t="shared" si="0"/>
        <v>7.0683426533485125E-3</v>
      </c>
      <c r="E20" s="197">
        <f t="shared" si="5"/>
        <v>0.98340667401329873</v>
      </c>
      <c r="F20" s="198" t="str">
        <f t="shared" si="3"/>
        <v>C</v>
      </c>
      <c r="G20" s="198" t="str">
        <f t="shared" si="1"/>
        <v>B</v>
      </c>
      <c r="I20" s="99" t="s">
        <v>104</v>
      </c>
      <c r="J20" s="196">
        <f>АПРЕЛЬ!S14</f>
        <v>16</v>
      </c>
      <c r="K20" s="197">
        <f t="shared" si="2"/>
        <v>5.076142131979695E-3</v>
      </c>
      <c r="L20" s="197">
        <f t="shared" si="6"/>
        <v>0.93940355329949254</v>
      </c>
      <c r="M20" s="198" t="str">
        <f t="shared" si="4"/>
        <v>B</v>
      </c>
    </row>
    <row r="21" spans="2:13" outlineLevel="1">
      <c r="B21" s="99" t="s">
        <v>104</v>
      </c>
      <c r="C21" s="196">
        <f>АПРЕЛЬ!AL14</f>
        <v>6149.1269064061553</v>
      </c>
      <c r="D21" s="197">
        <f t="shared" si="0"/>
        <v>6.1828717701677416E-3</v>
      </c>
      <c r="E21" s="197">
        <f t="shared" si="5"/>
        <v>0.98958954578346647</v>
      </c>
      <c r="F21" s="198" t="str">
        <f t="shared" si="3"/>
        <v>C</v>
      </c>
      <c r="G21" s="198" t="str">
        <f t="shared" si="1"/>
        <v>B</v>
      </c>
      <c r="I21" s="99" t="s">
        <v>101</v>
      </c>
      <c r="J21" s="196">
        <f>АПРЕЛЬ!S11</f>
        <v>15</v>
      </c>
      <c r="K21" s="197">
        <f t="shared" si="2"/>
        <v>4.7588832487309649E-3</v>
      </c>
      <c r="L21" s="197">
        <f t="shared" si="6"/>
        <v>0.94416243654822352</v>
      </c>
      <c r="M21" s="198" t="str">
        <f t="shared" si="4"/>
        <v>B</v>
      </c>
    </row>
    <row r="22" spans="2:13" outlineLevel="1">
      <c r="B22" s="99" t="s">
        <v>172</v>
      </c>
      <c r="C22" s="196">
        <f>АПРЕЛЬ!AL21</f>
        <v>5396.695493314548</v>
      </c>
      <c r="D22" s="197">
        <f t="shared" si="0"/>
        <v>5.4263112024967647E-3</v>
      </c>
      <c r="E22" s="197">
        <f t="shared" si="5"/>
        <v>0.99501585698596329</v>
      </c>
      <c r="F22" s="198" t="str">
        <f t="shared" si="3"/>
        <v>C</v>
      </c>
      <c r="G22" s="198" t="str">
        <f t="shared" si="1"/>
        <v>C</v>
      </c>
      <c r="I22" s="99" t="s">
        <v>175</v>
      </c>
      <c r="J22" s="196">
        <f>АПРЕЛЬ!S30</f>
        <v>15</v>
      </c>
      <c r="K22" s="197">
        <f t="shared" si="2"/>
        <v>4.7588832487309649E-3</v>
      </c>
      <c r="L22" s="197">
        <f t="shared" si="6"/>
        <v>0.94892131979695449</v>
      </c>
      <c r="M22" s="198" t="str">
        <f t="shared" si="4"/>
        <v>B</v>
      </c>
    </row>
    <row r="23" spans="2:13" outlineLevel="1">
      <c r="B23" s="99" t="s">
        <v>101</v>
      </c>
      <c r="C23" s="196">
        <f>АПРЕЛЬ!AL11</f>
        <v>4568.8752521972701</v>
      </c>
      <c r="D23" s="197">
        <f t="shared" si="0"/>
        <v>4.5939480918500766E-3</v>
      </c>
      <c r="E23" s="197">
        <f t="shared" si="5"/>
        <v>0.99960980507781338</v>
      </c>
      <c r="F23" s="198" t="str">
        <f t="shared" si="3"/>
        <v>C</v>
      </c>
      <c r="G23" s="198" t="str">
        <f t="shared" si="1"/>
        <v>B</v>
      </c>
      <c r="I23" s="99" t="s">
        <v>211</v>
      </c>
      <c r="J23" s="196">
        <f>АПРЕЛЬ!S26</f>
        <v>14</v>
      </c>
      <c r="K23" s="197">
        <f t="shared" si="2"/>
        <v>4.4416243654822338E-3</v>
      </c>
      <c r="L23" s="197">
        <f t="shared" si="6"/>
        <v>0.95336294416243672</v>
      </c>
      <c r="M23" s="198" t="str">
        <f t="shared" si="4"/>
        <v>C</v>
      </c>
    </row>
    <row r="24" spans="2:13" outlineLevel="1">
      <c r="B24" s="99" t="s">
        <v>170</v>
      </c>
      <c r="C24" s="196">
        <f>АПРЕЛЬ!AL19</f>
        <v>3879.6929200738596</v>
      </c>
      <c r="D24" s="197">
        <f t="shared" si="0"/>
        <v>3.9009837002150684E-3</v>
      </c>
      <c r="E24" s="197">
        <f t="shared" si="5"/>
        <v>1.0035107887780284</v>
      </c>
      <c r="F24" s="198" t="str">
        <f t="shared" si="3"/>
        <v>C</v>
      </c>
      <c r="G24" s="198" t="str">
        <f t="shared" si="1"/>
        <v>C</v>
      </c>
      <c r="I24" s="99" t="s">
        <v>172</v>
      </c>
      <c r="J24" s="196">
        <f>АПРЕЛЬ!S21</f>
        <v>13</v>
      </c>
      <c r="K24" s="197">
        <f t="shared" si="2"/>
        <v>4.1243654822335028E-3</v>
      </c>
      <c r="L24" s="197">
        <f t="shared" si="6"/>
        <v>0.95748730964467021</v>
      </c>
      <c r="M24" s="198" t="str">
        <f t="shared" si="4"/>
        <v>C</v>
      </c>
    </row>
    <row r="25" spans="2:13" outlineLevel="1">
      <c r="B25" s="99" t="s">
        <v>105</v>
      </c>
      <c r="C25" s="196">
        <f>АПРЕЛЬ!AL15</f>
        <v>3724.5248999999999</v>
      </c>
      <c r="D25" s="197">
        <f t="shared" si="0"/>
        <v>3.7449641570262617E-3</v>
      </c>
      <c r="E25" s="197">
        <f t="shared" si="5"/>
        <v>1.0072557529350545</v>
      </c>
      <c r="F25" s="198" t="str">
        <f t="shared" si="3"/>
        <v>C</v>
      </c>
      <c r="G25" s="198" t="str">
        <f t="shared" si="1"/>
        <v>C</v>
      </c>
      <c r="I25" s="99" t="s">
        <v>173</v>
      </c>
      <c r="J25" s="196">
        <f>АПРЕЛЬ!S22</f>
        <v>13</v>
      </c>
      <c r="K25" s="197">
        <f t="shared" si="2"/>
        <v>4.1243654822335028E-3</v>
      </c>
      <c r="L25" s="197">
        <f t="shared" si="6"/>
        <v>0.96161167512690371</v>
      </c>
      <c r="M25" s="198" t="str">
        <f t="shared" si="4"/>
        <v>C</v>
      </c>
    </row>
    <row r="26" spans="2:13" outlineLevel="1">
      <c r="B26" s="99" t="s">
        <v>173</v>
      </c>
      <c r="C26" s="196">
        <f>АПРЕЛЬ!AL22</f>
        <v>3064.4581087073407</v>
      </c>
      <c r="D26" s="197">
        <f t="shared" si="0"/>
        <v>3.0812750849960697E-3</v>
      </c>
      <c r="E26" s="197">
        <f t="shared" si="5"/>
        <v>1.0103370280200505</v>
      </c>
      <c r="F26" s="198" t="str">
        <f t="shared" si="3"/>
        <v>C</v>
      </c>
      <c r="G26" s="198" t="str">
        <f t="shared" si="1"/>
        <v>C</v>
      </c>
      <c r="I26" s="99" t="s">
        <v>210</v>
      </c>
      <c r="J26" s="196">
        <f>АПРЕЛЬ!S25</f>
        <v>13</v>
      </c>
      <c r="K26" s="197">
        <f t="shared" si="2"/>
        <v>4.1243654822335028E-3</v>
      </c>
      <c r="L26" s="197">
        <f t="shared" si="6"/>
        <v>0.9657360406091372</v>
      </c>
      <c r="M26" s="198" t="str">
        <f t="shared" si="4"/>
        <v>C</v>
      </c>
    </row>
    <row r="27" spans="2:13" outlineLevel="1">
      <c r="B27" s="99" t="s">
        <v>100</v>
      </c>
      <c r="C27" s="196">
        <f>АПРЕЛЬ!AL10</f>
        <v>2800.7244260435018</v>
      </c>
      <c r="D27" s="197">
        <f t="shared" si="0"/>
        <v>2.8160940981333924E-3</v>
      </c>
      <c r="E27" s="197">
        <f t="shared" si="5"/>
        <v>1.013153122118184</v>
      </c>
      <c r="F27" s="198" t="str">
        <f t="shared" si="3"/>
        <v>C</v>
      </c>
      <c r="G27" s="198" t="str">
        <f t="shared" si="1"/>
        <v>C</v>
      </c>
      <c r="I27" s="99" t="s">
        <v>184</v>
      </c>
      <c r="J27" s="196">
        <f>АПРЕЛЬ!S39</f>
        <v>12</v>
      </c>
      <c r="K27" s="197">
        <f t="shared" si="2"/>
        <v>3.8071065989847717E-3</v>
      </c>
      <c r="L27" s="197">
        <f t="shared" si="6"/>
        <v>0.96954314720812196</v>
      </c>
      <c r="M27" s="198" t="str">
        <f t="shared" si="4"/>
        <v>C</v>
      </c>
    </row>
    <row r="28" spans="2:13" outlineLevel="1">
      <c r="B28" s="99" t="s">
        <v>210</v>
      </c>
      <c r="C28" s="196">
        <f>АПРЕЛЬ!AL25</f>
        <v>2630.5390897704306</v>
      </c>
      <c r="D28" s="197">
        <f t="shared" si="0"/>
        <v>2.6449748274865207E-3</v>
      </c>
      <c r="E28" s="197">
        <f>E24+D28</f>
        <v>1.006155763605515</v>
      </c>
      <c r="F28" s="198" t="str">
        <f t="shared" si="3"/>
        <v>C</v>
      </c>
      <c r="G28" s="198" t="str">
        <f t="shared" si="1"/>
        <v>C</v>
      </c>
      <c r="I28" s="99" t="s">
        <v>100</v>
      </c>
      <c r="J28" s="196">
        <f>АПРЕЛЬ!S10</f>
        <v>10</v>
      </c>
      <c r="K28" s="197">
        <f t="shared" si="2"/>
        <v>3.1725888324873096E-3</v>
      </c>
      <c r="L28" s="197">
        <f>L24+K28</f>
        <v>0.96065989847715749</v>
      </c>
      <c r="M28" s="198" t="str">
        <f t="shared" si="4"/>
        <v>C</v>
      </c>
    </row>
    <row r="29" spans="2:13" outlineLevel="1">
      <c r="B29" s="99" t="s">
        <v>180</v>
      </c>
      <c r="C29" s="196">
        <f>АПРЕЛЬ!AL35</f>
        <v>1936.0931561858586</v>
      </c>
      <c r="D29" s="197">
        <f t="shared" si="0"/>
        <v>1.9467179490677826E-3</v>
      </c>
      <c r="E29" s="197">
        <f t="shared" si="5"/>
        <v>1.0081024815545827</v>
      </c>
      <c r="F29" s="198" t="str">
        <f t="shared" si="3"/>
        <v>C</v>
      </c>
      <c r="G29" s="198" t="str">
        <f t="shared" si="1"/>
        <v>C</v>
      </c>
      <c r="I29" s="99" t="s">
        <v>105</v>
      </c>
      <c r="J29" s="196">
        <f>АПРЕЛЬ!S15</f>
        <v>9</v>
      </c>
      <c r="K29" s="197">
        <f t="shared" si="2"/>
        <v>2.8553299492385786E-3</v>
      </c>
      <c r="L29" s="197">
        <f t="shared" si="6"/>
        <v>0.96351522842639603</v>
      </c>
      <c r="M29" s="198" t="str">
        <f t="shared" si="4"/>
        <v>C</v>
      </c>
    </row>
    <row r="30" spans="2:13" outlineLevel="1">
      <c r="B30" s="99" t="s">
        <v>181</v>
      </c>
      <c r="C30" s="196">
        <f>АПРЕЛЬ!AL36</f>
        <v>1832.5110095648558</v>
      </c>
      <c r="D30" s="197">
        <f t="shared" si="0"/>
        <v>1.8425673696466345E-3</v>
      </c>
      <c r="E30" s="197">
        <f t="shared" si="5"/>
        <v>1.0099450489242294</v>
      </c>
      <c r="F30" s="198" t="str">
        <f t="shared" si="3"/>
        <v>C</v>
      </c>
      <c r="G30" s="198" t="str">
        <f t="shared" si="1"/>
        <v>C</v>
      </c>
      <c r="I30" s="99" t="s">
        <v>170</v>
      </c>
      <c r="J30" s="196">
        <f>АПРЕЛЬ!S19</f>
        <v>7</v>
      </c>
      <c r="K30" s="197">
        <f t="shared" si="2"/>
        <v>2.2208121827411169E-3</v>
      </c>
      <c r="L30" s="197">
        <f t="shared" si="6"/>
        <v>0.9657360406091372</v>
      </c>
      <c r="M30" s="198" t="str">
        <f t="shared" si="4"/>
        <v>C</v>
      </c>
    </row>
    <row r="31" spans="2:13" outlineLevel="1">
      <c r="B31" s="99" t="s">
        <v>211</v>
      </c>
      <c r="C31" s="196">
        <f>АПРЕЛЬ!AL26</f>
        <v>1273.0467903180893</v>
      </c>
      <c r="D31" s="197">
        <f t="shared" si="0"/>
        <v>1.2800329513057011E-3</v>
      </c>
      <c r="E31" s="197">
        <f t="shared" si="5"/>
        <v>1.0112250818755351</v>
      </c>
      <c r="F31" s="198" t="str">
        <f t="shared" si="3"/>
        <v>C</v>
      </c>
      <c r="G31" s="198" t="str">
        <f t="shared" si="1"/>
        <v>C</v>
      </c>
      <c r="I31" s="99" t="s">
        <v>182</v>
      </c>
      <c r="J31" s="196">
        <f>АПРЕЛЬ!S37</f>
        <v>7</v>
      </c>
      <c r="K31" s="197">
        <f t="shared" si="2"/>
        <v>2.2208121827411169E-3</v>
      </c>
      <c r="L31" s="197">
        <f t="shared" si="6"/>
        <v>0.96795685279187837</v>
      </c>
      <c r="M31" s="198" t="str">
        <f t="shared" si="4"/>
        <v>C</v>
      </c>
    </row>
    <row r="32" spans="2:13" outlineLevel="1">
      <c r="B32" s="99" t="s">
        <v>198</v>
      </c>
      <c r="C32" s="196">
        <f>АПРЕЛЬ!AL28</f>
        <v>1235.3465124962022</v>
      </c>
      <c r="D32" s="197">
        <f t="shared" si="0"/>
        <v>1.2421257838296832E-3</v>
      </c>
      <c r="E32" s="197">
        <f t="shared" si="5"/>
        <v>1.0124672076593648</v>
      </c>
      <c r="F32" s="198" t="str">
        <f t="shared" si="3"/>
        <v>C</v>
      </c>
      <c r="G32" s="198" t="str">
        <f t="shared" si="1"/>
        <v>C</v>
      </c>
      <c r="I32" s="99" t="s">
        <v>180</v>
      </c>
      <c r="J32" s="196">
        <f>АПРЕЛЬ!S35</f>
        <v>6</v>
      </c>
      <c r="K32" s="197">
        <f t="shared" si="2"/>
        <v>1.9035532994923859E-3</v>
      </c>
      <c r="L32" s="197">
        <f t="shared" si="6"/>
        <v>0.96986040609137081</v>
      </c>
      <c r="M32" s="198" t="str">
        <f t="shared" si="4"/>
        <v>C</v>
      </c>
    </row>
    <row r="33" spans="2:13" outlineLevel="1">
      <c r="B33" s="99" t="s">
        <v>197</v>
      </c>
      <c r="C33" s="196">
        <f>АПРЕЛЬ!AL27</f>
        <v>1018.2507948703808</v>
      </c>
      <c r="D33" s="197">
        <f t="shared" si="0"/>
        <v>1.0238386994413909E-3</v>
      </c>
      <c r="E33" s="197">
        <f t="shared" si="5"/>
        <v>1.0134910463588063</v>
      </c>
      <c r="F33" s="198" t="str">
        <f t="shared" si="3"/>
        <v>C</v>
      </c>
      <c r="G33" s="198" t="str">
        <f t="shared" si="1"/>
        <v>C</v>
      </c>
      <c r="I33" s="262" t="s">
        <v>265</v>
      </c>
      <c r="J33" s="196">
        <f>АПРЕЛЬ!S49</f>
        <v>6</v>
      </c>
      <c r="K33" s="197">
        <f t="shared" si="2"/>
        <v>1.9035532994923859E-3</v>
      </c>
      <c r="L33" s="197">
        <f t="shared" si="6"/>
        <v>0.97176395939086324</v>
      </c>
      <c r="M33" s="198" t="str">
        <f t="shared" si="4"/>
        <v>C</v>
      </c>
    </row>
    <row r="34" spans="2:13" outlineLevel="1">
      <c r="B34" s="99" t="s">
        <v>102</v>
      </c>
      <c r="C34" s="196">
        <f>АПРЕЛЬ!AL12</f>
        <v>791.70592454575478</v>
      </c>
      <c r="D34" s="197">
        <f t="shared" si="0"/>
        <v>7.960506077779718E-4</v>
      </c>
      <c r="E34" s="197">
        <f t="shared" si="5"/>
        <v>1.0142870969665843</v>
      </c>
      <c r="F34" s="198" t="str">
        <f t="shared" si="3"/>
        <v>C</v>
      </c>
      <c r="G34" s="198" t="str">
        <f t="shared" si="1"/>
        <v>C</v>
      </c>
      <c r="I34" s="262" t="s">
        <v>271</v>
      </c>
      <c r="J34" s="196">
        <f>АПРЕЛЬ!S55</f>
        <v>6</v>
      </c>
      <c r="K34" s="197">
        <f t="shared" si="2"/>
        <v>1.9035532994923859E-3</v>
      </c>
      <c r="L34" s="197">
        <f t="shared" si="6"/>
        <v>0.97366751269035567</v>
      </c>
      <c r="M34" s="198" t="str">
        <f t="shared" si="4"/>
        <v>C</v>
      </c>
    </row>
    <row r="35" spans="2:13" outlineLevel="1">
      <c r="B35" s="99" t="s">
        <v>186</v>
      </c>
      <c r="C35" s="196">
        <f>АПРЕЛЬ!AL41</f>
        <v>638.40481431101898</v>
      </c>
      <c r="D35" s="197">
        <f t="shared" si="0"/>
        <v>6.4190821956050623E-4</v>
      </c>
      <c r="E35" s="197">
        <f t="shared" si="5"/>
        <v>1.0149290051861448</v>
      </c>
      <c r="F35" s="198" t="str">
        <f t="shared" si="3"/>
        <v>C</v>
      </c>
      <c r="G35" s="198" t="str">
        <f t="shared" si="1"/>
        <v>C</v>
      </c>
      <c r="I35" s="99" t="s">
        <v>181</v>
      </c>
      <c r="J35" s="196">
        <f>АПРЕЛЬ!S36</f>
        <v>5</v>
      </c>
      <c r="K35" s="197">
        <f t="shared" si="2"/>
        <v>1.5862944162436548E-3</v>
      </c>
      <c r="L35" s="197">
        <f t="shared" si="6"/>
        <v>0.97525380710659937</v>
      </c>
      <c r="M35" s="198" t="str">
        <f t="shared" si="4"/>
        <v>C</v>
      </c>
    </row>
    <row r="36" spans="2:13" outlineLevel="1">
      <c r="B36" s="262" t="s">
        <v>264</v>
      </c>
      <c r="C36" s="196">
        <f>АПРЕЛЬ!AL48</f>
        <v>213.74708505978322</v>
      </c>
      <c r="D36" s="197">
        <f t="shared" si="0"/>
        <v>2.1492007536792992E-4</v>
      </c>
      <c r="E36" s="197">
        <f t="shared" si="5"/>
        <v>1.0151439252615126</v>
      </c>
      <c r="F36" s="198" t="str">
        <f t="shared" si="3"/>
        <v>C</v>
      </c>
      <c r="G36" s="198" t="str">
        <f t="shared" si="1"/>
        <v>C</v>
      </c>
      <c r="I36" s="262" t="s">
        <v>262</v>
      </c>
      <c r="J36" s="196">
        <f>АПРЕЛЬ!S46</f>
        <v>5</v>
      </c>
      <c r="K36" s="197">
        <f t="shared" si="2"/>
        <v>1.5862944162436548E-3</v>
      </c>
      <c r="L36" s="197">
        <f t="shared" si="6"/>
        <v>0.97684010152284306</v>
      </c>
      <c r="M36" s="198" t="str">
        <f t="shared" si="4"/>
        <v>C</v>
      </c>
    </row>
    <row r="37" spans="2:13" outlineLevel="1">
      <c r="B37" s="262" t="s">
        <v>266</v>
      </c>
      <c r="C37" s="196">
        <f>АПРЕЛЬ!AL50</f>
        <v>190.74792502084179</v>
      </c>
      <c r="D37" s="197">
        <f t="shared" si="0"/>
        <v>1.9179470171623374E-4</v>
      </c>
      <c r="E37" s="197">
        <f t="shared" si="5"/>
        <v>1.0153357199632289</v>
      </c>
      <c r="F37" s="198" t="str">
        <f t="shared" si="3"/>
        <v>C</v>
      </c>
      <c r="G37" s="198" t="str">
        <f t="shared" si="1"/>
        <v>C</v>
      </c>
      <c r="I37" s="262" t="s">
        <v>267</v>
      </c>
      <c r="J37" s="196">
        <f>АПРЕЛЬ!S51</f>
        <v>5</v>
      </c>
      <c r="K37" s="197">
        <f t="shared" si="2"/>
        <v>1.5862944162436548E-3</v>
      </c>
      <c r="L37" s="197">
        <f t="shared" si="6"/>
        <v>0.97842639593908676</v>
      </c>
      <c r="M37" s="198" t="str">
        <f t="shared" si="4"/>
        <v>C</v>
      </c>
    </row>
    <row r="38" spans="2:13" outlineLevel="1">
      <c r="B38" s="99" t="s">
        <v>103</v>
      </c>
      <c r="C38" s="196">
        <f>АПРЕЛЬ!AL13</f>
        <v>0</v>
      </c>
      <c r="D38" s="197">
        <f t="shared" si="0"/>
        <v>0</v>
      </c>
      <c r="E38" s="197">
        <f t="shared" si="5"/>
        <v>1.0153357199632289</v>
      </c>
      <c r="F38" s="198" t="str">
        <f t="shared" si="3"/>
        <v>C</v>
      </c>
      <c r="G38" s="198" t="str">
        <f t="shared" si="1"/>
        <v>C</v>
      </c>
      <c r="I38" s="99" t="s">
        <v>198</v>
      </c>
      <c r="J38" s="196">
        <f>АПРЕЛЬ!S28</f>
        <v>4</v>
      </c>
      <c r="K38" s="197">
        <f t="shared" si="2"/>
        <v>1.2690355329949238E-3</v>
      </c>
      <c r="L38" s="197">
        <f t="shared" si="6"/>
        <v>0.97969543147208171</v>
      </c>
      <c r="M38" s="198" t="str">
        <f t="shared" si="4"/>
        <v>C</v>
      </c>
    </row>
    <row r="39" spans="2:13" outlineLevel="1">
      <c r="B39" s="99" t="s">
        <v>178</v>
      </c>
      <c r="C39" s="196">
        <f>АПРЕЛЬ!AL33</f>
        <v>0</v>
      </c>
      <c r="D39" s="197">
        <f t="shared" si="0"/>
        <v>0</v>
      </c>
      <c r="E39" s="197">
        <f t="shared" si="5"/>
        <v>1.0153357199632289</v>
      </c>
      <c r="F39" s="198" t="str">
        <f t="shared" si="3"/>
        <v>C</v>
      </c>
      <c r="G39" s="198" t="str">
        <f t="shared" si="1"/>
        <v>C</v>
      </c>
      <c r="I39" s="262" t="s">
        <v>261</v>
      </c>
      <c r="J39" s="196">
        <f>АПРЕЛЬ!S45</f>
        <v>4</v>
      </c>
      <c r="K39" s="197">
        <f t="shared" si="2"/>
        <v>1.2690355329949238E-3</v>
      </c>
      <c r="L39" s="197">
        <f t="shared" si="6"/>
        <v>0.98096446700507667</v>
      </c>
      <c r="M39" s="198" t="str">
        <f t="shared" si="4"/>
        <v>C</v>
      </c>
    </row>
    <row r="40" spans="2:13" outlineLevel="1">
      <c r="B40" s="262" t="s">
        <v>270</v>
      </c>
      <c r="C40" s="196">
        <f>АПРЕЛЬ!AL54</f>
        <v>-68.573296867834188</v>
      </c>
      <c r="D40" s="197">
        <f t="shared" si="0"/>
        <v>-6.8949609894985596E-5</v>
      </c>
      <c r="E40" s="197">
        <f t="shared" si="5"/>
        <v>1.015266770353334</v>
      </c>
      <c r="F40" s="198" t="str">
        <f t="shared" si="3"/>
        <v>C</v>
      </c>
      <c r="G40" s="198" t="str">
        <f t="shared" si="1"/>
        <v>C</v>
      </c>
      <c r="I40" s="262" t="s">
        <v>268</v>
      </c>
      <c r="J40" s="196">
        <f>АПРЕЛЬ!S52</f>
        <v>4</v>
      </c>
      <c r="K40" s="197">
        <f t="shared" si="2"/>
        <v>1.2690355329949238E-3</v>
      </c>
      <c r="L40" s="197">
        <f t="shared" si="6"/>
        <v>0.98223350253807162</v>
      </c>
      <c r="M40" s="198" t="str">
        <f t="shared" si="4"/>
        <v>C</v>
      </c>
    </row>
    <row r="41" spans="2:13" outlineLevel="1">
      <c r="B41" s="262" t="s">
        <v>272</v>
      </c>
      <c r="C41" s="196">
        <f>АПРЕЛЬ!AL56</f>
        <v>-191.02561270325239</v>
      </c>
      <c r="D41" s="197">
        <f t="shared" si="0"/>
        <v>-1.9207391327888846E-4</v>
      </c>
      <c r="E41" s="197">
        <f t="shared" si="5"/>
        <v>1.0150746964400552</v>
      </c>
      <c r="F41" s="198" t="str">
        <f t="shared" si="3"/>
        <v>C</v>
      </c>
      <c r="G41" s="198" t="str">
        <f t="shared" si="1"/>
        <v>C</v>
      </c>
      <c r="I41" s="99" t="s">
        <v>102</v>
      </c>
      <c r="J41" s="196">
        <f>АПРЕЛЬ!S12</f>
        <v>3</v>
      </c>
      <c r="K41" s="197">
        <f t="shared" si="2"/>
        <v>9.5177664974619293E-4</v>
      </c>
      <c r="L41" s="197">
        <f t="shared" si="6"/>
        <v>0.98318527918781784</v>
      </c>
      <c r="M41" s="198" t="str">
        <f t="shared" si="4"/>
        <v>C</v>
      </c>
    </row>
    <row r="42" spans="2:13" outlineLevel="1">
      <c r="B42" s="99" t="s">
        <v>182</v>
      </c>
      <c r="C42" s="196">
        <f>АПРЕЛЬ!AL37</f>
        <v>-202.87665795456306</v>
      </c>
      <c r="D42" s="197">
        <f t="shared" si="0"/>
        <v>-2.039899940894785E-4</v>
      </c>
      <c r="E42" s="197">
        <f t="shared" si="5"/>
        <v>1.0148707064459657</v>
      </c>
      <c r="F42" s="198" t="str">
        <f t="shared" si="3"/>
        <v>C</v>
      </c>
      <c r="G42" s="198" t="str">
        <f t="shared" si="1"/>
        <v>C</v>
      </c>
      <c r="I42" s="99" t="s">
        <v>197</v>
      </c>
      <c r="J42" s="196">
        <f>АПРЕЛЬ!S27</f>
        <v>3</v>
      </c>
      <c r="K42" s="197">
        <f t="shared" si="2"/>
        <v>9.5177664974619293E-4</v>
      </c>
      <c r="L42" s="197">
        <f t="shared" si="6"/>
        <v>0.98413705583756406</v>
      </c>
      <c r="M42" s="198" t="str">
        <f t="shared" si="4"/>
        <v>C</v>
      </c>
    </row>
    <row r="43" spans="2:13" outlineLevel="1">
      <c r="B43" s="99" t="s">
        <v>185</v>
      </c>
      <c r="C43" s="196">
        <f>АПРЕЛЬ!AL40</f>
        <v>-237.5110903699171</v>
      </c>
      <c r="D43" s="197">
        <f t="shared" si="0"/>
        <v>-2.3881449156953275E-4</v>
      </c>
      <c r="E43" s="197">
        <f t="shared" si="5"/>
        <v>1.0146318919543962</v>
      </c>
      <c r="F43" s="198" t="str">
        <f t="shared" si="3"/>
        <v>C</v>
      </c>
      <c r="G43" s="198" t="str">
        <f t="shared" si="1"/>
        <v>C</v>
      </c>
      <c r="I43" s="99" t="s">
        <v>183</v>
      </c>
      <c r="J43" s="196">
        <f>АПРЕЛЬ!S38</f>
        <v>2</v>
      </c>
      <c r="K43" s="197">
        <f t="shared" si="2"/>
        <v>6.3451776649746188E-4</v>
      </c>
      <c r="L43" s="197">
        <f t="shared" si="6"/>
        <v>0.98477157360406153</v>
      </c>
      <c r="M43" s="198" t="str">
        <f t="shared" si="4"/>
        <v>C</v>
      </c>
    </row>
    <row r="44" spans="2:13" outlineLevel="1">
      <c r="B44" s="99" t="s">
        <v>199</v>
      </c>
      <c r="C44" s="196">
        <f>АПРЕЛЬ!AL29</f>
        <v>-269.57958976940586</v>
      </c>
      <c r="D44" s="197">
        <f t="shared" si="0"/>
        <v>-2.710589748379098E-4</v>
      </c>
      <c r="E44" s="197">
        <f t="shared" si="5"/>
        <v>1.0143608329795584</v>
      </c>
      <c r="F44" s="198" t="str">
        <f t="shared" si="3"/>
        <v>C</v>
      </c>
      <c r="G44" s="198" t="str">
        <f t="shared" si="1"/>
        <v>C</v>
      </c>
      <c r="I44" s="99" t="s">
        <v>185</v>
      </c>
      <c r="J44" s="196">
        <f>АПРЕЛЬ!S40</f>
        <v>2</v>
      </c>
      <c r="K44" s="197">
        <f t="shared" si="2"/>
        <v>6.3451776649746188E-4</v>
      </c>
      <c r="L44" s="197">
        <f t="shared" si="6"/>
        <v>0.98540609137055901</v>
      </c>
      <c r="M44" s="198" t="str">
        <f t="shared" si="4"/>
        <v>C</v>
      </c>
    </row>
    <row r="45" spans="2:13" outlineLevel="1">
      <c r="B45" s="99" t="s">
        <v>183</v>
      </c>
      <c r="C45" s="196">
        <f>АПРЕЛЬ!AL38</f>
        <v>-374.23800626030811</v>
      </c>
      <c r="D45" s="197">
        <f t="shared" si="0"/>
        <v>-3.7629173042763754E-4</v>
      </c>
      <c r="E45" s="197">
        <f t="shared" si="5"/>
        <v>1.0139845412491306</v>
      </c>
      <c r="F45" s="198" t="str">
        <f t="shared" si="3"/>
        <v>C</v>
      </c>
      <c r="G45" s="198" t="str">
        <f t="shared" si="1"/>
        <v>C</v>
      </c>
      <c r="I45" s="99" t="s">
        <v>186</v>
      </c>
      <c r="J45" s="196">
        <f>АПРЕЛЬ!S41</f>
        <v>2</v>
      </c>
      <c r="K45" s="197">
        <f t="shared" si="2"/>
        <v>6.3451776649746188E-4</v>
      </c>
      <c r="L45" s="197">
        <f t="shared" si="6"/>
        <v>0.98604060913705649</v>
      </c>
      <c r="M45" s="198" t="str">
        <f t="shared" si="4"/>
        <v>C</v>
      </c>
    </row>
    <row r="46" spans="2:13" outlineLevel="1">
      <c r="B46" s="99" t="s">
        <v>187</v>
      </c>
      <c r="C46" s="196">
        <f>АПРЕЛЬ!AL42</f>
        <v>-498.02474106733376</v>
      </c>
      <c r="D46" s="197">
        <f t="shared" si="0"/>
        <v>-5.0075777573924932E-4</v>
      </c>
      <c r="E46" s="197">
        <f t="shared" si="5"/>
        <v>1.0134837834733914</v>
      </c>
      <c r="F46" s="198" t="str">
        <f t="shared" si="3"/>
        <v>C</v>
      </c>
      <c r="G46" s="198" t="str">
        <f t="shared" si="1"/>
        <v>C</v>
      </c>
      <c r="I46" s="99" t="s">
        <v>188</v>
      </c>
      <c r="J46" s="196">
        <f>АПРЕЛЬ!S43</f>
        <v>2</v>
      </c>
      <c r="K46" s="197">
        <f t="shared" si="2"/>
        <v>6.3451776649746188E-4</v>
      </c>
      <c r="L46" s="197">
        <f t="shared" si="6"/>
        <v>0.98667512690355397</v>
      </c>
      <c r="M46" s="198" t="str">
        <f t="shared" si="4"/>
        <v>C</v>
      </c>
    </row>
    <row r="47" spans="2:13" outlineLevel="1">
      <c r="B47" s="262" t="s">
        <v>263</v>
      </c>
      <c r="C47" s="196">
        <f>АПРЕЛЬ!AL47</f>
        <v>-1103.0500997849028</v>
      </c>
      <c r="D47" s="197">
        <f t="shared" si="0"/>
        <v>-1.1091033616391457E-3</v>
      </c>
      <c r="E47" s="197">
        <f t="shared" si="5"/>
        <v>1.0123746801117524</v>
      </c>
      <c r="F47" s="198" t="str">
        <f t="shared" si="3"/>
        <v>C</v>
      </c>
      <c r="G47" s="198" t="str">
        <f t="shared" si="1"/>
        <v>C</v>
      </c>
      <c r="I47" s="99" t="s">
        <v>187</v>
      </c>
      <c r="J47" s="196">
        <f>АПРЕЛЬ!S42</f>
        <v>1</v>
      </c>
      <c r="K47" s="197">
        <f t="shared" si="2"/>
        <v>3.1725888324873094E-4</v>
      </c>
      <c r="L47" s="197">
        <f t="shared" si="6"/>
        <v>0.98699238578680271</v>
      </c>
      <c r="M47" s="198" t="str">
        <f t="shared" si="4"/>
        <v>C</v>
      </c>
    </row>
    <row r="48" spans="2:13" outlineLevel="1">
      <c r="B48" s="262" t="s">
        <v>260</v>
      </c>
      <c r="C48" s="196">
        <f>АПРЕЛЬ!AL44</f>
        <v>-1286.8085327771116</v>
      </c>
      <c r="D48" s="197">
        <f t="shared" si="0"/>
        <v>-1.2938702147502991E-3</v>
      </c>
      <c r="E48" s="197">
        <f t="shared" si="5"/>
        <v>1.0110808098970021</v>
      </c>
      <c r="F48" s="198" t="str">
        <f>IF(AND(E48&lt;=0),"C",IF(E48&lt;=0.8,"A",IF(E48&lt;=0.95,"B","C")))</f>
        <v>C</v>
      </c>
      <c r="G48" s="198" t="str">
        <f t="shared" si="1"/>
        <v>C</v>
      </c>
      <c r="I48" s="262" t="s">
        <v>263</v>
      </c>
      <c r="J48" s="196">
        <f>АПРЕЛЬ!S47</f>
        <v>1</v>
      </c>
      <c r="K48" s="197">
        <f t="shared" si="2"/>
        <v>3.1725888324873094E-4</v>
      </c>
      <c r="L48" s="197">
        <f t="shared" si="6"/>
        <v>0.98730964467005145</v>
      </c>
      <c r="M48" s="198" t="str">
        <f t="shared" si="4"/>
        <v>C</v>
      </c>
    </row>
    <row r="49" spans="2:16" outlineLevel="1">
      <c r="B49" s="99" t="s">
        <v>188</v>
      </c>
      <c r="C49" s="196">
        <f>АПРЕЛЬ!AL43</f>
        <v>-1365.9453116397804</v>
      </c>
      <c r="D49" s="197">
        <f>C49/C$58</f>
        <v>-1.3734412763756914E-3</v>
      </c>
      <c r="E49" s="197">
        <f>E48+D49</f>
        <v>1.0097073686206264</v>
      </c>
      <c r="F49" s="198" t="str">
        <f t="shared" si="3"/>
        <v>C</v>
      </c>
      <c r="G49" s="198" t="str">
        <f t="shared" si="1"/>
        <v>C</v>
      </c>
      <c r="I49" s="262" t="s">
        <v>264</v>
      </c>
      <c r="J49" s="196">
        <f>АПРЕЛЬ!S48</f>
        <v>1</v>
      </c>
      <c r="K49" s="197">
        <f t="shared" si="2"/>
        <v>3.1725888324873094E-4</v>
      </c>
      <c r="L49" s="197">
        <f t="shared" si="6"/>
        <v>0.98762690355330018</v>
      </c>
      <c r="M49" s="198" t="str">
        <f t="shared" si="4"/>
        <v>C</v>
      </c>
    </row>
    <row r="50" spans="2:16" outlineLevel="1">
      <c r="B50" s="99" t="s">
        <v>184</v>
      </c>
      <c r="C50" s="196">
        <f>АПРЕЛЬ!AL39</f>
        <v>-1431.4247054423304</v>
      </c>
      <c r="D50" s="197">
        <f t="shared" si="0"/>
        <v>-1.4392800046425791E-3</v>
      </c>
      <c r="E50" s="197">
        <f t="shared" si="5"/>
        <v>1.0082680886159838</v>
      </c>
      <c r="F50" s="198" t="str">
        <f t="shared" si="3"/>
        <v>C</v>
      </c>
      <c r="G50" s="198" t="str">
        <f t="shared" si="1"/>
        <v>C</v>
      </c>
      <c r="I50" s="262" t="s">
        <v>266</v>
      </c>
      <c r="J50" s="196">
        <f>АПРЕЛЬ!S50</f>
        <v>1</v>
      </c>
      <c r="K50" s="197">
        <f>J50/J$58</f>
        <v>3.1725888324873094E-4</v>
      </c>
      <c r="L50" s="197">
        <f t="shared" si="6"/>
        <v>0.98794416243654892</v>
      </c>
      <c r="M50" s="198" t="str">
        <f>_xlfn.IFS(L50&lt;80%,"A",L50&lt;=95%,"B",L50&gt;95%,"C")</f>
        <v>C</v>
      </c>
    </row>
    <row r="51" spans="2:16" outlineLevel="1">
      <c r="B51" s="262" t="s">
        <v>269</v>
      </c>
      <c r="C51" s="196">
        <f>АПРЕЛЬ!AL53</f>
        <v>-1453.6793100441403</v>
      </c>
      <c r="D51" s="197">
        <f t="shared" si="0"/>
        <v>-1.461656736923942E-3</v>
      </c>
      <c r="E51" s="197">
        <f t="shared" si="5"/>
        <v>1.0068064318790599</v>
      </c>
      <c r="F51" s="198" t="str">
        <f t="shared" si="3"/>
        <v>C</v>
      </c>
      <c r="G51" s="198" t="str">
        <f t="shared" si="1"/>
        <v>C</v>
      </c>
      <c r="I51" s="99" t="s">
        <v>103</v>
      </c>
      <c r="J51" s="196">
        <f>АПРЕЛЬ!S13</f>
        <v>0</v>
      </c>
      <c r="K51" s="197">
        <f t="shared" si="2"/>
        <v>0</v>
      </c>
      <c r="L51" s="197">
        <f t="shared" si="6"/>
        <v>0.98794416243654892</v>
      </c>
      <c r="M51" s="198" t="str">
        <f t="shared" si="4"/>
        <v>C</v>
      </c>
    </row>
    <row r="52" spans="2:16" outlineLevel="1">
      <c r="B52" s="262" t="s">
        <v>271</v>
      </c>
      <c r="C52" s="196">
        <f>АПРЕЛЬ!AL55</f>
        <v>-1604.3954206629592</v>
      </c>
      <c r="D52" s="197">
        <f t="shared" si="0"/>
        <v>-1.6131999396969674E-3</v>
      </c>
      <c r="E52" s="197">
        <f t="shared" si="5"/>
        <v>1.0051932319393631</v>
      </c>
      <c r="F52" s="198" t="str">
        <f t="shared" si="3"/>
        <v>C</v>
      </c>
      <c r="G52" s="198" t="str">
        <f t="shared" si="1"/>
        <v>C</v>
      </c>
      <c r="I52" s="99" t="s">
        <v>199</v>
      </c>
      <c r="J52" s="196">
        <f>АПРЕЛЬ!S29</f>
        <v>0</v>
      </c>
      <c r="K52" s="197">
        <f t="shared" si="2"/>
        <v>0</v>
      </c>
      <c r="L52" s="197">
        <f t="shared" si="6"/>
        <v>0.98794416243654892</v>
      </c>
      <c r="M52" s="198" t="str">
        <f t="shared" si="4"/>
        <v>C</v>
      </c>
    </row>
    <row r="53" spans="2:16" outlineLevel="1">
      <c r="B53" s="262" t="s">
        <v>267</v>
      </c>
      <c r="C53" s="196">
        <f>АПРЕЛЬ!AL51</f>
        <v>-1696.4741261862871</v>
      </c>
      <c r="D53" s="197">
        <f t="shared" si="0"/>
        <v>-1.7057839500254361E-3</v>
      </c>
      <c r="E53" s="197">
        <f t="shared" si="5"/>
        <v>1.0034874479893376</v>
      </c>
      <c r="F53" s="198" t="str">
        <f t="shared" si="3"/>
        <v>C</v>
      </c>
      <c r="G53" s="198" t="str">
        <f t="shared" si="1"/>
        <v>C</v>
      </c>
      <c r="I53" s="99" t="s">
        <v>178</v>
      </c>
      <c r="J53" s="196">
        <f>АПРЕЛЬ!S33</f>
        <v>0</v>
      </c>
      <c r="K53" s="197">
        <f t="shared" si="2"/>
        <v>0</v>
      </c>
      <c r="L53" s="197">
        <f t="shared" si="6"/>
        <v>0.98794416243654892</v>
      </c>
      <c r="M53" s="198" t="str">
        <f t="shared" si="4"/>
        <v>C</v>
      </c>
    </row>
    <row r="54" spans="2:16" outlineLevel="1">
      <c r="B54" s="262" t="s">
        <v>261</v>
      </c>
      <c r="C54" s="196">
        <f>АПРЕЛЬ!AL45</f>
        <v>-2884.9276118589573</v>
      </c>
      <c r="D54" s="197">
        <f t="shared" si="0"/>
        <v>-2.9007593698802138E-3</v>
      </c>
      <c r="E54" s="197">
        <f t="shared" si="5"/>
        <v>1.0005866886194574</v>
      </c>
      <c r="F54" s="198" t="str">
        <f t="shared" si="3"/>
        <v>C</v>
      </c>
      <c r="G54" s="198" t="str">
        <f t="shared" si="1"/>
        <v>C</v>
      </c>
      <c r="I54" s="262" t="s">
        <v>260</v>
      </c>
      <c r="J54" s="196">
        <f>АПРЕЛЬ!S44</f>
        <v>0</v>
      </c>
      <c r="K54" s="197">
        <f t="shared" si="2"/>
        <v>0</v>
      </c>
      <c r="L54" s="197">
        <f t="shared" si="6"/>
        <v>0.98794416243654892</v>
      </c>
      <c r="M54" s="198" t="str">
        <f t="shared" si="4"/>
        <v>C</v>
      </c>
    </row>
    <row r="55" spans="2:16" outlineLevel="1">
      <c r="B55" s="262" t="s">
        <v>262</v>
      </c>
      <c r="C55" s="196">
        <f>АПРЕЛЬ!AL46</f>
        <v>-3201.3705705295124</v>
      </c>
      <c r="D55" s="197">
        <f t="shared" si="0"/>
        <v>-3.2189388880154183E-3</v>
      </c>
      <c r="E55" s="197">
        <f t="shared" si="5"/>
        <v>0.99736774973144204</v>
      </c>
      <c r="F55" s="198" t="str">
        <f t="shared" si="3"/>
        <v>C</v>
      </c>
      <c r="G55" s="198" t="str">
        <f t="shared" si="1"/>
        <v>C</v>
      </c>
      <c r="I55" s="262" t="s">
        <v>269</v>
      </c>
      <c r="J55" s="196">
        <f>АПРЕЛЬ!S53</f>
        <v>0</v>
      </c>
      <c r="K55" s="197">
        <f t="shared" si="2"/>
        <v>0</v>
      </c>
      <c r="L55" s="197">
        <f t="shared" si="6"/>
        <v>0.98794416243654892</v>
      </c>
      <c r="M55" s="198" t="str">
        <f t="shared" si="4"/>
        <v>C</v>
      </c>
    </row>
    <row r="56" spans="2:16" outlineLevel="1">
      <c r="B56" s="262" t="s">
        <v>268</v>
      </c>
      <c r="C56" s="196">
        <f>АПРЕЛЬ!AL52</f>
        <v>-3474.0158404300882</v>
      </c>
      <c r="D56" s="197">
        <f t="shared" si="0"/>
        <v>-3.4930803666669394E-3</v>
      </c>
      <c r="E56" s="197">
        <f t="shared" si="5"/>
        <v>0.99387466936477509</v>
      </c>
      <c r="F56" s="198" t="str">
        <f t="shared" si="3"/>
        <v>C</v>
      </c>
      <c r="G56" s="198" t="str">
        <f t="shared" si="1"/>
        <v>C</v>
      </c>
      <c r="I56" s="262" t="s">
        <v>270</v>
      </c>
      <c r="J56" s="196">
        <f>АПРЕЛЬ!S54</f>
        <v>0</v>
      </c>
      <c r="K56" s="197">
        <f t="shared" si="2"/>
        <v>0</v>
      </c>
      <c r="L56" s="197">
        <f t="shared" si="6"/>
        <v>0.98794416243654892</v>
      </c>
      <c r="M56" s="198" t="str">
        <f t="shared" si="4"/>
        <v>C</v>
      </c>
    </row>
    <row r="57" spans="2:16" outlineLevel="1">
      <c r="B57" s="262" t="s">
        <v>265</v>
      </c>
      <c r="C57" s="196">
        <f>АПРЕЛЬ!AL49</f>
        <v>-3497.8076154089113</v>
      </c>
      <c r="D57" s="197">
        <f t="shared" si="0"/>
        <v>-3.5170027049301971E-3</v>
      </c>
      <c r="E57" s="197">
        <f t="shared" si="5"/>
        <v>0.99035766665984493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АПРЕЛЬ!S56</f>
        <v>0</v>
      </c>
      <c r="K57" s="197">
        <f t="shared" si="2"/>
        <v>0</v>
      </c>
      <c r="L57" s="197">
        <f t="shared" si="6"/>
        <v>0.98794416243654892</v>
      </c>
      <c r="M57" s="198" t="str">
        <f t="shared" si="4"/>
        <v>C</v>
      </c>
    </row>
    <row r="58" spans="2:16" outlineLevel="1">
      <c r="C58" s="203">
        <f>SUM(C4:C57)</f>
        <v>994542.20222964918</v>
      </c>
      <c r="D58" s="204">
        <f>SUM(D4:D44)</f>
        <v>1.024003166319714</v>
      </c>
      <c r="J58" s="203">
        <f>SUM(J4:J57)</f>
        <v>3152</v>
      </c>
      <c r="K58" s="204">
        <f>SUM(K4:K44)</f>
        <v>0.99746192893401076</v>
      </c>
    </row>
    <row r="60" spans="2:16" ht="16" hidden="1" outlineLevel="1" thickBot="1">
      <c r="B60" s="539"/>
      <c r="C60" s="540"/>
      <c r="D60" s="540"/>
      <c r="E60" s="540"/>
      <c r="F60" s="540"/>
      <c r="G60" s="540"/>
      <c r="H60" s="540"/>
      <c r="I60" s="540"/>
      <c r="J60" s="540"/>
      <c r="K60" s="540"/>
      <c r="L60" s="540"/>
      <c r="M60" s="541"/>
      <c r="O60" s="205"/>
      <c r="P60" s="205"/>
    </row>
    <row r="61" spans="2:16" ht="3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406" priority="10" operator="equal">
      <formula>"C"</formula>
    </cfRule>
    <cfRule type="cellIs" dxfId="405" priority="11" operator="equal">
      <formula>"B"</formula>
    </cfRule>
    <cfRule type="cellIs" dxfId="404" priority="12" operator="equal">
      <formula>"A"</formula>
    </cfRule>
  </conditionalFormatting>
  <conditionalFormatting sqref="G62:G113">
    <cfRule type="cellIs" dxfId="403" priority="7" operator="equal">
      <formula>"C"</formula>
    </cfRule>
    <cfRule type="cellIs" dxfId="402" priority="8" operator="equal">
      <formula>"B"</formula>
    </cfRule>
    <cfRule type="cellIs" dxfId="401" priority="9" operator="equal">
      <formula>"A"</formula>
    </cfRule>
  </conditionalFormatting>
  <conditionalFormatting sqref="F4:F57">
    <cfRule type="cellIs" dxfId="400" priority="4" operator="equal">
      <formula>"C"</formula>
    </cfRule>
    <cfRule type="cellIs" dxfId="399" priority="5" operator="equal">
      <formula>"B"</formula>
    </cfRule>
    <cfRule type="cellIs" dxfId="398" priority="6" operator="equal">
      <formula>"A"</formula>
    </cfRule>
  </conditionalFormatting>
  <conditionalFormatting sqref="F62:F113">
    <cfRule type="cellIs" dxfId="397" priority="1" operator="equal">
      <formula>"C"</formula>
    </cfRule>
    <cfRule type="cellIs" dxfId="396" priority="2" operator="equal">
      <formula>"B"</formula>
    </cfRule>
    <cfRule type="cellIs" dxfId="395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B3F1-BA8E-4B34-AE17-B650B4B22A70}">
  <dimension ref="B1:Q115"/>
  <sheetViews>
    <sheetView zoomScale="80" zoomScaleNormal="80" workbookViewId="0">
      <selection activeCell="J16" sqref="J1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111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18'!AL4</f>
        <v>48649.203881125781</v>
      </c>
      <c r="D4" s="197">
        <f t="shared" ref="D4:D57" si="0">C4/C$58</f>
        <v>0.38835832647961643</v>
      </c>
      <c r="E4" s="197">
        <f>D4</f>
        <v>0.38835832647961643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'Юнит 18'!S4</f>
        <v>181</v>
      </c>
      <c r="K4" s="197">
        <f t="shared" ref="K4:K57" si="2">J4/J$58</f>
        <v>0.39519650655021832</v>
      </c>
      <c r="L4" s="197">
        <f>K4</f>
        <v>0.39519650655021832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18'!AL3</f>
        <v>37401.984602883778</v>
      </c>
      <c r="D5" s="197">
        <f t="shared" si="0"/>
        <v>0.29857368648590921</v>
      </c>
      <c r="E5" s="197">
        <f>E4+D5</f>
        <v>0.68693201296552564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18'!S3</f>
        <v>89</v>
      </c>
      <c r="K5" s="197">
        <f t="shared" si="2"/>
        <v>0.1943231441048035</v>
      </c>
      <c r="L5" s="197">
        <f>L4+K5</f>
        <v>0.58951965065502177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18'!AL8</f>
        <v>10515.490357882918</v>
      </c>
      <c r="D6" s="197">
        <f t="shared" si="0"/>
        <v>8.3943372382385861E-2</v>
      </c>
      <c r="E6" s="197">
        <f t="shared" ref="E6:E57" si="5">E5+D6</f>
        <v>0.77087538534791156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18'!S8</f>
        <v>42</v>
      </c>
      <c r="K6" s="197">
        <f t="shared" si="2"/>
        <v>9.1703056768558958E-2</v>
      </c>
      <c r="L6" s="197">
        <f t="shared" ref="L6:L57" si="6">L5+K6</f>
        <v>0.68122270742358071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177</v>
      </c>
      <c r="C7" s="196">
        <f>'Юнит 18'!AL32</f>
        <v>5173.0692992056629</v>
      </c>
      <c r="D7" s="197">
        <f t="shared" si="0"/>
        <v>4.1295733034225832E-2</v>
      </c>
      <c r="E7" s="197">
        <f t="shared" si="5"/>
        <v>0.8121711183821374</v>
      </c>
      <c r="F7" s="198" t="str">
        <f t="shared" si="3"/>
        <v>B</v>
      </c>
      <c r="G7" s="198" t="str">
        <f t="shared" si="1"/>
        <v>B</v>
      </c>
      <c r="I7" s="99" t="s">
        <v>95</v>
      </c>
      <c r="J7" s="196">
        <f>'Юнит 18'!S5</f>
        <v>26</v>
      </c>
      <c r="K7" s="197">
        <f t="shared" si="2"/>
        <v>5.6768558951965066E-2</v>
      </c>
      <c r="L7" s="197">
        <f t="shared" si="6"/>
        <v>0.7379912663755458</v>
      </c>
      <c r="M7" s="198" t="str">
        <f t="shared" si="4"/>
        <v>A</v>
      </c>
    </row>
    <row r="8" spans="2:17" outlineLevel="1">
      <c r="B8" s="99" t="s">
        <v>200</v>
      </c>
      <c r="C8" s="196">
        <f>'Юнит 18'!AL16</f>
        <v>4540.7464976169922</v>
      </c>
      <c r="D8" s="197">
        <f t="shared" si="0"/>
        <v>3.6248007574628933E-2</v>
      </c>
      <c r="E8" s="197">
        <f t="shared" si="5"/>
        <v>0.84841912595676638</v>
      </c>
      <c r="F8" s="198" t="str">
        <f t="shared" si="3"/>
        <v>B</v>
      </c>
      <c r="G8" s="198" t="str">
        <f t="shared" si="1"/>
        <v>B</v>
      </c>
      <c r="I8" s="99" t="s">
        <v>96</v>
      </c>
      <c r="J8" s="196">
        <f>'Юнит 18'!S6</f>
        <v>20</v>
      </c>
      <c r="K8" s="197">
        <f t="shared" si="2"/>
        <v>4.3668122270742356E-2</v>
      </c>
      <c r="L8" s="197">
        <f t="shared" si="6"/>
        <v>0.78165938864628814</v>
      </c>
      <c r="M8" s="198" t="str">
        <f t="shared" si="4"/>
        <v>A</v>
      </c>
    </row>
    <row r="9" spans="2:17" outlineLevel="1">
      <c r="B9" s="99" t="s">
        <v>202</v>
      </c>
      <c r="C9" s="196">
        <f>'Юнит 18'!AL18</f>
        <v>4254.3767976169911</v>
      </c>
      <c r="D9" s="197">
        <f t="shared" si="0"/>
        <v>3.3961966929067264E-2</v>
      </c>
      <c r="E9" s="197">
        <f t="shared" si="5"/>
        <v>0.88238109288583366</v>
      </c>
      <c r="F9" s="198" t="str">
        <f t="shared" si="3"/>
        <v>B</v>
      </c>
      <c r="G9" s="198" t="str">
        <f t="shared" si="1"/>
        <v>B</v>
      </c>
      <c r="I9" s="99" t="s">
        <v>97</v>
      </c>
      <c r="J9" s="196">
        <f>'Юнит 18'!S7</f>
        <v>19</v>
      </c>
      <c r="K9" s="197">
        <f t="shared" si="2"/>
        <v>4.148471615720524E-2</v>
      </c>
      <c r="L9" s="197">
        <f t="shared" si="6"/>
        <v>0.82314410480349343</v>
      </c>
      <c r="M9" s="198" t="str">
        <f t="shared" si="4"/>
        <v>B</v>
      </c>
    </row>
    <row r="10" spans="2:17" outlineLevel="1">
      <c r="B10" s="99" t="s">
        <v>201</v>
      </c>
      <c r="C10" s="196">
        <f>'Юнит 18'!AL17</f>
        <v>3472.2610360904873</v>
      </c>
      <c r="D10" s="197">
        <f t="shared" si="0"/>
        <v>2.7718469728127353E-2</v>
      </c>
      <c r="E10" s="197">
        <f t="shared" si="5"/>
        <v>0.91009956261396097</v>
      </c>
      <c r="F10" s="198" t="str">
        <f t="shared" si="3"/>
        <v>B</v>
      </c>
      <c r="G10" s="198" t="str">
        <f t="shared" si="1"/>
        <v>B</v>
      </c>
      <c r="I10" s="99" t="s">
        <v>177</v>
      </c>
      <c r="J10" s="196">
        <f>'Юнит 18'!S32</f>
        <v>10</v>
      </c>
      <c r="K10" s="197">
        <f t="shared" si="2"/>
        <v>2.1834061135371178E-2</v>
      </c>
      <c r="L10" s="197">
        <f t="shared" si="6"/>
        <v>0.84497816593886466</v>
      </c>
      <c r="M10" s="198" t="str">
        <f t="shared" si="4"/>
        <v>B</v>
      </c>
    </row>
    <row r="11" spans="2:17" outlineLevel="1">
      <c r="B11" s="99" t="s">
        <v>173</v>
      </c>
      <c r="C11" s="196">
        <f>'Юнит 18'!AL22</f>
        <v>2906.6601122431362</v>
      </c>
      <c r="D11" s="197">
        <f t="shared" si="0"/>
        <v>2.3203373678921477E-2</v>
      </c>
      <c r="E11" s="197">
        <f t="shared" si="5"/>
        <v>0.93330293629288241</v>
      </c>
      <c r="F11" s="198" t="str">
        <f t="shared" si="3"/>
        <v>B</v>
      </c>
      <c r="G11" s="198" t="str">
        <f t="shared" si="1"/>
        <v>B</v>
      </c>
      <c r="I11" s="99" t="s">
        <v>200</v>
      </c>
      <c r="J11" s="196">
        <f>'Юнит 18'!S16</f>
        <v>9</v>
      </c>
      <c r="K11" s="197">
        <f t="shared" si="2"/>
        <v>1.9650655021834062E-2</v>
      </c>
      <c r="L11" s="197">
        <f t="shared" si="6"/>
        <v>0.86462882096069871</v>
      </c>
      <c r="M11" s="198" t="str">
        <f t="shared" si="4"/>
        <v>B</v>
      </c>
    </row>
    <row r="12" spans="2:17" outlineLevel="1">
      <c r="B12" s="99" t="s">
        <v>171</v>
      </c>
      <c r="C12" s="196">
        <f>'Юнит 18'!AL20</f>
        <v>1822.5490761526505</v>
      </c>
      <c r="D12" s="197">
        <f t="shared" si="0"/>
        <v>1.4549099526297023E-2</v>
      </c>
      <c r="E12" s="197">
        <f t="shared" si="5"/>
        <v>0.94785203581917943</v>
      </c>
      <c r="F12" s="198" t="str">
        <f t="shared" si="3"/>
        <v>B</v>
      </c>
      <c r="G12" s="198" t="str">
        <f t="shared" si="1"/>
        <v>B</v>
      </c>
      <c r="I12" s="99" t="s">
        <v>202</v>
      </c>
      <c r="J12" s="196">
        <f>'Юнит 18'!S18</f>
        <v>9</v>
      </c>
      <c r="K12" s="197">
        <f t="shared" si="2"/>
        <v>1.9650655021834062E-2</v>
      </c>
      <c r="L12" s="197">
        <f t="shared" si="6"/>
        <v>0.88427947598253276</v>
      </c>
      <c r="M12" s="198" t="str">
        <f t="shared" si="4"/>
        <v>B</v>
      </c>
    </row>
    <row r="13" spans="2:17" outlineLevel="1">
      <c r="B13" s="99" t="s">
        <v>99</v>
      </c>
      <c r="C13" s="196">
        <f>'Юнит 18'!AL9</f>
        <v>1649.7162761526506</v>
      </c>
      <c r="D13" s="197">
        <f t="shared" si="0"/>
        <v>1.3169404657439633E-2</v>
      </c>
      <c r="E13" s="197">
        <f t="shared" si="5"/>
        <v>0.96102144047661908</v>
      </c>
      <c r="F13" s="198" t="str">
        <f t="shared" si="3"/>
        <v>C</v>
      </c>
      <c r="G13" s="198" t="str">
        <f t="shared" si="1"/>
        <v>B</v>
      </c>
      <c r="I13" s="99" t="s">
        <v>201</v>
      </c>
      <c r="J13" s="196">
        <f>'Юнит 18'!S17</f>
        <v>8</v>
      </c>
      <c r="K13" s="197">
        <f t="shared" si="2"/>
        <v>1.7467248908296942E-2</v>
      </c>
      <c r="L13" s="197">
        <f t="shared" si="6"/>
        <v>0.90174672489082974</v>
      </c>
      <c r="M13" s="198" t="str">
        <f t="shared" si="4"/>
        <v>B</v>
      </c>
    </row>
    <row r="14" spans="2:17" outlineLevel="1">
      <c r="B14" s="99" t="s">
        <v>209</v>
      </c>
      <c r="C14" s="196">
        <f>'Юнит 18'!AL24</f>
        <v>1108.1998376791578</v>
      </c>
      <c r="D14" s="197">
        <f t="shared" si="0"/>
        <v>8.8465709617302178E-3</v>
      </c>
      <c r="E14" s="197">
        <f t="shared" si="5"/>
        <v>0.96986801143834933</v>
      </c>
      <c r="F14" s="198" t="str">
        <f t="shared" si="3"/>
        <v>C</v>
      </c>
      <c r="G14" s="198" t="str">
        <f t="shared" si="1"/>
        <v>B</v>
      </c>
      <c r="I14" s="99" t="s">
        <v>173</v>
      </c>
      <c r="J14" s="196">
        <f>'Юнит 18'!S22</f>
        <v>6</v>
      </c>
      <c r="K14" s="197">
        <f t="shared" si="2"/>
        <v>1.3100436681222707E-2</v>
      </c>
      <c r="L14" s="197">
        <f t="shared" si="6"/>
        <v>0.91484716157205248</v>
      </c>
      <c r="M14" s="198" t="str">
        <f t="shared" si="4"/>
        <v>B</v>
      </c>
    </row>
    <row r="15" spans="2:17" outlineLevel="1">
      <c r="B15" s="99" t="s">
        <v>176</v>
      </c>
      <c r="C15" s="196">
        <f>'Юнит 18'!AL31</f>
        <v>1066.3690761526509</v>
      </c>
      <c r="D15" s="197">
        <f t="shared" si="0"/>
        <v>8.5126431017492482E-3</v>
      </c>
      <c r="E15" s="197">
        <f t="shared" si="5"/>
        <v>0.97838065454009859</v>
      </c>
      <c r="F15" s="198" t="str">
        <f t="shared" si="3"/>
        <v>C</v>
      </c>
      <c r="G15" s="198" t="str">
        <f t="shared" si="1"/>
        <v>C</v>
      </c>
      <c r="I15" s="99" t="s">
        <v>171</v>
      </c>
      <c r="J15" s="196">
        <f>'Юнит 18'!S20</f>
        <v>4</v>
      </c>
      <c r="K15" s="197">
        <f t="shared" si="2"/>
        <v>8.7336244541484712E-3</v>
      </c>
      <c r="L15" s="197">
        <f t="shared" si="6"/>
        <v>0.92358078602620097</v>
      </c>
      <c r="M15" s="198" t="str">
        <f t="shared" si="4"/>
        <v>B</v>
      </c>
    </row>
    <row r="16" spans="2:17" outlineLevel="1">
      <c r="B16" s="99" t="s">
        <v>174</v>
      </c>
      <c r="C16" s="196">
        <f>'Юнит 18'!AL23</f>
        <v>1060.8606761526505</v>
      </c>
      <c r="D16" s="197">
        <f t="shared" si="0"/>
        <v>8.4686704807212122E-3</v>
      </c>
      <c r="E16" s="197">
        <f t="shared" si="5"/>
        <v>0.98684932502081979</v>
      </c>
      <c r="F16" s="198" t="str">
        <f t="shared" si="3"/>
        <v>C</v>
      </c>
      <c r="G16" s="198" t="str">
        <f t="shared" si="1"/>
        <v>C</v>
      </c>
      <c r="I16" s="99" t="s">
        <v>209</v>
      </c>
      <c r="J16" s="196">
        <f>'Юнит 18'!S24</f>
        <v>4</v>
      </c>
      <c r="K16" s="197">
        <f t="shared" si="2"/>
        <v>8.7336244541484712E-3</v>
      </c>
      <c r="L16" s="197">
        <f t="shared" si="6"/>
        <v>0.93231441048034946</v>
      </c>
      <c r="M16" s="198" t="str">
        <f t="shared" si="4"/>
        <v>B</v>
      </c>
    </row>
    <row r="17" spans="2:13" outlineLevel="1">
      <c r="B17" s="99" t="s">
        <v>101</v>
      </c>
      <c r="C17" s="196">
        <f>'Юнит 18'!AL11</f>
        <v>992.0899999999998</v>
      </c>
      <c r="D17" s="197">
        <f t="shared" si="0"/>
        <v>7.9196858608130381E-3</v>
      </c>
      <c r="E17" s="197">
        <f t="shared" si="5"/>
        <v>0.99476901088163283</v>
      </c>
      <c r="F17" s="198" t="str">
        <f t="shared" si="3"/>
        <v>C</v>
      </c>
      <c r="G17" s="198" t="str">
        <f t="shared" si="1"/>
        <v>B</v>
      </c>
      <c r="I17" s="99" t="s">
        <v>99</v>
      </c>
      <c r="J17" s="196">
        <f>'Юнит 18'!S9</f>
        <v>3</v>
      </c>
      <c r="K17" s="197">
        <f t="shared" si="2"/>
        <v>6.5502183406113534E-3</v>
      </c>
      <c r="L17" s="197">
        <f t="shared" si="6"/>
        <v>0.93886462882096078</v>
      </c>
      <c r="M17" s="198" t="str">
        <f t="shared" si="4"/>
        <v>B</v>
      </c>
    </row>
    <row r="18" spans="2:13" outlineLevel="1">
      <c r="B18" s="99" t="s">
        <v>172</v>
      </c>
      <c r="C18" s="196">
        <f>'Юнит 18'!AL21</f>
        <v>974.00212225867722</v>
      </c>
      <c r="D18" s="197">
        <f t="shared" si="0"/>
        <v>7.7752934069025385E-3</v>
      </c>
      <c r="E18" s="197">
        <f t="shared" si="5"/>
        <v>1.0025443042885354</v>
      </c>
      <c r="F18" s="198" t="str">
        <f t="shared" si="3"/>
        <v>C</v>
      </c>
      <c r="G18" s="198" t="str">
        <f t="shared" si="1"/>
        <v>C</v>
      </c>
      <c r="I18" s="99" t="s">
        <v>101</v>
      </c>
      <c r="J18" s="196">
        <f>'Юнит 18'!S11</f>
        <v>3</v>
      </c>
      <c r="K18" s="197">
        <f t="shared" si="2"/>
        <v>6.5502183406113534E-3</v>
      </c>
      <c r="L18" s="197">
        <f t="shared" si="6"/>
        <v>0.94541484716157209</v>
      </c>
      <c r="M18" s="198" t="str">
        <f t="shared" si="4"/>
        <v>B</v>
      </c>
    </row>
    <row r="19" spans="2:13" outlineLevel="1">
      <c r="B19" s="99" t="s">
        <v>211</v>
      </c>
      <c r="C19" s="196">
        <f>'Юнит 18'!AL26</f>
        <v>928.07456915903981</v>
      </c>
      <c r="D19" s="197">
        <f t="shared" si="0"/>
        <v>7.4086615560574149E-3</v>
      </c>
      <c r="E19" s="197">
        <f t="shared" si="5"/>
        <v>1.0099529658445927</v>
      </c>
      <c r="F19" s="198" t="str">
        <f t="shared" si="3"/>
        <v>C</v>
      </c>
      <c r="G19" s="198" t="str">
        <f t="shared" si="1"/>
        <v>C</v>
      </c>
      <c r="I19" s="99" t="s">
        <v>174</v>
      </c>
      <c r="J19" s="196">
        <f>'Юнит 18'!S23</f>
        <v>3</v>
      </c>
      <c r="K19" s="197">
        <f t="shared" si="2"/>
        <v>6.5502183406113534E-3</v>
      </c>
      <c r="L19" s="197">
        <f t="shared" si="6"/>
        <v>0.95196506550218341</v>
      </c>
      <c r="M19" s="198" t="str">
        <f t="shared" si="4"/>
        <v>C</v>
      </c>
    </row>
    <row r="20" spans="2:13" outlineLevel="1">
      <c r="B20" s="99" t="s">
        <v>180</v>
      </c>
      <c r="C20" s="196">
        <f>'Юнит 18'!AL35</f>
        <v>912.96674149542412</v>
      </c>
      <c r="D20" s="197">
        <f t="shared" si="0"/>
        <v>7.2880583354472507E-3</v>
      </c>
      <c r="E20" s="197">
        <f t="shared" si="5"/>
        <v>1.01724102418004</v>
      </c>
      <c r="F20" s="198" t="str">
        <f t="shared" si="3"/>
        <v>C</v>
      </c>
      <c r="G20" s="198" t="str">
        <f t="shared" si="1"/>
        <v>C</v>
      </c>
      <c r="I20" s="99" t="s">
        <v>211</v>
      </c>
      <c r="J20" s="196">
        <f>'Юнит 18'!S26</f>
        <v>3</v>
      </c>
      <c r="K20" s="197">
        <f t="shared" si="2"/>
        <v>6.5502183406113534E-3</v>
      </c>
      <c r="L20" s="197">
        <f t="shared" si="6"/>
        <v>0.95851528384279472</v>
      </c>
      <c r="M20" s="198" t="str">
        <f t="shared" si="4"/>
        <v>C</v>
      </c>
    </row>
    <row r="21" spans="2:13" outlineLevel="1">
      <c r="B21" s="99" t="s">
        <v>179</v>
      </c>
      <c r="C21" s="196">
        <f>'Юнит 18'!AL34</f>
        <v>793.4224469003625</v>
      </c>
      <c r="D21" s="197">
        <f t="shared" si="0"/>
        <v>6.333756548668453E-3</v>
      </c>
      <c r="E21" s="197">
        <f t="shared" si="5"/>
        <v>1.0235747807287086</v>
      </c>
      <c r="F21" s="198" t="str">
        <f t="shared" si="3"/>
        <v>C</v>
      </c>
      <c r="G21" s="198" t="str">
        <f t="shared" si="1"/>
        <v>C</v>
      </c>
      <c r="I21" s="99" t="s">
        <v>100</v>
      </c>
      <c r="J21" s="196">
        <f>'Юнит 18'!S10</f>
        <v>2</v>
      </c>
      <c r="K21" s="197">
        <f t="shared" si="2"/>
        <v>4.3668122270742356E-3</v>
      </c>
      <c r="L21" s="197">
        <f t="shared" si="6"/>
        <v>0.96288209606986896</v>
      </c>
      <c r="M21" s="198" t="str">
        <f t="shared" si="4"/>
        <v>C</v>
      </c>
    </row>
    <row r="22" spans="2:13" outlineLevel="1">
      <c r="B22" s="99" t="s">
        <v>170</v>
      </c>
      <c r="C22" s="196">
        <f>'Юнит 18'!AL19</f>
        <v>645.5</v>
      </c>
      <c r="D22" s="197">
        <f t="shared" si="0"/>
        <v>5.1529167950032928E-3</v>
      </c>
      <c r="E22" s="197">
        <f t="shared" si="5"/>
        <v>1.0287276975237118</v>
      </c>
      <c r="F22" s="198" t="str">
        <f t="shared" si="3"/>
        <v>C</v>
      </c>
      <c r="G22" s="198" t="str">
        <f t="shared" si="1"/>
        <v>C</v>
      </c>
      <c r="I22" s="99" t="s">
        <v>172</v>
      </c>
      <c r="J22" s="196">
        <f>'Юнит 18'!S21</f>
        <v>2</v>
      </c>
      <c r="K22" s="197">
        <f t="shared" si="2"/>
        <v>4.3668122270742356E-3</v>
      </c>
      <c r="L22" s="197">
        <f t="shared" si="6"/>
        <v>0.96724890829694321</v>
      </c>
      <c r="M22" s="198" t="str">
        <f t="shared" si="4"/>
        <v>C</v>
      </c>
    </row>
    <row r="23" spans="2:13" outlineLevel="1">
      <c r="B23" s="99" t="s">
        <v>100</v>
      </c>
      <c r="C23" s="196">
        <f>'Юнит 18'!AL10</f>
        <v>482.92353306855466</v>
      </c>
      <c r="D23" s="197">
        <f t="shared" si="0"/>
        <v>3.855096489932275E-3</v>
      </c>
      <c r="E23" s="197">
        <f t="shared" si="5"/>
        <v>1.0325827940136441</v>
      </c>
      <c r="F23" s="198" t="str">
        <f t="shared" si="3"/>
        <v>C</v>
      </c>
      <c r="G23" s="198" t="str">
        <f t="shared" si="1"/>
        <v>C</v>
      </c>
      <c r="I23" s="99" t="s">
        <v>176</v>
      </c>
      <c r="J23" s="196">
        <f>'Юнит 18'!S31</f>
        <v>2</v>
      </c>
      <c r="K23" s="197">
        <f t="shared" si="2"/>
        <v>4.3668122270742356E-3</v>
      </c>
      <c r="L23" s="197">
        <f t="shared" si="6"/>
        <v>0.97161572052401746</v>
      </c>
      <c r="M23" s="198" t="str">
        <f t="shared" si="4"/>
        <v>C</v>
      </c>
    </row>
    <row r="24" spans="2:13" outlineLevel="1">
      <c r="B24" s="99" t="s">
        <v>188</v>
      </c>
      <c r="C24" s="196">
        <f>'Юнит 18'!AL43</f>
        <v>466.72967535831464</v>
      </c>
      <c r="D24" s="197">
        <f t="shared" si="0"/>
        <v>3.7258236760345374E-3</v>
      </c>
      <c r="E24" s="197">
        <f t="shared" si="5"/>
        <v>1.0363086176896785</v>
      </c>
      <c r="F24" s="198" t="str">
        <f t="shared" si="3"/>
        <v>C</v>
      </c>
      <c r="G24" s="198" t="str">
        <f t="shared" si="1"/>
        <v>C</v>
      </c>
      <c r="I24" s="99" t="s">
        <v>179</v>
      </c>
      <c r="J24" s="196">
        <f>'Юнит 18'!S34</f>
        <v>2</v>
      </c>
      <c r="K24" s="197">
        <f t="shared" si="2"/>
        <v>4.3668122270742356E-3</v>
      </c>
      <c r="L24" s="197">
        <f t="shared" si="6"/>
        <v>0.9759825327510917</v>
      </c>
      <c r="M24" s="198" t="str">
        <f t="shared" si="4"/>
        <v>C</v>
      </c>
    </row>
    <row r="25" spans="2:13" outlineLevel="1">
      <c r="B25" s="262" t="s">
        <v>264</v>
      </c>
      <c r="C25" s="196">
        <f>'Юнит 18'!AL48</f>
        <v>444.97581764807461</v>
      </c>
      <c r="D25" s="197">
        <f t="shared" si="0"/>
        <v>3.5521663270783677E-3</v>
      </c>
      <c r="E25" s="197">
        <f t="shared" si="5"/>
        <v>1.0398607840167569</v>
      </c>
      <c r="F25" s="198" t="str">
        <f t="shared" si="3"/>
        <v>C</v>
      </c>
      <c r="G25" s="198" t="str">
        <f t="shared" si="1"/>
        <v>C</v>
      </c>
      <c r="I25" s="99" t="s">
        <v>180</v>
      </c>
      <c r="J25" s="196">
        <f>'Юнит 18'!S35</f>
        <v>2</v>
      </c>
      <c r="K25" s="197">
        <f t="shared" si="2"/>
        <v>4.3668122270742356E-3</v>
      </c>
      <c r="L25" s="197">
        <f t="shared" si="6"/>
        <v>0.98034934497816595</v>
      </c>
      <c r="M25" s="198" t="str">
        <f t="shared" si="4"/>
        <v>C</v>
      </c>
    </row>
    <row r="26" spans="2:13" outlineLevel="1">
      <c r="B26" s="99" t="s">
        <v>104</v>
      </c>
      <c r="C26" s="196">
        <f>'Юнит 18'!AL14</f>
        <v>398.09614228976</v>
      </c>
      <c r="D26" s="197">
        <f t="shared" si="0"/>
        <v>3.177933846058753E-3</v>
      </c>
      <c r="E26" s="197">
        <f t="shared" si="5"/>
        <v>1.0430387178628155</v>
      </c>
      <c r="F26" s="198" t="str">
        <f t="shared" si="3"/>
        <v>C</v>
      </c>
      <c r="G26" s="198" t="str">
        <f t="shared" si="1"/>
        <v>C</v>
      </c>
      <c r="I26" s="99" t="s">
        <v>104</v>
      </c>
      <c r="J26" s="196">
        <f>'Юнит 18'!S14</f>
        <v>1</v>
      </c>
      <c r="K26" s="197">
        <f t="shared" si="2"/>
        <v>2.1834061135371178E-3</v>
      </c>
      <c r="L26" s="197">
        <f t="shared" si="6"/>
        <v>0.98253275109170302</v>
      </c>
      <c r="M26" s="198" t="str">
        <f t="shared" si="4"/>
        <v>C</v>
      </c>
    </row>
    <row r="27" spans="2:13" outlineLevel="1">
      <c r="B27" s="99" t="s">
        <v>182</v>
      </c>
      <c r="C27" s="196">
        <f>'Юнит 18'!AL37</f>
        <v>391.59168537385597</v>
      </c>
      <c r="D27" s="197">
        <f t="shared" si="0"/>
        <v>3.1260098719544348E-3</v>
      </c>
      <c r="E27" s="197">
        <f t="shared" si="5"/>
        <v>1.0461647277347699</v>
      </c>
      <c r="F27" s="198" t="str">
        <f t="shared" si="3"/>
        <v>C</v>
      </c>
      <c r="G27" s="198" t="str">
        <f t="shared" si="1"/>
        <v>C</v>
      </c>
      <c r="I27" s="99" t="s">
        <v>170</v>
      </c>
      <c r="J27" s="196">
        <f>'Юнит 18'!S19</f>
        <v>1</v>
      </c>
      <c r="K27" s="197">
        <f t="shared" si="2"/>
        <v>2.1834061135371178E-3</v>
      </c>
      <c r="L27" s="197">
        <f t="shared" si="6"/>
        <v>0.98471615720524008</v>
      </c>
      <c r="M27" s="198" t="str">
        <f t="shared" si="4"/>
        <v>C</v>
      </c>
    </row>
    <row r="28" spans="2:13" outlineLevel="1">
      <c r="B28" s="262" t="s">
        <v>267</v>
      </c>
      <c r="C28" s="196">
        <f>'Юнит 18'!AL51</f>
        <v>383.60396995337601</v>
      </c>
      <c r="D28" s="197">
        <f t="shared" si="0"/>
        <v>3.0622452972930902E-3</v>
      </c>
      <c r="E28" s="197">
        <f>E24+D28</f>
        <v>1.0393708629869716</v>
      </c>
      <c r="F28" s="198" t="str">
        <f t="shared" si="3"/>
        <v>C</v>
      </c>
      <c r="G28" s="198" t="str">
        <f t="shared" si="1"/>
        <v>C</v>
      </c>
      <c r="I28" s="99" t="s">
        <v>210</v>
      </c>
      <c r="J28" s="196">
        <f>'Юнит 18'!S25</f>
        <v>1</v>
      </c>
      <c r="K28" s="197">
        <f t="shared" si="2"/>
        <v>2.1834061135371178E-3</v>
      </c>
      <c r="L28" s="197">
        <f>L24+K28</f>
        <v>0.97816593886462877</v>
      </c>
      <c r="M28" s="198" t="str">
        <f t="shared" si="4"/>
        <v>C</v>
      </c>
    </row>
    <row r="29" spans="2:13" outlineLevel="1">
      <c r="B29" s="99" t="s">
        <v>175</v>
      </c>
      <c r="C29" s="196">
        <f>'Юнит 18'!AL30</f>
        <v>374.2190761526507</v>
      </c>
      <c r="D29" s="197">
        <f t="shared" si="0"/>
        <v>2.9873272850776296E-3</v>
      </c>
      <c r="E29" s="197">
        <f t="shared" si="5"/>
        <v>1.0423581902720491</v>
      </c>
      <c r="F29" s="198" t="str">
        <f t="shared" si="3"/>
        <v>C</v>
      </c>
      <c r="G29" s="198" t="str">
        <f t="shared" si="1"/>
        <v>C</v>
      </c>
      <c r="I29" s="99" t="s">
        <v>198</v>
      </c>
      <c r="J29" s="196">
        <f>'Юнит 18'!S28</f>
        <v>1</v>
      </c>
      <c r="K29" s="197">
        <f t="shared" si="2"/>
        <v>2.1834061135371178E-3</v>
      </c>
      <c r="L29" s="197">
        <f t="shared" si="6"/>
        <v>0.98034934497816584</v>
      </c>
      <c r="M29" s="198" t="str">
        <f t="shared" si="4"/>
        <v>C</v>
      </c>
    </row>
    <row r="30" spans="2:13" outlineLevel="1">
      <c r="B30" s="99" t="s">
        <v>198</v>
      </c>
      <c r="C30" s="196">
        <f>'Юнит 18'!AL28</f>
        <v>360.91</v>
      </c>
      <c r="D30" s="197">
        <f t="shared" si="0"/>
        <v>2.8810831920753504E-3</v>
      </c>
      <c r="E30" s="197">
        <f t="shared" si="5"/>
        <v>1.0452392734641245</v>
      </c>
      <c r="F30" s="198" t="str">
        <f t="shared" si="3"/>
        <v>C</v>
      </c>
      <c r="G30" s="198" t="str">
        <f t="shared" si="1"/>
        <v>C</v>
      </c>
      <c r="I30" s="99" t="s">
        <v>175</v>
      </c>
      <c r="J30" s="196">
        <f>'Юнит 18'!S30</f>
        <v>1</v>
      </c>
      <c r="K30" s="197">
        <f t="shared" si="2"/>
        <v>2.1834061135371178E-3</v>
      </c>
      <c r="L30" s="197">
        <f t="shared" si="6"/>
        <v>0.98253275109170291</v>
      </c>
      <c r="M30" s="198" t="str">
        <f t="shared" si="4"/>
        <v>C</v>
      </c>
    </row>
    <row r="31" spans="2:13" outlineLevel="1">
      <c r="B31" s="99" t="s">
        <v>210</v>
      </c>
      <c r="C31" s="196">
        <f>'Юнит 18'!AL25</f>
        <v>45.108102227594671</v>
      </c>
      <c r="D31" s="197">
        <f t="shared" si="0"/>
        <v>3.6009031380216581E-4</v>
      </c>
      <c r="E31" s="197">
        <f t="shared" si="5"/>
        <v>1.0455993637779266</v>
      </c>
      <c r="F31" s="198" t="str">
        <f t="shared" si="3"/>
        <v>C</v>
      </c>
      <c r="G31" s="198" t="str">
        <f t="shared" si="1"/>
        <v>C</v>
      </c>
      <c r="I31" s="99" t="s">
        <v>182</v>
      </c>
      <c r="J31" s="196">
        <f>'Юнит 18'!S37</f>
        <v>1</v>
      </c>
      <c r="K31" s="197">
        <f t="shared" si="2"/>
        <v>2.1834061135371178E-3</v>
      </c>
      <c r="L31" s="197">
        <f t="shared" si="6"/>
        <v>0.98471615720523997</v>
      </c>
      <c r="M31" s="198" t="str">
        <f t="shared" si="4"/>
        <v>C</v>
      </c>
    </row>
    <row r="32" spans="2:13" outlineLevel="1">
      <c r="B32" s="99" t="s">
        <v>103</v>
      </c>
      <c r="C32" s="196">
        <f>'Юнит 18'!AL13</f>
        <v>0</v>
      </c>
      <c r="D32" s="197">
        <f t="shared" si="0"/>
        <v>0</v>
      </c>
      <c r="E32" s="197">
        <f t="shared" si="5"/>
        <v>1.0455993637779266</v>
      </c>
      <c r="F32" s="198" t="str">
        <f t="shared" si="3"/>
        <v>C</v>
      </c>
      <c r="G32" s="198" t="str">
        <f t="shared" si="1"/>
        <v>C</v>
      </c>
      <c r="I32" s="99" t="s">
        <v>188</v>
      </c>
      <c r="J32" s="196">
        <f>'Юнит 18'!S43</f>
        <v>1</v>
      </c>
      <c r="K32" s="197">
        <f t="shared" si="2"/>
        <v>2.1834061135371178E-3</v>
      </c>
      <c r="L32" s="197">
        <f t="shared" si="6"/>
        <v>0.98689956331877704</v>
      </c>
      <c r="M32" s="198" t="str">
        <f t="shared" si="4"/>
        <v>C</v>
      </c>
    </row>
    <row r="33" spans="2:13" outlineLevel="1">
      <c r="B33" s="99" t="s">
        <v>178</v>
      </c>
      <c r="C33" s="196">
        <f>'Юнит 18'!AL33</f>
        <v>0</v>
      </c>
      <c r="D33" s="197">
        <f t="shared" si="0"/>
        <v>0</v>
      </c>
      <c r="E33" s="197">
        <f t="shared" si="5"/>
        <v>1.0455993637779266</v>
      </c>
      <c r="F33" s="198" t="str">
        <f t="shared" si="3"/>
        <v>C</v>
      </c>
      <c r="G33" s="198" t="str">
        <f t="shared" si="1"/>
        <v>C</v>
      </c>
      <c r="I33" s="262" t="s">
        <v>264</v>
      </c>
      <c r="J33" s="196">
        <f>'Юнит 18'!S48</f>
        <v>1</v>
      </c>
      <c r="K33" s="197">
        <f t="shared" si="2"/>
        <v>2.1834061135371178E-3</v>
      </c>
      <c r="L33" s="197">
        <f t="shared" si="6"/>
        <v>0.98908296943231411</v>
      </c>
      <c r="M33" s="198" t="str">
        <f t="shared" si="4"/>
        <v>C</v>
      </c>
    </row>
    <row r="34" spans="2:13" outlineLevel="1">
      <c r="B34" s="99" t="s">
        <v>187</v>
      </c>
      <c r="C34" s="196">
        <f>'Юнит 18'!AL42</f>
        <v>-7.9273907787946811</v>
      </c>
      <c r="D34" s="197">
        <f t="shared" si="0"/>
        <v>-6.3283013299156234E-5</v>
      </c>
      <c r="E34" s="197">
        <f t="shared" si="5"/>
        <v>1.0455360807646275</v>
      </c>
      <c r="F34" s="198" t="str">
        <f t="shared" si="3"/>
        <v>C</v>
      </c>
      <c r="G34" s="198" t="str">
        <f t="shared" si="1"/>
        <v>C</v>
      </c>
      <c r="I34" s="262" t="s">
        <v>267</v>
      </c>
      <c r="J34" s="196">
        <f>'Юнит 18'!S51</f>
        <v>1</v>
      </c>
      <c r="K34" s="197">
        <f t="shared" si="2"/>
        <v>2.1834061135371178E-3</v>
      </c>
      <c r="L34" s="197">
        <f t="shared" si="6"/>
        <v>0.99126637554585117</v>
      </c>
      <c r="M34" s="198" t="str">
        <f t="shared" si="4"/>
        <v>C</v>
      </c>
    </row>
    <row r="35" spans="2:13" outlineLevel="1">
      <c r="B35" s="99" t="s">
        <v>185</v>
      </c>
      <c r="C35" s="196">
        <f>'Юнит 18'!AL40</f>
        <v>-8.9183146261440172</v>
      </c>
      <c r="D35" s="197">
        <f t="shared" si="0"/>
        <v>-7.119338996155077E-5</v>
      </c>
      <c r="E35" s="197">
        <f t="shared" si="5"/>
        <v>1.0454648873746659</v>
      </c>
      <c r="F35" s="198" t="str">
        <f t="shared" si="3"/>
        <v>C</v>
      </c>
      <c r="G35" s="198" t="str">
        <f t="shared" si="1"/>
        <v>C</v>
      </c>
      <c r="I35" s="99" t="s">
        <v>102</v>
      </c>
      <c r="J35" s="196">
        <f>'Юнит 18'!S12</f>
        <v>0</v>
      </c>
      <c r="K35" s="197">
        <f t="shared" si="2"/>
        <v>0</v>
      </c>
      <c r="L35" s="197">
        <f t="shared" si="6"/>
        <v>0.99126637554585117</v>
      </c>
      <c r="M35" s="198" t="str">
        <f t="shared" si="4"/>
        <v>C</v>
      </c>
    </row>
    <row r="36" spans="2:13" outlineLevel="1">
      <c r="B36" s="99" t="s">
        <v>183</v>
      </c>
      <c r="C36" s="196">
        <f>'Юнит 18'!AL38</f>
        <v>-9.9092384734933514</v>
      </c>
      <c r="D36" s="197">
        <f t="shared" si="0"/>
        <v>-7.9103766623945293E-5</v>
      </c>
      <c r="E36" s="197">
        <f t="shared" si="5"/>
        <v>1.045385783608042</v>
      </c>
      <c r="F36" s="198" t="str">
        <f t="shared" si="3"/>
        <v>C</v>
      </c>
      <c r="G36" s="198" t="str">
        <f t="shared" si="1"/>
        <v>C</v>
      </c>
      <c r="I36" s="99" t="s">
        <v>103</v>
      </c>
      <c r="J36" s="196">
        <f>'Юнит 18'!S13</f>
        <v>0</v>
      </c>
      <c r="K36" s="197">
        <f t="shared" si="2"/>
        <v>0</v>
      </c>
      <c r="L36" s="197">
        <f t="shared" si="6"/>
        <v>0.99126637554585117</v>
      </c>
      <c r="M36" s="198" t="str">
        <f t="shared" si="4"/>
        <v>C</v>
      </c>
    </row>
    <row r="37" spans="2:13" outlineLevel="1">
      <c r="B37" s="99" t="s">
        <v>102</v>
      </c>
      <c r="C37" s="196">
        <f>'Юнит 18'!AL12</f>
        <v>-12.66</v>
      </c>
      <c r="D37" s="197">
        <f t="shared" si="0"/>
        <v>-1.0106262838844568E-4</v>
      </c>
      <c r="E37" s="197">
        <f t="shared" si="5"/>
        <v>1.0452847209796536</v>
      </c>
      <c r="F37" s="198" t="str">
        <f t="shared" si="3"/>
        <v>C</v>
      </c>
      <c r="G37" s="198" t="str">
        <f t="shared" si="1"/>
        <v>C</v>
      </c>
      <c r="I37" s="99" t="s">
        <v>105</v>
      </c>
      <c r="J37" s="196">
        <f>'Юнит 18'!S15</f>
        <v>0</v>
      </c>
      <c r="K37" s="197">
        <f t="shared" si="2"/>
        <v>0</v>
      </c>
      <c r="L37" s="197">
        <f t="shared" si="6"/>
        <v>0.99126637554585117</v>
      </c>
      <c r="M37" s="198" t="str">
        <f t="shared" si="4"/>
        <v>C</v>
      </c>
    </row>
    <row r="38" spans="2:13" outlineLevel="1">
      <c r="B38" s="99" t="s">
        <v>105</v>
      </c>
      <c r="C38" s="196">
        <f>'Юнит 18'!AL15</f>
        <v>-12.76</v>
      </c>
      <c r="D38" s="197">
        <f t="shared" si="0"/>
        <v>-1.0186091139309376E-4</v>
      </c>
      <c r="E38" s="197">
        <f t="shared" si="5"/>
        <v>1.0451828600682604</v>
      </c>
      <c r="F38" s="198" t="str">
        <f t="shared" si="3"/>
        <v>C</v>
      </c>
      <c r="G38" s="198" t="str">
        <f t="shared" si="1"/>
        <v>C</v>
      </c>
      <c r="I38" s="99" t="s">
        <v>197</v>
      </c>
      <c r="J38" s="196">
        <f>'Юнит 18'!S27</f>
        <v>0</v>
      </c>
      <c r="K38" s="197">
        <f t="shared" si="2"/>
        <v>0</v>
      </c>
      <c r="L38" s="197">
        <f t="shared" si="6"/>
        <v>0.99126637554585117</v>
      </c>
      <c r="M38" s="198" t="str">
        <f t="shared" si="4"/>
        <v>C</v>
      </c>
    </row>
    <row r="39" spans="2:13" outlineLevel="1">
      <c r="B39" s="99" t="s">
        <v>184</v>
      </c>
      <c r="C39" s="196">
        <f>'Юнит 18'!AL39</f>
        <v>-13.87293386289069</v>
      </c>
      <c r="D39" s="197">
        <f t="shared" si="0"/>
        <v>-1.1074527327352338E-4</v>
      </c>
      <c r="E39" s="197">
        <f t="shared" si="5"/>
        <v>1.0450721147949869</v>
      </c>
      <c r="F39" s="198" t="str">
        <f t="shared" si="3"/>
        <v>C</v>
      </c>
      <c r="G39" s="198" t="str">
        <f t="shared" si="1"/>
        <v>C</v>
      </c>
      <c r="I39" s="99" t="s">
        <v>199</v>
      </c>
      <c r="J39" s="196">
        <f>'Юнит 18'!S29</f>
        <v>0</v>
      </c>
      <c r="K39" s="197">
        <f t="shared" si="2"/>
        <v>0</v>
      </c>
      <c r="L39" s="197">
        <f t="shared" si="6"/>
        <v>0.99126637554585117</v>
      </c>
      <c r="M39" s="198" t="str">
        <f t="shared" si="4"/>
        <v>C</v>
      </c>
    </row>
    <row r="40" spans="2:13" outlineLevel="1">
      <c r="B40" s="262" t="s">
        <v>270</v>
      </c>
      <c r="C40" s="196">
        <f>'Юнит 18'!AL54</f>
        <v>-13.87293386289069</v>
      </c>
      <c r="D40" s="197">
        <f t="shared" si="0"/>
        <v>-1.1074527327352338E-4</v>
      </c>
      <c r="E40" s="197">
        <f t="shared" si="5"/>
        <v>1.0449613695217133</v>
      </c>
      <c r="F40" s="198" t="str">
        <f t="shared" si="3"/>
        <v>C</v>
      </c>
      <c r="G40" s="198" t="str">
        <f t="shared" si="1"/>
        <v>C</v>
      </c>
      <c r="I40" s="99" t="s">
        <v>178</v>
      </c>
      <c r="J40" s="196">
        <f>'Юнит 18'!S33</f>
        <v>0</v>
      </c>
      <c r="K40" s="197">
        <f t="shared" si="2"/>
        <v>0</v>
      </c>
      <c r="L40" s="197">
        <f t="shared" si="6"/>
        <v>0.99126637554585117</v>
      </c>
      <c r="M40" s="198" t="str">
        <f t="shared" si="4"/>
        <v>C</v>
      </c>
    </row>
    <row r="41" spans="2:13" outlineLevel="1">
      <c r="B41" s="262" t="s">
        <v>271</v>
      </c>
      <c r="C41" s="196">
        <f>'Юнит 18'!AL55</f>
        <v>-17.836629252288034</v>
      </c>
      <c r="D41" s="197">
        <f t="shared" si="0"/>
        <v>-1.4238677992310154E-4</v>
      </c>
      <c r="E41" s="197">
        <f t="shared" si="5"/>
        <v>1.0448189827417902</v>
      </c>
      <c r="F41" s="198" t="str">
        <f t="shared" si="3"/>
        <v>C</v>
      </c>
      <c r="G41" s="198" t="str">
        <f t="shared" si="1"/>
        <v>C</v>
      </c>
      <c r="I41" s="99" t="s">
        <v>181</v>
      </c>
      <c r="J41" s="196">
        <f>'Юнит 18'!S36</f>
        <v>0</v>
      </c>
      <c r="K41" s="197">
        <f t="shared" si="2"/>
        <v>0</v>
      </c>
      <c r="L41" s="197">
        <f t="shared" si="6"/>
        <v>0.99126637554585117</v>
      </c>
      <c r="M41" s="198" t="str">
        <f t="shared" si="4"/>
        <v>C</v>
      </c>
    </row>
    <row r="42" spans="2:13" outlineLevel="1">
      <c r="B42" s="262" t="s">
        <v>262</v>
      </c>
      <c r="C42" s="196">
        <f>'Юнит 18'!AL46</f>
        <v>-33.691410809877397</v>
      </c>
      <c r="D42" s="197">
        <f t="shared" si="0"/>
        <v>-2.6895280652141398E-4</v>
      </c>
      <c r="E42" s="197">
        <f t="shared" si="5"/>
        <v>1.0445500299352688</v>
      </c>
      <c r="F42" s="198" t="str">
        <f t="shared" si="3"/>
        <v>C</v>
      </c>
      <c r="G42" s="198" t="str">
        <f t="shared" si="1"/>
        <v>C</v>
      </c>
      <c r="I42" s="99" t="s">
        <v>183</v>
      </c>
      <c r="J42" s="196">
        <f>'Юнит 18'!S38</f>
        <v>0</v>
      </c>
      <c r="K42" s="197">
        <f t="shared" si="2"/>
        <v>0</v>
      </c>
      <c r="L42" s="197">
        <f t="shared" si="6"/>
        <v>0.99126637554585117</v>
      </c>
      <c r="M42" s="198" t="str">
        <f t="shared" si="4"/>
        <v>C</v>
      </c>
    </row>
    <row r="43" spans="2:13" outlineLevel="1">
      <c r="B43" s="99" t="s">
        <v>186</v>
      </c>
      <c r="C43" s="196">
        <f>'Юнит 18'!AL41</f>
        <v>-33.723695389397335</v>
      </c>
      <c r="D43" s="197">
        <f t="shared" si="0"/>
        <v>-2.6921052883284376E-4</v>
      </c>
      <c r="E43" s="197">
        <f t="shared" si="5"/>
        <v>1.0442808194064359</v>
      </c>
      <c r="F43" s="198" t="str">
        <f t="shared" si="3"/>
        <v>C</v>
      </c>
      <c r="G43" s="198" t="str">
        <f t="shared" si="1"/>
        <v>C</v>
      </c>
      <c r="I43" s="99" t="s">
        <v>184</v>
      </c>
      <c r="J43" s="196">
        <f>'Юнит 18'!S39</f>
        <v>0</v>
      </c>
      <c r="K43" s="197">
        <f t="shared" si="2"/>
        <v>0</v>
      </c>
      <c r="L43" s="197">
        <f t="shared" si="6"/>
        <v>0.99126637554585117</v>
      </c>
      <c r="M43" s="198" t="str">
        <f t="shared" si="4"/>
        <v>C</v>
      </c>
    </row>
    <row r="44" spans="2:13" outlineLevel="1">
      <c r="B44" s="262" t="s">
        <v>266</v>
      </c>
      <c r="C44" s="196">
        <f>'Юнит 18'!AL50</f>
        <v>-35.476629252288035</v>
      </c>
      <c r="D44" s="197">
        <f t="shared" si="0"/>
        <v>-2.8320390194302113E-4</v>
      </c>
      <c r="E44" s="197">
        <f t="shared" si="5"/>
        <v>1.043997615504493</v>
      </c>
      <c r="F44" s="198" t="str">
        <f t="shared" si="3"/>
        <v>C</v>
      </c>
      <c r="G44" s="198" t="str">
        <f t="shared" si="1"/>
        <v>C</v>
      </c>
      <c r="I44" s="99" t="s">
        <v>185</v>
      </c>
      <c r="J44" s="196">
        <f>'Юнит 18'!S40</f>
        <v>0</v>
      </c>
      <c r="K44" s="197">
        <f t="shared" si="2"/>
        <v>0</v>
      </c>
      <c r="L44" s="197">
        <f t="shared" si="6"/>
        <v>0.99126637554585117</v>
      </c>
      <c r="M44" s="198" t="str">
        <f t="shared" si="4"/>
        <v>C</v>
      </c>
    </row>
    <row r="45" spans="2:13" outlineLevel="1">
      <c r="B45" s="262" t="s">
        <v>272</v>
      </c>
      <c r="C45" s="196">
        <f>'Юнит 18'!AL56</f>
        <v>-38.64603004662407</v>
      </c>
      <c r="D45" s="197">
        <f t="shared" si="0"/>
        <v>-3.0850468983338662E-4</v>
      </c>
      <c r="E45" s="197">
        <f t="shared" si="5"/>
        <v>1.0436891108146595</v>
      </c>
      <c r="F45" s="198" t="str">
        <f t="shared" si="3"/>
        <v>C</v>
      </c>
      <c r="G45" s="198" t="str">
        <f t="shared" si="1"/>
        <v>C</v>
      </c>
      <c r="I45" s="99" t="s">
        <v>186</v>
      </c>
      <c r="J45" s="196">
        <f>'Юнит 18'!S41</f>
        <v>0</v>
      </c>
      <c r="K45" s="197">
        <f t="shared" si="2"/>
        <v>0</v>
      </c>
      <c r="L45" s="197">
        <f t="shared" si="6"/>
        <v>0.99126637554585117</v>
      </c>
      <c r="M45" s="198" t="str">
        <f t="shared" si="4"/>
        <v>C</v>
      </c>
    </row>
    <row r="46" spans="2:13" outlineLevel="1">
      <c r="B46" s="262" t="s">
        <v>263</v>
      </c>
      <c r="C46" s="196">
        <f>'Юнит 18'!AL47</f>
        <v>-54.304182351925405</v>
      </c>
      <c r="D46" s="197">
        <f t="shared" si="0"/>
        <v>-4.3350105852851719E-4</v>
      </c>
      <c r="E46" s="197">
        <f t="shared" si="5"/>
        <v>1.043255609756131</v>
      </c>
      <c r="F46" s="198" t="str">
        <f t="shared" si="3"/>
        <v>C</v>
      </c>
      <c r="G46" s="198" t="str">
        <f t="shared" si="1"/>
        <v>C</v>
      </c>
      <c r="I46" s="99" t="s">
        <v>187</v>
      </c>
      <c r="J46" s="196">
        <f>'Юнит 18'!S42</f>
        <v>0</v>
      </c>
      <c r="K46" s="197">
        <f t="shared" si="2"/>
        <v>0</v>
      </c>
      <c r="L46" s="197">
        <f t="shared" si="6"/>
        <v>0.99126637554585117</v>
      </c>
      <c r="M46" s="198" t="str">
        <f t="shared" si="4"/>
        <v>C</v>
      </c>
    </row>
    <row r="47" spans="2:13" outlineLevel="1">
      <c r="B47" s="262" t="s">
        <v>260</v>
      </c>
      <c r="C47" s="196">
        <f>'Юнит 18'!AL44</f>
        <v>-56.28603004662407</v>
      </c>
      <c r="D47" s="197">
        <f t="shared" si="0"/>
        <v>-4.4932181185330618E-4</v>
      </c>
      <c r="E47" s="197">
        <f t="shared" si="5"/>
        <v>1.0428062879442777</v>
      </c>
      <c r="F47" s="198" t="str">
        <f t="shared" si="3"/>
        <v>C</v>
      </c>
      <c r="G47" s="198" t="str">
        <f t="shared" si="1"/>
        <v>C</v>
      </c>
      <c r="I47" s="262" t="s">
        <v>260</v>
      </c>
      <c r="J47" s="196">
        <f>'Юнит 18'!S44</f>
        <v>0</v>
      </c>
      <c r="K47" s="197">
        <f t="shared" si="2"/>
        <v>0</v>
      </c>
      <c r="L47" s="197">
        <f t="shared" si="6"/>
        <v>0.99126637554585117</v>
      </c>
      <c r="M47" s="198" t="str">
        <f t="shared" si="4"/>
        <v>C</v>
      </c>
    </row>
    <row r="48" spans="2:13" outlineLevel="1">
      <c r="B48" s="262" t="s">
        <v>269</v>
      </c>
      <c r="C48" s="196">
        <f>'Юнит 18'!AL53</f>
        <v>-56.28603004662407</v>
      </c>
      <c r="D48" s="197">
        <f t="shared" si="0"/>
        <v>-4.4932181185330618E-4</v>
      </c>
      <c r="E48" s="197">
        <f t="shared" si="5"/>
        <v>1.0423569661324243</v>
      </c>
      <c r="F48" s="198" t="str">
        <f>IF(AND(E48&lt;=0),"C",IF(E48&lt;=0.8,"A",IF(E48&lt;=0.95,"B","C")))</f>
        <v>C</v>
      </c>
      <c r="G48" s="198" t="str">
        <f t="shared" si="1"/>
        <v>C</v>
      </c>
      <c r="I48" s="262" t="s">
        <v>261</v>
      </c>
      <c r="J48" s="196">
        <f>'Юнит 18'!S45</f>
        <v>0</v>
      </c>
      <c r="K48" s="197">
        <f t="shared" si="2"/>
        <v>0</v>
      </c>
      <c r="L48" s="197">
        <f t="shared" si="6"/>
        <v>0.99126637554585117</v>
      </c>
      <c r="M48" s="198" t="str">
        <f t="shared" si="4"/>
        <v>C</v>
      </c>
    </row>
    <row r="49" spans="2:16" outlineLevel="1">
      <c r="B49" s="262" t="s">
        <v>268</v>
      </c>
      <c r="C49" s="196">
        <f>'Юнит 18'!AL52</f>
        <v>-68.919725436021409</v>
      </c>
      <c r="D49" s="197">
        <f>C49/C$58</f>
        <v>-5.5017445500587202E-4</v>
      </c>
      <c r="E49" s="197">
        <f>E48+D49</f>
        <v>1.0418067916774185</v>
      </c>
      <c r="F49" s="198" t="str">
        <f t="shared" si="3"/>
        <v>C</v>
      </c>
      <c r="G49" s="198" t="str">
        <f t="shared" si="1"/>
        <v>C</v>
      </c>
      <c r="I49" s="262" t="s">
        <v>262</v>
      </c>
      <c r="J49" s="196">
        <f>'Юнит 18'!S46</f>
        <v>0</v>
      </c>
      <c r="K49" s="197">
        <f t="shared" si="2"/>
        <v>0</v>
      </c>
      <c r="L49" s="197">
        <f t="shared" si="6"/>
        <v>0.99126637554585117</v>
      </c>
      <c r="M49" s="198" t="str">
        <f t="shared" si="4"/>
        <v>C</v>
      </c>
    </row>
    <row r="50" spans="2:16" outlineLevel="1">
      <c r="B50" s="99" t="s">
        <v>199</v>
      </c>
      <c r="C50" s="196">
        <f>'Юнит 18'!AL29</f>
        <v>-81.39</v>
      </c>
      <c r="D50" s="197">
        <f t="shared" si="0"/>
        <v>-6.4972253748306428E-4</v>
      </c>
      <c r="E50" s="197">
        <f t="shared" si="5"/>
        <v>1.0411570691399354</v>
      </c>
      <c r="F50" s="198" t="str">
        <f t="shared" si="3"/>
        <v>C</v>
      </c>
      <c r="G50" s="198" t="str">
        <f t="shared" si="1"/>
        <v>C</v>
      </c>
      <c r="I50" s="262" t="s">
        <v>263</v>
      </c>
      <c r="J50" s="196">
        <f>'Юнит 18'!S47</f>
        <v>0</v>
      </c>
      <c r="K50" s="197">
        <f>J50/J$58</f>
        <v>0</v>
      </c>
      <c r="L50" s="197">
        <f t="shared" si="6"/>
        <v>0.99126637554585117</v>
      </c>
      <c r="M50" s="198" t="str">
        <f>_xlfn.IFS(L50&lt;80%,"A",L50&lt;=95%,"B",L50&gt;95%,"C")</f>
        <v>C</v>
      </c>
    </row>
    <row r="51" spans="2:16" outlineLevel="1">
      <c r="B51" s="262" t="s">
        <v>261</v>
      </c>
      <c r="C51" s="196">
        <f>'Юнит 18'!AL45</f>
        <v>-87.602334657226734</v>
      </c>
      <c r="D51" s="197">
        <f t="shared" si="0"/>
        <v>-6.9931454924356722E-4</v>
      </c>
      <c r="E51" s="197">
        <f t="shared" si="5"/>
        <v>1.0404577545906919</v>
      </c>
      <c r="F51" s="198" t="str">
        <f t="shared" si="3"/>
        <v>C</v>
      </c>
      <c r="G51" s="198" t="str">
        <f t="shared" si="1"/>
        <v>C</v>
      </c>
      <c r="I51" s="262" t="s">
        <v>265</v>
      </c>
      <c r="J51" s="196">
        <f>'Юнит 18'!S49</f>
        <v>0</v>
      </c>
      <c r="K51" s="197">
        <f t="shared" si="2"/>
        <v>0</v>
      </c>
      <c r="L51" s="197">
        <f t="shared" si="6"/>
        <v>0.99126637554585117</v>
      </c>
      <c r="M51" s="198" t="str">
        <f t="shared" si="4"/>
        <v>C</v>
      </c>
    </row>
    <row r="52" spans="2:16" outlineLevel="1">
      <c r="B52" s="99" t="s">
        <v>197</v>
      </c>
      <c r="C52" s="196">
        <f>'Юнит 18'!AL27</f>
        <v>-119.99092384734934</v>
      </c>
      <c r="D52" s="197">
        <f t="shared" si="0"/>
        <v>-9.5786715219359805E-4</v>
      </c>
      <c r="E52" s="197">
        <f t="shared" si="5"/>
        <v>1.0394998874384982</v>
      </c>
      <c r="F52" s="198" t="str">
        <f t="shared" si="3"/>
        <v>C</v>
      </c>
      <c r="G52" s="198" t="str">
        <f t="shared" si="1"/>
        <v>C</v>
      </c>
      <c r="I52" s="262" t="s">
        <v>266</v>
      </c>
      <c r="J52" s="196">
        <f>'Юнит 18'!S50</f>
        <v>0</v>
      </c>
      <c r="K52" s="197">
        <f t="shared" si="2"/>
        <v>0</v>
      </c>
      <c r="L52" s="197">
        <f t="shared" si="6"/>
        <v>0.99126637554585117</v>
      </c>
      <c r="M52" s="198" t="str">
        <f t="shared" si="4"/>
        <v>C</v>
      </c>
    </row>
    <row r="53" spans="2:16" outlineLevel="1">
      <c r="B53" s="262" t="s">
        <v>265</v>
      </c>
      <c r="C53" s="196">
        <f>'Юнит 18'!AL49</f>
        <v>-120.12048696252806</v>
      </c>
      <c r="D53" s="197">
        <f t="shared" si="0"/>
        <v>-9.5890143252236239E-4</v>
      </c>
      <c r="E53" s="197">
        <f t="shared" si="5"/>
        <v>1.0385409860059758</v>
      </c>
      <c r="F53" s="198" t="str">
        <f t="shared" si="3"/>
        <v>C</v>
      </c>
      <c r="G53" s="198" t="str">
        <f t="shared" si="1"/>
        <v>C</v>
      </c>
      <c r="I53" s="262" t="s">
        <v>268</v>
      </c>
      <c r="J53" s="196">
        <f>'Юнит 18'!S52</f>
        <v>0</v>
      </c>
      <c r="K53" s="197">
        <f t="shared" si="2"/>
        <v>0</v>
      </c>
      <c r="L53" s="197">
        <f t="shared" si="6"/>
        <v>0.99126637554585117</v>
      </c>
      <c r="M53" s="198" t="str">
        <f t="shared" si="4"/>
        <v>C</v>
      </c>
    </row>
    <row r="54" spans="2:16" outlineLevel="1">
      <c r="B54" s="99" t="s">
        <v>181</v>
      </c>
      <c r="C54" s="196">
        <f>'Юнит 18'!AL36</f>
        <v>-145.06233465722673</v>
      </c>
      <c r="D54" s="197">
        <f t="shared" si="0"/>
        <v>-1.1580079637143483E-3</v>
      </c>
      <c r="E54" s="197">
        <f t="shared" si="5"/>
        <v>1.0373829780422614</v>
      </c>
      <c r="F54" s="198" t="str">
        <f t="shared" si="3"/>
        <v>C</v>
      </c>
      <c r="G54" s="198" t="str">
        <f t="shared" si="1"/>
        <v>C</v>
      </c>
      <c r="I54" s="262" t="s">
        <v>269</v>
      </c>
      <c r="J54" s="196">
        <f>'Юнит 18'!S53</f>
        <v>0</v>
      </c>
      <c r="K54" s="197">
        <f t="shared" si="2"/>
        <v>0</v>
      </c>
      <c r="L54" s="197">
        <f t="shared" si="6"/>
        <v>0.99126637554585117</v>
      </c>
      <c r="M54" s="198" t="str">
        <f t="shared" si="4"/>
        <v>C</v>
      </c>
    </row>
    <row r="55" spans="2:16" outlineLevel="1">
      <c r="B55" s="99" t="s">
        <v>95</v>
      </c>
      <c r="C55" s="196">
        <f>'Юнит 18'!AL5</f>
        <v>-818.8707815403219</v>
      </c>
      <c r="D55" s="197">
        <f t="shared" si="0"/>
        <v>-6.5369062790652166E-3</v>
      </c>
      <c r="E55" s="197">
        <f t="shared" si="5"/>
        <v>1.0308460717631962</v>
      </c>
      <c r="F55" s="198" t="str">
        <f t="shared" si="3"/>
        <v>C</v>
      </c>
      <c r="G55" s="198" t="str">
        <f t="shared" si="1"/>
        <v>A</v>
      </c>
      <c r="I55" s="262" t="s">
        <v>270</v>
      </c>
      <c r="J55" s="196">
        <f>'Юнит 18'!S54</f>
        <v>0</v>
      </c>
      <c r="K55" s="197">
        <f t="shared" si="2"/>
        <v>0</v>
      </c>
      <c r="L55" s="197">
        <f t="shared" si="6"/>
        <v>0.99126637554585117</v>
      </c>
      <c r="M55" s="198" t="str">
        <f t="shared" si="4"/>
        <v>C</v>
      </c>
    </row>
    <row r="56" spans="2:16" outlineLevel="1">
      <c r="B56" s="99" t="s">
        <v>97</v>
      </c>
      <c r="C56" s="196">
        <f>'Юнит 18'!AL7</f>
        <v>-1373.0154066655132</v>
      </c>
      <c r="D56" s="197">
        <f t="shared" si="0"/>
        <v>-1.0960548642610379E-2</v>
      </c>
      <c r="E56" s="197">
        <f t="shared" si="5"/>
        <v>1.0198855231205859</v>
      </c>
      <c r="F56" s="198" t="str">
        <f t="shared" si="3"/>
        <v>C</v>
      </c>
      <c r="G56" s="198" t="str">
        <f t="shared" si="1"/>
        <v>B</v>
      </c>
      <c r="I56" s="262" t="s">
        <v>271</v>
      </c>
      <c r="J56" s="196">
        <f>'Юнит 18'!S55</f>
        <v>0</v>
      </c>
      <c r="K56" s="197">
        <f t="shared" si="2"/>
        <v>0</v>
      </c>
      <c r="L56" s="197">
        <f t="shared" si="6"/>
        <v>0.99126637554585117</v>
      </c>
      <c r="M56" s="198" t="str">
        <f t="shared" si="4"/>
        <v>C</v>
      </c>
    </row>
    <row r="57" spans="2:16" outlineLevel="1">
      <c r="B57" s="99" t="s">
        <v>96</v>
      </c>
      <c r="C57" s="196">
        <f>'Юнит 18'!AL6</f>
        <v>-3725.7004085650151</v>
      </c>
      <c r="D57" s="197">
        <f t="shared" si="0"/>
        <v>-2.9741633165678228E-2</v>
      </c>
      <c r="E57" s="197">
        <f t="shared" si="5"/>
        <v>0.99014388995490765</v>
      </c>
      <c r="F57" s="198" t="str">
        <f t="shared" si="3"/>
        <v>C</v>
      </c>
      <c r="G57" s="198" t="str">
        <f t="shared" si="1"/>
        <v>A</v>
      </c>
      <c r="I57" s="262" t="s">
        <v>272</v>
      </c>
      <c r="J57" s="196">
        <f>'Юнит 18'!S56</f>
        <v>0</v>
      </c>
      <c r="K57" s="197">
        <f t="shared" si="2"/>
        <v>0</v>
      </c>
      <c r="L57" s="197">
        <f t="shared" si="6"/>
        <v>0.99126637554585117</v>
      </c>
      <c r="M57" s="198" t="str">
        <f t="shared" si="4"/>
        <v>C</v>
      </c>
    </row>
    <row r="58" spans="2:16" outlineLevel="1">
      <c r="C58" s="203">
        <f>SUM(C4:C57)</f>
        <v>125268.85755771019</v>
      </c>
      <c r="D58" s="204">
        <f>SUM(D4:D44)</f>
        <v>1.0538537255495843</v>
      </c>
      <c r="J58" s="203">
        <f>SUM(J4:J57)</f>
        <v>458</v>
      </c>
      <c r="K58" s="204">
        <f>SUM(K4:K44)</f>
        <v>0.99999999999999956</v>
      </c>
    </row>
    <row r="60" spans="2:16" ht="16" hidden="1" outlineLevel="1" thickBot="1">
      <c r="B60" s="539"/>
      <c r="C60" s="540"/>
      <c r="D60" s="540"/>
      <c r="E60" s="540"/>
      <c r="F60" s="540"/>
      <c r="G60" s="540"/>
      <c r="H60" s="540"/>
      <c r="I60" s="540"/>
      <c r="J60" s="540"/>
      <c r="K60" s="540"/>
      <c r="L60" s="540"/>
      <c r="M60" s="541"/>
      <c r="O60" s="205"/>
      <c r="P60" s="205"/>
    </row>
    <row r="61" spans="2:16" ht="3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94" priority="10" operator="equal">
      <formula>"C"</formula>
    </cfRule>
    <cfRule type="cellIs" dxfId="393" priority="11" operator="equal">
      <formula>"B"</formula>
    </cfRule>
    <cfRule type="cellIs" dxfId="392" priority="12" operator="equal">
      <formula>"A"</formula>
    </cfRule>
  </conditionalFormatting>
  <conditionalFormatting sqref="G62:G113">
    <cfRule type="cellIs" dxfId="391" priority="7" operator="equal">
      <formula>"C"</formula>
    </cfRule>
    <cfRule type="cellIs" dxfId="390" priority="8" operator="equal">
      <formula>"B"</formula>
    </cfRule>
    <cfRule type="cellIs" dxfId="389" priority="9" operator="equal">
      <formula>"A"</formula>
    </cfRule>
  </conditionalFormatting>
  <conditionalFormatting sqref="F4:F57">
    <cfRule type="cellIs" dxfId="388" priority="4" operator="equal">
      <formula>"C"</formula>
    </cfRule>
    <cfRule type="cellIs" dxfId="387" priority="5" operator="equal">
      <formula>"B"</formula>
    </cfRule>
    <cfRule type="cellIs" dxfId="386" priority="6" operator="equal">
      <formula>"A"</formula>
    </cfRule>
  </conditionalFormatting>
  <conditionalFormatting sqref="F62:F113">
    <cfRule type="cellIs" dxfId="385" priority="1" operator="equal">
      <formula>"C"</formula>
    </cfRule>
    <cfRule type="cellIs" dxfId="384" priority="2" operator="equal">
      <formula>"B"</formula>
    </cfRule>
    <cfRule type="cellIs" dxfId="383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7638-8A6C-472D-A9E5-57B2AB919930}">
  <dimension ref="B1:Q115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111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17'!AL4</f>
        <v>73673.399045866463</v>
      </c>
      <c r="D4" s="197">
        <f t="shared" ref="D4:D57" si="0">C4/C$58</f>
        <v>0.53351321662314777</v>
      </c>
      <c r="E4" s="197">
        <f>D4</f>
        <v>0.53351321662314777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'Юнит 17'!S4</f>
        <v>242</v>
      </c>
      <c r="K4" s="197">
        <f t="shared" ref="K4:K57" si="2">J4/J$58</f>
        <v>0.48111332007952284</v>
      </c>
      <c r="L4" s="197">
        <f>K4</f>
        <v>0.48111332007952284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17'!AL3</f>
        <v>29431.715229811707</v>
      </c>
      <c r="D5" s="197">
        <f t="shared" si="0"/>
        <v>0.21313268108096503</v>
      </c>
      <c r="E5" s="197">
        <f>E4+D5</f>
        <v>0.74664589770411283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17'!S3</f>
        <v>95</v>
      </c>
      <c r="K5" s="197">
        <f t="shared" si="2"/>
        <v>0.18886679920477137</v>
      </c>
      <c r="L5" s="197">
        <f>L4+K5</f>
        <v>0.66998011928429424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17'!AL8</f>
        <v>7900.7181207149679</v>
      </c>
      <c r="D6" s="197">
        <f t="shared" si="0"/>
        <v>5.7213832846116378E-2</v>
      </c>
      <c r="E6" s="197">
        <f t="shared" ref="E6:E57" si="5">E5+D6</f>
        <v>0.80385973055022919</v>
      </c>
      <c r="F6" s="198" t="str">
        <f t="shared" si="3"/>
        <v>B</v>
      </c>
      <c r="G6" s="198" t="str">
        <f t="shared" si="1"/>
        <v>A</v>
      </c>
      <c r="I6" s="99" t="s">
        <v>98</v>
      </c>
      <c r="J6" s="196">
        <f>'Юнит 17'!S8</f>
        <v>34</v>
      </c>
      <c r="K6" s="197">
        <f t="shared" si="2"/>
        <v>6.7594433399602388E-2</v>
      </c>
      <c r="L6" s="197">
        <f t="shared" ref="L6:L57" si="6">L5+K6</f>
        <v>0.7375745526838966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201</v>
      </c>
      <c r="C7" s="196">
        <f>'Юнит 17'!AL17</f>
        <v>7175.8413565272876</v>
      </c>
      <c r="D7" s="197">
        <f t="shared" si="0"/>
        <v>5.1964565958397747E-2</v>
      </c>
      <c r="E7" s="197">
        <f t="shared" si="5"/>
        <v>0.8558242965086269</v>
      </c>
      <c r="F7" s="198" t="str">
        <f t="shared" si="3"/>
        <v>B</v>
      </c>
      <c r="G7" s="198" t="str">
        <f t="shared" si="1"/>
        <v>B</v>
      </c>
      <c r="I7" s="99" t="s">
        <v>96</v>
      </c>
      <c r="J7" s="196">
        <f>'Юнит 17'!S6</f>
        <v>19</v>
      </c>
      <c r="K7" s="197">
        <f t="shared" si="2"/>
        <v>3.7773359840954271E-2</v>
      </c>
      <c r="L7" s="197">
        <f t="shared" si="6"/>
        <v>0.77534791252485091</v>
      </c>
      <c r="M7" s="198" t="str">
        <f t="shared" si="4"/>
        <v>A</v>
      </c>
    </row>
    <row r="8" spans="2:17" outlineLevel="1">
      <c r="B8" s="99" t="s">
        <v>200</v>
      </c>
      <c r="C8" s="196">
        <f>'Юнит 17'!AL16</f>
        <v>6162.7645018193443</v>
      </c>
      <c r="D8" s="197">
        <f t="shared" si="0"/>
        <v>4.4628269568635595E-2</v>
      </c>
      <c r="E8" s="197">
        <f t="shared" si="5"/>
        <v>0.90045256607726254</v>
      </c>
      <c r="F8" s="198" t="str">
        <f t="shared" si="3"/>
        <v>B</v>
      </c>
      <c r="G8" s="198" t="str">
        <f t="shared" si="1"/>
        <v>B</v>
      </c>
      <c r="I8" s="99" t="s">
        <v>201</v>
      </c>
      <c r="J8" s="196">
        <f>'Юнит 17'!S17</f>
        <v>17</v>
      </c>
      <c r="K8" s="197">
        <f t="shared" si="2"/>
        <v>3.3797216699801194E-2</v>
      </c>
      <c r="L8" s="197">
        <f t="shared" si="6"/>
        <v>0.80914512922465209</v>
      </c>
      <c r="M8" s="198" t="str">
        <f t="shared" si="4"/>
        <v>B</v>
      </c>
    </row>
    <row r="9" spans="2:17" outlineLevel="1">
      <c r="B9" s="99" t="s">
        <v>177</v>
      </c>
      <c r="C9" s="196">
        <f>'Юнит 17'!AL32</f>
        <v>3893.3679978295554</v>
      </c>
      <c r="D9" s="197">
        <f t="shared" si="0"/>
        <v>2.8194209998733764E-2</v>
      </c>
      <c r="E9" s="197">
        <f t="shared" si="5"/>
        <v>0.92864677607599633</v>
      </c>
      <c r="F9" s="198" t="str">
        <f t="shared" si="3"/>
        <v>B</v>
      </c>
      <c r="G9" s="198" t="str">
        <f t="shared" si="1"/>
        <v>B</v>
      </c>
      <c r="I9" s="99" t="s">
        <v>95</v>
      </c>
      <c r="J9" s="196">
        <f>'Юнит 17'!S5</f>
        <v>14</v>
      </c>
      <c r="K9" s="197">
        <f t="shared" si="2"/>
        <v>2.7833001988071572E-2</v>
      </c>
      <c r="L9" s="197">
        <f t="shared" si="6"/>
        <v>0.83697813121272369</v>
      </c>
      <c r="M9" s="198" t="str">
        <f t="shared" si="4"/>
        <v>B</v>
      </c>
    </row>
    <row r="10" spans="2:17" outlineLevel="1">
      <c r="B10" s="99" t="s">
        <v>202</v>
      </c>
      <c r="C10" s="196">
        <f>'Юнит 17'!AL18</f>
        <v>3540.7749554420684</v>
      </c>
      <c r="D10" s="197">
        <f t="shared" si="0"/>
        <v>2.5640872557549904E-2</v>
      </c>
      <c r="E10" s="197">
        <f t="shared" si="5"/>
        <v>0.9542876486335462</v>
      </c>
      <c r="F10" s="198" t="str">
        <f t="shared" si="3"/>
        <v>C</v>
      </c>
      <c r="G10" s="198" t="str">
        <f t="shared" si="1"/>
        <v>B</v>
      </c>
      <c r="I10" s="99" t="s">
        <v>97</v>
      </c>
      <c r="J10" s="196">
        <f>'Юнит 17'!S7</f>
        <v>12</v>
      </c>
      <c r="K10" s="197">
        <f t="shared" si="2"/>
        <v>2.3856858846918488E-2</v>
      </c>
      <c r="L10" s="197">
        <f t="shared" si="6"/>
        <v>0.86083499005964215</v>
      </c>
      <c r="M10" s="198" t="str">
        <f t="shared" si="4"/>
        <v>B</v>
      </c>
    </row>
    <row r="11" spans="2:17" outlineLevel="1">
      <c r="B11" s="99" t="s">
        <v>99</v>
      </c>
      <c r="C11" s="196">
        <f>'Юнит 17'!AL9</f>
        <v>2688.7400000000002</v>
      </c>
      <c r="D11" s="197">
        <f t="shared" si="0"/>
        <v>1.9470777032701676E-2</v>
      </c>
      <c r="E11" s="197">
        <f t="shared" si="5"/>
        <v>0.97375842566624793</v>
      </c>
      <c r="F11" s="198" t="str">
        <f t="shared" si="3"/>
        <v>C</v>
      </c>
      <c r="G11" s="198" t="str">
        <f t="shared" si="1"/>
        <v>B</v>
      </c>
      <c r="I11" s="99" t="s">
        <v>200</v>
      </c>
      <c r="J11" s="196">
        <f>'Юнит 17'!S16</f>
        <v>12</v>
      </c>
      <c r="K11" s="197">
        <f t="shared" si="2"/>
        <v>2.3856858846918488E-2</v>
      </c>
      <c r="L11" s="197">
        <f t="shared" si="6"/>
        <v>0.88469184890656061</v>
      </c>
      <c r="M11" s="198" t="str">
        <f t="shared" si="4"/>
        <v>B</v>
      </c>
    </row>
    <row r="12" spans="2:17" outlineLevel="1">
      <c r="B12" s="99" t="s">
        <v>209</v>
      </c>
      <c r="C12" s="196">
        <f>'Юнит 17'!AL24</f>
        <v>2499.2984989147781</v>
      </c>
      <c r="D12" s="197">
        <f t="shared" si="0"/>
        <v>1.8098917638200658E-2</v>
      </c>
      <c r="E12" s="197">
        <f t="shared" si="5"/>
        <v>0.99185734330444864</v>
      </c>
      <c r="F12" s="198" t="str">
        <f t="shared" si="3"/>
        <v>C</v>
      </c>
      <c r="G12" s="198" t="str">
        <f t="shared" si="1"/>
        <v>B</v>
      </c>
      <c r="I12" s="99" t="s">
        <v>202</v>
      </c>
      <c r="J12" s="196">
        <f>'Юнит 17'!S18</f>
        <v>10</v>
      </c>
      <c r="K12" s="197">
        <f t="shared" si="2"/>
        <v>1.9880715705765408E-2</v>
      </c>
      <c r="L12" s="197">
        <f t="shared" si="6"/>
        <v>0.90457256461232605</v>
      </c>
      <c r="M12" s="198" t="str">
        <f t="shared" si="4"/>
        <v>B</v>
      </c>
    </row>
    <row r="13" spans="2:17" outlineLevel="1">
      <c r="B13" s="99" t="s">
        <v>172</v>
      </c>
      <c r="C13" s="196">
        <f>'Юнит 17'!AL21</f>
        <v>1907.8493967443339</v>
      </c>
      <c r="D13" s="197">
        <f t="shared" si="0"/>
        <v>1.381588038113887E-2</v>
      </c>
      <c r="E13" s="197">
        <f t="shared" si="5"/>
        <v>1.0056732236855874</v>
      </c>
      <c r="F13" s="198" t="str">
        <f t="shared" si="3"/>
        <v>C</v>
      </c>
      <c r="G13" s="198" t="str">
        <f t="shared" si="1"/>
        <v>C</v>
      </c>
      <c r="I13" s="99" t="s">
        <v>177</v>
      </c>
      <c r="J13" s="196">
        <f>'Юнит 17'!S32</f>
        <v>7</v>
      </c>
      <c r="K13" s="197">
        <f t="shared" si="2"/>
        <v>1.3916500994035786E-2</v>
      </c>
      <c r="L13" s="197">
        <f t="shared" si="6"/>
        <v>0.91848906560636179</v>
      </c>
      <c r="M13" s="198" t="str">
        <f t="shared" si="4"/>
        <v>B</v>
      </c>
    </row>
    <row r="14" spans="2:17" outlineLevel="1">
      <c r="B14" s="99" t="s">
        <v>210</v>
      </c>
      <c r="C14" s="196">
        <f>'Юнит 17'!AL25</f>
        <v>1685.1666750079798</v>
      </c>
      <c r="D14" s="197">
        <f t="shared" si="0"/>
        <v>1.2203301394712625E-2</v>
      </c>
      <c r="E14" s="197">
        <f t="shared" si="5"/>
        <v>1.0178765250803001</v>
      </c>
      <c r="F14" s="198" t="str">
        <f t="shared" si="3"/>
        <v>C</v>
      </c>
      <c r="G14" s="198" t="str">
        <f t="shared" si="1"/>
        <v>C</v>
      </c>
      <c r="I14" s="99" t="s">
        <v>209</v>
      </c>
      <c r="J14" s="196">
        <f>'Юнит 17'!S24</f>
        <v>6</v>
      </c>
      <c r="K14" s="197">
        <f t="shared" si="2"/>
        <v>1.1928429423459244E-2</v>
      </c>
      <c r="L14" s="197">
        <f t="shared" si="6"/>
        <v>0.93041749502982107</v>
      </c>
      <c r="M14" s="198" t="str">
        <f t="shared" si="4"/>
        <v>B</v>
      </c>
    </row>
    <row r="15" spans="2:17" outlineLevel="1">
      <c r="B15" s="99" t="s">
        <v>176</v>
      </c>
      <c r="C15" s="196">
        <f>'Юнит 17'!AL31</f>
        <v>1552.1608463772748</v>
      </c>
      <c r="D15" s="197">
        <f t="shared" si="0"/>
        <v>1.1240126512307415E-2</v>
      </c>
      <c r="E15" s="197">
        <f t="shared" si="5"/>
        <v>1.0291166515926076</v>
      </c>
      <c r="F15" s="198" t="str">
        <f t="shared" si="3"/>
        <v>C</v>
      </c>
      <c r="G15" s="198" t="str">
        <f t="shared" si="1"/>
        <v>C</v>
      </c>
      <c r="I15" s="99" t="s">
        <v>99</v>
      </c>
      <c r="J15" s="196">
        <f>'Юнит 17'!S9</f>
        <v>5</v>
      </c>
      <c r="K15" s="197">
        <f t="shared" si="2"/>
        <v>9.9403578528827041E-3</v>
      </c>
      <c r="L15" s="197">
        <f t="shared" si="6"/>
        <v>0.94035785288270379</v>
      </c>
      <c r="M15" s="198" t="str">
        <f t="shared" si="4"/>
        <v>B</v>
      </c>
    </row>
    <row r="16" spans="2:17" outlineLevel="1">
      <c r="B16" s="99" t="s">
        <v>171</v>
      </c>
      <c r="C16" s="196">
        <f>'Юнит 17'!AL20</f>
        <v>1458.8408865943195</v>
      </c>
      <c r="D16" s="197">
        <f t="shared" si="0"/>
        <v>1.0564340780092841E-2</v>
      </c>
      <c r="E16" s="197">
        <f t="shared" si="5"/>
        <v>1.0396809923727004</v>
      </c>
      <c r="F16" s="198" t="str">
        <f t="shared" si="3"/>
        <v>C</v>
      </c>
      <c r="G16" s="198" t="str">
        <f t="shared" si="1"/>
        <v>B</v>
      </c>
      <c r="I16" s="99" t="s">
        <v>171</v>
      </c>
      <c r="J16" s="196">
        <f>'Юнит 17'!S20</f>
        <v>4</v>
      </c>
      <c r="K16" s="197">
        <f t="shared" si="2"/>
        <v>7.9522862823061622E-3</v>
      </c>
      <c r="L16" s="197">
        <f t="shared" si="6"/>
        <v>0.94831013916500995</v>
      </c>
      <c r="M16" s="198" t="str">
        <f t="shared" si="4"/>
        <v>B</v>
      </c>
    </row>
    <row r="17" spans="2:13" outlineLevel="1">
      <c r="B17" s="99" t="s">
        <v>179</v>
      </c>
      <c r="C17" s="196">
        <f>'Юнит 17'!AL34</f>
        <v>1448.3535916693263</v>
      </c>
      <c r="D17" s="197">
        <f t="shared" si="0"/>
        <v>1.0488395995115222E-2</v>
      </c>
      <c r="E17" s="197">
        <f t="shared" si="5"/>
        <v>1.0501693883678156</v>
      </c>
      <c r="F17" s="198" t="str">
        <f t="shared" si="3"/>
        <v>C</v>
      </c>
      <c r="G17" s="198" t="str">
        <f t="shared" si="1"/>
        <v>C</v>
      </c>
      <c r="I17" s="99" t="s">
        <v>172</v>
      </c>
      <c r="J17" s="196">
        <f>'Юнит 17'!S21</f>
        <v>4</v>
      </c>
      <c r="K17" s="197">
        <f t="shared" si="2"/>
        <v>7.9522862823061622E-3</v>
      </c>
      <c r="L17" s="197">
        <f t="shared" si="6"/>
        <v>0.9562624254473161</v>
      </c>
      <c r="M17" s="198" t="str">
        <f t="shared" si="4"/>
        <v>C</v>
      </c>
    </row>
    <row r="18" spans="2:13" outlineLevel="1">
      <c r="B18" s="99" t="s">
        <v>105</v>
      </c>
      <c r="C18" s="196">
        <f>'Юнит 17'!AL15</f>
        <v>979.59</v>
      </c>
      <c r="D18" s="197">
        <f t="shared" si="0"/>
        <v>7.0937980144841952E-3</v>
      </c>
      <c r="E18" s="197">
        <f t="shared" si="5"/>
        <v>1.0572631863822999</v>
      </c>
      <c r="F18" s="198" t="str">
        <f t="shared" si="3"/>
        <v>C</v>
      </c>
      <c r="G18" s="198" t="str">
        <f t="shared" si="1"/>
        <v>C</v>
      </c>
      <c r="I18" s="99" t="s">
        <v>210</v>
      </c>
      <c r="J18" s="196">
        <f>'Юнит 17'!S25</f>
        <v>4</v>
      </c>
      <c r="K18" s="197">
        <f t="shared" si="2"/>
        <v>7.9522862823061622E-3</v>
      </c>
      <c r="L18" s="197">
        <f t="shared" si="6"/>
        <v>0.96421471172962225</v>
      </c>
      <c r="M18" s="198" t="str">
        <f t="shared" si="4"/>
        <v>C</v>
      </c>
    </row>
    <row r="19" spans="2:13" outlineLevel="1">
      <c r="B19" s="99" t="s">
        <v>104</v>
      </c>
      <c r="C19" s="196">
        <f>'Юнит 17'!AL14</f>
        <v>937.61378550909694</v>
      </c>
      <c r="D19" s="197">
        <f t="shared" si="0"/>
        <v>6.7898230994573672E-3</v>
      </c>
      <c r="E19" s="197">
        <f t="shared" si="5"/>
        <v>1.0640530094817573</v>
      </c>
      <c r="F19" s="198" t="str">
        <f t="shared" si="3"/>
        <v>C</v>
      </c>
      <c r="G19" s="198" t="str">
        <f t="shared" si="1"/>
        <v>C</v>
      </c>
      <c r="I19" s="99" t="s">
        <v>176</v>
      </c>
      <c r="J19" s="196">
        <f>'Юнит 17'!S31</f>
        <v>3</v>
      </c>
      <c r="K19" s="197">
        <f t="shared" si="2"/>
        <v>5.9642147117296221E-3</v>
      </c>
      <c r="L19" s="197">
        <f t="shared" si="6"/>
        <v>0.97017892644135184</v>
      </c>
      <c r="M19" s="198" t="str">
        <f t="shared" si="4"/>
        <v>C</v>
      </c>
    </row>
    <row r="20" spans="2:13" outlineLevel="1">
      <c r="B20" s="99" t="s">
        <v>173</v>
      </c>
      <c r="C20" s="196">
        <f>'Юнит 17'!AL22</f>
        <v>809.1812224704754</v>
      </c>
      <c r="D20" s="197">
        <f t="shared" si="0"/>
        <v>5.8597659728242962E-3</v>
      </c>
      <c r="E20" s="197">
        <f t="shared" si="5"/>
        <v>1.0699127754545816</v>
      </c>
      <c r="F20" s="198" t="str">
        <f t="shared" si="3"/>
        <v>C</v>
      </c>
      <c r="G20" s="198" t="str">
        <f t="shared" si="1"/>
        <v>C</v>
      </c>
      <c r="I20" s="99" t="s">
        <v>179</v>
      </c>
      <c r="J20" s="196">
        <f>'Юнит 17'!S34</f>
        <v>3</v>
      </c>
      <c r="K20" s="197">
        <f t="shared" si="2"/>
        <v>5.9642147117296221E-3</v>
      </c>
      <c r="L20" s="197">
        <f t="shared" si="6"/>
        <v>0.97614314115308143</v>
      </c>
      <c r="M20" s="198" t="str">
        <f t="shared" si="4"/>
        <v>C</v>
      </c>
    </row>
    <row r="21" spans="2:13" outlineLevel="1">
      <c r="B21" s="99" t="s">
        <v>186</v>
      </c>
      <c r="C21" s="196">
        <f>'Юнит 17'!AL41</f>
        <v>440.5059463772742</v>
      </c>
      <c r="D21" s="197">
        <f t="shared" si="0"/>
        <v>3.1899674432972866E-3</v>
      </c>
      <c r="E21" s="197">
        <f t="shared" si="5"/>
        <v>1.073102742897879</v>
      </c>
      <c r="F21" s="198" t="str">
        <f t="shared" si="3"/>
        <v>C</v>
      </c>
      <c r="G21" s="198" t="str">
        <f t="shared" si="1"/>
        <v>C</v>
      </c>
      <c r="I21" s="99" t="s">
        <v>104</v>
      </c>
      <c r="J21" s="196">
        <f>'Юнит 17'!S14</f>
        <v>2</v>
      </c>
      <c r="K21" s="197">
        <f t="shared" si="2"/>
        <v>3.9761431411530811E-3</v>
      </c>
      <c r="L21" s="197">
        <f t="shared" si="6"/>
        <v>0.98011928429423456</v>
      </c>
      <c r="M21" s="198" t="str">
        <f t="shared" si="4"/>
        <v>C</v>
      </c>
    </row>
    <row r="22" spans="2:13" outlineLevel="1">
      <c r="B22" s="262" t="s">
        <v>271</v>
      </c>
      <c r="C22" s="196">
        <f>'Юнит 17'!AL55</f>
        <v>403.00574529205232</v>
      </c>
      <c r="D22" s="197">
        <f t="shared" si="0"/>
        <v>2.9184060227018284E-3</v>
      </c>
      <c r="E22" s="197">
        <f t="shared" si="5"/>
        <v>1.0760211489205809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17'!S15</f>
        <v>2</v>
      </c>
      <c r="K22" s="197">
        <f t="shared" si="2"/>
        <v>3.9761431411530811E-3</v>
      </c>
      <c r="L22" s="197">
        <f t="shared" si="6"/>
        <v>0.98409542743538769</v>
      </c>
      <c r="M22" s="198" t="str">
        <f t="shared" si="4"/>
        <v>C</v>
      </c>
    </row>
    <row r="23" spans="2:13" outlineLevel="1">
      <c r="B23" s="99" t="s">
        <v>102</v>
      </c>
      <c r="C23" s="196">
        <f>'Юнит 17'!AL12</f>
        <v>379.34</v>
      </c>
      <c r="D23" s="197">
        <f t="shared" si="0"/>
        <v>2.7470281840509137E-3</v>
      </c>
      <c r="E23" s="197">
        <f t="shared" si="5"/>
        <v>1.0787681771046318</v>
      </c>
      <c r="F23" s="198" t="str">
        <f t="shared" si="3"/>
        <v>C</v>
      </c>
      <c r="G23" s="198" t="str">
        <f t="shared" si="1"/>
        <v>C</v>
      </c>
      <c r="I23" s="99" t="s">
        <v>173</v>
      </c>
      <c r="J23" s="196">
        <f>'Юнит 17'!S22</f>
        <v>2</v>
      </c>
      <c r="K23" s="197">
        <f t="shared" si="2"/>
        <v>3.9761431411530811E-3</v>
      </c>
      <c r="L23" s="197">
        <f t="shared" si="6"/>
        <v>0.98807157057654083</v>
      </c>
      <c r="M23" s="198" t="str">
        <f t="shared" si="4"/>
        <v>C</v>
      </c>
    </row>
    <row r="24" spans="2:13" outlineLevel="1">
      <c r="B24" s="99" t="s">
        <v>97</v>
      </c>
      <c r="C24" s="196">
        <f>'Юнит 17'!AL7</f>
        <v>377.3918736035763</v>
      </c>
      <c r="D24" s="197">
        <f t="shared" si="0"/>
        <v>2.732920633787115E-3</v>
      </c>
      <c r="E24" s="197">
        <f t="shared" si="5"/>
        <v>1.081501097738419</v>
      </c>
      <c r="F24" s="198" t="str">
        <f t="shared" si="3"/>
        <v>C</v>
      </c>
      <c r="G24" s="198" t="str">
        <f t="shared" si="1"/>
        <v>B</v>
      </c>
      <c r="I24" s="99" t="s">
        <v>102</v>
      </c>
      <c r="J24" s="196">
        <f>'Юнит 17'!S12</f>
        <v>1</v>
      </c>
      <c r="K24" s="197">
        <f t="shared" si="2"/>
        <v>1.9880715705765406E-3</v>
      </c>
      <c r="L24" s="197">
        <f t="shared" si="6"/>
        <v>0.99005964214711739</v>
      </c>
      <c r="M24" s="198" t="str">
        <f t="shared" si="4"/>
        <v>C</v>
      </c>
    </row>
    <row r="25" spans="2:13" outlineLevel="1">
      <c r="B25" s="262" t="s">
        <v>266</v>
      </c>
      <c r="C25" s="196">
        <f>'Юнит 17'!AL50</f>
        <v>359.07175869773374</v>
      </c>
      <c r="D25" s="197">
        <f t="shared" si="0"/>
        <v>2.6002537070686019E-3</v>
      </c>
      <c r="E25" s="197">
        <f t="shared" si="5"/>
        <v>1.0841013514454876</v>
      </c>
      <c r="F25" s="198" t="str">
        <f t="shared" si="3"/>
        <v>C</v>
      </c>
      <c r="G25" s="198" t="str">
        <f t="shared" si="1"/>
        <v>C</v>
      </c>
      <c r="I25" s="99" t="s">
        <v>174</v>
      </c>
      <c r="J25" s="196">
        <f>'Юнит 17'!S23</f>
        <v>1</v>
      </c>
      <c r="K25" s="197">
        <f t="shared" si="2"/>
        <v>1.9880715705765406E-3</v>
      </c>
      <c r="L25" s="197">
        <f t="shared" si="6"/>
        <v>0.99204771371769396</v>
      </c>
      <c r="M25" s="198" t="str">
        <f t="shared" si="4"/>
        <v>C</v>
      </c>
    </row>
    <row r="26" spans="2:13" outlineLevel="1">
      <c r="B26" s="99" t="s">
        <v>103</v>
      </c>
      <c r="C26" s="196">
        <f>'Юнит 17'!AL13</f>
        <v>0</v>
      </c>
      <c r="D26" s="197">
        <f t="shared" si="0"/>
        <v>0</v>
      </c>
      <c r="E26" s="197">
        <f t="shared" si="5"/>
        <v>1.0841013514454876</v>
      </c>
      <c r="F26" s="198" t="str">
        <f t="shared" si="3"/>
        <v>C</v>
      </c>
      <c r="G26" s="198" t="str">
        <f t="shared" si="1"/>
        <v>C</v>
      </c>
      <c r="I26" s="99" t="s">
        <v>211</v>
      </c>
      <c r="J26" s="196">
        <f>'Юнит 17'!S26</f>
        <v>1</v>
      </c>
      <c r="K26" s="197">
        <f t="shared" si="2"/>
        <v>1.9880715705765406E-3</v>
      </c>
      <c r="L26" s="197">
        <f t="shared" si="6"/>
        <v>0.99403578528827052</v>
      </c>
      <c r="M26" s="198" t="str">
        <f t="shared" si="4"/>
        <v>C</v>
      </c>
    </row>
    <row r="27" spans="2:13" outlineLevel="1">
      <c r="B27" s="99" t="s">
        <v>198</v>
      </c>
      <c r="C27" s="196">
        <f>'Юнит 17'!AL28</f>
        <v>0</v>
      </c>
      <c r="D27" s="197">
        <f t="shared" si="0"/>
        <v>0</v>
      </c>
      <c r="E27" s="197">
        <f t="shared" si="5"/>
        <v>1.0841013514454876</v>
      </c>
      <c r="F27" s="198" t="str">
        <f t="shared" si="3"/>
        <v>C</v>
      </c>
      <c r="G27" s="198" t="str">
        <f t="shared" si="1"/>
        <v>C</v>
      </c>
      <c r="I27" s="99" t="s">
        <v>186</v>
      </c>
      <c r="J27" s="196">
        <f>'Юнит 17'!S41</f>
        <v>1</v>
      </c>
      <c r="K27" s="197">
        <f t="shared" si="2"/>
        <v>1.9880715705765406E-3</v>
      </c>
      <c r="L27" s="197">
        <f t="shared" si="6"/>
        <v>0.99602385685884709</v>
      </c>
      <c r="M27" s="198" t="str">
        <f t="shared" si="4"/>
        <v>C</v>
      </c>
    </row>
    <row r="28" spans="2:13" outlineLevel="1">
      <c r="B28" s="99" t="s">
        <v>178</v>
      </c>
      <c r="C28" s="196">
        <f>'Юнит 17'!AL33</f>
        <v>0</v>
      </c>
      <c r="D28" s="197">
        <f t="shared" si="0"/>
        <v>0</v>
      </c>
      <c r="E28" s="197">
        <f>E24+D28</f>
        <v>1.081501097738419</v>
      </c>
      <c r="F28" s="198" t="str">
        <f t="shared" si="3"/>
        <v>C</v>
      </c>
      <c r="G28" s="198" t="str">
        <f t="shared" si="1"/>
        <v>C</v>
      </c>
      <c r="I28" s="262" t="s">
        <v>266</v>
      </c>
      <c r="J28" s="196">
        <f>'Юнит 17'!S50</f>
        <v>1</v>
      </c>
      <c r="K28" s="197">
        <f t="shared" si="2"/>
        <v>1.9880715705765406E-3</v>
      </c>
      <c r="L28" s="197">
        <f>L24+K28</f>
        <v>0.99204771371769396</v>
      </c>
      <c r="M28" s="198" t="str">
        <f t="shared" si="4"/>
        <v>C</v>
      </c>
    </row>
    <row r="29" spans="2:13" outlineLevel="1">
      <c r="B29" s="99" t="s">
        <v>187</v>
      </c>
      <c r="C29" s="196">
        <f>'Юнит 17'!AL42</f>
        <v>-7.8081072454516436</v>
      </c>
      <c r="D29" s="197">
        <f t="shared" si="0"/>
        <v>-5.6543182019686328E-5</v>
      </c>
      <c r="E29" s="197">
        <f t="shared" si="5"/>
        <v>1.0814445545563993</v>
      </c>
      <c r="F29" s="198" t="str">
        <f t="shared" si="3"/>
        <v>C</v>
      </c>
      <c r="G29" s="198" t="str">
        <f t="shared" si="1"/>
        <v>C</v>
      </c>
      <c r="I29" s="262" t="s">
        <v>271</v>
      </c>
      <c r="J29" s="196">
        <f>'Юнит 17'!S55</f>
        <v>1</v>
      </c>
      <c r="K29" s="197">
        <f t="shared" si="2"/>
        <v>1.9880715705765406E-3</v>
      </c>
      <c r="L29" s="197">
        <f t="shared" si="6"/>
        <v>0.99403578528827052</v>
      </c>
      <c r="M29" s="198" t="str">
        <f t="shared" si="4"/>
        <v>C</v>
      </c>
    </row>
    <row r="30" spans="2:13" outlineLevel="1">
      <c r="B30" s="99" t="s">
        <v>183</v>
      </c>
      <c r="C30" s="196">
        <f>'Юнит 17'!AL38</f>
        <v>-9.7601340568145556</v>
      </c>
      <c r="D30" s="197">
        <f t="shared" si="0"/>
        <v>-7.067897752460792E-5</v>
      </c>
      <c r="E30" s="197">
        <f t="shared" si="5"/>
        <v>1.0813738755788747</v>
      </c>
      <c r="F30" s="198" t="str">
        <f t="shared" si="3"/>
        <v>C</v>
      </c>
      <c r="G30" s="198" t="str">
        <f t="shared" si="1"/>
        <v>C</v>
      </c>
      <c r="I30" s="99" t="s">
        <v>100</v>
      </c>
      <c r="J30" s="196">
        <f>'Юнит 17'!S10</f>
        <v>0</v>
      </c>
      <c r="K30" s="197">
        <f t="shared" si="2"/>
        <v>0</v>
      </c>
      <c r="L30" s="197">
        <f t="shared" si="6"/>
        <v>0.99403578528827052</v>
      </c>
      <c r="M30" s="198" t="str">
        <f t="shared" si="4"/>
        <v>C</v>
      </c>
    </row>
    <row r="31" spans="2:13" outlineLevel="1">
      <c r="B31" s="262" t="s">
        <v>270</v>
      </c>
      <c r="C31" s="196">
        <f>'Юнит 17'!AL54</f>
        <v>-13.664187679540378</v>
      </c>
      <c r="D31" s="197">
        <f t="shared" si="0"/>
        <v>-9.8950568534451078E-5</v>
      </c>
      <c r="E31" s="197">
        <f t="shared" si="5"/>
        <v>1.0812749250103402</v>
      </c>
      <c r="F31" s="198" t="str">
        <f t="shared" si="3"/>
        <v>C</v>
      </c>
      <c r="G31" s="198" t="str">
        <f t="shared" si="1"/>
        <v>C</v>
      </c>
      <c r="I31" s="99" t="s">
        <v>101</v>
      </c>
      <c r="J31" s="196">
        <f>'Юнит 17'!S11</f>
        <v>0</v>
      </c>
      <c r="K31" s="197">
        <f t="shared" si="2"/>
        <v>0</v>
      </c>
      <c r="L31" s="197">
        <f t="shared" si="6"/>
        <v>0.99403578528827052</v>
      </c>
      <c r="M31" s="198" t="str">
        <f t="shared" si="4"/>
        <v>C</v>
      </c>
    </row>
    <row r="32" spans="2:13" outlineLevel="1">
      <c r="B32" s="262" t="s">
        <v>261</v>
      </c>
      <c r="C32" s="196">
        <f>'Юнит 17'!AL45</f>
        <v>-34.16046919885094</v>
      </c>
      <c r="D32" s="197">
        <f t="shared" si="0"/>
        <v>-2.4737642133612766E-4</v>
      </c>
      <c r="E32" s="197">
        <f t="shared" si="5"/>
        <v>1.081027548589004</v>
      </c>
      <c r="F32" s="198" t="str">
        <f t="shared" si="3"/>
        <v>C</v>
      </c>
      <c r="G32" s="198" t="str">
        <f t="shared" si="1"/>
        <v>C</v>
      </c>
      <c r="I32" s="99" t="s">
        <v>103</v>
      </c>
      <c r="J32" s="196">
        <f>'Юнит 17'!S13</f>
        <v>0</v>
      </c>
      <c r="K32" s="197">
        <f t="shared" si="2"/>
        <v>0</v>
      </c>
      <c r="L32" s="197">
        <f t="shared" si="6"/>
        <v>0.99403578528827052</v>
      </c>
      <c r="M32" s="198" t="str">
        <f t="shared" si="4"/>
        <v>C</v>
      </c>
    </row>
    <row r="33" spans="2:13" outlineLevel="1">
      <c r="B33" s="99" t="s">
        <v>180</v>
      </c>
      <c r="C33" s="196">
        <f>'Юнит 17'!AL35</f>
        <v>-36.112496010213853</v>
      </c>
      <c r="D33" s="197">
        <f t="shared" si="0"/>
        <v>-2.6151221684104928E-4</v>
      </c>
      <c r="E33" s="197">
        <f t="shared" si="5"/>
        <v>1.080766036372163</v>
      </c>
      <c r="F33" s="198" t="str">
        <f t="shared" si="3"/>
        <v>C</v>
      </c>
      <c r="G33" s="198" t="str">
        <f t="shared" si="1"/>
        <v>C</v>
      </c>
      <c r="I33" s="99" t="s">
        <v>170</v>
      </c>
      <c r="J33" s="196">
        <f>'Юнит 17'!S19</f>
        <v>0</v>
      </c>
      <c r="K33" s="197">
        <f t="shared" si="2"/>
        <v>0</v>
      </c>
      <c r="L33" s="197">
        <f t="shared" si="6"/>
        <v>0.99403578528827052</v>
      </c>
      <c r="M33" s="198" t="str">
        <f t="shared" si="4"/>
        <v>C</v>
      </c>
    </row>
    <row r="34" spans="2:13" outlineLevel="1">
      <c r="B34" s="262" t="s">
        <v>264</v>
      </c>
      <c r="C34" s="196">
        <f>'Юнит 17'!AL48</f>
        <v>-36.112496010213853</v>
      </c>
      <c r="D34" s="197">
        <f t="shared" si="0"/>
        <v>-2.6151221684104928E-4</v>
      </c>
      <c r="E34" s="197">
        <f t="shared" si="5"/>
        <v>1.0805045241553219</v>
      </c>
      <c r="F34" s="198" t="str">
        <f t="shared" si="3"/>
        <v>C</v>
      </c>
      <c r="G34" s="198" t="str">
        <f t="shared" si="1"/>
        <v>C</v>
      </c>
      <c r="I34" s="99" t="s">
        <v>197</v>
      </c>
      <c r="J34" s="196">
        <f>'Юнит 17'!S27</f>
        <v>0</v>
      </c>
      <c r="K34" s="197">
        <f t="shared" si="2"/>
        <v>0</v>
      </c>
      <c r="L34" s="197">
        <f t="shared" si="6"/>
        <v>0.99403578528827052</v>
      </c>
      <c r="M34" s="198" t="str">
        <f t="shared" si="4"/>
        <v>C</v>
      </c>
    </row>
    <row r="35" spans="2:13" outlineLevel="1">
      <c r="B35" s="262" t="s">
        <v>260</v>
      </c>
      <c r="C35" s="196">
        <f>'Юнит 17'!AL44</f>
        <v>-38.064522821576759</v>
      </c>
      <c r="D35" s="197">
        <f t="shared" si="0"/>
        <v>-2.7564801234597079E-4</v>
      </c>
      <c r="E35" s="197">
        <f t="shared" si="5"/>
        <v>1.0802288761429759</v>
      </c>
      <c r="F35" s="198" t="str">
        <f t="shared" si="3"/>
        <v>C</v>
      </c>
      <c r="G35" s="198" t="str">
        <f t="shared" si="1"/>
        <v>C</v>
      </c>
      <c r="I35" s="99" t="s">
        <v>198</v>
      </c>
      <c r="J35" s="196">
        <f>'Юнит 17'!S28</f>
        <v>0</v>
      </c>
      <c r="K35" s="197">
        <f t="shared" si="2"/>
        <v>0</v>
      </c>
      <c r="L35" s="197">
        <f t="shared" si="6"/>
        <v>0.99403578528827052</v>
      </c>
      <c r="M35" s="198" t="str">
        <f t="shared" si="4"/>
        <v>C</v>
      </c>
    </row>
    <row r="36" spans="2:13" outlineLevel="1">
      <c r="B36" s="262" t="s">
        <v>269</v>
      </c>
      <c r="C36" s="196">
        <f>'Юнит 17'!AL53</f>
        <v>-38.064522821576759</v>
      </c>
      <c r="D36" s="197">
        <f t="shared" si="0"/>
        <v>-2.7564801234597079E-4</v>
      </c>
      <c r="E36" s="197">
        <f t="shared" si="5"/>
        <v>1.0799532281306299</v>
      </c>
      <c r="F36" s="198" t="str">
        <f t="shared" si="3"/>
        <v>C</v>
      </c>
      <c r="G36" s="198" t="str">
        <f t="shared" si="1"/>
        <v>C</v>
      </c>
      <c r="I36" s="99" t="s">
        <v>199</v>
      </c>
      <c r="J36" s="196">
        <f>'Юнит 17'!S29</f>
        <v>0</v>
      </c>
      <c r="K36" s="197">
        <f t="shared" si="2"/>
        <v>0</v>
      </c>
      <c r="L36" s="197">
        <f t="shared" si="6"/>
        <v>0.99403578528827052</v>
      </c>
      <c r="M36" s="198" t="str">
        <f t="shared" si="4"/>
        <v>C</v>
      </c>
    </row>
    <row r="37" spans="2:13" outlineLevel="1">
      <c r="B37" s="262" t="s">
        <v>272</v>
      </c>
      <c r="C37" s="196">
        <f>'Юнит 17'!AL56</f>
        <v>-38.064522821576759</v>
      </c>
      <c r="D37" s="197">
        <f t="shared" si="0"/>
        <v>-2.7564801234597079E-4</v>
      </c>
      <c r="E37" s="197">
        <f t="shared" si="5"/>
        <v>1.0796775801182839</v>
      </c>
      <c r="F37" s="198" t="str">
        <f t="shared" si="3"/>
        <v>C</v>
      </c>
      <c r="G37" s="198" t="str">
        <f t="shared" si="1"/>
        <v>C</v>
      </c>
      <c r="I37" s="99" t="s">
        <v>175</v>
      </c>
      <c r="J37" s="196">
        <f>'Юнит 17'!S30</f>
        <v>0</v>
      </c>
      <c r="K37" s="197">
        <f t="shared" si="2"/>
        <v>0</v>
      </c>
      <c r="L37" s="197">
        <f t="shared" si="6"/>
        <v>0.99403578528827052</v>
      </c>
      <c r="M37" s="198" t="str">
        <f t="shared" si="4"/>
        <v>C</v>
      </c>
    </row>
    <row r="38" spans="2:13" outlineLevel="1">
      <c r="B38" s="99" t="s">
        <v>188</v>
      </c>
      <c r="C38" s="196">
        <f>'Юнит 17'!AL43</f>
        <v>-38.168308330673476</v>
      </c>
      <c r="D38" s="197">
        <f t="shared" si="0"/>
        <v>-2.7639958539016536E-4</v>
      </c>
      <c r="E38" s="197">
        <f t="shared" si="5"/>
        <v>1.0794011805328936</v>
      </c>
      <c r="F38" s="198" t="str">
        <f t="shared" si="3"/>
        <v>C</v>
      </c>
      <c r="G38" s="198" t="str">
        <f t="shared" si="1"/>
        <v>C</v>
      </c>
      <c r="I38" s="99" t="s">
        <v>178</v>
      </c>
      <c r="J38" s="196">
        <f>'Юнит 17'!S33</f>
        <v>0</v>
      </c>
      <c r="K38" s="197">
        <f t="shared" si="2"/>
        <v>0</v>
      </c>
      <c r="L38" s="197">
        <f t="shared" si="6"/>
        <v>0.99403578528827052</v>
      </c>
      <c r="M38" s="198" t="str">
        <f t="shared" si="4"/>
        <v>C</v>
      </c>
    </row>
    <row r="39" spans="2:13" outlineLevel="1">
      <c r="B39" s="262" t="s">
        <v>268</v>
      </c>
      <c r="C39" s="196">
        <f>'Юнит 17'!AL52</f>
        <v>-41.968576444302585</v>
      </c>
      <c r="D39" s="197">
        <f t="shared" si="0"/>
        <v>-3.0391960335581403E-4</v>
      </c>
      <c r="E39" s="197">
        <f t="shared" si="5"/>
        <v>1.0790972609295377</v>
      </c>
      <c r="F39" s="198" t="str">
        <f t="shared" si="3"/>
        <v>C</v>
      </c>
      <c r="G39" s="198" t="str">
        <f t="shared" si="1"/>
        <v>C</v>
      </c>
      <c r="I39" s="99" t="s">
        <v>180</v>
      </c>
      <c r="J39" s="196">
        <f>'Юнит 17'!S35</f>
        <v>0</v>
      </c>
      <c r="K39" s="197">
        <f t="shared" si="2"/>
        <v>0</v>
      </c>
      <c r="L39" s="197">
        <f t="shared" si="6"/>
        <v>0.99403578528827052</v>
      </c>
      <c r="M39" s="198" t="str">
        <f t="shared" si="4"/>
        <v>C</v>
      </c>
    </row>
    <row r="40" spans="2:13" outlineLevel="1">
      <c r="B40" s="99" t="s">
        <v>100</v>
      </c>
      <c r="C40" s="196">
        <f>'Юнит 17'!AL10</f>
        <v>-50.194120651133098</v>
      </c>
      <c r="D40" s="197">
        <f t="shared" si="0"/>
        <v>-3.6348569647892291E-4</v>
      </c>
      <c r="E40" s="197">
        <f t="shared" si="5"/>
        <v>1.0787337752330588</v>
      </c>
      <c r="F40" s="198" t="str">
        <f t="shared" si="3"/>
        <v>C</v>
      </c>
      <c r="G40" s="198" t="str">
        <f t="shared" si="1"/>
        <v>C</v>
      </c>
      <c r="I40" s="99" t="s">
        <v>181</v>
      </c>
      <c r="J40" s="196">
        <f>'Юнит 17'!S36</f>
        <v>0</v>
      </c>
      <c r="K40" s="197">
        <f t="shared" si="2"/>
        <v>0</v>
      </c>
      <c r="L40" s="197">
        <f t="shared" si="6"/>
        <v>0.99403578528827052</v>
      </c>
      <c r="M40" s="198" t="str">
        <f t="shared" si="4"/>
        <v>C</v>
      </c>
    </row>
    <row r="41" spans="2:13" outlineLevel="1">
      <c r="B41" s="99" t="s">
        <v>199</v>
      </c>
      <c r="C41" s="196">
        <f>'Юнит 17'!AL29</f>
        <v>-74.452026811362913</v>
      </c>
      <c r="D41" s="197">
        <f t="shared" si="0"/>
        <v>-5.3915172671094064E-4</v>
      </c>
      <c r="E41" s="197">
        <f t="shared" si="5"/>
        <v>1.0781946235063478</v>
      </c>
      <c r="F41" s="198" t="str">
        <f t="shared" si="3"/>
        <v>C</v>
      </c>
      <c r="G41" s="198" t="str">
        <f t="shared" si="1"/>
        <v>C</v>
      </c>
      <c r="I41" s="99" t="s">
        <v>182</v>
      </c>
      <c r="J41" s="196">
        <f>'Юнит 17'!S37</f>
        <v>0</v>
      </c>
      <c r="K41" s="197">
        <f t="shared" si="2"/>
        <v>0</v>
      </c>
      <c r="L41" s="197">
        <f t="shared" si="6"/>
        <v>0.99403578528827052</v>
      </c>
      <c r="M41" s="198" t="str">
        <f t="shared" si="4"/>
        <v>C</v>
      </c>
    </row>
    <row r="42" spans="2:13" outlineLevel="1">
      <c r="B42" s="262" t="s">
        <v>267</v>
      </c>
      <c r="C42" s="196">
        <f>'Юнит 17'!AL51</f>
        <v>-75.040536227258229</v>
      </c>
      <c r="D42" s="197">
        <f t="shared" si="0"/>
        <v>-5.4341347593866182E-4</v>
      </c>
      <c r="E42" s="197">
        <f t="shared" si="5"/>
        <v>1.0776512100304092</v>
      </c>
      <c r="F42" s="198" t="str">
        <f t="shared" si="3"/>
        <v>C</v>
      </c>
      <c r="G42" s="198" t="str">
        <f t="shared" si="1"/>
        <v>C</v>
      </c>
      <c r="I42" s="99" t="s">
        <v>183</v>
      </c>
      <c r="J42" s="196">
        <f>'Юнит 17'!S38</f>
        <v>0</v>
      </c>
      <c r="K42" s="197">
        <f t="shared" si="2"/>
        <v>0</v>
      </c>
      <c r="L42" s="197">
        <f t="shared" si="6"/>
        <v>0.99403578528827052</v>
      </c>
      <c r="M42" s="198" t="str">
        <f t="shared" si="4"/>
        <v>C</v>
      </c>
    </row>
    <row r="43" spans="2:13" outlineLevel="1">
      <c r="B43" s="99" t="s">
        <v>182</v>
      </c>
      <c r="C43" s="196">
        <f>'Юнит 17'!AL37</f>
        <v>-94.69412065113309</v>
      </c>
      <c r="D43" s="197">
        <f t="shared" si="0"/>
        <v>-6.8573685425365181E-4</v>
      </c>
      <c r="E43" s="197">
        <f t="shared" si="5"/>
        <v>1.0769654731761555</v>
      </c>
      <c r="F43" s="198" t="str">
        <f t="shared" si="3"/>
        <v>C</v>
      </c>
      <c r="G43" s="198" t="str">
        <f t="shared" si="1"/>
        <v>C</v>
      </c>
      <c r="I43" s="99" t="s">
        <v>184</v>
      </c>
      <c r="J43" s="196">
        <f>'Юнит 17'!S39</f>
        <v>0</v>
      </c>
      <c r="K43" s="197">
        <f t="shared" si="2"/>
        <v>0</v>
      </c>
      <c r="L43" s="197">
        <f t="shared" si="6"/>
        <v>0.99403578528827052</v>
      </c>
      <c r="M43" s="198" t="str">
        <f t="shared" si="4"/>
        <v>C</v>
      </c>
    </row>
    <row r="44" spans="2:13" outlineLevel="1">
      <c r="B44" s="99" t="s">
        <v>185</v>
      </c>
      <c r="C44" s="196">
        <f>'Юнит 17'!AL40</f>
        <v>-94.69412065113309</v>
      </c>
      <c r="D44" s="197">
        <f t="shared" si="0"/>
        <v>-6.8573685425365181E-4</v>
      </c>
      <c r="E44" s="197">
        <f t="shared" si="5"/>
        <v>1.0762797363219019</v>
      </c>
      <c r="F44" s="198" t="str">
        <f t="shared" si="3"/>
        <v>C</v>
      </c>
      <c r="G44" s="198" t="str">
        <f t="shared" si="1"/>
        <v>C</v>
      </c>
      <c r="I44" s="99" t="s">
        <v>185</v>
      </c>
      <c r="J44" s="196">
        <f>'Юнит 17'!S40</f>
        <v>0</v>
      </c>
      <c r="K44" s="197">
        <f t="shared" si="2"/>
        <v>0</v>
      </c>
      <c r="L44" s="197">
        <f t="shared" si="6"/>
        <v>0.99403578528827052</v>
      </c>
      <c r="M44" s="198" t="str">
        <f t="shared" si="4"/>
        <v>C</v>
      </c>
    </row>
    <row r="45" spans="2:13" outlineLevel="1">
      <c r="B45" s="99" t="s">
        <v>170</v>
      </c>
      <c r="C45" s="196">
        <f>'Юнит 17'!AL19</f>
        <v>-101.32</v>
      </c>
      <c r="D45" s="197">
        <f t="shared" si="0"/>
        <v>-7.337188158592254E-4</v>
      </c>
      <c r="E45" s="197">
        <f t="shared" si="5"/>
        <v>1.0755460175060427</v>
      </c>
      <c r="F45" s="198" t="str">
        <f t="shared" si="3"/>
        <v>C</v>
      </c>
      <c r="G45" s="198" t="str">
        <f t="shared" si="1"/>
        <v>C</v>
      </c>
      <c r="I45" s="99" t="s">
        <v>187</v>
      </c>
      <c r="J45" s="196">
        <f>'Юнит 17'!S42</f>
        <v>0</v>
      </c>
      <c r="K45" s="197">
        <f t="shared" si="2"/>
        <v>0</v>
      </c>
      <c r="L45" s="197">
        <f t="shared" si="6"/>
        <v>0.99403578528827052</v>
      </c>
      <c r="M45" s="198" t="str">
        <f t="shared" si="4"/>
        <v>C</v>
      </c>
    </row>
    <row r="46" spans="2:13" outlineLevel="1">
      <c r="B46" s="262" t="s">
        <v>265</v>
      </c>
      <c r="C46" s="196">
        <f>'Юнит 17'!AL49</f>
        <v>-119.80641557612512</v>
      </c>
      <c r="D46" s="197">
        <f t="shared" si="0"/>
        <v>-8.6759002535385693E-4</v>
      </c>
      <c r="E46" s="197">
        <f t="shared" si="5"/>
        <v>1.0746784274806889</v>
      </c>
      <c r="F46" s="198" t="str">
        <f t="shared" si="3"/>
        <v>C</v>
      </c>
      <c r="G46" s="198" t="str">
        <f t="shared" si="1"/>
        <v>C</v>
      </c>
      <c r="I46" s="99" t="s">
        <v>188</v>
      </c>
      <c r="J46" s="196">
        <f>'Юнит 17'!S43</f>
        <v>0</v>
      </c>
      <c r="K46" s="197">
        <f t="shared" si="2"/>
        <v>0</v>
      </c>
      <c r="L46" s="197">
        <f t="shared" si="6"/>
        <v>0.99403578528827052</v>
      </c>
      <c r="M46" s="198" t="str">
        <f t="shared" si="4"/>
        <v>C</v>
      </c>
    </row>
    <row r="47" spans="2:13" outlineLevel="1">
      <c r="B47" s="99" t="s">
        <v>184</v>
      </c>
      <c r="C47" s="196">
        <f>'Юнит 17'!AL39</f>
        <v>-129.01418767954038</v>
      </c>
      <c r="D47" s="197">
        <f t="shared" si="0"/>
        <v>-9.3426901908085511E-4</v>
      </c>
      <c r="E47" s="197">
        <f t="shared" si="5"/>
        <v>1.0737441584616081</v>
      </c>
      <c r="F47" s="198" t="str">
        <f t="shared" si="3"/>
        <v>C</v>
      </c>
      <c r="G47" s="198" t="str">
        <f t="shared" si="1"/>
        <v>C</v>
      </c>
      <c r="I47" s="262" t="s">
        <v>260</v>
      </c>
      <c r="J47" s="196">
        <f>'Юнит 17'!S44</f>
        <v>0</v>
      </c>
      <c r="K47" s="197">
        <f t="shared" si="2"/>
        <v>0</v>
      </c>
      <c r="L47" s="197">
        <f t="shared" si="6"/>
        <v>0.99403578528827052</v>
      </c>
      <c r="M47" s="198" t="str">
        <f t="shared" si="4"/>
        <v>C</v>
      </c>
    </row>
    <row r="48" spans="2:13" outlineLevel="1">
      <c r="B48" s="99" t="s">
        <v>197</v>
      </c>
      <c r="C48" s="196">
        <f>'Юнит 17'!AL27</f>
        <v>-132.02601340568145</v>
      </c>
      <c r="D48" s="197">
        <f t="shared" si="0"/>
        <v>-9.560794534014096E-4</v>
      </c>
      <c r="E48" s="197">
        <f t="shared" si="5"/>
        <v>1.0727880790082067</v>
      </c>
      <c r="F48" s="198" t="str">
        <f>IF(AND(E48&lt;=0),"C",IF(E48&lt;=0.8,"A",IF(E48&lt;=0.95,"B","C")))</f>
        <v>C</v>
      </c>
      <c r="G48" s="198" t="str">
        <f t="shared" si="1"/>
        <v>C</v>
      </c>
      <c r="I48" s="262" t="s">
        <v>261</v>
      </c>
      <c r="J48" s="196">
        <f>'Юнит 17'!S45</f>
        <v>0</v>
      </c>
      <c r="K48" s="197">
        <f t="shared" si="2"/>
        <v>0</v>
      </c>
      <c r="L48" s="197">
        <f t="shared" si="6"/>
        <v>0.99403578528827052</v>
      </c>
      <c r="M48" s="198" t="str">
        <f t="shared" si="4"/>
        <v>C</v>
      </c>
    </row>
    <row r="49" spans="2:16" outlineLevel="1">
      <c r="B49" s="99" t="s">
        <v>181</v>
      </c>
      <c r="C49" s="196">
        <f>'Юнит 17'!AL36</f>
        <v>-133.53648260453241</v>
      </c>
      <c r="D49" s="197">
        <f>C49/C$58</f>
        <v>-9.6701766571855095E-4</v>
      </c>
      <c r="E49" s="197">
        <f>E48+D49</f>
        <v>1.0718210613424881</v>
      </c>
      <c r="F49" s="198" t="str">
        <f t="shared" si="3"/>
        <v>C</v>
      </c>
      <c r="G49" s="198" t="str">
        <f t="shared" si="1"/>
        <v>C</v>
      </c>
      <c r="I49" s="262" t="s">
        <v>262</v>
      </c>
      <c r="J49" s="196">
        <f>'Юнит 17'!S46</f>
        <v>0</v>
      </c>
      <c r="K49" s="197">
        <f t="shared" si="2"/>
        <v>0</v>
      </c>
      <c r="L49" s="197">
        <f t="shared" si="6"/>
        <v>0.99403578528827052</v>
      </c>
      <c r="M49" s="198" t="str">
        <f t="shared" si="4"/>
        <v>C</v>
      </c>
    </row>
    <row r="50" spans="2:16" outlineLevel="1">
      <c r="B50" s="262" t="s">
        <v>263</v>
      </c>
      <c r="C50" s="196">
        <f>'Юнит 17'!AL47</f>
        <v>-156.11249601021385</v>
      </c>
      <c r="D50" s="197">
        <f t="shared" si="0"/>
        <v>-1.1305041029751497E-3</v>
      </c>
      <c r="E50" s="197">
        <f t="shared" si="5"/>
        <v>1.0706905572395129</v>
      </c>
      <c r="F50" s="198" t="str">
        <f t="shared" si="3"/>
        <v>C</v>
      </c>
      <c r="G50" s="198" t="str">
        <f t="shared" si="1"/>
        <v>C</v>
      </c>
      <c r="I50" s="262" t="s">
        <v>263</v>
      </c>
      <c r="J50" s="196">
        <f>'Юнит 17'!S47</f>
        <v>0</v>
      </c>
      <c r="K50" s="197">
        <f>J50/J$58</f>
        <v>0</v>
      </c>
      <c r="L50" s="197">
        <f t="shared" si="6"/>
        <v>0.99403578528827052</v>
      </c>
      <c r="M50" s="198" t="str">
        <f>_xlfn.IFS(L50&lt;80%,"A",L50&lt;=95%,"B",L50&gt;95%,"C")</f>
        <v>C</v>
      </c>
    </row>
    <row r="51" spans="2:16" outlineLevel="1">
      <c r="B51" s="99" t="s">
        <v>174</v>
      </c>
      <c r="C51" s="196">
        <f>'Юнит 17'!AL23</f>
        <v>-170.57461340568153</v>
      </c>
      <c r="D51" s="197">
        <f t="shared" si="0"/>
        <v>-1.2352329585833184E-3</v>
      </c>
      <c r="E51" s="197">
        <f t="shared" si="5"/>
        <v>1.0694553242809295</v>
      </c>
      <c r="F51" s="198" t="str">
        <f t="shared" si="3"/>
        <v>C</v>
      </c>
      <c r="G51" s="198" t="str">
        <f t="shared" si="1"/>
        <v>C</v>
      </c>
      <c r="I51" s="262" t="s">
        <v>264</v>
      </c>
      <c r="J51" s="196">
        <f>'Юнит 17'!S48</f>
        <v>0</v>
      </c>
      <c r="K51" s="197">
        <f t="shared" si="2"/>
        <v>0</v>
      </c>
      <c r="L51" s="197">
        <f t="shared" si="6"/>
        <v>0.99403578528827052</v>
      </c>
      <c r="M51" s="198" t="str">
        <f t="shared" si="4"/>
        <v>C</v>
      </c>
    </row>
    <row r="52" spans="2:16" outlineLevel="1">
      <c r="B52" s="262" t="s">
        <v>262</v>
      </c>
      <c r="C52" s="196">
        <f>'Юнит 17'!AL46</f>
        <v>-204.75445579316948</v>
      </c>
      <c r="D52" s="197">
        <f t="shared" si="0"/>
        <v>-1.482749672783897E-3</v>
      </c>
      <c r="E52" s="197">
        <f t="shared" si="5"/>
        <v>1.0679725746081457</v>
      </c>
      <c r="F52" s="198" t="str">
        <f t="shared" si="3"/>
        <v>C</v>
      </c>
      <c r="G52" s="198" t="str">
        <f t="shared" si="1"/>
        <v>C</v>
      </c>
      <c r="I52" s="262" t="s">
        <v>265</v>
      </c>
      <c r="J52" s="196">
        <f>'Юнит 17'!S49</f>
        <v>0</v>
      </c>
      <c r="K52" s="197">
        <f t="shared" si="2"/>
        <v>0</v>
      </c>
      <c r="L52" s="197">
        <f t="shared" si="6"/>
        <v>0.99403578528827052</v>
      </c>
      <c r="M52" s="198" t="str">
        <f t="shared" si="4"/>
        <v>C</v>
      </c>
    </row>
    <row r="53" spans="2:16" outlineLevel="1">
      <c r="B53" s="99" t="s">
        <v>101</v>
      </c>
      <c r="C53" s="196">
        <f>'Юнит 17'!AL11</f>
        <v>-238.11</v>
      </c>
      <c r="D53" s="197">
        <f t="shared" si="0"/>
        <v>-1.7242971500615889E-3</v>
      </c>
      <c r="E53" s="197">
        <f t="shared" si="5"/>
        <v>1.0662482774580841</v>
      </c>
      <c r="F53" s="198" t="str">
        <f t="shared" si="3"/>
        <v>C</v>
      </c>
      <c r="G53" s="198" t="str">
        <f t="shared" si="1"/>
        <v>C</v>
      </c>
      <c r="I53" s="262" t="s">
        <v>267</v>
      </c>
      <c r="J53" s="196">
        <f>'Юнит 17'!S51</f>
        <v>0</v>
      </c>
      <c r="K53" s="197">
        <f t="shared" si="2"/>
        <v>0</v>
      </c>
      <c r="L53" s="197">
        <f t="shared" si="6"/>
        <v>0.99403578528827052</v>
      </c>
      <c r="M53" s="198" t="str">
        <f t="shared" si="4"/>
        <v>C</v>
      </c>
    </row>
    <row r="54" spans="2:16" outlineLevel="1">
      <c r="B54" s="99" t="s">
        <v>175</v>
      </c>
      <c r="C54" s="196">
        <f>'Юнит 17'!AL30</f>
        <v>-260.12</v>
      </c>
      <c r="D54" s="197">
        <f t="shared" si="0"/>
        <v>-1.883684745176685E-3</v>
      </c>
      <c r="E54" s="197">
        <f t="shared" si="5"/>
        <v>1.0643645927129075</v>
      </c>
      <c r="F54" s="198" t="str">
        <f t="shared" si="3"/>
        <v>C</v>
      </c>
      <c r="G54" s="198" t="str">
        <f t="shared" si="1"/>
        <v>C</v>
      </c>
      <c r="I54" s="262" t="s">
        <v>268</v>
      </c>
      <c r="J54" s="196">
        <f>'Юнит 17'!S52</f>
        <v>0</v>
      </c>
      <c r="K54" s="197">
        <f t="shared" si="2"/>
        <v>0</v>
      </c>
      <c r="L54" s="197">
        <f t="shared" si="6"/>
        <v>0.99403578528827052</v>
      </c>
      <c r="M54" s="198" t="str">
        <f t="shared" si="4"/>
        <v>C</v>
      </c>
    </row>
    <row r="55" spans="2:16" outlineLevel="1">
      <c r="B55" s="99" t="s">
        <v>211</v>
      </c>
      <c r="C55" s="196">
        <f>'Юнит 17'!AL26</f>
        <v>-485.9648579636131</v>
      </c>
      <c r="D55" s="197">
        <f t="shared" si="0"/>
        <v>-3.519162654305753E-3</v>
      </c>
      <c r="E55" s="197">
        <f t="shared" si="5"/>
        <v>1.0608454300586017</v>
      </c>
      <c r="F55" s="198" t="str">
        <f t="shared" si="3"/>
        <v>C</v>
      </c>
      <c r="G55" s="198" t="str">
        <f t="shared" si="1"/>
        <v>C</v>
      </c>
      <c r="I55" s="262" t="s">
        <v>269</v>
      </c>
      <c r="J55" s="196">
        <f>'Юнит 17'!S53</f>
        <v>0</v>
      </c>
      <c r="K55" s="197">
        <f t="shared" si="2"/>
        <v>0</v>
      </c>
      <c r="L55" s="197">
        <f t="shared" si="6"/>
        <v>0.99403578528827052</v>
      </c>
      <c r="M55" s="198" t="str">
        <f t="shared" si="4"/>
        <v>C</v>
      </c>
    </row>
    <row r="56" spans="2:16" outlineLevel="1">
      <c r="B56" s="99" t="s">
        <v>96</v>
      </c>
      <c r="C56" s="196">
        <f>'Юнит 17'!AL6</f>
        <v>-2316.6606408554089</v>
      </c>
      <c r="D56" s="197">
        <f t="shared" si="0"/>
        <v>-1.6776327498579796E-2</v>
      </c>
      <c r="E56" s="197">
        <f t="shared" si="5"/>
        <v>1.0440691025600219</v>
      </c>
      <c r="F56" s="198" t="str">
        <f t="shared" si="3"/>
        <v>C</v>
      </c>
      <c r="G56" s="198" t="str">
        <f t="shared" si="1"/>
        <v>A</v>
      </c>
      <c r="I56" s="262" t="s">
        <v>270</v>
      </c>
      <c r="J56" s="196">
        <f>'Юнит 17'!S54</f>
        <v>0</v>
      </c>
      <c r="K56" s="197">
        <f t="shared" si="2"/>
        <v>0</v>
      </c>
      <c r="L56" s="197">
        <f t="shared" si="6"/>
        <v>0.99403578528827052</v>
      </c>
      <c r="M56" s="198" t="str">
        <f t="shared" si="4"/>
        <v>C</v>
      </c>
    </row>
    <row r="57" spans="2:16" outlineLevel="1">
      <c r="B57" s="99" t="s">
        <v>95</v>
      </c>
      <c r="C57" s="196">
        <f>'Юнит 17'!AL5</f>
        <v>-6444.6203024577098</v>
      </c>
      <c r="D57" s="197">
        <f t="shared" si="0"/>
        <v>-4.6669356267090352E-2</v>
      </c>
      <c r="E57" s="197">
        <f t="shared" si="5"/>
        <v>0.9973997462929316</v>
      </c>
      <c r="F57" s="198" t="str">
        <f t="shared" si="3"/>
        <v>C</v>
      </c>
      <c r="G57" s="198" t="str">
        <f t="shared" si="1"/>
        <v>B</v>
      </c>
      <c r="I57" s="262" t="s">
        <v>272</v>
      </c>
      <c r="J57" s="196">
        <f>'Юнит 17'!S56</f>
        <v>0</v>
      </c>
      <c r="K57" s="197">
        <f t="shared" si="2"/>
        <v>0</v>
      </c>
      <c r="L57" s="197">
        <f t="shared" si="6"/>
        <v>0.99403578528827052</v>
      </c>
      <c r="M57" s="198" t="str">
        <f t="shared" si="4"/>
        <v>C</v>
      </c>
    </row>
    <row r="58" spans="2:16" outlineLevel="1">
      <c r="C58" s="203">
        <f>SUM(C4:C57)</f>
        <v>138091.04770108513</v>
      </c>
      <c r="D58" s="204">
        <f>SUM(D4:D44)</f>
        <v>1.0788799900289705</v>
      </c>
      <c r="J58" s="203">
        <f>SUM(J4:J57)</f>
        <v>503</v>
      </c>
      <c r="K58" s="204">
        <f>SUM(K4:K44)</f>
        <v>1.0000000000000002</v>
      </c>
    </row>
    <row r="60" spans="2:16" ht="16" hidden="1" outlineLevel="1" thickBot="1">
      <c r="B60" s="539"/>
      <c r="C60" s="540"/>
      <c r="D60" s="540"/>
      <c r="E60" s="540"/>
      <c r="F60" s="540"/>
      <c r="G60" s="540"/>
      <c r="H60" s="540"/>
      <c r="I60" s="540"/>
      <c r="J60" s="540"/>
      <c r="K60" s="540"/>
      <c r="L60" s="540"/>
      <c r="M60" s="541"/>
      <c r="O60" s="205"/>
      <c r="P60" s="205"/>
    </row>
    <row r="61" spans="2:16" ht="3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82" priority="10" operator="equal">
      <formula>"C"</formula>
    </cfRule>
    <cfRule type="cellIs" dxfId="381" priority="11" operator="equal">
      <formula>"B"</formula>
    </cfRule>
    <cfRule type="cellIs" dxfId="380" priority="12" operator="equal">
      <formula>"A"</formula>
    </cfRule>
  </conditionalFormatting>
  <conditionalFormatting sqref="G62:G113">
    <cfRule type="cellIs" dxfId="379" priority="7" operator="equal">
      <formula>"C"</formula>
    </cfRule>
    <cfRule type="cellIs" dxfId="378" priority="8" operator="equal">
      <formula>"B"</formula>
    </cfRule>
    <cfRule type="cellIs" dxfId="377" priority="9" operator="equal">
      <formula>"A"</formula>
    </cfRule>
  </conditionalFormatting>
  <conditionalFormatting sqref="F4:F57">
    <cfRule type="cellIs" dxfId="376" priority="4" operator="equal">
      <formula>"C"</formula>
    </cfRule>
    <cfRule type="cellIs" dxfId="375" priority="5" operator="equal">
      <formula>"B"</formula>
    </cfRule>
    <cfRule type="cellIs" dxfId="374" priority="6" operator="equal">
      <formula>"A"</formula>
    </cfRule>
  </conditionalFormatting>
  <conditionalFormatting sqref="F62:F113">
    <cfRule type="cellIs" dxfId="373" priority="1" operator="equal">
      <formula>"C"</formula>
    </cfRule>
    <cfRule type="cellIs" dxfId="372" priority="2" operator="equal">
      <formula>"B"</formula>
    </cfRule>
    <cfRule type="cellIs" dxfId="371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91473-9236-41DF-B2A6-1B20BBA0E78F}">
  <dimension ref="B1:Q115"/>
  <sheetViews>
    <sheetView zoomScale="80" zoomScaleNormal="80" workbookViewId="0">
      <selection activeCell="O15" sqref="O1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111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16'!AL4</f>
        <v>69347.354164428572</v>
      </c>
      <c r="D4" s="197">
        <f t="shared" ref="D4:D57" si="0">C4/C$58</f>
        <v>0.37584045200289323</v>
      </c>
      <c r="E4" s="197">
        <f>D4</f>
        <v>0.37584045200289323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'Юнит 16'!S4</f>
        <v>257</v>
      </c>
      <c r="K4" s="197">
        <f t="shared" ref="K4:K57" si="2">J4/J$58</f>
        <v>0.40858505564387915</v>
      </c>
      <c r="L4" s="197">
        <f>K4</f>
        <v>0.40858505564387915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16'!AL3</f>
        <v>39632.067596007371</v>
      </c>
      <c r="D5" s="197">
        <f t="shared" si="0"/>
        <v>0.21479311472755691</v>
      </c>
      <c r="E5" s="197">
        <f>E4+D5</f>
        <v>0.59063356673045009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16'!S3</f>
        <v>121</v>
      </c>
      <c r="K5" s="197">
        <f t="shared" si="2"/>
        <v>0.19236883942766295</v>
      </c>
      <c r="L5" s="197">
        <f>L4+K5</f>
        <v>0.60095389507154207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16'!AL8</f>
        <v>13088.703410344828</v>
      </c>
      <c r="D6" s="197">
        <f t="shared" si="0"/>
        <v>7.0936581000795057E-2</v>
      </c>
      <c r="E6" s="197">
        <f t="shared" ref="E6:E57" si="5">E5+D6</f>
        <v>0.66157014773124512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16'!S8</f>
        <v>35</v>
      </c>
      <c r="K6" s="197">
        <f t="shared" si="2"/>
        <v>5.5643879173290937E-2</v>
      </c>
      <c r="L6" s="197">
        <f t="shared" ref="L6:L57" si="6">L5+K6</f>
        <v>0.65659777424483301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'Юнит 16'!AL6</f>
        <v>10718.667113793104</v>
      </c>
      <c r="D7" s="197">
        <f t="shared" si="0"/>
        <v>5.8091743246102868E-2</v>
      </c>
      <c r="E7" s="197">
        <f t="shared" si="5"/>
        <v>0.71966189097734801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16'!S5</f>
        <v>34</v>
      </c>
      <c r="K7" s="197">
        <f t="shared" si="2"/>
        <v>5.4054054054054057E-2</v>
      </c>
      <c r="L7" s="197">
        <f t="shared" si="6"/>
        <v>0.71065182829888707</v>
      </c>
      <c r="M7" s="198" t="str">
        <f t="shared" si="4"/>
        <v>A</v>
      </c>
    </row>
    <row r="8" spans="2:17" outlineLevel="1">
      <c r="B8" s="99" t="s">
        <v>171</v>
      </c>
      <c r="C8" s="196">
        <f>'Юнит 16'!AL20</f>
        <v>7152.7839321234105</v>
      </c>
      <c r="D8" s="197">
        <f t="shared" si="0"/>
        <v>3.8765798328139381E-2</v>
      </c>
      <c r="E8" s="197">
        <f t="shared" si="5"/>
        <v>0.75842768930548743</v>
      </c>
      <c r="F8" s="198" t="str">
        <f t="shared" si="3"/>
        <v>A</v>
      </c>
      <c r="G8" s="198" t="str">
        <f t="shared" si="1"/>
        <v>B</v>
      </c>
      <c r="I8" s="99" t="s">
        <v>96</v>
      </c>
      <c r="J8" s="196">
        <f>'Юнит 16'!S6</f>
        <v>27</v>
      </c>
      <c r="K8" s="197">
        <f t="shared" si="2"/>
        <v>4.2925278219395867E-2</v>
      </c>
      <c r="L8" s="197">
        <f t="shared" si="6"/>
        <v>0.75357710651828291</v>
      </c>
      <c r="M8" s="198" t="str">
        <f t="shared" si="4"/>
        <v>A</v>
      </c>
    </row>
    <row r="9" spans="2:17" outlineLevel="1">
      <c r="B9" s="99" t="s">
        <v>99</v>
      </c>
      <c r="C9" s="196">
        <f>'Юнит 16'!AL9</f>
        <v>5884.2320999999984</v>
      </c>
      <c r="D9" s="197">
        <f t="shared" si="0"/>
        <v>3.1890653634891367E-2</v>
      </c>
      <c r="E9" s="197">
        <f t="shared" si="5"/>
        <v>0.79031834294037884</v>
      </c>
      <c r="F9" s="198" t="str">
        <f t="shared" si="3"/>
        <v>A</v>
      </c>
      <c r="G9" s="198" t="str">
        <f t="shared" si="1"/>
        <v>B</v>
      </c>
      <c r="I9" s="99" t="s">
        <v>201</v>
      </c>
      <c r="J9" s="196">
        <f>'Юнит 16'!S17</f>
        <v>18</v>
      </c>
      <c r="K9" s="197">
        <f t="shared" si="2"/>
        <v>2.8616852146263912E-2</v>
      </c>
      <c r="L9" s="197">
        <f t="shared" si="6"/>
        <v>0.78219395866454677</v>
      </c>
      <c r="M9" s="198" t="str">
        <f t="shared" si="4"/>
        <v>A</v>
      </c>
    </row>
    <row r="10" spans="2:17" outlineLevel="1">
      <c r="B10" s="99" t="s">
        <v>95</v>
      </c>
      <c r="C10" s="196">
        <f>'Юнит 16'!AL5</f>
        <v>5206.7613791288641</v>
      </c>
      <c r="D10" s="197">
        <f t="shared" si="0"/>
        <v>2.8218979278762293E-2</v>
      </c>
      <c r="E10" s="197">
        <f t="shared" si="5"/>
        <v>0.81853732221914111</v>
      </c>
      <c r="F10" s="198" t="str">
        <f t="shared" si="3"/>
        <v>B</v>
      </c>
      <c r="G10" s="198" t="str">
        <f t="shared" si="1"/>
        <v>A</v>
      </c>
      <c r="I10" s="99" t="s">
        <v>200</v>
      </c>
      <c r="J10" s="196">
        <f>'Юнит 16'!S16</f>
        <v>15</v>
      </c>
      <c r="K10" s="197">
        <f t="shared" si="2"/>
        <v>2.3847376788553261E-2</v>
      </c>
      <c r="L10" s="197">
        <f t="shared" si="6"/>
        <v>0.80604133545310008</v>
      </c>
      <c r="M10" s="198" t="str">
        <f t="shared" si="4"/>
        <v>B</v>
      </c>
    </row>
    <row r="11" spans="2:17" outlineLevel="1">
      <c r="B11" s="99" t="s">
        <v>202</v>
      </c>
      <c r="C11" s="196">
        <f>'Юнит 16'!AL18</f>
        <v>4543.0409165154233</v>
      </c>
      <c r="D11" s="197">
        <f t="shared" si="0"/>
        <v>2.46218269190525E-2</v>
      </c>
      <c r="E11" s="197">
        <f t="shared" si="5"/>
        <v>0.84315914913819356</v>
      </c>
      <c r="F11" s="198" t="str">
        <f t="shared" si="3"/>
        <v>B</v>
      </c>
      <c r="G11" s="198" t="str">
        <f t="shared" si="1"/>
        <v>B</v>
      </c>
      <c r="I11" s="99" t="s">
        <v>202</v>
      </c>
      <c r="J11" s="196">
        <f>'Юнит 16'!S18</f>
        <v>12</v>
      </c>
      <c r="K11" s="197">
        <f t="shared" si="2"/>
        <v>1.9077901430842606E-2</v>
      </c>
      <c r="L11" s="197">
        <f t="shared" si="6"/>
        <v>0.82511923688394273</v>
      </c>
      <c r="M11" s="198" t="str">
        <f t="shared" si="4"/>
        <v>B</v>
      </c>
    </row>
    <row r="12" spans="2:17" outlineLevel="1">
      <c r="B12" s="99" t="s">
        <v>200</v>
      </c>
      <c r="C12" s="196">
        <f>'Юнит 16'!AL16</f>
        <v>4466.6602377495474</v>
      </c>
      <c r="D12" s="197">
        <f t="shared" si="0"/>
        <v>2.4207868100038471E-2</v>
      </c>
      <c r="E12" s="197">
        <f t="shared" si="5"/>
        <v>0.86736701723823206</v>
      </c>
      <c r="F12" s="198" t="str">
        <f t="shared" si="3"/>
        <v>B</v>
      </c>
      <c r="G12" s="198" t="str">
        <f t="shared" si="1"/>
        <v>B</v>
      </c>
      <c r="I12" s="99" t="s">
        <v>171</v>
      </c>
      <c r="J12" s="196">
        <f>'Юнит 16'!S20</f>
        <v>12</v>
      </c>
      <c r="K12" s="197">
        <f t="shared" si="2"/>
        <v>1.9077901430842606E-2</v>
      </c>
      <c r="L12" s="197">
        <f t="shared" si="6"/>
        <v>0.84419713831478538</v>
      </c>
      <c r="M12" s="198" t="str">
        <f t="shared" si="4"/>
        <v>B</v>
      </c>
    </row>
    <row r="13" spans="2:17" outlineLevel="1">
      <c r="B13" s="99" t="s">
        <v>174</v>
      </c>
      <c r="C13" s="196">
        <f>'Юнит 16'!AL23</f>
        <v>3416.98</v>
      </c>
      <c r="D13" s="197">
        <f t="shared" si="0"/>
        <v>1.8518937357578251E-2</v>
      </c>
      <c r="E13" s="197">
        <f t="shared" si="5"/>
        <v>0.88588595459581032</v>
      </c>
      <c r="F13" s="198" t="str">
        <f t="shared" si="3"/>
        <v>B</v>
      </c>
      <c r="G13" s="198" t="str">
        <f t="shared" si="1"/>
        <v>B</v>
      </c>
      <c r="I13" s="99" t="s">
        <v>97</v>
      </c>
      <c r="J13" s="196">
        <f>'Юнит 16'!S7</f>
        <v>11</v>
      </c>
      <c r="K13" s="197">
        <f t="shared" si="2"/>
        <v>1.7488076311605722E-2</v>
      </c>
      <c r="L13" s="197">
        <f t="shared" si="6"/>
        <v>0.86168521462639114</v>
      </c>
      <c r="M13" s="198" t="str">
        <f t="shared" si="4"/>
        <v>B</v>
      </c>
    </row>
    <row r="14" spans="2:17" outlineLevel="1">
      <c r="B14" s="99" t="s">
        <v>209</v>
      </c>
      <c r="C14" s="196">
        <f>'Юнит 16'!AL24</f>
        <v>3385.4726497277675</v>
      </c>
      <c r="D14" s="197">
        <f t="shared" si="0"/>
        <v>1.8348177608912837E-2</v>
      </c>
      <c r="E14" s="197">
        <f t="shared" si="5"/>
        <v>0.90423413220472315</v>
      </c>
      <c r="F14" s="198" t="str">
        <f t="shared" si="3"/>
        <v>B</v>
      </c>
      <c r="G14" s="198" t="str">
        <f t="shared" si="1"/>
        <v>B</v>
      </c>
      <c r="I14" s="99" t="s">
        <v>99</v>
      </c>
      <c r="J14" s="196">
        <f>'Юнит 16'!S9</f>
        <v>11</v>
      </c>
      <c r="K14" s="197">
        <f t="shared" si="2"/>
        <v>1.7488076311605722E-2</v>
      </c>
      <c r="L14" s="197">
        <f t="shared" si="6"/>
        <v>0.8791732909379969</v>
      </c>
      <c r="M14" s="198" t="str">
        <f t="shared" si="4"/>
        <v>B</v>
      </c>
    </row>
    <row r="15" spans="2:17" outlineLevel="1">
      <c r="B15" s="99" t="s">
        <v>201</v>
      </c>
      <c r="C15" s="196">
        <f>'Юнит 16'!AL17</f>
        <v>2822.2114776769522</v>
      </c>
      <c r="D15" s="197">
        <f t="shared" si="0"/>
        <v>1.5295482433300117E-2</v>
      </c>
      <c r="E15" s="197">
        <f t="shared" si="5"/>
        <v>0.9195296146380233</v>
      </c>
      <c r="F15" s="198" t="str">
        <f t="shared" si="3"/>
        <v>B</v>
      </c>
      <c r="G15" s="198" t="str">
        <f t="shared" si="1"/>
        <v>A</v>
      </c>
      <c r="I15" s="99" t="s">
        <v>209</v>
      </c>
      <c r="J15" s="196">
        <f>'Юнит 16'!S24</f>
        <v>9</v>
      </c>
      <c r="K15" s="197">
        <f t="shared" si="2"/>
        <v>1.4308426073131956E-2</v>
      </c>
      <c r="L15" s="197">
        <f t="shared" si="6"/>
        <v>0.89348171701112888</v>
      </c>
      <c r="M15" s="198" t="str">
        <f t="shared" si="4"/>
        <v>B</v>
      </c>
    </row>
    <row r="16" spans="2:17" outlineLevel="1">
      <c r="B16" s="99" t="s">
        <v>175</v>
      </c>
      <c r="C16" s="196">
        <f>'Юнит 16'!AL30</f>
        <v>2780.7623999999996</v>
      </c>
      <c r="D16" s="197">
        <f t="shared" si="0"/>
        <v>1.5070841705807161E-2</v>
      </c>
      <c r="E16" s="197">
        <f t="shared" si="5"/>
        <v>0.93460045634383049</v>
      </c>
      <c r="F16" s="198" t="str">
        <f t="shared" si="3"/>
        <v>B</v>
      </c>
      <c r="G16" s="198" t="str">
        <f t="shared" si="1"/>
        <v>B</v>
      </c>
      <c r="I16" s="99" t="s">
        <v>174</v>
      </c>
      <c r="J16" s="196">
        <f>'Юнит 16'!S23</f>
        <v>8</v>
      </c>
      <c r="K16" s="197">
        <f t="shared" si="2"/>
        <v>1.2718600953895072E-2</v>
      </c>
      <c r="L16" s="197">
        <f t="shared" si="6"/>
        <v>0.90620031796502398</v>
      </c>
      <c r="M16" s="198" t="str">
        <f t="shared" si="4"/>
        <v>B</v>
      </c>
    </row>
    <row r="17" spans="2:13" outlineLevel="1">
      <c r="B17" s="99" t="s">
        <v>184</v>
      </c>
      <c r="C17" s="196">
        <f>'Юнит 16'!AL39</f>
        <v>2749.0679854809432</v>
      </c>
      <c r="D17" s="197">
        <f t="shared" si="0"/>
        <v>1.4899068128828798E-2</v>
      </c>
      <c r="E17" s="197">
        <f t="shared" si="5"/>
        <v>0.94949952447265928</v>
      </c>
      <c r="F17" s="198" t="str">
        <f t="shared" si="3"/>
        <v>B</v>
      </c>
      <c r="G17" s="198" t="str">
        <f t="shared" si="1"/>
        <v>B</v>
      </c>
      <c r="I17" s="99" t="s">
        <v>104</v>
      </c>
      <c r="J17" s="196">
        <f>'Юнит 16'!S14</f>
        <v>6</v>
      </c>
      <c r="K17" s="197">
        <f t="shared" si="2"/>
        <v>9.538950715421303E-3</v>
      </c>
      <c r="L17" s="197">
        <f t="shared" si="6"/>
        <v>0.91573926868044531</v>
      </c>
      <c r="M17" s="198" t="str">
        <f t="shared" si="4"/>
        <v>B</v>
      </c>
    </row>
    <row r="18" spans="2:13" outlineLevel="1">
      <c r="B18" s="99" t="s">
        <v>104</v>
      </c>
      <c r="C18" s="196">
        <f>'Юнит 16'!AL14</f>
        <v>2397.7496460980033</v>
      </c>
      <c r="D18" s="197">
        <f t="shared" si="0"/>
        <v>1.299503523440124E-2</v>
      </c>
      <c r="E18" s="197">
        <f t="shared" si="5"/>
        <v>0.96249455970706055</v>
      </c>
      <c r="F18" s="198" t="str">
        <f t="shared" si="3"/>
        <v>C</v>
      </c>
      <c r="G18" s="198" t="str">
        <f t="shared" si="1"/>
        <v>B</v>
      </c>
      <c r="I18" s="99" t="s">
        <v>184</v>
      </c>
      <c r="J18" s="196">
        <f>'Юнит 16'!S39</f>
        <v>6</v>
      </c>
      <c r="K18" s="197">
        <f t="shared" si="2"/>
        <v>9.538950715421303E-3</v>
      </c>
      <c r="L18" s="197">
        <f t="shared" si="6"/>
        <v>0.92527821939586663</v>
      </c>
      <c r="M18" s="198" t="str">
        <f t="shared" si="4"/>
        <v>B</v>
      </c>
    </row>
    <row r="19" spans="2:13" outlineLevel="1">
      <c r="B19" s="262" t="s">
        <v>262</v>
      </c>
      <c r="C19" s="196">
        <f>'Юнит 16'!AL46</f>
        <v>1766.8722958257715</v>
      </c>
      <c r="D19" s="197">
        <f t="shared" si="0"/>
        <v>9.5758820260106684E-3</v>
      </c>
      <c r="E19" s="197">
        <f t="shared" si="5"/>
        <v>0.97207044173307122</v>
      </c>
      <c r="F19" s="198" t="str">
        <f t="shared" si="3"/>
        <v>C</v>
      </c>
      <c r="G19" s="198" t="str">
        <f t="shared" si="1"/>
        <v>C</v>
      </c>
      <c r="I19" s="99" t="s">
        <v>175</v>
      </c>
      <c r="J19" s="196">
        <f>'Юнит 16'!S30</f>
        <v>5</v>
      </c>
      <c r="K19" s="197">
        <f t="shared" si="2"/>
        <v>7.9491255961844191E-3</v>
      </c>
      <c r="L19" s="197">
        <f t="shared" si="6"/>
        <v>0.93322734499205107</v>
      </c>
      <c r="M19" s="198" t="str">
        <f t="shared" si="4"/>
        <v>B</v>
      </c>
    </row>
    <row r="20" spans="2:13" outlineLevel="1">
      <c r="B20" s="99" t="s">
        <v>97</v>
      </c>
      <c r="C20" s="196">
        <f>'Юнит 16'!AL7</f>
        <v>1597.2169834845743</v>
      </c>
      <c r="D20" s="197">
        <f t="shared" si="0"/>
        <v>8.6564045629798619E-3</v>
      </c>
      <c r="E20" s="197">
        <f t="shared" si="5"/>
        <v>0.98072684629605111</v>
      </c>
      <c r="F20" s="198" t="str">
        <f t="shared" si="3"/>
        <v>C</v>
      </c>
      <c r="G20" s="198" t="str">
        <f t="shared" si="1"/>
        <v>B</v>
      </c>
      <c r="I20" s="262" t="s">
        <v>265</v>
      </c>
      <c r="J20" s="196">
        <f>'Юнит 16'!S49</f>
        <v>5</v>
      </c>
      <c r="K20" s="197">
        <f t="shared" si="2"/>
        <v>7.9491255961844191E-3</v>
      </c>
      <c r="L20" s="197">
        <f t="shared" si="6"/>
        <v>0.9411764705882355</v>
      </c>
      <c r="M20" s="198" t="str">
        <f t="shared" si="4"/>
        <v>B</v>
      </c>
    </row>
    <row r="21" spans="2:13" outlineLevel="1">
      <c r="B21" s="99" t="s">
        <v>182</v>
      </c>
      <c r="C21" s="196">
        <f>'Юнит 16'!AL37</f>
        <v>1513.2109891107077</v>
      </c>
      <c r="D21" s="197">
        <f t="shared" si="0"/>
        <v>8.2011189752764797E-3</v>
      </c>
      <c r="E21" s="197">
        <f t="shared" si="5"/>
        <v>0.98892796527132765</v>
      </c>
      <c r="F21" s="198" t="str">
        <f t="shared" si="3"/>
        <v>C</v>
      </c>
      <c r="G21" s="198" t="str">
        <f t="shared" si="1"/>
        <v>C</v>
      </c>
      <c r="I21" s="99" t="s">
        <v>211</v>
      </c>
      <c r="J21" s="196">
        <f>'Юнит 16'!S26</f>
        <v>4</v>
      </c>
      <c r="K21" s="197">
        <f t="shared" si="2"/>
        <v>6.3593004769475362E-3</v>
      </c>
      <c r="L21" s="197">
        <f t="shared" si="6"/>
        <v>0.94753577106518305</v>
      </c>
      <c r="M21" s="198" t="str">
        <f t="shared" si="4"/>
        <v>B</v>
      </c>
    </row>
    <row r="22" spans="2:13" outlineLevel="1">
      <c r="B22" s="262" t="s">
        <v>268</v>
      </c>
      <c r="C22" s="196">
        <f>'Юнит 16'!AL52</f>
        <v>812.64028130671545</v>
      </c>
      <c r="D22" s="197">
        <f t="shared" si="0"/>
        <v>4.4042500874350542E-3</v>
      </c>
      <c r="E22" s="197">
        <f t="shared" si="5"/>
        <v>0.9933322153587627</v>
      </c>
      <c r="F22" s="198" t="str">
        <f t="shared" si="3"/>
        <v>C</v>
      </c>
      <c r="G22" s="198" t="str">
        <f t="shared" si="1"/>
        <v>C</v>
      </c>
      <c r="I22" s="99" t="s">
        <v>182</v>
      </c>
      <c r="J22" s="196">
        <f>'Юнит 16'!S37</f>
        <v>4</v>
      </c>
      <c r="K22" s="197">
        <f t="shared" si="2"/>
        <v>6.3593004769475362E-3</v>
      </c>
      <c r="L22" s="197">
        <f t="shared" si="6"/>
        <v>0.9538950715421306</v>
      </c>
      <c r="M22" s="198" t="str">
        <f t="shared" si="4"/>
        <v>C</v>
      </c>
    </row>
    <row r="23" spans="2:13" outlineLevel="1">
      <c r="B23" s="99" t="s">
        <v>180</v>
      </c>
      <c r="C23" s="196">
        <f>'Юнит 16'!AL35</f>
        <v>642.71862068965515</v>
      </c>
      <c r="D23" s="197">
        <f t="shared" si="0"/>
        <v>3.4833291020435653E-3</v>
      </c>
      <c r="E23" s="197">
        <f t="shared" si="5"/>
        <v>0.99681554446080622</v>
      </c>
      <c r="F23" s="198" t="str">
        <f t="shared" si="3"/>
        <v>C</v>
      </c>
      <c r="G23" s="198" t="str">
        <f t="shared" si="1"/>
        <v>C</v>
      </c>
      <c r="I23" s="262" t="s">
        <v>262</v>
      </c>
      <c r="J23" s="196">
        <f>'Юнит 16'!S46</f>
        <v>3</v>
      </c>
      <c r="K23" s="197">
        <f t="shared" si="2"/>
        <v>4.7694753577106515E-3</v>
      </c>
      <c r="L23" s="197">
        <f t="shared" si="6"/>
        <v>0.95866454689984126</v>
      </c>
      <c r="M23" s="198" t="str">
        <f t="shared" si="4"/>
        <v>C</v>
      </c>
    </row>
    <row r="24" spans="2:13" outlineLevel="1">
      <c r="B24" s="99" t="s">
        <v>100</v>
      </c>
      <c r="C24" s="196">
        <f>'Юнит 16'!AL10</f>
        <v>622.28332123411985</v>
      </c>
      <c r="D24" s="197">
        <f t="shared" si="0"/>
        <v>3.3725763231275603E-3</v>
      </c>
      <c r="E24" s="197">
        <f t="shared" si="5"/>
        <v>1.0001881207839338</v>
      </c>
      <c r="F24" s="198" t="str">
        <f t="shared" si="3"/>
        <v>C</v>
      </c>
      <c r="G24" s="198" t="str">
        <f t="shared" si="1"/>
        <v>C</v>
      </c>
      <c r="I24" s="262" t="s">
        <v>271</v>
      </c>
      <c r="J24" s="196">
        <f>'Юнит 16'!S55</f>
        <v>3</v>
      </c>
      <c r="K24" s="197">
        <f t="shared" si="2"/>
        <v>4.7694753577106515E-3</v>
      </c>
      <c r="L24" s="197">
        <f t="shared" si="6"/>
        <v>0.96343402225755193</v>
      </c>
      <c r="M24" s="198" t="str">
        <f t="shared" si="4"/>
        <v>C</v>
      </c>
    </row>
    <row r="25" spans="2:13" outlineLevel="1">
      <c r="B25" s="262" t="s">
        <v>267</v>
      </c>
      <c r="C25" s="196">
        <f>'Юнит 16'!AL51</f>
        <v>457.70328493647935</v>
      </c>
      <c r="D25" s="197">
        <f t="shared" si="0"/>
        <v>2.4806052309631461E-3</v>
      </c>
      <c r="E25" s="197">
        <f t="shared" si="5"/>
        <v>1.002668726014897</v>
      </c>
      <c r="F25" s="198" t="str">
        <f t="shared" si="3"/>
        <v>C</v>
      </c>
      <c r="G25" s="198" t="str">
        <f t="shared" si="1"/>
        <v>C</v>
      </c>
      <c r="I25" s="99" t="s">
        <v>100</v>
      </c>
      <c r="J25" s="196">
        <f>'Юнит 16'!S10</f>
        <v>2</v>
      </c>
      <c r="K25" s="197">
        <f t="shared" si="2"/>
        <v>3.1796502384737681E-3</v>
      </c>
      <c r="L25" s="197">
        <f t="shared" si="6"/>
        <v>0.9666136724960257</v>
      </c>
      <c r="M25" s="198" t="str">
        <f t="shared" si="4"/>
        <v>C</v>
      </c>
    </row>
    <row r="26" spans="2:13" outlineLevel="1">
      <c r="B26" s="99" t="s">
        <v>210</v>
      </c>
      <c r="C26" s="196">
        <f>'Юнит 16'!AL25</f>
        <v>425.98024500907451</v>
      </c>
      <c r="D26" s="197">
        <f t="shared" si="0"/>
        <v>2.3086765134384419E-3</v>
      </c>
      <c r="E26" s="197">
        <f t="shared" si="5"/>
        <v>1.0049774025283353</v>
      </c>
      <c r="F26" s="198" t="str">
        <f t="shared" si="3"/>
        <v>C</v>
      </c>
      <c r="G26" s="198" t="str">
        <f t="shared" si="1"/>
        <v>C</v>
      </c>
      <c r="I26" s="99" t="s">
        <v>210</v>
      </c>
      <c r="J26" s="196">
        <f>'Юнит 16'!S25</f>
        <v>2</v>
      </c>
      <c r="K26" s="197">
        <f t="shared" si="2"/>
        <v>3.1796502384737681E-3</v>
      </c>
      <c r="L26" s="197">
        <f t="shared" si="6"/>
        <v>0.96979332273449947</v>
      </c>
      <c r="M26" s="198" t="str">
        <f t="shared" si="4"/>
        <v>C</v>
      </c>
    </row>
    <row r="27" spans="2:13" outlineLevel="1">
      <c r="B27" s="99" t="s">
        <v>105</v>
      </c>
      <c r="C27" s="196">
        <f>'Юнит 16'!AL15</f>
        <v>412.53000000000003</v>
      </c>
      <c r="D27" s="197">
        <f t="shared" si="0"/>
        <v>2.2357804927514227E-3</v>
      </c>
      <c r="E27" s="197">
        <f t="shared" si="5"/>
        <v>1.0072131830210869</v>
      </c>
      <c r="F27" s="198" t="str">
        <f t="shared" si="3"/>
        <v>C</v>
      </c>
      <c r="G27" s="198" t="str">
        <f t="shared" si="1"/>
        <v>C</v>
      </c>
      <c r="I27" s="99" t="s">
        <v>179</v>
      </c>
      <c r="J27" s="196">
        <f>'Юнит 16'!S34</f>
        <v>2</v>
      </c>
      <c r="K27" s="197">
        <f t="shared" si="2"/>
        <v>3.1796502384737681E-3</v>
      </c>
      <c r="L27" s="197">
        <f t="shared" si="6"/>
        <v>0.97297297297297325</v>
      </c>
      <c r="M27" s="198" t="str">
        <f t="shared" si="4"/>
        <v>C</v>
      </c>
    </row>
    <row r="28" spans="2:13" outlineLevel="1">
      <c r="B28" s="99" t="s">
        <v>186</v>
      </c>
      <c r="C28" s="196">
        <f>'Юнит 16'!AL41</f>
        <v>400.49932849364791</v>
      </c>
      <c r="D28" s="197">
        <f t="shared" si="0"/>
        <v>2.1705781058496158E-3</v>
      </c>
      <c r="E28" s="197">
        <f>E24+D28</f>
        <v>1.0023586988897835</v>
      </c>
      <c r="F28" s="198" t="str">
        <f t="shared" si="3"/>
        <v>C</v>
      </c>
      <c r="G28" s="198" t="str">
        <f t="shared" si="1"/>
        <v>C</v>
      </c>
      <c r="I28" s="99" t="s">
        <v>180</v>
      </c>
      <c r="J28" s="196">
        <f>'Юнит 16'!S35</f>
        <v>2</v>
      </c>
      <c r="K28" s="197">
        <f t="shared" si="2"/>
        <v>3.1796502384737681E-3</v>
      </c>
      <c r="L28" s="197">
        <f>L24+K28</f>
        <v>0.9666136724960257</v>
      </c>
      <c r="M28" s="198" t="str">
        <f t="shared" si="4"/>
        <v>C</v>
      </c>
    </row>
    <row r="29" spans="2:13" outlineLevel="1">
      <c r="B29" s="99" t="s">
        <v>198</v>
      </c>
      <c r="C29" s="196">
        <f>'Юнит 16'!AL28</f>
        <v>400.42000000000007</v>
      </c>
      <c r="D29" s="197">
        <f t="shared" si="0"/>
        <v>2.1701481708179403E-3</v>
      </c>
      <c r="E29" s="197">
        <f t="shared" si="5"/>
        <v>1.0045288470606013</v>
      </c>
      <c r="F29" s="198" t="str">
        <f t="shared" si="3"/>
        <v>C</v>
      </c>
      <c r="G29" s="198" t="str">
        <f t="shared" si="1"/>
        <v>C</v>
      </c>
      <c r="I29" s="262" t="s">
        <v>268</v>
      </c>
      <c r="J29" s="196">
        <f>'Юнит 16'!S52</f>
        <v>2</v>
      </c>
      <c r="K29" s="197">
        <f t="shared" si="2"/>
        <v>3.1796502384737681E-3</v>
      </c>
      <c r="L29" s="197">
        <f t="shared" si="6"/>
        <v>0.96979332273449947</v>
      </c>
      <c r="M29" s="198" t="str">
        <f t="shared" si="4"/>
        <v>C</v>
      </c>
    </row>
    <row r="30" spans="2:13" outlineLevel="1">
      <c r="B30" s="99" t="s">
        <v>181</v>
      </c>
      <c r="C30" s="196">
        <f>'Юнит 16'!AL36</f>
        <v>337.90162431941923</v>
      </c>
      <c r="D30" s="197">
        <f t="shared" si="0"/>
        <v>1.8313185953079225E-3</v>
      </c>
      <c r="E30" s="197">
        <f t="shared" si="5"/>
        <v>1.0063601656559091</v>
      </c>
      <c r="F30" s="198" t="str">
        <f t="shared" si="3"/>
        <v>C</v>
      </c>
      <c r="G30" s="198" t="str">
        <f t="shared" si="1"/>
        <v>C</v>
      </c>
      <c r="I30" s="99" t="s">
        <v>101</v>
      </c>
      <c r="J30" s="196">
        <f>'Юнит 16'!S11</f>
        <v>1</v>
      </c>
      <c r="K30" s="197">
        <f t="shared" si="2"/>
        <v>1.589825119236884E-3</v>
      </c>
      <c r="L30" s="197">
        <f t="shared" si="6"/>
        <v>0.97138314785373636</v>
      </c>
      <c r="M30" s="198" t="str">
        <f t="shared" si="4"/>
        <v>C</v>
      </c>
    </row>
    <row r="31" spans="2:13" outlineLevel="1">
      <c r="B31" s="99" t="s">
        <v>183</v>
      </c>
      <c r="C31" s="196">
        <f>'Юнит 16'!AL38</f>
        <v>278.54332123411984</v>
      </c>
      <c r="D31" s="197">
        <f t="shared" si="0"/>
        <v>1.5096156012930897E-3</v>
      </c>
      <c r="E31" s="197">
        <f t="shared" si="5"/>
        <v>1.0078697812572022</v>
      </c>
      <c r="F31" s="198" t="str">
        <f t="shared" si="3"/>
        <v>C</v>
      </c>
      <c r="G31" s="198" t="str">
        <f t="shared" si="1"/>
        <v>C</v>
      </c>
      <c r="I31" s="99" t="s">
        <v>102</v>
      </c>
      <c r="J31" s="196">
        <f>'Юнит 16'!S12</f>
        <v>1</v>
      </c>
      <c r="K31" s="197">
        <f t="shared" si="2"/>
        <v>1.589825119236884E-3</v>
      </c>
      <c r="L31" s="197">
        <f t="shared" si="6"/>
        <v>0.97297297297297325</v>
      </c>
      <c r="M31" s="198" t="str">
        <f t="shared" si="4"/>
        <v>C</v>
      </c>
    </row>
    <row r="32" spans="2:13" outlineLevel="1">
      <c r="B32" s="262" t="s">
        <v>263</v>
      </c>
      <c r="C32" s="196">
        <f>'Юнит 16'!AL47</f>
        <v>261.10628856624305</v>
      </c>
      <c r="D32" s="197">
        <f t="shared" si="0"/>
        <v>1.4151124682111121E-3</v>
      </c>
      <c r="E32" s="197">
        <f t="shared" si="5"/>
        <v>1.0092848937254133</v>
      </c>
      <c r="F32" s="198" t="str">
        <f t="shared" si="3"/>
        <v>C</v>
      </c>
      <c r="G32" s="198" t="str">
        <f t="shared" si="1"/>
        <v>C</v>
      </c>
      <c r="I32" s="99" t="s">
        <v>105</v>
      </c>
      <c r="J32" s="196">
        <f>'Юнит 16'!S15</f>
        <v>1</v>
      </c>
      <c r="K32" s="197">
        <f t="shared" si="2"/>
        <v>1.589825119236884E-3</v>
      </c>
      <c r="L32" s="197">
        <f t="shared" si="6"/>
        <v>0.97456279809221014</v>
      </c>
      <c r="M32" s="198" t="str">
        <f t="shared" si="4"/>
        <v>C</v>
      </c>
    </row>
    <row r="33" spans="2:13" outlineLevel="1">
      <c r="B33" s="99" t="s">
        <v>211</v>
      </c>
      <c r="C33" s="196">
        <f>'Юнит 16'!AL26</f>
        <v>231.73091651542688</v>
      </c>
      <c r="D33" s="197">
        <f t="shared" si="0"/>
        <v>1.2559073587680894E-3</v>
      </c>
      <c r="E33" s="197">
        <f t="shared" si="5"/>
        <v>1.0105408010841814</v>
      </c>
      <c r="F33" s="198" t="str">
        <f t="shared" si="3"/>
        <v>C</v>
      </c>
      <c r="G33" s="198" t="str">
        <f t="shared" si="1"/>
        <v>B</v>
      </c>
      <c r="I33" s="99" t="s">
        <v>173</v>
      </c>
      <c r="J33" s="196">
        <f>'Юнит 16'!S22</f>
        <v>1</v>
      </c>
      <c r="K33" s="197">
        <f t="shared" si="2"/>
        <v>1.589825119236884E-3</v>
      </c>
      <c r="L33" s="197">
        <f t="shared" si="6"/>
        <v>0.97615262321144702</v>
      </c>
      <c r="M33" s="198" t="str">
        <f t="shared" si="4"/>
        <v>C</v>
      </c>
    </row>
    <row r="34" spans="2:13" outlineLevel="1">
      <c r="B34" s="99" t="s">
        <v>102</v>
      </c>
      <c r="C34" s="196">
        <f>'Юнит 16'!AL12</f>
        <v>219.37233212341198</v>
      </c>
      <c r="D34" s="197">
        <f t="shared" si="0"/>
        <v>1.1889277890357326E-3</v>
      </c>
      <c r="E34" s="197">
        <f t="shared" si="5"/>
        <v>1.0117297288732172</v>
      </c>
      <c r="F34" s="198" t="str">
        <f t="shared" si="3"/>
        <v>C</v>
      </c>
      <c r="G34" s="198" t="str">
        <f t="shared" si="1"/>
        <v>C</v>
      </c>
      <c r="I34" s="99" t="s">
        <v>198</v>
      </c>
      <c r="J34" s="196">
        <f>'Юнит 16'!S28</f>
        <v>1</v>
      </c>
      <c r="K34" s="197">
        <f t="shared" si="2"/>
        <v>1.589825119236884E-3</v>
      </c>
      <c r="L34" s="197">
        <f t="shared" si="6"/>
        <v>0.97774244833068391</v>
      </c>
      <c r="M34" s="198" t="str">
        <f t="shared" si="4"/>
        <v>C</v>
      </c>
    </row>
    <row r="35" spans="2:13" outlineLevel="1">
      <c r="B35" s="99" t="s">
        <v>176</v>
      </c>
      <c r="C35" s="196">
        <f>'Юнит 16'!AL31</f>
        <v>199.29932849364809</v>
      </c>
      <c r="D35" s="197">
        <f t="shared" si="0"/>
        <v>1.0801385374749866E-3</v>
      </c>
      <c r="E35" s="197">
        <f t="shared" si="5"/>
        <v>1.0128098674106922</v>
      </c>
      <c r="F35" s="198" t="str">
        <f t="shared" si="3"/>
        <v>C</v>
      </c>
      <c r="G35" s="198" t="str">
        <f t="shared" si="1"/>
        <v>C</v>
      </c>
      <c r="I35" s="99" t="s">
        <v>176</v>
      </c>
      <c r="J35" s="196">
        <f>'Юнит 16'!S31</f>
        <v>1</v>
      </c>
      <c r="K35" s="197">
        <f t="shared" si="2"/>
        <v>1.589825119236884E-3</v>
      </c>
      <c r="L35" s="197">
        <f t="shared" si="6"/>
        <v>0.9793322734499208</v>
      </c>
      <c r="M35" s="198" t="str">
        <f t="shared" si="4"/>
        <v>C</v>
      </c>
    </row>
    <row r="36" spans="2:13" outlineLevel="1">
      <c r="B36" s="99" t="s">
        <v>101</v>
      </c>
      <c r="C36" s="196">
        <f>'Юнит 16'!AL11</f>
        <v>143.75233212341203</v>
      </c>
      <c r="D36" s="197">
        <f t="shared" si="0"/>
        <v>7.7909160533548669E-4</v>
      </c>
      <c r="E36" s="197">
        <f t="shared" si="5"/>
        <v>1.0135889590160276</v>
      </c>
      <c r="F36" s="198" t="str">
        <f t="shared" si="3"/>
        <v>C</v>
      </c>
      <c r="G36" s="198" t="str">
        <f t="shared" si="1"/>
        <v>C</v>
      </c>
      <c r="I36" s="99" t="s">
        <v>177</v>
      </c>
      <c r="J36" s="196">
        <f>'Юнит 16'!S32</f>
        <v>1</v>
      </c>
      <c r="K36" s="197">
        <f t="shared" si="2"/>
        <v>1.589825119236884E-3</v>
      </c>
      <c r="L36" s="197">
        <f t="shared" si="6"/>
        <v>0.98092209856915769</v>
      </c>
      <c r="M36" s="198" t="str">
        <f t="shared" si="4"/>
        <v>C</v>
      </c>
    </row>
    <row r="37" spans="2:13" outlineLevel="1">
      <c r="B37" s="99" t="s">
        <v>173</v>
      </c>
      <c r="C37" s="196">
        <f>'Юнит 16'!AL22</f>
        <v>61.494591651542606</v>
      </c>
      <c r="D37" s="197">
        <f t="shared" si="0"/>
        <v>3.332809939258562E-4</v>
      </c>
      <c r="E37" s="197">
        <f t="shared" si="5"/>
        <v>1.0139222400099535</v>
      </c>
      <c r="F37" s="198" t="str">
        <f t="shared" si="3"/>
        <v>C</v>
      </c>
      <c r="G37" s="198" t="str">
        <f t="shared" si="1"/>
        <v>C</v>
      </c>
      <c r="I37" s="99" t="s">
        <v>181</v>
      </c>
      <c r="J37" s="196">
        <f>'Юнит 16'!S36</f>
        <v>1</v>
      </c>
      <c r="K37" s="197">
        <f t="shared" si="2"/>
        <v>1.589825119236884E-3</v>
      </c>
      <c r="L37" s="197">
        <f t="shared" si="6"/>
        <v>0.98251192368839457</v>
      </c>
      <c r="M37" s="198" t="str">
        <f t="shared" si="4"/>
        <v>C</v>
      </c>
    </row>
    <row r="38" spans="2:13" outlineLevel="1">
      <c r="B38" s="99" t="s">
        <v>103</v>
      </c>
      <c r="C38" s="196">
        <f>'Юнит 16'!AL13</f>
        <v>0</v>
      </c>
      <c r="D38" s="197">
        <f t="shared" si="0"/>
        <v>0</v>
      </c>
      <c r="E38" s="197">
        <f t="shared" si="5"/>
        <v>1.0139222400099535</v>
      </c>
      <c r="F38" s="198" t="str">
        <f t="shared" si="3"/>
        <v>C</v>
      </c>
      <c r="G38" s="198" t="str">
        <f t="shared" si="1"/>
        <v>C</v>
      </c>
      <c r="I38" s="99" t="s">
        <v>183</v>
      </c>
      <c r="J38" s="196">
        <f>'Юнит 16'!S38</f>
        <v>1</v>
      </c>
      <c r="K38" s="197">
        <f t="shared" si="2"/>
        <v>1.589825119236884E-3</v>
      </c>
      <c r="L38" s="197">
        <f t="shared" si="6"/>
        <v>0.98410174880763146</v>
      </c>
      <c r="M38" s="198" t="str">
        <f t="shared" si="4"/>
        <v>C</v>
      </c>
    </row>
    <row r="39" spans="2:13" outlineLevel="1">
      <c r="B39" s="99" t="s">
        <v>178</v>
      </c>
      <c r="C39" s="196">
        <f>'Юнит 16'!AL33</f>
        <v>0</v>
      </c>
      <c r="D39" s="197">
        <f t="shared" si="0"/>
        <v>0</v>
      </c>
      <c r="E39" s="197">
        <f t="shared" si="5"/>
        <v>1.0139222400099535</v>
      </c>
      <c r="F39" s="198" t="str">
        <f t="shared" si="3"/>
        <v>C</v>
      </c>
      <c r="G39" s="198" t="str">
        <f t="shared" si="1"/>
        <v>C</v>
      </c>
      <c r="I39" s="99" t="s">
        <v>186</v>
      </c>
      <c r="J39" s="196">
        <f>'Юнит 16'!S41</f>
        <v>1</v>
      </c>
      <c r="K39" s="197">
        <f t="shared" si="2"/>
        <v>1.589825119236884E-3</v>
      </c>
      <c r="L39" s="197">
        <f t="shared" si="6"/>
        <v>0.98569157392686835</v>
      </c>
      <c r="M39" s="198" t="str">
        <f t="shared" si="4"/>
        <v>C</v>
      </c>
    </row>
    <row r="40" spans="2:13" outlineLevel="1">
      <c r="B40" s="99" t="s">
        <v>199</v>
      </c>
      <c r="C40" s="196">
        <f>'Юнит 16'!AL29</f>
        <v>-0.9876678765880218</v>
      </c>
      <c r="D40" s="197">
        <f t="shared" si="0"/>
        <v>-5.3528436035990561E-6</v>
      </c>
      <c r="E40" s="197">
        <f t="shared" si="5"/>
        <v>1.0139168871663498</v>
      </c>
      <c r="F40" s="198" t="str">
        <f t="shared" si="3"/>
        <v>C</v>
      </c>
      <c r="G40" s="198" t="str">
        <f t="shared" si="1"/>
        <v>C</v>
      </c>
      <c r="I40" s="262" t="s">
        <v>261</v>
      </c>
      <c r="J40" s="196">
        <f>'Юнит 16'!S45</f>
        <v>1</v>
      </c>
      <c r="K40" s="197">
        <f t="shared" si="2"/>
        <v>1.589825119236884E-3</v>
      </c>
      <c r="L40" s="197">
        <f t="shared" si="6"/>
        <v>0.98728139904610523</v>
      </c>
      <c r="M40" s="198" t="str">
        <f t="shared" si="4"/>
        <v>C</v>
      </c>
    </row>
    <row r="41" spans="2:13" outlineLevel="1">
      <c r="B41" s="99" t="s">
        <v>187</v>
      </c>
      <c r="C41" s="196">
        <f>'Юнит 16'!AL42</f>
        <v>-7.9013430127041744</v>
      </c>
      <c r="D41" s="197">
        <f t="shared" si="0"/>
        <v>-4.2822748828792449E-5</v>
      </c>
      <c r="E41" s="197">
        <f t="shared" si="5"/>
        <v>1.013874064417521</v>
      </c>
      <c r="F41" s="198" t="str">
        <f t="shared" si="3"/>
        <v>C</v>
      </c>
      <c r="G41" s="198" t="str">
        <f t="shared" si="1"/>
        <v>C</v>
      </c>
      <c r="I41" s="262" t="s">
        <v>263</v>
      </c>
      <c r="J41" s="196">
        <f>'Юнит 16'!S47</f>
        <v>1</v>
      </c>
      <c r="K41" s="197">
        <f t="shared" si="2"/>
        <v>1.589825119236884E-3</v>
      </c>
      <c r="L41" s="197">
        <f t="shared" si="6"/>
        <v>0.98887122416534212</v>
      </c>
      <c r="M41" s="198" t="str">
        <f t="shared" si="4"/>
        <v>C</v>
      </c>
    </row>
    <row r="42" spans="2:13" outlineLevel="1">
      <c r="B42" s="262" t="s">
        <v>270</v>
      </c>
      <c r="C42" s="196">
        <f>'Юнит 16'!AL54</f>
        <v>-13.827350272232305</v>
      </c>
      <c r="D42" s="197">
        <f t="shared" si="0"/>
        <v>-7.4939810450386796E-5</v>
      </c>
      <c r="E42" s="197">
        <f t="shared" si="5"/>
        <v>1.0137991246070706</v>
      </c>
      <c r="F42" s="198" t="str">
        <f t="shared" si="3"/>
        <v>C</v>
      </c>
      <c r="G42" s="198" t="str">
        <f t="shared" si="1"/>
        <v>C</v>
      </c>
      <c r="I42" s="262" t="s">
        <v>267</v>
      </c>
      <c r="J42" s="196">
        <f>'Юнит 16'!S51</f>
        <v>1</v>
      </c>
      <c r="K42" s="197">
        <f t="shared" si="2"/>
        <v>1.589825119236884E-3</v>
      </c>
      <c r="L42" s="197">
        <f t="shared" si="6"/>
        <v>0.99046104928457901</v>
      </c>
      <c r="M42" s="198" t="str">
        <f t="shared" si="4"/>
        <v>C</v>
      </c>
    </row>
    <row r="43" spans="2:13" outlineLevel="1">
      <c r="B43" s="262" t="s">
        <v>266</v>
      </c>
      <c r="C43" s="196">
        <f>'Юнит 16'!AL50</f>
        <v>-17.778021778584392</v>
      </c>
      <c r="D43" s="197">
        <f t="shared" si="0"/>
        <v>-9.6351184864783014E-5</v>
      </c>
      <c r="E43" s="197">
        <f t="shared" si="5"/>
        <v>1.0137027734222057</v>
      </c>
      <c r="F43" s="198" t="str">
        <f t="shared" si="3"/>
        <v>C</v>
      </c>
      <c r="G43" s="198" t="str">
        <f t="shared" si="1"/>
        <v>C</v>
      </c>
      <c r="I43" s="99" t="s">
        <v>103</v>
      </c>
      <c r="J43" s="196">
        <f>'Юнит 16'!S13</f>
        <v>0</v>
      </c>
      <c r="K43" s="197">
        <f t="shared" si="2"/>
        <v>0</v>
      </c>
      <c r="L43" s="197">
        <f t="shared" si="6"/>
        <v>0.99046104928457901</v>
      </c>
      <c r="M43" s="198" t="str">
        <f t="shared" si="4"/>
        <v>C</v>
      </c>
    </row>
    <row r="44" spans="2:13" outlineLevel="1">
      <c r="B44" s="99" t="s">
        <v>179</v>
      </c>
      <c r="C44" s="196">
        <f>'Юнит 16'!AL34</f>
        <v>-23.665464791288493</v>
      </c>
      <c r="D44" s="197">
        <f t="shared" si="0"/>
        <v>-1.2825924061827851E-4</v>
      </c>
      <c r="E44" s="197">
        <f t="shared" si="5"/>
        <v>1.0135745141815875</v>
      </c>
      <c r="F44" s="198" t="str">
        <f t="shared" si="3"/>
        <v>C</v>
      </c>
      <c r="G44" s="198" t="str">
        <f t="shared" si="1"/>
        <v>C</v>
      </c>
      <c r="I44" s="99" t="s">
        <v>170</v>
      </c>
      <c r="J44" s="196">
        <f>'Юнит 16'!S19</f>
        <v>0</v>
      </c>
      <c r="K44" s="197">
        <f t="shared" si="2"/>
        <v>0</v>
      </c>
      <c r="L44" s="197">
        <f t="shared" si="6"/>
        <v>0.99046104928457901</v>
      </c>
      <c r="M44" s="198" t="str">
        <f t="shared" si="4"/>
        <v>C</v>
      </c>
    </row>
    <row r="45" spans="2:13" outlineLevel="1">
      <c r="B45" s="262" t="s">
        <v>261</v>
      </c>
      <c r="C45" s="196">
        <f>'Юнит 16'!AL45</f>
        <v>-33.418375680580823</v>
      </c>
      <c r="D45" s="197">
        <f t="shared" si="0"/>
        <v>-1.8111689439817991E-4</v>
      </c>
      <c r="E45" s="197">
        <f t="shared" si="5"/>
        <v>1.0133933972871894</v>
      </c>
      <c r="F45" s="198" t="str">
        <f t="shared" si="3"/>
        <v>C</v>
      </c>
      <c r="G45" s="198" t="str">
        <f t="shared" si="1"/>
        <v>C</v>
      </c>
      <c r="I45" s="99" t="s">
        <v>172</v>
      </c>
      <c r="J45" s="196">
        <f>'Юнит 16'!S21</f>
        <v>0</v>
      </c>
      <c r="K45" s="197">
        <f t="shared" si="2"/>
        <v>0</v>
      </c>
      <c r="L45" s="197">
        <f t="shared" si="6"/>
        <v>0.99046104928457901</v>
      </c>
      <c r="M45" s="198" t="str">
        <f t="shared" si="4"/>
        <v>C</v>
      </c>
    </row>
    <row r="46" spans="2:13" outlineLevel="1">
      <c r="B46" s="262" t="s">
        <v>260</v>
      </c>
      <c r="C46" s="196">
        <f>'Юнит 16'!AL44</f>
        <v>-38.519047186932852</v>
      </c>
      <c r="D46" s="197">
        <f t="shared" si="0"/>
        <v>-2.087609005403632E-4</v>
      </c>
      <c r="E46" s="197">
        <f t="shared" si="5"/>
        <v>1.013184636386649</v>
      </c>
      <c r="F46" s="198" t="str">
        <f t="shared" si="3"/>
        <v>C</v>
      </c>
      <c r="G46" s="198" t="str">
        <f t="shared" si="1"/>
        <v>C</v>
      </c>
      <c r="I46" s="99" t="s">
        <v>197</v>
      </c>
      <c r="J46" s="196">
        <f>'Юнит 16'!S27</f>
        <v>0</v>
      </c>
      <c r="K46" s="197">
        <f t="shared" si="2"/>
        <v>0</v>
      </c>
      <c r="L46" s="197">
        <f t="shared" si="6"/>
        <v>0.99046104928457901</v>
      </c>
      <c r="M46" s="198" t="str">
        <f t="shared" si="4"/>
        <v>C</v>
      </c>
    </row>
    <row r="47" spans="2:13" outlineLevel="1">
      <c r="B47" s="262" t="s">
        <v>272</v>
      </c>
      <c r="C47" s="196">
        <f>'Юнит 16'!AL56</f>
        <v>-38.519047186932852</v>
      </c>
      <c r="D47" s="197">
        <f t="shared" si="0"/>
        <v>-2.087609005403632E-4</v>
      </c>
      <c r="E47" s="197">
        <f t="shared" si="5"/>
        <v>1.0129758754861087</v>
      </c>
      <c r="F47" s="198" t="str">
        <f t="shared" si="3"/>
        <v>C</v>
      </c>
      <c r="G47" s="198" t="str">
        <f t="shared" si="1"/>
        <v>C</v>
      </c>
      <c r="I47" s="99" t="s">
        <v>199</v>
      </c>
      <c r="J47" s="196">
        <f>'Юнит 16'!S29</f>
        <v>0</v>
      </c>
      <c r="K47" s="197">
        <f t="shared" si="2"/>
        <v>0</v>
      </c>
      <c r="L47" s="197">
        <f t="shared" si="6"/>
        <v>0.99046104928457901</v>
      </c>
      <c r="M47" s="198" t="str">
        <f t="shared" si="4"/>
        <v>C</v>
      </c>
    </row>
    <row r="48" spans="2:13" outlineLevel="1">
      <c r="B48" s="99" t="s">
        <v>185</v>
      </c>
      <c r="C48" s="196">
        <f>'Юнит 16'!AL40</f>
        <v>-108.93367513611615</v>
      </c>
      <c r="D48" s="197">
        <f t="shared" si="0"/>
        <v>-5.9038563467638514E-4</v>
      </c>
      <c r="E48" s="197">
        <f t="shared" si="5"/>
        <v>1.0123854898514324</v>
      </c>
      <c r="F48" s="198" t="str">
        <f>IF(AND(E48&lt;=0),"C",IF(E48&lt;=0.8,"A",IF(E48&lt;=0.95,"B","C")))</f>
        <v>C</v>
      </c>
      <c r="G48" s="198" t="str">
        <f t="shared" si="1"/>
        <v>C</v>
      </c>
      <c r="I48" s="99" t="s">
        <v>178</v>
      </c>
      <c r="J48" s="196">
        <f>'Юнит 16'!S33</f>
        <v>0</v>
      </c>
      <c r="K48" s="197">
        <f t="shared" si="2"/>
        <v>0</v>
      </c>
      <c r="L48" s="197">
        <f t="shared" si="6"/>
        <v>0.99046104928457901</v>
      </c>
      <c r="M48" s="198" t="str">
        <f t="shared" si="4"/>
        <v>C</v>
      </c>
    </row>
    <row r="49" spans="2:16" outlineLevel="1">
      <c r="B49" s="262" t="s">
        <v>264</v>
      </c>
      <c r="C49" s="196">
        <f>'Юнит 16'!AL48</f>
        <v>-121.26371143375681</v>
      </c>
      <c r="D49" s="197">
        <f>C49/C$58</f>
        <v>-6.5721048287938121E-4</v>
      </c>
      <c r="E49" s="197">
        <f>E48+D49</f>
        <v>1.0117282793685529</v>
      </c>
      <c r="F49" s="198" t="str">
        <f t="shared" si="3"/>
        <v>C</v>
      </c>
      <c r="G49" s="198" t="str">
        <f t="shared" si="1"/>
        <v>C</v>
      </c>
      <c r="I49" s="99" t="s">
        <v>185</v>
      </c>
      <c r="J49" s="196">
        <f>'Юнит 16'!S40</f>
        <v>0</v>
      </c>
      <c r="K49" s="197">
        <f t="shared" si="2"/>
        <v>0</v>
      </c>
      <c r="L49" s="197">
        <f t="shared" si="6"/>
        <v>0.99046104928457901</v>
      </c>
      <c r="M49" s="198" t="str">
        <f t="shared" si="4"/>
        <v>C</v>
      </c>
    </row>
    <row r="50" spans="2:16" outlineLevel="1">
      <c r="B50" s="99" t="s">
        <v>197</v>
      </c>
      <c r="C50" s="196">
        <f>'Юнит 16'!AL27</f>
        <v>-171.12766787658805</v>
      </c>
      <c r="D50" s="197">
        <f t="shared" si="0"/>
        <v>-9.2745715853033677E-4</v>
      </c>
      <c r="E50" s="197">
        <f t="shared" si="5"/>
        <v>1.0108008222100227</v>
      </c>
      <c r="F50" s="198" t="str">
        <f t="shared" si="3"/>
        <v>C</v>
      </c>
      <c r="G50" s="198" t="str">
        <f t="shared" si="1"/>
        <v>C</v>
      </c>
      <c r="I50" s="99" t="s">
        <v>187</v>
      </c>
      <c r="J50" s="196">
        <f>'Юнит 16'!S42</f>
        <v>0</v>
      </c>
      <c r="K50" s="197">
        <f>J50/J$58</f>
        <v>0</v>
      </c>
      <c r="L50" s="197">
        <f t="shared" si="6"/>
        <v>0.99046104928457901</v>
      </c>
      <c r="M50" s="198" t="str">
        <f>_xlfn.IFS(L50&lt;80%,"A",L50&lt;=95%,"B",L50&gt;95%,"C")</f>
        <v>C</v>
      </c>
    </row>
    <row r="51" spans="2:16" outlineLevel="1">
      <c r="B51" s="99" t="s">
        <v>170</v>
      </c>
      <c r="C51" s="196">
        <f>'Юнит 16'!AL19</f>
        <v>-192.62</v>
      </c>
      <c r="D51" s="197">
        <f t="shared" si="0"/>
        <v>-1.0439387160055731E-3</v>
      </c>
      <c r="E51" s="197">
        <f t="shared" si="5"/>
        <v>1.0097568834940172</v>
      </c>
      <c r="F51" s="198" t="str">
        <f t="shared" si="3"/>
        <v>C</v>
      </c>
      <c r="G51" s="198" t="str">
        <f t="shared" si="1"/>
        <v>C</v>
      </c>
      <c r="I51" s="99" t="s">
        <v>188</v>
      </c>
      <c r="J51" s="196">
        <f>'Юнит 16'!S43</f>
        <v>0</v>
      </c>
      <c r="K51" s="197">
        <f t="shared" si="2"/>
        <v>0</v>
      </c>
      <c r="L51" s="197">
        <f t="shared" si="6"/>
        <v>0.99046104928457901</v>
      </c>
      <c r="M51" s="198" t="str">
        <f t="shared" si="4"/>
        <v>C</v>
      </c>
    </row>
    <row r="52" spans="2:16" outlineLevel="1">
      <c r="B52" s="99" t="s">
        <v>188</v>
      </c>
      <c r="C52" s="196">
        <f>'Юнит 16'!AL43</f>
        <v>-203.48636116152451</v>
      </c>
      <c r="D52" s="197">
        <f t="shared" si="0"/>
        <v>-1.1028309136933247E-3</v>
      </c>
      <c r="E52" s="197">
        <f t="shared" si="5"/>
        <v>1.0086540525803238</v>
      </c>
      <c r="F52" s="198" t="str">
        <f t="shared" si="3"/>
        <v>C</v>
      </c>
      <c r="G52" s="198" t="str">
        <f t="shared" si="1"/>
        <v>C</v>
      </c>
      <c r="I52" s="262" t="s">
        <v>260</v>
      </c>
      <c r="J52" s="196">
        <f>'Юнит 16'!S44</f>
        <v>0</v>
      </c>
      <c r="K52" s="197">
        <f t="shared" si="2"/>
        <v>0</v>
      </c>
      <c r="L52" s="197">
        <f t="shared" si="6"/>
        <v>0.99046104928457901</v>
      </c>
      <c r="M52" s="198" t="str">
        <f t="shared" si="4"/>
        <v>C</v>
      </c>
    </row>
    <row r="53" spans="2:16" outlineLevel="1">
      <c r="B53" s="262" t="s">
        <v>269</v>
      </c>
      <c r="C53" s="196">
        <f>'Юнит 16'!AL53</f>
        <v>-208.31904718693286</v>
      </c>
      <c r="D53" s="197">
        <f t="shared" si="0"/>
        <v>-1.1290225243475811E-3</v>
      </c>
      <c r="E53" s="197">
        <f t="shared" si="5"/>
        <v>1.0075250300559762</v>
      </c>
      <c r="F53" s="198" t="str">
        <f t="shared" si="3"/>
        <v>C</v>
      </c>
      <c r="G53" s="198" t="str">
        <f t="shared" si="1"/>
        <v>C</v>
      </c>
      <c r="I53" s="262" t="s">
        <v>264</v>
      </c>
      <c r="J53" s="196">
        <f>'Юнит 16'!S48</f>
        <v>0</v>
      </c>
      <c r="K53" s="197">
        <f t="shared" si="2"/>
        <v>0</v>
      </c>
      <c r="L53" s="197">
        <f t="shared" si="6"/>
        <v>0.99046104928457901</v>
      </c>
      <c r="M53" s="198" t="str">
        <f t="shared" si="4"/>
        <v>C</v>
      </c>
    </row>
    <row r="54" spans="2:16" outlineLevel="1">
      <c r="B54" s="99" t="s">
        <v>172</v>
      </c>
      <c r="C54" s="196">
        <f>'Юнит 16'!AL21</f>
        <v>-239.83805807622505</v>
      </c>
      <c r="D54" s="197">
        <f t="shared" si="0"/>
        <v>-1.299845469823302E-3</v>
      </c>
      <c r="E54" s="197">
        <f t="shared" si="5"/>
        <v>1.006225184586153</v>
      </c>
      <c r="F54" s="198" t="str">
        <f t="shared" si="3"/>
        <v>C</v>
      </c>
      <c r="G54" s="198" t="str">
        <f t="shared" si="1"/>
        <v>C</v>
      </c>
      <c r="I54" s="262" t="s">
        <v>266</v>
      </c>
      <c r="J54" s="196">
        <f>'Юнит 16'!S50</f>
        <v>0</v>
      </c>
      <c r="K54" s="197">
        <f t="shared" si="2"/>
        <v>0</v>
      </c>
      <c r="L54" s="197">
        <f t="shared" si="6"/>
        <v>0.99046104928457901</v>
      </c>
      <c r="M54" s="198" t="str">
        <f t="shared" si="4"/>
        <v>C</v>
      </c>
    </row>
    <row r="55" spans="2:16" outlineLevel="1">
      <c r="B55" s="262" t="s">
        <v>265</v>
      </c>
      <c r="C55" s="196">
        <f>'Юнит 16'!AL49</f>
        <v>-721.88236842105266</v>
      </c>
      <c r="D55" s="197">
        <f t="shared" si="0"/>
        <v>-3.9123712636098835E-3</v>
      </c>
      <c r="E55" s="197">
        <f t="shared" si="5"/>
        <v>1.002312813322543</v>
      </c>
      <c r="F55" s="198" t="str">
        <f t="shared" si="3"/>
        <v>C</v>
      </c>
      <c r="G55" s="198" t="str">
        <f t="shared" si="1"/>
        <v>B</v>
      </c>
      <c r="I55" s="262" t="s">
        <v>269</v>
      </c>
      <c r="J55" s="196">
        <f>'Юнит 16'!S53</f>
        <v>0</v>
      </c>
      <c r="K55" s="197">
        <f t="shared" si="2"/>
        <v>0</v>
      </c>
      <c r="L55" s="197">
        <f t="shared" si="6"/>
        <v>0.99046104928457901</v>
      </c>
      <c r="M55" s="198" t="str">
        <f t="shared" si="4"/>
        <v>C</v>
      </c>
    </row>
    <row r="56" spans="2:16" outlineLevel="1">
      <c r="B56" s="99" t="s">
        <v>177</v>
      </c>
      <c r="C56" s="196">
        <f>'Юнит 16'!AL32</f>
        <v>-736.45137931034526</v>
      </c>
      <c r="D56" s="197">
        <f t="shared" si="0"/>
        <v>-3.9913306370977838E-3</v>
      </c>
      <c r="E56" s="197">
        <f t="shared" si="5"/>
        <v>0.99832148268544518</v>
      </c>
      <c r="F56" s="198" t="str">
        <f t="shared" si="3"/>
        <v>C</v>
      </c>
      <c r="G56" s="198" t="str">
        <f t="shared" si="1"/>
        <v>C</v>
      </c>
      <c r="I56" s="262" t="s">
        <v>270</v>
      </c>
      <c r="J56" s="196">
        <f>'Юнит 16'!S54</f>
        <v>0</v>
      </c>
      <c r="K56" s="197">
        <f t="shared" si="2"/>
        <v>0</v>
      </c>
      <c r="L56" s="197">
        <f t="shared" si="6"/>
        <v>0.99046104928457901</v>
      </c>
      <c r="M56" s="198" t="str">
        <f t="shared" si="4"/>
        <v>C</v>
      </c>
    </row>
    <row r="57" spans="2:16" outlineLevel="1">
      <c r="B57" s="262" t="s">
        <v>271</v>
      </c>
      <c r="C57" s="196">
        <f>'Юнит 16'!AL55</f>
        <v>-986.50568965517266</v>
      </c>
      <c r="D57" s="197">
        <f t="shared" si="0"/>
        <v>-5.3465449225979303E-3</v>
      </c>
      <c r="E57" s="197">
        <f t="shared" si="5"/>
        <v>0.99297493776284729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'Юнит 16'!S56</f>
        <v>0</v>
      </c>
      <c r="K57" s="197">
        <f t="shared" si="2"/>
        <v>0</v>
      </c>
      <c r="L57" s="197">
        <f t="shared" si="6"/>
        <v>0.99046104928457901</v>
      </c>
      <c r="M57" s="198" t="str">
        <f t="shared" si="4"/>
        <v>C</v>
      </c>
    </row>
    <row r="58" spans="2:16" outlineLevel="1">
      <c r="C58" s="203">
        <f>SUM(C4:C57)</f>
        <v>184512.74681814914</v>
      </c>
      <c r="D58" s="204">
        <f>SUM(D4:D44)</f>
        <v>1.0205995764187406</v>
      </c>
      <c r="J58" s="203">
        <f>SUM(J4:J57)</f>
        <v>629</v>
      </c>
      <c r="K58" s="204">
        <f>SUM(K4:K44)</f>
        <v>1.0000000000000002</v>
      </c>
    </row>
    <row r="60" spans="2:16" ht="16" hidden="1" outlineLevel="1" thickBot="1">
      <c r="B60" s="539"/>
      <c r="C60" s="540"/>
      <c r="D60" s="540"/>
      <c r="E60" s="540"/>
      <c r="F60" s="540"/>
      <c r="G60" s="540"/>
      <c r="H60" s="540"/>
      <c r="I60" s="540"/>
      <c r="J60" s="540"/>
      <c r="K60" s="540"/>
      <c r="L60" s="540"/>
      <c r="M60" s="541"/>
      <c r="O60" s="205"/>
      <c r="P60" s="205"/>
    </row>
    <row r="61" spans="2:16" ht="3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70" priority="10" operator="equal">
      <formula>"C"</formula>
    </cfRule>
    <cfRule type="cellIs" dxfId="369" priority="11" operator="equal">
      <formula>"B"</formula>
    </cfRule>
    <cfRule type="cellIs" dxfId="368" priority="12" operator="equal">
      <formula>"A"</formula>
    </cfRule>
  </conditionalFormatting>
  <conditionalFormatting sqref="G62:G113">
    <cfRule type="cellIs" dxfId="367" priority="7" operator="equal">
      <formula>"C"</formula>
    </cfRule>
    <cfRule type="cellIs" dxfId="366" priority="8" operator="equal">
      <formula>"B"</formula>
    </cfRule>
    <cfRule type="cellIs" dxfId="365" priority="9" operator="equal">
      <formula>"A"</formula>
    </cfRule>
  </conditionalFormatting>
  <conditionalFormatting sqref="F4:F57">
    <cfRule type="cellIs" dxfId="364" priority="4" operator="equal">
      <formula>"C"</formula>
    </cfRule>
    <cfRule type="cellIs" dxfId="363" priority="5" operator="equal">
      <formula>"B"</formula>
    </cfRule>
    <cfRule type="cellIs" dxfId="362" priority="6" operator="equal">
      <formula>"A"</formula>
    </cfRule>
  </conditionalFormatting>
  <conditionalFormatting sqref="F62:F113">
    <cfRule type="cellIs" dxfId="361" priority="1" operator="equal">
      <formula>"C"</formula>
    </cfRule>
    <cfRule type="cellIs" dxfId="360" priority="2" operator="equal">
      <formula>"B"</formula>
    </cfRule>
    <cfRule type="cellIs" dxfId="359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8FB1-B321-4225-97E0-2B10BC28E84C}">
  <dimension ref="B1:Q115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111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15'!AL4</f>
        <v>111867.77004716548</v>
      </c>
      <c r="D4" s="197">
        <f t="shared" ref="D4:D57" si="0">C4/C$58</f>
        <v>0.51280246260177265</v>
      </c>
      <c r="E4" s="197">
        <f>D4</f>
        <v>0.51280246260177265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'Юнит 15'!S4</f>
        <v>260</v>
      </c>
      <c r="K4" s="197">
        <f t="shared" ref="K4:K57" si="2">J4/J$58</f>
        <v>0.41009463722397477</v>
      </c>
      <c r="L4" s="197">
        <f>K4</f>
        <v>0.41009463722397477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15'!AL3</f>
        <v>29380.077554018659</v>
      </c>
      <c r="D5" s="197">
        <f t="shared" si="0"/>
        <v>0.13467843432276927</v>
      </c>
      <c r="E5" s="197">
        <f>E4+D5</f>
        <v>0.64748089692454192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15'!S3</f>
        <v>88</v>
      </c>
      <c r="K5" s="197">
        <f t="shared" si="2"/>
        <v>0.13880126182965299</v>
      </c>
      <c r="L5" s="197">
        <f>L4+K5</f>
        <v>0.54889589905362779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15'!AL8</f>
        <v>15224.710939740919</v>
      </c>
      <c r="D6" s="197">
        <f t="shared" si="0"/>
        <v>6.9790157245537332E-2</v>
      </c>
      <c r="E6" s="197">
        <f t="shared" ref="E6:E57" si="5">E5+D6</f>
        <v>0.7172710541700793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15'!S8</f>
        <v>42</v>
      </c>
      <c r="K6" s="197">
        <f t="shared" si="2"/>
        <v>6.6246056782334389E-2</v>
      </c>
      <c r="L6" s="197">
        <f t="shared" ref="L6:L57" si="6">L5+K6</f>
        <v>0.61514195583596221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'Юнит 15'!AL6</f>
        <v>11553.97010607327</v>
      </c>
      <c r="D7" s="197">
        <f t="shared" si="0"/>
        <v>5.2963461421673012E-2</v>
      </c>
      <c r="E7" s="197">
        <f t="shared" si="5"/>
        <v>0.77023451559175227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15'!S5</f>
        <v>34</v>
      </c>
      <c r="K7" s="197">
        <f t="shared" si="2"/>
        <v>5.362776025236593E-2</v>
      </c>
      <c r="L7" s="197">
        <f t="shared" si="6"/>
        <v>0.66876971608832814</v>
      </c>
      <c r="M7" s="198" t="str">
        <f t="shared" si="4"/>
        <v>A</v>
      </c>
    </row>
    <row r="8" spans="2:17" outlineLevel="1">
      <c r="B8" s="99" t="s">
        <v>201</v>
      </c>
      <c r="C8" s="196">
        <f>'Юнит 15'!AL17</f>
        <v>8648.9076089427454</v>
      </c>
      <c r="D8" s="197">
        <f t="shared" si="0"/>
        <v>3.9646639231398786E-2</v>
      </c>
      <c r="E8" s="197">
        <f t="shared" si="5"/>
        <v>0.80988115482315104</v>
      </c>
      <c r="F8" s="198" t="str">
        <f t="shared" si="3"/>
        <v>B</v>
      </c>
      <c r="G8" s="198" t="str">
        <f t="shared" si="1"/>
        <v>A</v>
      </c>
      <c r="I8" s="99" t="s">
        <v>96</v>
      </c>
      <c r="J8" s="196">
        <f>'Юнит 15'!S6</f>
        <v>27</v>
      </c>
      <c r="K8" s="197">
        <f t="shared" si="2"/>
        <v>4.2586750788643532E-2</v>
      </c>
      <c r="L8" s="197">
        <f t="shared" si="6"/>
        <v>0.71135646687697163</v>
      </c>
      <c r="M8" s="198" t="str">
        <f t="shared" si="4"/>
        <v>A</v>
      </c>
    </row>
    <row r="9" spans="2:17" outlineLevel="1">
      <c r="B9" s="99" t="s">
        <v>99</v>
      </c>
      <c r="C9" s="196">
        <f>'Юнит 15'!AL9</f>
        <v>7817.1843696893739</v>
      </c>
      <c r="D9" s="197">
        <f t="shared" si="0"/>
        <v>3.5834015406749131E-2</v>
      </c>
      <c r="E9" s="197">
        <f t="shared" si="5"/>
        <v>0.84571517022990017</v>
      </c>
      <c r="F9" s="198" t="str">
        <f t="shared" si="3"/>
        <v>B</v>
      </c>
      <c r="G9" s="198" t="str">
        <f t="shared" si="1"/>
        <v>B</v>
      </c>
      <c r="I9" s="99" t="s">
        <v>201</v>
      </c>
      <c r="J9" s="196">
        <f>'Юнит 15'!S17</f>
        <v>26</v>
      </c>
      <c r="K9" s="197">
        <f t="shared" si="2"/>
        <v>4.1009463722397478E-2</v>
      </c>
      <c r="L9" s="197">
        <f t="shared" si="6"/>
        <v>0.75236593059936907</v>
      </c>
      <c r="M9" s="198" t="str">
        <f t="shared" si="4"/>
        <v>A</v>
      </c>
    </row>
    <row r="10" spans="2:17" outlineLevel="1">
      <c r="B10" s="99" t="s">
        <v>174</v>
      </c>
      <c r="C10" s="196">
        <f>'Юнит 15'!AL23</f>
        <v>7397.4468924223393</v>
      </c>
      <c r="D10" s="197">
        <f t="shared" si="0"/>
        <v>3.3909936542049844E-2</v>
      </c>
      <c r="E10" s="197">
        <f t="shared" si="5"/>
        <v>0.87962510677195005</v>
      </c>
      <c r="F10" s="198" t="str">
        <f t="shared" si="3"/>
        <v>B</v>
      </c>
      <c r="G10" s="198" t="str">
        <f t="shared" si="1"/>
        <v>B</v>
      </c>
      <c r="I10" s="99" t="s">
        <v>200</v>
      </c>
      <c r="J10" s="196">
        <f>'Юнит 15'!S16</f>
        <v>17</v>
      </c>
      <c r="K10" s="197">
        <f t="shared" si="2"/>
        <v>2.6813880126182965E-2</v>
      </c>
      <c r="L10" s="197">
        <f t="shared" si="6"/>
        <v>0.77917981072555209</v>
      </c>
      <c r="M10" s="198" t="str">
        <f t="shared" si="4"/>
        <v>A</v>
      </c>
    </row>
    <row r="11" spans="2:17" outlineLevel="1">
      <c r="B11" s="99" t="s">
        <v>200</v>
      </c>
      <c r="C11" s="196">
        <f>'Юнит 15'!AL16</f>
        <v>6537.5919255885228</v>
      </c>
      <c r="D11" s="197">
        <f t="shared" si="0"/>
        <v>2.9968356726104286E-2</v>
      </c>
      <c r="E11" s="197">
        <f t="shared" si="5"/>
        <v>0.90959346349805437</v>
      </c>
      <c r="F11" s="198" t="str">
        <f t="shared" si="3"/>
        <v>B</v>
      </c>
      <c r="G11" s="198" t="str">
        <f t="shared" si="1"/>
        <v>A</v>
      </c>
      <c r="I11" s="99" t="s">
        <v>174</v>
      </c>
      <c r="J11" s="196">
        <f>'Юнит 15'!S23</f>
        <v>15</v>
      </c>
      <c r="K11" s="197">
        <f t="shared" si="2"/>
        <v>2.365930599369085E-2</v>
      </c>
      <c r="L11" s="197">
        <f t="shared" si="6"/>
        <v>0.80283911671924291</v>
      </c>
      <c r="M11" s="198" t="str">
        <f t="shared" si="4"/>
        <v>B</v>
      </c>
    </row>
    <row r="12" spans="2:17" outlineLevel="1">
      <c r="B12" s="99" t="s">
        <v>202</v>
      </c>
      <c r="C12" s="196">
        <f>'Юнит 15'!AL18</f>
        <v>5335.677393787435</v>
      </c>
      <c r="D12" s="197">
        <f t="shared" si="0"/>
        <v>2.4458774015332519E-2</v>
      </c>
      <c r="E12" s="197">
        <f t="shared" si="5"/>
        <v>0.93405223751338684</v>
      </c>
      <c r="F12" s="198" t="str">
        <f t="shared" si="3"/>
        <v>B</v>
      </c>
      <c r="G12" s="198" t="str">
        <f t="shared" si="1"/>
        <v>B</v>
      </c>
      <c r="I12" s="99" t="s">
        <v>97</v>
      </c>
      <c r="J12" s="196">
        <f>'Юнит 15'!S7</f>
        <v>14</v>
      </c>
      <c r="K12" s="197">
        <f t="shared" si="2"/>
        <v>2.2082018927444796E-2</v>
      </c>
      <c r="L12" s="197">
        <f t="shared" si="6"/>
        <v>0.82492113564668768</v>
      </c>
      <c r="M12" s="198" t="str">
        <f t="shared" si="4"/>
        <v>B</v>
      </c>
    </row>
    <row r="13" spans="2:17" outlineLevel="1">
      <c r="B13" s="99" t="s">
        <v>171</v>
      </c>
      <c r="C13" s="196">
        <f>'Юнит 15'!AL20</f>
        <v>4851.189192422341</v>
      </c>
      <c r="D13" s="197">
        <f t="shared" si="0"/>
        <v>2.2237877481355181E-2</v>
      </c>
      <c r="E13" s="197">
        <f t="shared" si="5"/>
        <v>0.95629011499474204</v>
      </c>
      <c r="F13" s="198" t="str">
        <f t="shared" si="3"/>
        <v>C</v>
      </c>
      <c r="G13" s="198" t="str">
        <f t="shared" si="1"/>
        <v>B</v>
      </c>
      <c r="I13" s="99" t="s">
        <v>99</v>
      </c>
      <c r="J13" s="196">
        <f>'Юнит 15'!S9</f>
        <v>14</v>
      </c>
      <c r="K13" s="197">
        <f t="shared" si="2"/>
        <v>2.2082018927444796E-2</v>
      </c>
      <c r="L13" s="197">
        <f t="shared" si="6"/>
        <v>0.84700315457413244</v>
      </c>
      <c r="M13" s="198" t="str">
        <f t="shared" si="4"/>
        <v>B</v>
      </c>
    </row>
    <row r="14" spans="2:17" outlineLevel="1">
      <c r="B14" s="99" t="s">
        <v>95</v>
      </c>
      <c r="C14" s="196">
        <f>'Юнит 15'!AL5</f>
        <v>4798.0430289316055</v>
      </c>
      <c r="D14" s="197">
        <f t="shared" si="0"/>
        <v>2.1994255180630005E-2</v>
      </c>
      <c r="E14" s="197">
        <f t="shared" si="5"/>
        <v>0.97828437017537206</v>
      </c>
      <c r="F14" s="198" t="str">
        <f t="shared" si="3"/>
        <v>C</v>
      </c>
      <c r="G14" s="198" t="str">
        <f t="shared" si="1"/>
        <v>A</v>
      </c>
      <c r="I14" s="99" t="s">
        <v>202</v>
      </c>
      <c r="J14" s="196">
        <f>'Юнит 15'!S18</f>
        <v>12</v>
      </c>
      <c r="K14" s="197">
        <f t="shared" si="2"/>
        <v>1.8927444794952682E-2</v>
      </c>
      <c r="L14" s="197">
        <f t="shared" si="6"/>
        <v>0.86593059936908512</v>
      </c>
      <c r="M14" s="198" t="str">
        <f t="shared" si="4"/>
        <v>B</v>
      </c>
    </row>
    <row r="15" spans="2:17" outlineLevel="1">
      <c r="B15" s="99" t="s">
        <v>97</v>
      </c>
      <c r="C15" s="196">
        <f>'Юнит 15'!AL7</f>
        <v>3627.3284945257024</v>
      </c>
      <c r="D15" s="197">
        <f t="shared" si="0"/>
        <v>1.6627693426570563E-2</v>
      </c>
      <c r="E15" s="197">
        <f t="shared" si="5"/>
        <v>0.99491206360194262</v>
      </c>
      <c r="F15" s="198" t="str">
        <f t="shared" si="3"/>
        <v>C</v>
      </c>
      <c r="G15" s="198" t="str">
        <f t="shared" si="1"/>
        <v>B</v>
      </c>
      <c r="I15" s="99" t="s">
        <v>171</v>
      </c>
      <c r="J15" s="196">
        <f>'Юнит 15'!S20</f>
        <v>10</v>
      </c>
      <c r="K15" s="197">
        <f t="shared" si="2"/>
        <v>1.5772870662460567E-2</v>
      </c>
      <c r="L15" s="197">
        <f t="shared" si="6"/>
        <v>0.8817034700315457</v>
      </c>
      <c r="M15" s="198" t="str">
        <f t="shared" si="4"/>
        <v>B</v>
      </c>
    </row>
    <row r="16" spans="2:17" outlineLevel="1">
      <c r="B16" s="99" t="s">
        <v>209</v>
      </c>
      <c r="C16" s="196">
        <f>'Юнит 15'!AL24</f>
        <v>3409.1982636021744</v>
      </c>
      <c r="D16" s="197">
        <f t="shared" si="0"/>
        <v>1.5627783268905692E-2</v>
      </c>
      <c r="E16" s="197">
        <f t="shared" si="5"/>
        <v>1.0105398468708484</v>
      </c>
      <c r="F16" s="198" t="str">
        <f t="shared" si="3"/>
        <v>C</v>
      </c>
      <c r="G16" s="198" t="str">
        <f t="shared" si="1"/>
        <v>B</v>
      </c>
      <c r="I16" s="99" t="s">
        <v>209</v>
      </c>
      <c r="J16" s="196">
        <f>'Юнит 15'!S24</f>
        <v>8</v>
      </c>
      <c r="K16" s="197">
        <f t="shared" si="2"/>
        <v>1.2618296529968454E-2</v>
      </c>
      <c r="L16" s="197">
        <f t="shared" si="6"/>
        <v>0.89432176656151419</v>
      </c>
      <c r="M16" s="198" t="str">
        <f t="shared" si="4"/>
        <v>B</v>
      </c>
    </row>
    <row r="17" spans="2:13" outlineLevel="1">
      <c r="B17" s="99" t="s">
        <v>177</v>
      </c>
      <c r="C17" s="196">
        <f>'Юнит 15'!AL32</f>
        <v>3127.1813590054321</v>
      </c>
      <c r="D17" s="197">
        <f t="shared" si="0"/>
        <v>1.4335016253780921E-2</v>
      </c>
      <c r="E17" s="197">
        <f t="shared" si="5"/>
        <v>1.0248748631246294</v>
      </c>
      <c r="F17" s="198" t="str">
        <f t="shared" si="3"/>
        <v>C</v>
      </c>
      <c r="G17" s="198" t="str">
        <f t="shared" si="1"/>
        <v>B</v>
      </c>
      <c r="I17" s="99" t="s">
        <v>179</v>
      </c>
      <c r="J17" s="196">
        <f>'Юнит 15'!S34</f>
        <v>7</v>
      </c>
      <c r="K17" s="197">
        <f t="shared" si="2"/>
        <v>1.1041009463722398E-2</v>
      </c>
      <c r="L17" s="197">
        <f t="shared" si="6"/>
        <v>0.90536277602523663</v>
      </c>
      <c r="M17" s="198" t="str">
        <f t="shared" si="4"/>
        <v>B</v>
      </c>
    </row>
    <row r="18" spans="2:13" outlineLevel="1">
      <c r="B18" s="99" t="s">
        <v>179</v>
      </c>
      <c r="C18" s="196">
        <f>'Юнит 15'!AL34</f>
        <v>2493.4387878256025</v>
      </c>
      <c r="D18" s="197">
        <f t="shared" si="0"/>
        <v>1.1429936881772554E-2</v>
      </c>
      <c r="E18" s="197">
        <f t="shared" si="5"/>
        <v>1.0363048000064019</v>
      </c>
      <c r="F18" s="198" t="str">
        <f t="shared" si="3"/>
        <v>C</v>
      </c>
      <c r="G18" s="198" t="str">
        <f t="shared" si="1"/>
        <v>B</v>
      </c>
      <c r="I18" s="99" t="s">
        <v>177</v>
      </c>
      <c r="J18" s="196">
        <f>'Юнит 15'!S32</f>
        <v>6</v>
      </c>
      <c r="K18" s="197">
        <f t="shared" si="2"/>
        <v>9.4637223974763408E-3</v>
      </c>
      <c r="L18" s="197">
        <f t="shared" si="6"/>
        <v>0.91482649842271302</v>
      </c>
      <c r="M18" s="198" t="str">
        <f t="shared" si="4"/>
        <v>B</v>
      </c>
    </row>
    <row r="19" spans="2:13" outlineLevel="1">
      <c r="B19" s="99" t="s">
        <v>176</v>
      </c>
      <c r="C19" s="196">
        <f>'Юнит 15'!AL31</f>
        <v>2392.2187772670281</v>
      </c>
      <c r="D19" s="197">
        <f t="shared" si="0"/>
        <v>1.0965943806223359E-2</v>
      </c>
      <c r="E19" s="197">
        <f t="shared" si="5"/>
        <v>1.0472707438126252</v>
      </c>
      <c r="F19" s="198" t="str">
        <f t="shared" si="3"/>
        <v>C</v>
      </c>
      <c r="G19" s="198" t="str">
        <f t="shared" si="1"/>
        <v>B</v>
      </c>
      <c r="I19" s="99" t="s">
        <v>176</v>
      </c>
      <c r="J19" s="196">
        <f>'Юнит 15'!S31</f>
        <v>5</v>
      </c>
      <c r="K19" s="197">
        <f t="shared" si="2"/>
        <v>7.8864353312302835E-3</v>
      </c>
      <c r="L19" s="197">
        <f t="shared" si="6"/>
        <v>0.92271293375394325</v>
      </c>
      <c r="M19" s="198" t="str">
        <f t="shared" si="4"/>
        <v>B</v>
      </c>
    </row>
    <row r="20" spans="2:13" outlineLevel="1">
      <c r="B20" s="99" t="s">
        <v>175</v>
      </c>
      <c r="C20" s="196">
        <f>'Юнит 15'!AL30</f>
        <v>1719.0035924223428</v>
      </c>
      <c r="D20" s="197">
        <f t="shared" si="0"/>
        <v>7.8799217598045524E-3</v>
      </c>
      <c r="E20" s="197">
        <f t="shared" si="5"/>
        <v>1.0551506655724296</v>
      </c>
      <c r="F20" s="198" t="str">
        <f t="shared" si="3"/>
        <v>C</v>
      </c>
      <c r="G20" s="198" t="str">
        <f t="shared" si="1"/>
        <v>B</v>
      </c>
      <c r="I20" s="99" t="s">
        <v>184</v>
      </c>
      <c r="J20" s="196">
        <f>'Юнит 15'!S39</f>
        <v>5</v>
      </c>
      <c r="K20" s="197">
        <f t="shared" si="2"/>
        <v>7.8864353312302835E-3</v>
      </c>
      <c r="L20" s="197">
        <f t="shared" si="6"/>
        <v>0.93059936908517349</v>
      </c>
      <c r="M20" s="198" t="str">
        <f t="shared" si="4"/>
        <v>B</v>
      </c>
    </row>
    <row r="21" spans="2:13" outlineLevel="1">
      <c r="B21" s="99" t="s">
        <v>173</v>
      </c>
      <c r="C21" s="196">
        <f>'Юнит 15'!AL22</f>
        <v>1666.9711377629194</v>
      </c>
      <c r="D21" s="197">
        <f t="shared" si="0"/>
        <v>7.641404706382306E-3</v>
      </c>
      <c r="E21" s="197">
        <f t="shared" si="5"/>
        <v>1.0627920702788121</v>
      </c>
      <c r="F21" s="198" t="str">
        <f t="shared" si="3"/>
        <v>C</v>
      </c>
      <c r="G21" s="198" t="str">
        <f t="shared" si="1"/>
        <v>B</v>
      </c>
      <c r="I21" s="99" t="s">
        <v>104</v>
      </c>
      <c r="J21" s="196">
        <f>'Юнит 15'!S14</f>
        <v>4</v>
      </c>
      <c r="K21" s="197">
        <f t="shared" si="2"/>
        <v>6.3091482649842269E-3</v>
      </c>
      <c r="L21" s="197">
        <f t="shared" si="6"/>
        <v>0.93690851735015768</v>
      </c>
      <c r="M21" s="198" t="str">
        <f t="shared" si="4"/>
        <v>B</v>
      </c>
    </row>
    <row r="22" spans="2:13" outlineLevel="1">
      <c r="B22" s="99" t="s">
        <v>181</v>
      </c>
      <c r="C22" s="196">
        <f>'Юнит 15'!AL36</f>
        <v>1446.0643196266888</v>
      </c>
      <c r="D22" s="197">
        <f t="shared" si="0"/>
        <v>6.6287666579254584E-3</v>
      </c>
      <c r="E22" s="197">
        <f t="shared" si="5"/>
        <v>1.0694208369367375</v>
      </c>
      <c r="F22" s="198" t="str">
        <f t="shared" si="3"/>
        <v>C</v>
      </c>
      <c r="G22" s="198" t="str">
        <f t="shared" si="1"/>
        <v>C</v>
      </c>
      <c r="I22" s="99" t="s">
        <v>173</v>
      </c>
      <c r="J22" s="196">
        <f>'Юнит 15'!S22</f>
        <v>4</v>
      </c>
      <c r="K22" s="197">
        <f t="shared" si="2"/>
        <v>6.3091482649842269E-3</v>
      </c>
      <c r="L22" s="197">
        <f t="shared" si="6"/>
        <v>0.94321766561514186</v>
      </c>
      <c r="M22" s="198" t="str">
        <f t="shared" si="4"/>
        <v>B</v>
      </c>
    </row>
    <row r="23" spans="2:13" outlineLevel="1">
      <c r="B23" s="99" t="s">
        <v>104</v>
      </c>
      <c r="C23" s="196">
        <f>'Юнит 15'!AL14</f>
        <v>1344.681071179831</v>
      </c>
      <c r="D23" s="197">
        <f t="shared" si="0"/>
        <v>6.1640252990139838E-3</v>
      </c>
      <c r="E23" s="197">
        <f t="shared" si="5"/>
        <v>1.0755848622357516</v>
      </c>
      <c r="F23" s="198" t="str">
        <f t="shared" si="3"/>
        <v>C</v>
      </c>
      <c r="G23" s="198" t="str">
        <f t="shared" si="1"/>
        <v>B</v>
      </c>
      <c r="I23" s="99" t="s">
        <v>175</v>
      </c>
      <c r="J23" s="196">
        <f>'Юнит 15'!S30</f>
        <v>4</v>
      </c>
      <c r="K23" s="197">
        <f t="shared" si="2"/>
        <v>6.3091482649842269E-3</v>
      </c>
      <c r="L23" s="197">
        <f t="shared" si="6"/>
        <v>0.94952681388012605</v>
      </c>
      <c r="M23" s="198" t="str">
        <f t="shared" si="4"/>
        <v>B</v>
      </c>
    </row>
    <row r="24" spans="2:13" outlineLevel="1">
      <c r="B24" s="99" t="s">
        <v>170</v>
      </c>
      <c r="C24" s="196">
        <f>'Юнит 15'!AL19</f>
        <v>1278.0199999999998</v>
      </c>
      <c r="D24" s="197">
        <f t="shared" si="0"/>
        <v>5.858450588386634E-3</v>
      </c>
      <c r="E24" s="197">
        <f t="shared" si="5"/>
        <v>1.0814433128241383</v>
      </c>
      <c r="F24" s="198" t="str">
        <f t="shared" si="3"/>
        <v>C</v>
      </c>
      <c r="G24" s="198" t="str">
        <f t="shared" si="1"/>
        <v>C</v>
      </c>
      <c r="I24" s="99" t="s">
        <v>100</v>
      </c>
      <c r="J24" s="196">
        <f>'Юнит 15'!S10</f>
        <v>3</v>
      </c>
      <c r="K24" s="197">
        <f t="shared" si="2"/>
        <v>4.7318611987381704E-3</v>
      </c>
      <c r="L24" s="197">
        <f t="shared" si="6"/>
        <v>0.95425867507886419</v>
      </c>
      <c r="M24" s="198" t="str">
        <f t="shared" si="4"/>
        <v>C</v>
      </c>
    </row>
    <row r="25" spans="2:13" outlineLevel="1">
      <c r="B25" s="99" t="s">
        <v>105</v>
      </c>
      <c r="C25" s="196">
        <f>'Юнит 15'!AL15</f>
        <v>1193.2899999999997</v>
      </c>
      <c r="D25" s="197">
        <f t="shared" si="0"/>
        <v>5.4700478103753359E-3</v>
      </c>
      <c r="E25" s="197">
        <f t="shared" si="5"/>
        <v>1.0869133606345136</v>
      </c>
      <c r="F25" s="198" t="str">
        <f t="shared" si="3"/>
        <v>C</v>
      </c>
      <c r="G25" s="198" t="str">
        <f t="shared" si="1"/>
        <v>C</v>
      </c>
      <c r="I25" s="99" t="s">
        <v>105</v>
      </c>
      <c r="J25" s="196">
        <f>'Юнит 15'!S15</f>
        <v>3</v>
      </c>
      <c r="K25" s="197">
        <f t="shared" si="2"/>
        <v>4.7318611987381704E-3</v>
      </c>
      <c r="L25" s="197">
        <f t="shared" si="6"/>
        <v>0.95899053627760233</v>
      </c>
      <c r="M25" s="198" t="str">
        <f t="shared" si="4"/>
        <v>C</v>
      </c>
    </row>
    <row r="26" spans="2:13" outlineLevel="1">
      <c r="B26" s="99" t="s">
        <v>100</v>
      </c>
      <c r="C26" s="196">
        <f>'Юнит 15'!AL10</f>
        <v>886.00233180108648</v>
      </c>
      <c r="D26" s="197">
        <f t="shared" si="0"/>
        <v>4.0614394782961189E-3</v>
      </c>
      <c r="E26" s="197">
        <f t="shared" si="5"/>
        <v>1.0909748001128097</v>
      </c>
      <c r="F26" s="198" t="str">
        <f t="shared" si="3"/>
        <v>C</v>
      </c>
      <c r="G26" s="198" t="str">
        <f t="shared" si="1"/>
        <v>C</v>
      </c>
      <c r="I26" s="99" t="s">
        <v>211</v>
      </c>
      <c r="J26" s="196">
        <f>'Юнит 15'!S26</f>
        <v>3</v>
      </c>
      <c r="K26" s="197">
        <f t="shared" si="2"/>
        <v>4.7318611987381704E-3</v>
      </c>
      <c r="L26" s="197">
        <f t="shared" si="6"/>
        <v>0.96372239747634048</v>
      </c>
      <c r="M26" s="198" t="str">
        <f t="shared" si="4"/>
        <v>C</v>
      </c>
    </row>
    <row r="27" spans="2:13" outlineLevel="1">
      <c r="B27" s="99" t="s">
        <v>172</v>
      </c>
      <c r="C27" s="196">
        <f>'Юнит 15'!AL21</f>
        <v>728.00602869480417</v>
      </c>
      <c r="D27" s="197">
        <f t="shared" si="0"/>
        <v>3.3371835708017818E-3</v>
      </c>
      <c r="E27" s="197">
        <f t="shared" si="5"/>
        <v>1.0943119836836115</v>
      </c>
      <c r="F27" s="198" t="str">
        <f t="shared" si="3"/>
        <v>C</v>
      </c>
      <c r="G27" s="198" t="str">
        <f t="shared" si="1"/>
        <v>C</v>
      </c>
      <c r="I27" s="99" t="s">
        <v>181</v>
      </c>
      <c r="J27" s="196">
        <f>'Юнит 15'!S36</f>
        <v>3</v>
      </c>
      <c r="K27" s="197">
        <f t="shared" si="2"/>
        <v>4.7318611987381704E-3</v>
      </c>
      <c r="L27" s="197">
        <f t="shared" si="6"/>
        <v>0.96845425867507862</v>
      </c>
      <c r="M27" s="198" t="str">
        <f t="shared" si="4"/>
        <v>C</v>
      </c>
    </row>
    <row r="28" spans="2:13" outlineLevel="1">
      <c r="B28" s="99" t="s">
        <v>198</v>
      </c>
      <c r="C28" s="196">
        <f>'Юнит 15'!AL28</f>
        <v>654.863592422343</v>
      </c>
      <c r="D28" s="197">
        <f t="shared" si="0"/>
        <v>3.0018982475545461E-3</v>
      </c>
      <c r="E28" s="197">
        <f>E24+D28</f>
        <v>1.0844452110716929</v>
      </c>
      <c r="F28" s="198" t="str">
        <f t="shared" si="3"/>
        <v>C</v>
      </c>
      <c r="G28" s="198" t="str">
        <f t="shared" si="1"/>
        <v>C</v>
      </c>
      <c r="I28" s="99" t="s">
        <v>170</v>
      </c>
      <c r="J28" s="196">
        <f>'Юнит 15'!S19</f>
        <v>2</v>
      </c>
      <c r="K28" s="197">
        <f t="shared" si="2"/>
        <v>3.1545741324921135E-3</v>
      </c>
      <c r="L28" s="197">
        <f>L24+K28</f>
        <v>0.95741324921135629</v>
      </c>
      <c r="M28" s="198" t="str">
        <f t="shared" si="4"/>
        <v>C</v>
      </c>
    </row>
    <row r="29" spans="2:13" outlineLevel="1">
      <c r="B29" s="99" t="s">
        <v>197</v>
      </c>
      <c r="C29" s="196">
        <f>'Юнит 15'!AL27</f>
        <v>557.4</v>
      </c>
      <c r="D29" s="197">
        <f t="shared" si="0"/>
        <v>2.5551246130473002E-3</v>
      </c>
      <c r="E29" s="197">
        <f t="shared" si="5"/>
        <v>1.0870003356847402</v>
      </c>
      <c r="F29" s="198" t="str">
        <f t="shared" si="3"/>
        <v>C</v>
      </c>
      <c r="G29" s="198" t="str">
        <f t="shared" si="1"/>
        <v>C</v>
      </c>
      <c r="I29" s="99" t="s">
        <v>172</v>
      </c>
      <c r="J29" s="196">
        <f>'Юнит 15'!S21</f>
        <v>2</v>
      </c>
      <c r="K29" s="197">
        <f t="shared" si="2"/>
        <v>3.1545741324921135E-3</v>
      </c>
      <c r="L29" s="197">
        <f t="shared" si="6"/>
        <v>0.96056782334384838</v>
      </c>
      <c r="M29" s="198" t="str">
        <f t="shared" si="4"/>
        <v>C</v>
      </c>
    </row>
    <row r="30" spans="2:13" outlineLevel="1">
      <c r="B30" s="99" t="s">
        <v>187</v>
      </c>
      <c r="C30" s="196">
        <f>'Юнит 15'!AL42</f>
        <v>533.34873937874363</v>
      </c>
      <c r="D30" s="197">
        <f t="shared" si="0"/>
        <v>2.4448735043494396E-3</v>
      </c>
      <c r="E30" s="197">
        <f t="shared" si="5"/>
        <v>1.0894452091890896</v>
      </c>
      <c r="F30" s="198" t="str">
        <f t="shared" si="3"/>
        <v>C</v>
      </c>
      <c r="G30" s="198" t="str">
        <f t="shared" si="1"/>
        <v>C</v>
      </c>
      <c r="I30" s="99" t="s">
        <v>198</v>
      </c>
      <c r="J30" s="196">
        <f>'Юнит 15'!S28</f>
        <v>2</v>
      </c>
      <c r="K30" s="197">
        <f t="shared" si="2"/>
        <v>3.1545741324921135E-3</v>
      </c>
      <c r="L30" s="197">
        <f t="shared" si="6"/>
        <v>0.96372239747634048</v>
      </c>
      <c r="M30" s="198" t="str">
        <f t="shared" si="4"/>
        <v>C</v>
      </c>
    </row>
    <row r="31" spans="2:13" outlineLevel="1">
      <c r="B31" s="99" t="s">
        <v>180</v>
      </c>
      <c r="C31" s="196">
        <f>'Юнит 15'!AL35</f>
        <v>91.459327204346025</v>
      </c>
      <c r="D31" s="197">
        <f t="shared" si="0"/>
        <v>4.1925005029165959E-4</v>
      </c>
      <c r="E31" s="197">
        <f t="shared" si="5"/>
        <v>1.0898644592393814</v>
      </c>
      <c r="F31" s="198" t="str">
        <f t="shared" si="3"/>
        <v>C</v>
      </c>
      <c r="G31" s="198" t="str">
        <f t="shared" si="1"/>
        <v>C</v>
      </c>
      <c r="I31" s="99" t="s">
        <v>182</v>
      </c>
      <c r="J31" s="196">
        <f>'Юнит 15'!S37</f>
        <v>2</v>
      </c>
      <c r="K31" s="197">
        <f t="shared" si="2"/>
        <v>3.1545741324921135E-3</v>
      </c>
      <c r="L31" s="197">
        <f t="shared" si="6"/>
        <v>0.96687697160883257</v>
      </c>
      <c r="M31" s="198" t="str">
        <f t="shared" si="4"/>
        <v>C</v>
      </c>
    </row>
    <row r="32" spans="2:13" outlineLevel="1">
      <c r="B32" s="99" t="s">
        <v>210</v>
      </c>
      <c r="C32" s="196">
        <f>'Юнит 15'!AL25</f>
        <v>65.935061986349169</v>
      </c>
      <c r="D32" s="197">
        <f t="shared" si="0"/>
        <v>3.0224668055995723E-4</v>
      </c>
      <c r="E32" s="197">
        <f t="shared" si="5"/>
        <v>1.0901667059199414</v>
      </c>
      <c r="F32" s="198" t="str">
        <f t="shared" si="3"/>
        <v>C</v>
      </c>
      <c r="G32" s="198" t="str">
        <f t="shared" si="1"/>
        <v>C</v>
      </c>
      <c r="I32" s="262" t="s">
        <v>261</v>
      </c>
      <c r="J32" s="196">
        <f>'Юнит 15'!S45</f>
        <v>2</v>
      </c>
      <c r="K32" s="197">
        <f t="shared" si="2"/>
        <v>3.1545741324921135E-3</v>
      </c>
      <c r="L32" s="197">
        <f t="shared" si="6"/>
        <v>0.97003154574132466</v>
      </c>
      <c r="M32" s="198" t="str">
        <f t="shared" si="4"/>
        <v>C</v>
      </c>
    </row>
    <row r="33" spans="2:13" outlineLevel="1">
      <c r="B33" s="99" t="s">
        <v>103</v>
      </c>
      <c r="C33" s="196">
        <f>'Юнит 15'!AL13</f>
        <v>0</v>
      </c>
      <c r="D33" s="197">
        <f t="shared" si="0"/>
        <v>0</v>
      </c>
      <c r="E33" s="197">
        <f t="shared" si="5"/>
        <v>1.0901667059199414</v>
      </c>
      <c r="F33" s="198" t="str">
        <f t="shared" si="3"/>
        <v>C</v>
      </c>
      <c r="G33" s="198" t="str">
        <f t="shared" si="1"/>
        <v>C</v>
      </c>
      <c r="I33" s="262" t="s">
        <v>267</v>
      </c>
      <c r="J33" s="196">
        <f>'Юнит 15'!S51</f>
        <v>2</v>
      </c>
      <c r="K33" s="197">
        <f t="shared" si="2"/>
        <v>3.1545741324921135E-3</v>
      </c>
      <c r="L33" s="197">
        <f t="shared" si="6"/>
        <v>0.97318611987381676</v>
      </c>
      <c r="M33" s="198" t="str">
        <f t="shared" si="4"/>
        <v>C</v>
      </c>
    </row>
    <row r="34" spans="2:13" outlineLevel="1">
      <c r="B34" s="99" t="s">
        <v>178</v>
      </c>
      <c r="C34" s="196">
        <f>'Юнит 15'!AL33</f>
        <v>0</v>
      </c>
      <c r="D34" s="197">
        <f t="shared" si="0"/>
        <v>0</v>
      </c>
      <c r="E34" s="197">
        <f t="shared" si="5"/>
        <v>1.0901667059199414</v>
      </c>
      <c r="F34" s="198" t="str">
        <f t="shared" si="3"/>
        <v>C</v>
      </c>
      <c r="G34" s="198" t="str">
        <f t="shared" si="1"/>
        <v>C</v>
      </c>
      <c r="I34" s="99" t="s">
        <v>210</v>
      </c>
      <c r="J34" s="196">
        <f>'Юнит 15'!S25</f>
        <v>1</v>
      </c>
      <c r="K34" s="197">
        <f t="shared" si="2"/>
        <v>1.5772870662460567E-3</v>
      </c>
      <c r="L34" s="197">
        <f t="shared" si="6"/>
        <v>0.9747634069400628</v>
      </c>
      <c r="M34" s="198" t="str">
        <f t="shared" si="4"/>
        <v>C</v>
      </c>
    </row>
    <row r="35" spans="2:13" outlineLevel="1">
      <c r="B35" s="99" t="s">
        <v>185</v>
      </c>
      <c r="C35" s="196">
        <f>'Юнит 15'!AL40</f>
        <v>-7.8112606212564426</v>
      </c>
      <c r="D35" s="197">
        <f t="shared" si="0"/>
        <v>-3.5806860911911519E-5</v>
      </c>
      <c r="E35" s="197">
        <f t="shared" si="5"/>
        <v>1.0901308990590295</v>
      </c>
      <c r="F35" s="198" t="str">
        <f t="shared" si="3"/>
        <v>C</v>
      </c>
      <c r="G35" s="198" t="str">
        <f t="shared" si="1"/>
        <v>C</v>
      </c>
      <c r="I35" s="99" t="s">
        <v>197</v>
      </c>
      <c r="J35" s="196">
        <f>'Юнит 15'!S27</f>
        <v>1</v>
      </c>
      <c r="K35" s="197">
        <f t="shared" si="2"/>
        <v>1.5772870662460567E-3</v>
      </c>
      <c r="L35" s="197">
        <f t="shared" si="6"/>
        <v>0.97634069400630885</v>
      </c>
      <c r="M35" s="198" t="str">
        <f t="shared" si="4"/>
        <v>C</v>
      </c>
    </row>
    <row r="36" spans="2:13" outlineLevel="1">
      <c r="B36" s="99" t="s">
        <v>183</v>
      </c>
      <c r="C36" s="196">
        <f>'Юнит 15'!AL38</f>
        <v>-9.7640757765705537</v>
      </c>
      <c r="D36" s="197">
        <f t="shared" si="0"/>
        <v>-4.4758576139889405E-5</v>
      </c>
      <c r="E36" s="197">
        <f t="shared" si="5"/>
        <v>1.0900861404828897</v>
      </c>
      <c r="F36" s="198" t="str">
        <f t="shared" si="3"/>
        <v>C</v>
      </c>
      <c r="G36" s="198" t="str">
        <f t="shared" si="1"/>
        <v>C</v>
      </c>
      <c r="I36" s="99" t="s">
        <v>180</v>
      </c>
      <c r="J36" s="196">
        <f>'Юнит 15'!S35</f>
        <v>1</v>
      </c>
      <c r="K36" s="197">
        <f t="shared" si="2"/>
        <v>1.5772870662460567E-3</v>
      </c>
      <c r="L36" s="197">
        <f t="shared" si="6"/>
        <v>0.9779179810725549</v>
      </c>
      <c r="M36" s="198" t="str">
        <f t="shared" si="4"/>
        <v>C</v>
      </c>
    </row>
    <row r="37" spans="2:13" outlineLevel="1">
      <c r="B37" s="262" t="s">
        <v>270</v>
      </c>
      <c r="C37" s="196">
        <f>'Юнит 15'!AL54</f>
        <v>-13.669706087198776</v>
      </c>
      <c r="D37" s="197">
        <f t="shared" si="0"/>
        <v>-6.2662006595845171E-5</v>
      </c>
      <c r="E37" s="197">
        <f t="shared" si="5"/>
        <v>1.0900234784762939</v>
      </c>
      <c r="F37" s="198" t="str">
        <f t="shared" si="3"/>
        <v>C</v>
      </c>
      <c r="G37" s="198" t="str">
        <f t="shared" si="1"/>
        <v>C</v>
      </c>
      <c r="I37" s="99" t="s">
        <v>187</v>
      </c>
      <c r="J37" s="196">
        <f>'Юнит 15'!S42</f>
        <v>1</v>
      </c>
      <c r="K37" s="197">
        <f t="shared" si="2"/>
        <v>1.5772870662460567E-3</v>
      </c>
      <c r="L37" s="197">
        <f t="shared" si="6"/>
        <v>0.97949526813880095</v>
      </c>
      <c r="M37" s="198" t="str">
        <f t="shared" si="4"/>
        <v>C</v>
      </c>
    </row>
    <row r="38" spans="2:13" outlineLevel="1">
      <c r="B38" s="262" t="s">
        <v>264</v>
      </c>
      <c r="C38" s="196">
        <f>'Юнит 15'!AL48</f>
        <v>-37.103487950968102</v>
      </c>
      <c r="D38" s="197">
        <f t="shared" si="0"/>
        <v>-1.7008258933157971E-4</v>
      </c>
      <c r="E38" s="197">
        <f t="shared" si="5"/>
        <v>1.0898533958869623</v>
      </c>
      <c r="F38" s="198" t="str">
        <f t="shared" si="3"/>
        <v>C</v>
      </c>
      <c r="G38" s="198" t="str">
        <f t="shared" si="1"/>
        <v>C</v>
      </c>
      <c r="I38" s="99" t="s">
        <v>188</v>
      </c>
      <c r="J38" s="196">
        <f>'Юнит 15'!S43</f>
        <v>1</v>
      </c>
      <c r="K38" s="197">
        <f t="shared" si="2"/>
        <v>1.5772870662460567E-3</v>
      </c>
      <c r="L38" s="197">
        <f t="shared" si="6"/>
        <v>0.98107255520504699</v>
      </c>
      <c r="M38" s="198" t="str">
        <f t="shared" si="4"/>
        <v>C</v>
      </c>
    </row>
    <row r="39" spans="2:13" outlineLevel="1">
      <c r="B39" s="262" t="s">
        <v>272</v>
      </c>
      <c r="C39" s="196">
        <f>'Юнит 15'!AL56</f>
        <v>-38.079895528625158</v>
      </c>
      <c r="D39" s="197">
        <f t="shared" si="0"/>
        <v>-1.7455844694556867E-4</v>
      </c>
      <c r="E39" s="197">
        <f t="shared" si="5"/>
        <v>1.0896788374400168</v>
      </c>
      <c r="F39" s="198" t="str">
        <f t="shared" si="3"/>
        <v>C</v>
      </c>
      <c r="G39" s="198" t="str">
        <f t="shared" si="1"/>
        <v>C</v>
      </c>
      <c r="I39" s="262" t="s">
        <v>265</v>
      </c>
      <c r="J39" s="196">
        <f>'Юнит 15'!S49</f>
        <v>1</v>
      </c>
      <c r="K39" s="197">
        <f t="shared" si="2"/>
        <v>1.5772870662460567E-3</v>
      </c>
      <c r="L39" s="197">
        <f t="shared" si="6"/>
        <v>0.98264984227129304</v>
      </c>
      <c r="M39" s="198" t="str">
        <f t="shared" si="4"/>
        <v>C</v>
      </c>
    </row>
    <row r="40" spans="2:13" outlineLevel="1">
      <c r="B40" s="99" t="s">
        <v>186</v>
      </c>
      <c r="C40" s="196">
        <f>'Юнит 15'!AL41</f>
        <v>-84.968445465942324</v>
      </c>
      <c r="D40" s="197">
        <f t="shared" si="0"/>
        <v>-3.8949581331610425E-4</v>
      </c>
      <c r="E40" s="197">
        <f t="shared" si="5"/>
        <v>1.0892893416267007</v>
      </c>
      <c r="F40" s="198" t="str">
        <f t="shared" si="3"/>
        <v>C</v>
      </c>
      <c r="G40" s="198" t="str">
        <f t="shared" si="1"/>
        <v>C</v>
      </c>
      <c r="I40" s="262" t="s">
        <v>268</v>
      </c>
      <c r="J40" s="196">
        <f>'Юнит 15'!S52</f>
        <v>1</v>
      </c>
      <c r="K40" s="197">
        <f t="shared" si="2"/>
        <v>1.5772870662460567E-3</v>
      </c>
      <c r="L40" s="197">
        <f t="shared" si="6"/>
        <v>0.98422712933753909</v>
      </c>
      <c r="M40" s="198" t="str">
        <f t="shared" si="4"/>
        <v>C</v>
      </c>
    </row>
    <row r="41" spans="2:13" outlineLevel="1">
      <c r="B41" s="99" t="s">
        <v>102</v>
      </c>
      <c r="C41" s="196">
        <f>'Юнит 15'!AL12</f>
        <v>-91.04640757765705</v>
      </c>
      <c r="D41" s="197">
        <f t="shared" si="0"/>
        <v>-4.173572244908643E-4</v>
      </c>
      <c r="E41" s="197">
        <f t="shared" si="5"/>
        <v>1.0888719844022099</v>
      </c>
      <c r="F41" s="198" t="str">
        <f t="shared" si="3"/>
        <v>C</v>
      </c>
      <c r="G41" s="198" t="str">
        <f t="shared" si="1"/>
        <v>C</v>
      </c>
      <c r="I41" s="262" t="s">
        <v>271</v>
      </c>
      <c r="J41" s="196">
        <f>'Юнит 15'!S55</f>
        <v>1</v>
      </c>
      <c r="K41" s="197">
        <f t="shared" si="2"/>
        <v>1.5772870662460567E-3</v>
      </c>
      <c r="L41" s="197">
        <f t="shared" si="6"/>
        <v>0.98580441640378513</v>
      </c>
      <c r="M41" s="198" t="str">
        <f t="shared" si="4"/>
        <v>C</v>
      </c>
    </row>
    <row r="42" spans="2:13" outlineLevel="1">
      <c r="B42" s="262" t="s">
        <v>266</v>
      </c>
      <c r="C42" s="196">
        <f>'Юнит 15'!AL50</f>
        <v>-97.661743975484058</v>
      </c>
      <c r="D42" s="197">
        <f t="shared" si="0"/>
        <v>-4.4768196229796051E-4</v>
      </c>
      <c r="E42" s="197">
        <f t="shared" si="5"/>
        <v>1.0884243024399118</v>
      </c>
      <c r="F42" s="198" t="str">
        <f t="shared" si="3"/>
        <v>C</v>
      </c>
      <c r="G42" s="198" t="str">
        <f t="shared" si="1"/>
        <v>C</v>
      </c>
      <c r="I42" s="99" t="s">
        <v>101</v>
      </c>
      <c r="J42" s="196">
        <f>'Юнит 15'!S11</f>
        <v>0</v>
      </c>
      <c r="K42" s="197">
        <f t="shared" si="2"/>
        <v>0</v>
      </c>
      <c r="L42" s="197">
        <f t="shared" si="6"/>
        <v>0.98580441640378513</v>
      </c>
      <c r="M42" s="198" t="str">
        <f t="shared" si="4"/>
        <v>C</v>
      </c>
    </row>
    <row r="43" spans="2:13" outlineLevel="1">
      <c r="B43" s="99" t="s">
        <v>199</v>
      </c>
      <c r="C43" s="196">
        <f>'Юнит 15'!AL29</f>
        <v>-111.78281515531411</v>
      </c>
      <c r="D43" s="197">
        <f t="shared" si="0"/>
        <v>-5.1241302891829894E-4</v>
      </c>
      <c r="E43" s="197">
        <f t="shared" si="5"/>
        <v>1.0879118894109936</v>
      </c>
      <c r="F43" s="198" t="str">
        <f t="shared" si="3"/>
        <v>C</v>
      </c>
      <c r="G43" s="198" t="str">
        <f t="shared" si="1"/>
        <v>C</v>
      </c>
      <c r="I43" s="99" t="s">
        <v>102</v>
      </c>
      <c r="J43" s="196">
        <f>'Юнит 15'!S12</f>
        <v>0</v>
      </c>
      <c r="K43" s="197">
        <f t="shared" si="2"/>
        <v>0</v>
      </c>
      <c r="L43" s="197">
        <f t="shared" si="6"/>
        <v>0.98580441640378513</v>
      </c>
      <c r="M43" s="198" t="str">
        <f t="shared" si="4"/>
        <v>C</v>
      </c>
    </row>
    <row r="44" spans="2:13" outlineLevel="1">
      <c r="B44" s="99" t="s">
        <v>101</v>
      </c>
      <c r="C44" s="196">
        <f>'Юнит 15'!AL11</f>
        <v>-344.69</v>
      </c>
      <c r="D44" s="197">
        <f t="shared" si="0"/>
        <v>-1.5800608232351522E-3</v>
      </c>
      <c r="E44" s="197">
        <f t="shared" si="5"/>
        <v>1.0863318285877583</v>
      </c>
      <c r="F44" s="198" t="str">
        <f t="shared" si="3"/>
        <v>C</v>
      </c>
      <c r="G44" s="198" t="str">
        <f t="shared" si="1"/>
        <v>C</v>
      </c>
      <c r="I44" s="99" t="s">
        <v>103</v>
      </c>
      <c r="J44" s="196">
        <f>'Юнит 15'!S13</f>
        <v>0</v>
      </c>
      <c r="K44" s="197">
        <f t="shared" si="2"/>
        <v>0</v>
      </c>
      <c r="L44" s="197">
        <f t="shared" si="6"/>
        <v>0.98580441640378513</v>
      </c>
      <c r="M44" s="198" t="str">
        <f t="shared" si="4"/>
        <v>C</v>
      </c>
    </row>
    <row r="45" spans="2:13" outlineLevel="1">
      <c r="B45" s="262" t="s">
        <v>271</v>
      </c>
      <c r="C45" s="196">
        <f>'Юнит 15'!AL55</f>
        <v>-417.88892882016978</v>
      </c>
      <c r="D45" s="197">
        <f t="shared" si="0"/>
        <v>-1.9156051086264569E-3</v>
      </c>
      <c r="E45" s="197">
        <f t="shared" si="5"/>
        <v>1.0844162234791319</v>
      </c>
      <c r="F45" s="198" t="str">
        <f t="shared" si="3"/>
        <v>C</v>
      </c>
      <c r="G45" s="198" t="str">
        <f t="shared" si="1"/>
        <v>C</v>
      </c>
      <c r="I45" s="99" t="s">
        <v>199</v>
      </c>
      <c r="J45" s="196">
        <f>'Юнит 15'!S29</f>
        <v>0</v>
      </c>
      <c r="K45" s="197">
        <f t="shared" si="2"/>
        <v>0</v>
      </c>
      <c r="L45" s="197">
        <f t="shared" si="6"/>
        <v>0.98580441640378513</v>
      </c>
      <c r="M45" s="198" t="str">
        <f t="shared" si="4"/>
        <v>C</v>
      </c>
    </row>
    <row r="46" spans="2:13" outlineLevel="1">
      <c r="B46" s="99" t="s">
        <v>188</v>
      </c>
      <c r="C46" s="196">
        <f>'Юнит 15'!AL43</f>
        <v>-489.70455913079809</v>
      </c>
      <c r="D46" s="197">
        <f t="shared" si="0"/>
        <v>-2.2448083461725499E-3</v>
      </c>
      <c r="E46" s="197">
        <f t="shared" si="5"/>
        <v>1.0821714151329593</v>
      </c>
      <c r="F46" s="198" t="str">
        <f t="shared" si="3"/>
        <v>C</v>
      </c>
      <c r="G46" s="198" t="str">
        <f t="shared" si="1"/>
        <v>C</v>
      </c>
      <c r="I46" s="99" t="s">
        <v>178</v>
      </c>
      <c r="J46" s="196">
        <f>'Юнит 15'!S33</f>
        <v>0</v>
      </c>
      <c r="K46" s="197">
        <f t="shared" si="2"/>
        <v>0</v>
      </c>
      <c r="L46" s="197">
        <f t="shared" si="6"/>
        <v>0.98580441640378513</v>
      </c>
      <c r="M46" s="198" t="str">
        <f t="shared" si="4"/>
        <v>C</v>
      </c>
    </row>
    <row r="47" spans="2:13" outlineLevel="1">
      <c r="B47" s="99" t="s">
        <v>211</v>
      </c>
      <c r="C47" s="196">
        <f>'Юнит 15'!AL26</f>
        <v>-613.579922858337</v>
      </c>
      <c r="D47" s="197">
        <f t="shared" si="0"/>
        <v>-2.8126536831126672E-3</v>
      </c>
      <c r="E47" s="197">
        <f t="shared" si="5"/>
        <v>1.0793587614498468</v>
      </c>
      <c r="F47" s="198" t="str">
        <f t="shared" si="3"/>
        <v>C</v>
      </c>
      <c r="G47" s="198" t="str">
        <f t="shared" si="1"/>
        <v>C</v>
      </c>
      <c r="I47" s="99" t="s">
        <v>183</v>
      </c>
      <c r="J47" s="196">
        <f>'Юнит 15'!S38</f>
        <v>0</v>
      </c>
      <c r="K47" s="197">
        <f t="shared" si="2"/>
        <v>0</v>
      </c>
      <c r="L47" s="197">
        <f t="shared" si="6"/>
        <v>0.98580441640378513</v>
      </c>
      <c r="M47" s="198" t="str">
        <f t="shared" si="4"/>
        <v>C</v>
      </c>
    </row>
    <row r="48" spans="2:13" outlineLevel="1">
      <c r="B48" s="99" t="s">
        <v>182</v>
      </c>
      <c r="C48" s="196">
        <f>'Юнит 15'!AL37</f>
        <v>-996.54485304359923</v>
      </c>
      <c r="D48" s="197">
        <f t="shared" si="0"/>
        <v>-4.5681669932136799E-3</v>
      </c>
      <c r="E48" s="197">
        <f t="shared" si="5"/>
        <v>1.0747905944566332</v>
      </c>
      <c r="F48" s="198" t="str">
        <f>IF(AND(E48&lt;=0),"C",IF(E48&lt;=0.8,"A",IF(E48&lt;=0.95,"B","C")))</f>
        <v>C</v>
      </c>
      <c r="G48" s="198" t="str">
        <f t="shared" si="1"/>
        <v>C</v>
      </c>
      <c r="I48" s="99" t="s">
        <v>185</v>
      </c>
      <c r="J48" s="196">
        <f>'Юнит 15'!S40</f>
        <v>0</v>
      </c>
      <c r="K48" s="197">
        <f t="shared" si="2"/>
        <v>0</v>
      </c>
      <c r="L48" s="197">
        <f t="shared" si="6"/>
        <v>0.98580441640378513</v>
      </c>
      <c r="M48" s="198" t="str">
        <f t="shared" si="4"/>
        <v>C</v>
      </c>
    </row>
    <row r="49" spans="2:16" outlineLevel="1">
      <c r="B49" s="262" t="s">
        <v>263</v>
      </c>
      <c r="C49" s="196">
        <f>'Юнит 15'!AL47</f>
        <v>-1035.1506727956539</v>
      </c>
      <c r="D49" s="197">
        <f>C49/C$58</f>
        <v>-4.7451362796423532E-3</v>
      </c>
      <c r="E49" s="197">
        <f>E48+D49</f>
        <v>1.0700454581769907</v>
      </c>
      <c r="F49" s="198" t="str">
        <f t="shared" si="3"/>
        <v>C</v>
      </c>
      <c r="G49" s="198" t="str">
        <f t="shared" si="1"/>
        <v>C</v>
      </c>
      <c r="I49" s="99" t="s">
        <v>186</v>
      </c>
      <c r="J49" s="196">
        <f>'Юнит 15'!S41</f>
        <v>0</v>
      </c>
      <c r="K49" s="197">
        <f t="shared" si="2"/>
        <v>0</v>
      </c>
      <c r="L49" s="197">
        <f t="shared" si="6"/>
        <v>0.98580441640378513</v>
      </c>
      <c r="M49" s="198" t="str">
        <f t="shared" si="4"/>
        <v>C</v>
      </c>
    </row>
    <row r="50" spans="2:16" outlineLevel="1">
      <c r="B50" s="262" t="s">
        <v>269</v>
      </c>
      <c r="C50" s="196">
        <f>'Юнит 15'!AL53</f>
        <v>-1114.2606727956538</v>
      </c>
      <c r="D50" s="197">
        <f t="shared" si="0"/>
        <v>-5.1077769472745232E-3</v>
      </c>
      <c r="E50" s="197">
        <f t="shared" si="5"/>
        <v>1.0649376812297162</v>
      </c>
      <c r="F50" s="198" t="str">
        <f t="shared" si="3"/>
        <v>C</v>
      </c>
      <c r="G50" s="198" t="str">
        <f t="shared" si="1"/>
        <v>C</v>
      </c>
      <c r="I50" s="262" t="s">
        <v>260</v>
      </c>
      <c r="J50" s="196">
        <f>'Юнит 15'!S44</f>
        <v>0</v>
      </c>
      <c r="K50" s="197">
        <f>J50/J$58</f>
        <v>0</v>
      </c>
      <c r="L50" s="197">
        <f t="shared" si="6"/>
        <v>0.98580441640378513</v>
      </c>
      <c r="M50" s="198" t="str">
        <f>_xlfn.IFS(L50&lt;80%,"A",L50&lt;=95%,"B",L50&gt;95%,"C")</f>
        <v>C</v>
      </c>
    </row>
    <row r="51" spans="2:16" outlineLevel="1">
      <c r="B51" s="262" t="s">
        <v>260</v>
      </c>
      <c r="C51" s="196">
        <f>'Юнит 15'!AL44</f>
        <v>-1117.1898955286251</v>
      </c>
      <c r="D51" s="197">
        <f t="shared" si="0"/>
        <v>-5.1212045201164905E-3</v>
      </c>
      <c r="E51" s="197">
        <f t="shared" si="5"/>
        <v>1.0598164767095997</v>
      </c>
      <c r="F51" s="198" t="str">
        <f t="shared" si="3"/>
        <v>C</v>
      </c>
      <c r="G51" s="198" t="str">
        <f t="shared" si="1"/>
        <v>C</v>
      </c>
      <c r="I51" s="262" t="s">
        <v>262</v>
      </c>
      <c r="J51" s="196">
        <f>'Юнит 15'!S46</f>
        <v>0</v>
      </c>
      <c r="K51" s="197">
        <f t="shared" si="2"/>
        <v>0</v>
      </c>
      <c r="L51" s="197">
        <f t="shared" si="6"/>
        <v>0.98580441640378513</v>
      </c>
      <c r="M51" s="198" t="str">
        <f t="shared" si="4"/>
        <v>C</v>
      </c>
    </row>
    <row r="52" spans="2:16" outlineLevel="1">
      <c r="B52" s="99" t="s">
        <v>184</v>
      </c>
      <c r="C52" s="196">
        <f>'Юнит 15'!AL39</f>
        <v>-1431.6668909318842</v>
      </c>
      <c r="D52" s="197">
        <f t="shared" si="0"/>
        <v>-6.562768766962615E-3</v>
      </c>
      <c r="E52" s="197">
        <f t="shared" si="5"/>
        <v>1.053253707942637</v>
      </c>
      <c r="F52" s="198" t="str">
        <f t="shared" si="3"/>
        <v>C</v>
      </c>
      <c r="G52" s="198" t="str">
        <f t="shared" si="1"/>
        <v>B</v>
      </c>
      <c r="I52" s="262" t="s">
        <v>263</v>
      </c>
      <c r="J52" s="196">
        <f>'Юнит 15'!S47</f>
        <v>0</v>
      </c>
      <c r="K52" s="197">
        <f t="shared" si="2"/>
        <v>0</v>
      </c>
      <c r="L52" s="197">
        <f t="shared" si="6"/>
        <v>0.98580441640378513</v>
      </c>
      <c r="M52" s="198" t="str">
        <f t="shared" si="4"/>
        <v>C</v>
      </c>
    </row>
    <row r="53" spans="2:16" outlineLevel="1">
      <c r="B53" s="262" t="s">
        <v>267</v>
      </c>
      <c r="C53" s="196">
        <f>'Юнит 15'!AL51</f>
        <v>-2003.293487950968</v>
      </c>
      <c r="D53" s="197">
        <f t="shared" si="0"/>
        <v>-9.1831081776478172E-3</v>
      </c>
      <c r="E53" s="197">
        <f t="shared" si="5"/>
        <v>1.0440705997649891</v>
      </c>
      <c r="F53" s="198" t="str">
        <f t="shared" si="3"/>
        <v>C</v>
      </c>
      <c r="G53" s="198" t="str">
        <f t="shared" si="1"/>
        <v>C</v>
      </c>
      <c r="I53" s="262" t="s">
        <v>264</v>
      </c>
      <c r="J53" s="196">
        <f>'Юнит 15'!S48</f>
        <v>0</v>
      </c>
      <c r="K53" s="197">
        <f t="shared" si="2"/>
        <v>0</v>
      </c>
      <c r="L53" s="197">
        <f t="shared" si="6"/>
        <v>0.98580441640378513</v>
      </c>
      <c r="M53" s="198" t="str">
        <f t="shared" si="4"/>
        <v>C</v>
      </c>
    </row>
    <row r="54" spans="2:16" outlineLevel="1">
      <c r="B54" s="262" t="s">
        <v>261</v>
      </c>
      <c r="C54" s="196">
        <f>'Юнит 15'!AL45</f>
        <v>-2346.5286349073685</v>
      </c>
      <c r="D54" s="197">
        <f t="shared" si="0"/>
        <v>-1.0756499946666845E-2</v>
      </c>
      <c r="E54" s="197">
        <f t="shared" si="5"/>
        <v>1.0333140998183221</v>
      </c>
      <c r="F54" s="198" t="str">
        <f t="shared" si="3"/>
        <v>C</v>
      </c>
      <c r="G54" s="198" t="str">
        <f t="shared" si="1"/>
        <v>C</v>
      </c>
      <c r="I54" s="262" t="s">
        <v>266</v>
      </c>
      <c r="J54" s="196">
        <f>'Юнит 15'!S50</f>
        <v>0</v>
      </c>
      <c r="K54" s="197">
        <f t="shared" si="2"/>
        <v>0</v>
      </c>
      <c r="L54" s="197">
        <f t="shared" si="6"/>
        <v>0.98580441640378513</v>
      </c>
      <c r="M54" s="198" t="str">
        <f t="shared" si="4"/>
        <v>C</v>
      </c>
    </row>
    <row r="55" spans="2:16" outlineLevel="1">
      <c r="B55" s="262" t="s">
        <v>268</v>
      </c>
      <c r="C55" s="196">
        <f>'Юнит 15'!AL52</f>
        <v>-2458.386303106282</v>
      </c>
      <c r="D55" s="197">
        <f t="shared" si="0"/>
        <v>-1.1269256102341625E-2</v>
      </c>
      <c r="E55" s="197">
        <f t="shared" si="5"/>
        <v>1.0220448437159806</v>
      </c>
      <c r="F55" s="198" t="str">
        <f t="shared" si="3"/>
        <v>C</v>
      </c>
      <c r="G55" s="198" t="str">
        <f t="shared" si="1"/>
        <v>C</v>
      </c>
      <c r="I55" s="262" t="s">
        <v>269</v>
      </c>
      <c r="J55" s="196">
        <f>'Юнит 15'!S53</f>
        <v>0</v>
      </c>
      <c r="K55" s="197">
        <f t="shared" si="2"/>
        <v>0</v>
      </c>
      <c r="L55" s="197">
        <f t="shared" si="6"/>
        <v>0.98580441640378513</v>
      </c>
      <c r="M55" s="198" t="str">
        <f t="shared" si="4"/>
        <v>C</v>
      </c>
    </row>
    <row r="56" spans="2:16" outlineLevel="1">
      <c r="B56" s="262" t="s">
        <v>265</v>
      </c>
      <c r="C56" s="196">
        <f>'Юнит 15'!AL49</f>
        <v>-2498.2822273297115</v>
      </c>
      <c r="D56" s="197">
        <f t="shared" si="0"/>
        <v>-1.145213923464079E-2</v>
      </c>
      <c r="E56" s="197">
        <f t="shared" si="5"/>
        <v>1.0105927044813399</v>
      </c>
      <c r="F56" s="198" t="str">
        <f t="shared" si="3"/>
        <v>C</v>
      </c>
      <c r="G56" s="198" t="str">
        <f t="shared" si="1"/>
        <v>C</v>
      </c>
      <c r="I56" s="262" t="s">
        <v>270</v>
      </c>
      <c r="J56" s="196">
        <f>'Юнит 15'!S54</f>
        <v>0</v>
      </c>
      <c r="K56" s="197">
        <f t="shared" si="2"/>
        <v>0</v>
      </c>
      <c r="L56" s="197">
        <f t="shared" si="6"/>
        <v>0.98580441640378513</v>
      </c>
      <c r="M56" s="198" t="str">
        <f t="shared" si="4"/>
        <v>C</v>
      </c>
    </row>
    <row r="57" spans="2:16" outlineLevel="1">
      <c r="B57" s="262" t="s">
        <v>262</v>
      </c>
      <c r="C57" s="196">
        <f>'Юнит 15'!AL46</f>
        <v>-5118.0950424850262</v>
      </c>
      <c r="D57" s="197">
        <f t="shared" si="0"/>
        <v>-2.3461375340812447E-2</v>
      </c>
      <c r="E57" s="197">
        <f t="shared" si="5"/>
        <v>0.98713132914052737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'Юнит 15'!S56</f>
        <v>0</v>
      </c>
      <c r="K57" s="197">
        <f t="shared" si="2"/>
        <v>0</v>
      </c>
      <c r="L57" s="197">
        <f t="shared" si="6"/>
        <v>0.98580441640378513</v>
      </c>
      <c r="M57" s="198" t="str">
        <f t="shared" si="4"/>
        <v>C</v>
      </c>
    </row>
    <row r="58" spans="2:16" outlineLevel="1">
      <c r="C58" s="203">
        <f>SUM(C4:C57)</f>
        <v>218149.83001366496</v>
      </c>
      <c r="D58" s="204">
        <f>SUM(D4:D44)</f>
        <v>1.0992004994472315</v>
      </c>
      <c r="J58" s="203">
        <f>SUM(J4:J57)</f>
        <v>634</v>
      </c>
      <c r="K58" s="204">
        <f>SUM(K4:K44)</f>
        <v>0.99999999999999956</v>
      </c>
    </row>
    <row r="60" spans="2:16" ht="16" hidden="1" outlineLevel="1" thickBot="1">
      <c r="B60" s="539"/>
      <c r="C60" s="540"/>
      <c r="D60" s="540"/>
      <c r="E60" s="540"/>
      <c r="F60" s="540"/>
      <c r="G60" s="540"/>
      <c r="H60" s="540"/>
      <c r="I60" s="540"/>
      <c r="J60" s="540"/>
      <c r="K60" s="540"/>
      <c r="L60" s="540"/>
      <c r="M60" s="541"/>
      <c r="O60" s="205"/>
      <c r="P60" s="205"/>
    </row>
    <row r="61" spans="2:16" ht="3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58" priority="10" operator="equal">
      <formula>"C"</formula>
    </cfRule>
    <cfRule type="cellIs" dxfId="357" priority="11" operator="equal">
      <formula>"B"</formula>
    </cfRule>
    <cfRule type="cellIs" dxfId="356" priority="12" operator="equal">
      <formula>"A"</formula>
    </cfRule>
  </conditionalFormatting>
  <conditionalFormatting sqref="G62:G113">
    <cfRule type="cellIs" dxfId="355" priority="7" operator="equal">
      <formula>"C"</formula>
    </cfRule>
    <cfRule type="cellIs" dxfId="354" priority="8" operator="equal">
      <formula>"B"</formula>
    </cfRule>
    <cfRule type="cellIs" dxfId="353" priority="9" operator="equal">
      <formula>"A"</formula>
    </cfRule>
  </conditionalFormatting>
  <conditionalFormatting sqref="F4:F57">
    <cfRule type="cellIs" dxfId="352" priority="4" operator="equal">
      <formula>"C"</formula>
    </cfRule>
    <cfRule type="cellIs" dxfId="351" priority="5" operator="equal">
      <formula>"B"</formula>
    </cfRule>
    <cfRule type="cellIs" dxfId="350" priority="6" operator="equal">
      <formula>"A"</formula>
    </cfRule>
  </conditionalFormatting>
  <conditionalFormatting sqref="F62:F113">
    <cfRule type="cellIs" dxfId="349" priority="1" operator="equal">
      <formula>"C"</formula>
    </cfRule>
    <cfRule type="cellIs" dxfId="348" priority="2" operator="equal">
      <formula>"B"</formula>
    </cfRule>
    <cfRule type="cellIs" dxfId="347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13CE-3C1F-4050-9CFE-B87F5CC6F8C8}">
  <dimension ref="B1:Q115"/>
  <sheetViews>
    <sheetView zoomScale="80" zoomScaleNormal="80" workbookViewId="0">
      <selection activeCell="G12" sqref="G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111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14'!AL4</f>
        <v>165227.83024228443</v>
      </c>
      <c r="D4" s="197">
        <f t="shared" ref="D4:D57" si="0">C4/C$58</f>
        <v>0.50294645987265185</v>
      </c>
      <c r="E4" s="197">
        <f>D4</f>
        <v>0.50294645987265185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'Юнит 14'!S4</f>
        <v>390</v>
      </c>
      <c r="K4" s="197">
        <f t="shared" ref="K4:K57" si="2">J4/J$58</f>
        <v>0.42025862068965519</v>
      </c>
      <c r="L4" s="197">
        <f>K4</f>
        <v>0.42025862068965519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14'!AL3</f>
        <v>32127.894604273239</v>
      </c>
      <c r="D5" s="197">
        <f t="shared" si="0"/>
        <v>9.7795939283875269E-2</v>
      </c>
      <c r="E5" s="197">
        <f>E4+D5</f>
        <v>0.60074239915652716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14'!S3</f>
        <v>128</v>
      </c>
      <c r="K5" s="197">
        <f t="shared" si="2"/>
        <v>0.13793103448275862</v>
      </c>
      <c r="L5" s="197">
        <f>L4+K5</f>
        <v>0.55818965517241381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14'!AL8</f>
        <v>25927.588007491428</v>
      </c>
      <c r="D6" s="197">
        <f t="shared" si="0"/>
        <v>7.892247076223631E-2</v>
      </c>
      <c r="E6" s="197">
        <f t="shared" ref="E6:E57" si="5">E5+D6</f>
        <v>0.67966486991876351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14'!S8</f>
        <v>69</v>
      </c>
      <c r="K6" s="197">
        <f t="shared" si="2"/>
        <v>7.4353448275862072E-2</v>
      </c>
      <c r="L6" s="197">
        <f t="shared" ref="L6:L57" si="6">L5+K6</f>
        <v>0.63254310344827591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'Юнит 14'!AL6</f>
        <v>22975.286339013444</v>
      </c>
      <c r="D7" s="197">
        <f t="shared" si="0"/>
        <v>6.9935790549467108E-2</v>
      </c>
      <c r="E7" s="197">
        <f t="shared" si="5"/>
        <v>0.7496006604682306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14'!S5</f>
        <v>51</v>
      </c>
      <c r="K7" s="197">
        <f t="shared" si="2"/>
        <v>5.4956896551724137E-2</v>
      </c>
      <c r="L7" s="197">
        <f t="shared" si="6"/>
        <v>0.6875</v>
      </c>
      <c r="M7" s="198" t="str">
        <f t="shared" si="4"/>
        <v>A</v>
      </c>
    </row>
    <row r="8" spans="2:17" outlineLevel="1">
      <c r="B8" s="99" t="s">
        <v>99</v>
      </c>
      <c r="C8" s="196">
        <f>'Юнит 14'!AL9</f>
        <v>14844.445840147715</v>
      </c>
      <c r="D8" s="197">
        <f t="shared" si="0"/>
        <v>4.5185859265511004E-2</v>
      </c>
      <c r="E8" s="197">
        <f t="shared" si="5"/>
        <v>0.79478651973374159</v>
      </c>
      <c r="F8" s="198" t="str">
        <f t="shared" si="3"/>
        <v>A</v>
      </c>
      <c r="G8" s="198" t="str">
        <f t="shared" si="1"/>
        <v>B</v>
      </c>
      <c r="I8" s="99" t="s">
        <v>96</v>
      </c>
      <c r="J8" s="196">
        <f>'Юнит 14'!S6</f>
        <v>47</v>
      </c>
      <c r="K8" s="197">
        <f t="shared" si="2"/>
        <v>5.0646551724137928E-2</v>
      </c>
      <c r="L8" s="197">
        <f t="shared" si="6"/>
        <v>0.7381465517241379</v>
      </c>
      <c r="M8" s="198" t="str">
        <f t="shared" si="4"/>
        <v>A</v>
      </c>
    </row>
    <row r="9" spans="2:17" outlineLevel="1">
      <c r="B9" s="99" t="s">
        <v>95</v>
      </c>
      <c r="C9" s="196">
        <f>'Юнит 14'!AL5</f>
        <v>12932.697895542067</v>
      </c>
      <c r="D9" s="197">
        <f t="shared" si="0"/>
        <v>3.9366580155579527E-2</v>
      </c>
      <c r="E9" s="197">
        <f t="shared" si="5"/>
        <v>0.83415309988932107</v>
      </c>
      <c r="F9" s="198" t="str">
        <f t="shared" si="3"/>
        <v>B</v>
      </c>
      <c r="G9" s="198" t="str">
        <f t="shared" si="1"/>
        <v>A</v>
      </c>
      <c r="I9" s="99" t="s">
        <v>97</v>
      </c>
      <c r="J9" s="196">
        <f>'Юнит 14'!S7</f>
        <v>35</v>
      </c>
      <c r="K9" s="197">
        <f t="shared" si="2"/>
        <v>3.7715517241379309E-2</v>
      </c>
      <c r="L9" s="197">
        <f t="shared" si="6"/>
        <v>0.77586206896551724</v>
      </c>
      <c r="M9" s="198" t="str">
        <f t="shared" si="4"/>
        <v>A</v>
      </c>
    </row>
    <row r="10" spans="2:17" outlineLevel="1">
      <c r="B10" s="99" t="s">
        <v>97</v>
      </c>
      <c r="C10" s="196">
        <f>'Юнит 14'!AL7</f>
        <v>10118.137375600103</v>
      </c>
      <c r="D10" s="197">
        <f t="shared" si="0"/>
        <v>3.0799178117276459E-2</v>
      </c>
      <c r="E10" s="197">
        <f t="shared" si="5"/>
        <v>0.86495227800659757</v>
      </c>
      <c r="F10" s="198" t="str">
        <f t="shared" si="3"/>
        <v>B</v>
      </c>
      <c r="G10" s="198" t="str">
        <f t="shared" si="1"/>
        <v>A</v>
      </c>
      <c r="I10" s="99" t="s">
        <v>202</v>
      </c>
      <c r="J10" s="196">
        <f>'Юнит 14'!S18</f>
        <v>27</v>
      </c>
      <c r="K10" s="197">
        <f t="shared" si="2"/>
        <v>2.9094827586206896E-2</v>
      </c>
      <c r="L10" s="197">
        <f t="shared" si="6"/>
        <v>0.80495689655172409</v>
      </c>
      <c r="M10" s="198" t="str">
        <f t="shared" si="4"/>
        <v>B</v>
      </c>
    </row>
    <row r="11" spans="2:17" outlineLevel="1">
      <c r="B11" s="99" t="s">
        <v>174</v>
      </c>
      <c r="C11" s="196">
        <f>'Юнит 14'!AL23</f>
        <v>7757.7302204431535</v>
      </c>
      <c r="D11" s="197">
        <f t="shared" si="0"/>
        <v>2.3614199528600107E-2</v>
      </c>
      <c r="E11" s="197">
        <f t="shared" si="5"/>
        <v>0.88856647753519769</v>
      </c>
      <c r="F11" s="198" t="str">
        <f t="shared" si="3"/>
        <v>B</v>
      </c>
      <c r="G11" s="198" t="str">
        <f t="shared" si="1"/>
        <v>B</v>
      </c>
      <c r="I11" s="99" t="s">
        <v>99</v>
      </c>
      <c r="J11" s="196">
        <f>'Юнит 14'!S9</f>
        <v>26</v>
      </c>
      <c r="K11" s="197">
        <f t="shared" si="2"/>
        <v>2.8017241379310345E-2</v>
      </c>
      <c r="L11" s="197">
        <f t="shared" si="6"/>
        <v>0.83297413793103448</v>
      </c>
      <c r="M11" s="198" t="str">
        <f t="shared" si="4"/>
        <v>B</v>
      </c>
    </row>
    <row r="12" spans="2:17" outlineLevel="1">
      <c r="B12" s="99" t="s">
        <v>171</v>
      </c>
      <c r="C12" s="196">
        <f>'Юнит 14'!AL20</f>
        <v>6099.3729200738589</v>
      </c>
      <c r="D12" s="197">
        <f t="shared" si="0"/>
        <v>1.8566230719703564E-2</v>
      </c>
      <c r="E12" s="197">
        <f t="shared" si="5"/>
        <v>0.90713270825490122</v>
      </c>
      <c r="F12" s="198" t="str">
        <f t="shared" si="3"/>
        <v>B</v>
      </c>
      <c r="G12" s="198" t="str">
        <f t="shared" si="1"/>
        <v>B</v>
      </c>
      <c r="I12" s="99" t="s">
        <v>200</v>
      </c>
      <c r="J12" s="196">
        <f>'Юнит 14'!S16</f>
        <v>20</v>
      </c>
      <c r="K12" s="197">
        <f t="shared" si="2"/>
        <v>2.1551724137931036E-2</v>
      </c>
      <c r="L12" s="197">
        <f t="shared" si="6"/>
        <v>0.85452586206896552</v>
      </c>
      <c r="M12" s="198" t="str">
        <f t="shared" si="4"/>
        <v>B</v>
      </c>
    </row>
    <row r="13" spans="2:17" outlineLevel="1">
      <c r="B13" s="99" t="s">
        <v>200</v>
      </c>
      <c r="C13" s="196">
        <f>'Юнит 14'!AL16</f>
        <v>5316.6236672381947</v>
      </c>
      <c r="D13" s="197">
        <f t="shared" si="0"/>
        <v>1.618357541820635E-2</v>
      </c>
      <c r="E13" s="197">
        <f t="shared" si="5"/>
        <v>0.92331628367310759</v>
      </c>
      <c r="F13" s="198" t="str">
        <f t="shared" si="3"/>
        <v>B</v>
      </c>
      <c r="G13" s="198" t="str">
        <f t="shared" si="1"/>
        <v>B</v>
      </c>
      <c r="I13" s="99" t="s">
        <v>174</v>
      </c>
      <c r="J13" s="196">
        <f>'Юнит 14'!S23</f>
        <v>17</v>
      </c>
      <c r="K13" s="197">
        <f t="shared" si="2"/>
        <v>1.8318965517241378E-2</v>
      </c>
      <c r="L13" s="197">
        <f t="shared" si="6"/>
        <v>0.87284482758620685</v>
      </c>
      <c r="M13" s="198" t="str">
        <f t="shared" si="4"/>
        <v>B</v>
      </c>
    </row>
    <row r="14" spans="2:17" outlineLevel="1">
      <c r="B14" s="99" t="s">
        <v>177</v>
      </c>
      <c r="C14" s="196">
        <f>'Юнит 14'!AL32</f>
        <v>4944.6370233975204</v>
      </c>
      <c r="D14" s="197">
        <f t="shared" si="0"/>
        <v>1.5051263958537389E-2</v>
      </c>
      <c r="E14" s="197">
        <f t="shared" si="5"/>
        <v>0.93836754763164498</v>
      </c>
      <c r="F14" s="198" t="str">
        <f t="shared" si="3"/>
        <v>B</v>
      </c>
      <c r="G14" s="198" t="str">
        <f t="shared" si="1"/>
        <v>B</v>
      </c>
      <c r="I14" s="99" t="s">
        <v>201</v>
      </c>
      <c r="J14" s="196">
        <f>'Юнит 14'!S17</f>
        <v>16</v>
      </c>
      <c r="K14" s="197">
        <f t="shared" si="2"/>
        <v>1.7241379310344827E-2</v>
      </c>
      <c r="L14" s="197">
        <f t="shared" si="6"/>
        <v>0.89008620689655171</v>
      </c>
      <c r="M14" s="198" t="str">
        <f t="shared" si="4"/>
        <v>B</v>
      </c>
    </row>
    <row r="15" spans="2:17" outlineLevel="1">
      <c r="B15" s="99" t="s">
        <v>209</v>
      </c>
      <c r="C15" s="196">
        <f>'Юнит 14'!AL24</f>
        <v>4035.1862817726187</v>
      </c>
      <c r="D15" s="197">
        <f t="shared" si="0"/>
        <v>1.2282934735439325E-2</v>
      </c>
      <c r="E15" s="197">
        <f t="shared" si="5"/>
        <v>0.95065048236708427</v>
      </c>
      <c r="F15" s="198" t="str">
        <f t="shared" si="3"/>
        <v>C</v>
      </c>
      <c r="G15" s="198" t="str">
        <f t="shared" si="1"/>
        <v>B</v>
      </c>
      <c r="I15" s="99" t="s">
        <v>171</v>
      </c>
      <c r="J15" s="196">
        <f>'Юнит 14'!S20</f>
        <v>13</v>
      </c>
      <c r="K15" s="197">
        <f t="shared" si="2"/>
        <v>1.4008620689655173E-2</v>
      </c>
      <c r="L15" s="197">
        <f t="shared" si="6"/>
        <v>0.90409482758620685</v>
      </c>
      <c r="M15" s="198" t="str">
        <f t="shared" si="4"/>
        <v>B</v>
      </c>
    </row>
    <row r="16" spans="2:17" outlineLevel="1">
      <c r="B16" s="99" t="s">
        <v>101</v>
      </c>
      <c r="C16" s="196">
        <f>'Юнит 14'!AL11</f>
        <v>4015.8329200738581</v>
      </c>
      <c r="D16" s="197">
        <f t="shared" si="0"/>
        <v>1.2224023928835174E-2</v>
      </c>
      <c r="E16" s="197">
        <f t="shared" si="5"/>
        <v>0.96287450629591942</v>
      </c>
      <c r="F16" s="198" t="str">
        <f t="shared" si="3"/>
        <v>C</v>
      </c>
      <c r="G16" s="198" t="str">
        <f t="shared" si="1"/>
        <v>B</v>
      </c>
      <c r="I16" s="99" t="s">
        <v>101</v>
      </c>
      <c r="J16" s="196">
        <f>'Юнит 14'!S11</f>
        <v>11</v>
      </c>
      <c r="K16" s="197">
        <f t="shared" si="2"/>
        <v>1.1853448275862068E-2</v>
      </c>
      <c r="L16" s="197">
        <f t="shared" si="6"/>
        <v>0.91594827586206895</v>
      </c>
      <c r="M16" s="198" t="str">
        <f t="shared" si="4"/>
        <v>B</v>
      </c>
    </row>
    <row r="17" spans="2:13" outlineLevel="1">
      <c r="B17" s="99" t="s">
        <v>202</v>
      </c>
      <c r="C17" s="196">
        <f>'Юнит 14'!AL18</f>
        <v>3904.2016259825914</v>
      </c>
      <c r="D17" s="197">
        <f t="shared" si="0"/>
        <v>1.1884223036383359E-2</v>
      </c>
      <c r="E17" s="197">
        <f t="shared" si="5"/>
        <v>0.97475872933230279</v>
      </c>
      <c r="F17" s="198" t="str">
        <f t="shared" si="3"/>
        <v>C</v>
      </c>
      <c r="G17" s="198" t="str">
        <f t="shared" si="1"/>
        <v>B</v>
      </c>
      <c r="I17" s="99" t="s">
        <v>177</v>
      </c>
      <c r="J17" s="196">
        <f>'Юнит 14'!S32</f>
        <v>10</v>
      </c>
      <c r="K17" s="197">
        <f t="shared" si="2"/>
        <v>1.0775862068965518E-2</v>
      </c>
      <c r="L17" s="197">
        <f t="shared" si="6"/>
        <v>0.92672413793103448</v>
      </c>
      <c r="M17" s="198" t="str">
        <f t="shared" si="4"/>
        <v>B</v>
      </c>
    </row>
    <row r="18" spans="2:13" outlineLevel="1">
      <c r="B18" s="99" t="s">
        <v>176</v>
      </c>
      <c r="C18" s="196">
        <f>'Юнит 14'!AL31</f>
        <v>3447.7758401477186</v>
      </c>
      <c r="D18" s="197">
        <f t="shared" si="0"/>
        <v>1.0494882434115406E-2</v>
      </c>
      <c r="E18" s="197">
        <f t="shared" si="5"/>
        <v>0.98525361176641824</v>
      </c>
      <c r="F18" s="198" t="str">
        <f t="shared" si="3"/>
        <v>C</v>
      </c>
      <c r="G18" s="198" t="str">
        <f t="shared" si="1"/>
        <v>B</v>
      </c>
      <c r="I18" s="99" t="s">
        <v>209</v>
      </c>
      <c r="J18" s="196">
        <f>'Юнит 14'!S24</f>
        <v>9</v>
      </c>
      <c r="K18" s="197">
        <f t="shared" si="2"/>
        <v>9.6982758620689658E-3</v>
      </c>
      <c r="L18" s="197">
        <f t="shared" si="6"/>
        <v>0.93642241379310343</v>
      </c>
      <c r="M18" s="198" t="str">
        <f t="shared" si="4"/>
        <v>B</v>
      </c>
    </row>
    <row r="19" spans="2:13" outlineLevel="1">
      <c r="B19" s="99" t="s">
        <v>179</v>
      </c>
      <c r="C19" s="196">
        <f>'Юнит 14'!AL34</f>
        <v>3158.5539821419147</v>
      </c>
      <c r="D19" s="197">
        <f t="shared" si="0"/>
        <v>9.6145034483930397E-3</v>
      </c>
      <c r="E19" s="197">
        <f t="shared" si="5"/>
        <v>0.99486811521481122</v>
      </c>
      <c r="F19" s="198" t="str">
        <f t="shared" si="3"/>
        <v>C</v>
      </c>
      <c r="G19" s="198" t="str">
        <f t="shared" si="1"/>
        <v>C</v>
      </c>
      <c r="I19" s="99" t="s">
        <v>176</v>
      </c>
      <c r="J19" s="196">
        <f>'Юнит 14'!S31</f>
        <v>7</v>
      </c>
      <c r="K19" s="197">
        <f t="shared" si="2"/>
        <v>7.5431034482758624E-3</v>
      </c>
      <c r="L19" s="197">
        <f t="shared" si="6"/>
        <v>0.94396551724137934</v>
      </c>
      <c r="M19" s="198" t="str">
        <f t="shared" si="4"/>
        <v>B</v>
      </c>
    </row>
    <row r="20" spans="2:13" outlineLevel="1">
      <c r="B20" s="99" t="s">
        <v>175</v>
      </c>
      <c r="C20" s="196">
        <f>'Юнит 14'!AL30</f>
        <v>2415.9</v>
      </c>
      <c r="D20" s="197">
        <f t="shared" si="0"/>
        <v>7.3538964387815601E-3</v>
      </c>
      <c r="E20" s="197">
        <f t="shared" si="5"/>
        <v>1.0022220116535927</v>
      </c>
      <c r="F20" s="198" t="str">
        <f t="shared" si="3"/>
        <v>C</v>
      </c>
      <c r="G20" s="198" t="str">
        <f t="shared" si="1"/>
        <v>C</v>
      </c>
      <c r="I20" s="99" t="s">
        <v>179</v>
      </c>
      <c r="J20" s="196">
        <f>'Юнит 14'!S34</f>
        <v>6</v>
      </c>
      <c r="K20" s="197">
        <f t="shared" si="2"/>
        <v>6.4655172413793103E-3</v>
      </c>
      <c r="L20" s="197">
        <f t="shared" si="6"/>
        <v>0.95043103448275867</v>
      </c>
      <c r="M20" s="198" t="str">
        <f t="shared" si="4"/>
        <v>C</v>
      </c>
    </row>
    <row r="21" spans="2:13" outlineLevel="1">
      <c r="B21" s="99" t="s">
        <v>170</v>
      </c>
      <c r="C21" s="196">
        <f>'Юнит 14'!AL19</f>
        <v>2250.1129200738592</v>
      </c>
      <c r="D21" s="197">
        <f t="shared" si="0"/>
        <v>6.8492476467517409E-3</v>
      </c>
      <c r="E21" s="197">
        <f t="shared" si="5"/>
        <v>1.0090712593003444</v>
      </c>
      <c r="F21" s="198" t="str">
        <f t="shared" si="3"/>
        <v>C</v>
      </c>
      <c r="G21" s="198" t="str">
        <f t="shared" si="1"/>
        <v>C</v>
      </c>
      <c r="I21" s="99" t="s">
        <v>172</v>
      </c>
      <c r="J21" s="196">
        <f>'Юнит 14'!S21</f>
        <v>5</v>
      </c>
      <c r="K21" s="197">
        <f t="shared" si="2"/>
        <v>5.387931034482759E-3</v>
      </c>
      <c r="L21" s="197">
        <f t="shared" si="6"/>
        <v>0.95581896551724144</v>
      </c>
      <c r="M21" s="198" t="str">
        <f t="shared" si="4"/>
        <v>C</v>
      </c>
    </row>
    <row r="22" spans="2:13" outlineLevel="1">
      <c r="B22" s="99" t="s">
        <v>172</v>
      </c>
      <c r="C22" s="196">
        <f>'Юнит 14'!AL21</f>
        <v>2026.6760036929568</v>
      </c>
      <c r="D22" s="197">
        <f t="shared" si="0"/>
        <v>6.1691152142562518E-3</v>
      </c>
      <c r="E22" s="197">
        <f t="shared" si="5"/>
        <v>1.0152403745146006</v>
      </c>
      <c r="F22" s="198" t="str">
        <f t="shared" si="3"/>
        <v>C</v>
      </c>
      <c r="G22" s="198" t="str">
        <f t="shared" si="1"/>
        <v>C</v>
      </c>
      <c r="I22" s="99" t="s">
        <v>210</v>
      </c>
      <c r="J22" s="196">
        <f>'Юнит 14'!S25</f>
        <v>5</v>
      </c>
      <c r="K22" s="197">
        <f t="shared" si="2"/>
        <v>5.387931034482759E-3</v>
      </c>
      <c r="L22" s="197">
        <f t="shared" si="6"/>
        <v>0.9612068965517242</v>
      </c>
      <c r="M22" s="198" t="str">
        <f t="shared" si="4"/>
        <v>C</v>
      </c>
    </row>
    <row r="23" spans="2:13" outlineLevel="1">
      <c r="B23" s="99" t="s">
        <v>211</v>
      </c>
      <c r="C23" s="196">
        <f>'Юнит 14'!AL26</f>
        <v>1212.7860854655764</v>
      </c>
      <c r="D23" s="197">
        <f t="shared" si="0"/>
        <v>3.6916690570425645E-3</v>
      </c>
      <c r="E23" s="197">
        <f t="shared" si="5"/>
        <v>1.0189320435716431</v>
      </c>
      <c r="F23" s="198" t="str">
        <f t="shared" si="3"/>
        <v>C</v>
      </c>
      <c r="G23" s="198" t="str">
        <f t="shared" si="1"/>
        <v>C</v>
      </c>
      <c r="I23" s="99" t="s">
        <v>175</v>
      </c>
      <c r="J23" s="196">
        <f>'Юнит 14'!S30</f>
        <v>5</v>
      </c>
      <c r="K23" s="197">
        <f t="shared" si="2"/>
        <v>5.387931034482759E-3</v>
      </c>
      <c r="L23" s="197">
        <f t="shared" si="6"/>
        <v>0.96659482758620696</v>
      </c>
      <c r="M23" s="198" t="str">
        <f t="shared" si="4"/>
        <v>C</v>
      </c>
    </row>
    <row r="24" spans="2:13" outlineLevel="1">
      <c r="B24" s="99" t="s">
        <v>105</v>
      </c>
      <c r="C24" s="196">
        <f>'Юнит 14'!AL15</f>
        <v>1151.8749</v>
      </c>
      <c r="D24" s="197">
        <f t="shared" si="0"/>
        <v>3.5062580094506668E-3</v>
      </c>
      <c r="E24" s="197">
        <f t="shared" si="5"/>
        <v>1.0224383015810938</v>
      </c>
      <c r="F24" s="198" t="str">
        <f t="shared" si="3"/>
        <v>C</v>
      </c>
      <c r="G24" s="198" t="str">
        <f t="shared" si="1"/>
        <v>C</v>
      </c>
      <c r="I24" s="99" t="s">
        <v>170</v>
      </c>
      <c r="J24" s="196">
        <f>'Юнит 14'!S19</f>
        <v>4</v>
      </c>
      <c r="K24" s="197">
        <f t="shared" si="2"/>
        <v>4.3103448275862068E-3</v>
      </c>
      <c r="L24" s="197">
        <f t="shared" si="6"/>
        <v>0.97090517241379315</v>
      </c>
      <c r="M24" s="198" t="str">
        <f t="shared" si="4"/>
        <v>C</v>
      </c>
    </row>
    <row r="25" spans="2:13" outlineLevel="1">
      <c r="B25" s="99" t="s">
        <v>104</v>
      </c>
      <c r="C25" s="196">
        <f>'Юнит 14'!AL14</f>
        <v>1070.9862613294642</v>
      </c>
      <c r="D25" s="197">
        <f t="shared" si="0"/>
        <v>3.2600364473590483E-3</v>
      </c>
      <c r="E25" s="197">
        <f t="shared" si="5"/>
        <v>1.0256983380284528</v>
      </c>
      <c r="F25" s="198" t="str">
        <f t="shared" si="3"/>
        <v>C</v>
      </c>
      <c r="G25" s="198" t="str">
        <f t="shared" si="1"/>
        <v>C</v>
      </c>
      <c r="I25" s="99" t="s">
        <v>100</v>
      </c>
      <c r="J25" s="196">
        <f>'Юнит 14'!S10</f>
        <v>3</v>
      </c>
      <c r="K25" s="197">
        <f t="shared" si="2"/>
        <v>3.2327586206896551E-3</v>
      </c>
      <c r="L25" s="197">
        <f t="shared" si="6"/>
        <v>0.97413793103448276</v>
      </c>
      <c r="M25" s="198" t="str">
        <f t="shared" si="4"/>
        <v>C</v>
      </c>
    </row>
    <row r="26" spans="2:13" outlineLevel="1">
      <c r="B26" s="99" t="s">
        <v>197</v>
      </c>
      <c r="C26" s="196">
        <f>'Юнит 14'!AL27</f>
        <v>883.99540000000013</v>
      </c>
      <c r="D26" s="197">
        <f t="shared" si="0"/>
        <v>2.6908442501590636E-3</v>
      </c>
      <c r="E26" s="197">
        <f t="shared" si="5"/>
        <v>1.0283891822786118</v>
      </c>
      <c r="F26" s="198" t="str">
        <f t="shared" si="3"/>
        <v>C</v>
      </c>
      <c r="G26" s="198" t="str">
        <f t="shared" si="1"/>
        <v>C</v>
      </c>
      <c r="I26" s="99" t="s">
        <v>104</v>
      </c>
      <c r="J26" s="196">
        <f>'Юнит 14'!S14</f>
        <v>3</v>
      </c>
      <c r="K26" s="197">
        <f t="shared" si="2"/>
        <v>3.2327586206896551E-3</v>
      </c>
      <c r="L26" s="197">
        <f t="shared" si="6"/>
        <v>0.97737068965517238</v>
      </c>
      <c r="M26" s="198" t="str">
        <f t="shared" si="4"/>
        <v>C</v>
      </c>
    </row>
    <row r="27" spans="2:13" outlineLevel="1">
      <c r="B27" s="99" t="s">
        <v>100</v>
      </c>
      <c r="C27" s="196">
        <f>'Юнит 14'!AL10</f>
        <v>859.70936059087296</v>
      </c>
      <c r="D27" s="197">
        <f t="shared" si="0"/>
        <v>2.616918583234568E-3</v>
      </c>
      <c r="E27" s="197">
        <f t="shared" si="5"/>
        <v>1.0310061008618463</v>
      </c>
      <c r="F27" s="198" t="str">
        <f t="shared" si="3"/>
        <v>C</v>
      </c>
      <c r="G27" s="198" t="str">
        <f t="shared" si="1"/>
        <v>C</v>
      </c>
      <c r="I27" s="99" t="s">
        <v>105</v>
      </c>
      <c r="J27" s="196">
        <f>'Юнит 14'!S15</f>
        <v>3</v>
      </c>
      <c r="K27" s="197">
        <f t="shared" si="2"/>
        <v>3.2327586206896551E-3</v>
      </c>
      <c r="L27" s="197">
        <f t="shared" si="6"/>
        <v>0.98060344827586199</v>
      </c>
      <c r="M27" s="198" t="str">
        <f t="shared" si="4"/>
        <v>C</v>
      </c>
    </row>
    <row r="28" spans="2:13" outlineLevel="1">
      <c r="B28" s="99" t="s">
        <v>201</v>
      </c>
      <c r="C28" s="196">
        <f>'Юнит 14'!AL17</f>
        <v>566.26852672118446</v>
      </c>
      <c r="D28" s="197">
        <f t="shared" si="0"/>
        <v>1.7236972151368018E-3</v>
      </c>
      <c r="E28" s="197">
        <f>E24+D28</f>
        <v>1.0241619987962307</v>
      </c>
      <c r="F28" s="198" t="str">
        <f t="shared" si="3"/>
        <v>C</v>
      </c>
      <c r="G28" s="198" t="str">
        <f t="shared" si="1"/>
        <v>B</v>
      </c>
      <c r="I28" s="99" t="s">
        <v>211</v>
      </c>
      <c r="J28" s="196">
        <f>'Юнит 14'!S26</f>
        <v>3</v>
      </c>
      <c r="K28" s="197">
        <f t="shared" si="2"/>
        <v>3.2327586206896551E-3</v>
      </c>
      <c r="L28" s="197">
        <f>L24+K28</f>
        <v>0.97413793103448276</v>
      </c>
      <c r="M28" s="198" t="str">
        <f t="shared" si="4"/>
        <v>C</v>
      </c>
    </row>
    <row r="29" spans="2:13" outlineLevel="1">
      <c r="B29" s="99" t="s">
        <v>210</v>
      </c>
      <c r="C29" s="196">
        <f>'Юнит 14'!AL25</f>
        <v>408.34900553943521</v>
      </c>
      <c r="D29" s="197">
        <f t="shared" si="0"/>
        <v>1.2429969359726992E-3</v>
      </c>
      <c r="E29" s="197">
        <f t="shared" si="5"/>
        <v>1.0254049957322033</v>
      </c>
      <c r="F29" s="198" t="str">
        <f t="shared" si="3"/>
        <v>C</v>
      </c>
      <c r="G29" s="198" t="str">
        <f t="shared" si="1"/>
        <v>C</v>
      </c>
      <c r="I29" s="99" t="s">
        <v>197</v>
      </c>
      <c r="J29" s="196">
        <f>'Юнит 14'!S27</f>
        <v>2</v>
      </c>
      <c r="K29" s="197">
        <f t="shared" si="2"/>
        <v>2.1551724137931034E-3</v>
      </c>
      <c r="L29" s="197">
        <f t="shared" si="6"/>
        <v>0.97629310344827591</v>
      </c>
      <c r="M29" s="198" t="str">
        <f t="shared" si="4"/>
        <v>C</v>
      </c>
    </row>
    <row r="30" spans="2:13" outlineLevel="1">
      <c r="B30" s="262" t="s">
        <v>262</v>
      </c>
      <c r="C30" s="196">
        <f>'Юнит 14'!AL46</f>
        <v>388.29804273278847</v>
      </c>
      <c r="D30" s="197">
        <f t="shared" si="0"/>
        <v>1.1819626613843715E-3</v>
      </c>
      <c r="E30" s="197">
        <f t="shared" si="5"/>
        <v>1.0265869583935876</v>
      </c>
      <c r="F30" s="198" t="str">
        <f t="shared" si="3"/>
        <v>C</v>
      </c>
      <c r="G30" s="198" t="str">
        <f t="shared" si="1"/>
        <v>C</v>
      </c>
      <c r="I30" s="99" t="s">
        <v>185</v>
      </c>
      <c r="J30" s="196">
        <f>'Юнит 14'!S40</f>
        <v>2</v>
      </c>
      <c r="K30" s="197">
        <f t="shared" si="2"/>
        <v>2.1551724137931034E-3</v>
      </c>
      <c r="L30" s="197">
        <f t="shared" si="6"/>
        <v>0.97844827586206906</v>
      </c>
      <c r="M30" s="198" t="str">
        <f t="shared" si="4"/>
        <v>C</v>
      </c>
    </row>
    <row r="31" spans="2:13" outlineLevel="1">
      <c r="B31" s="99" t="s">
        <v>181</v>
      </c>
      <c r="C31" s="196">
        <f>'Юнит 14'!AL36</f>
        <v>327.14388288050645</v>
      </c>
      <c r="D31" s="197">
        <f t="shared" si="0"/>
        <v>9.9581201013457851E-4</v>
      </c>
      <c r="E31" s="197">
        <f t="shared" si="5"/>
        <v>1.0275827704037221</v>
      </c>
      <c r="F31" s="198" t="str">
        <f t="shared" si="3"/>
        <v>C</v>
      </c>
      <c r="G31" s="198" t="str">
        <f t="shared" si="1"/>
        <v>C</v>
      </c>
      <c r="I31" s="262" t="s">
        <v>262</v>
      </c>
      <c r="J31" s="196">
        <f>'Юнит 14'!S46</f>
        <v>2</v>
      </c>
      <c r="K31" s="197">
        <f t="shared" si="2"/>
        <v>2.1551724137931034E-3</v>
      </c>
      <c r="L31" s="197">
        <f t="shared" si="6"/>
        <v>0.98060344827586221</v>
      </c>
      <c r="M31" s="198" t="str">
        <f t="shared" si="4"/>
        <v>C</v>
      </c>
    </row>
    <row r="32" spans="2:13" outlineLevel="1">
      <c r="B32" s="99" t="s">
        <v>180</v>
      </c>
      <c r="C32" s="196">
        <f>'Юнит 14'!AL35</f>
        <v>325.06096280664735</v>
      </c>
      <c r="D32" s="197">
        <f t="shared" si="0"/>
        <v>9.894716903724116E-4</v>
      </c>
      <c r="E32" s="197">
        <f t="shared" si="5"/>
        <v>1.0285722420940946</v>
      </c>
      <c r="F32" s="198" t="str">
        <f t="shared" si="3"/>
        <v>C</v>
      </c>
      <c r="G32" s="198" t="str">
        <f t="shared" si="1"/>
        <v>C</v>
      </c>
      <c r="I32" s="99" t="s">
        <v>102</v>
      </c>
      <c r="J32" s="196">
        <f>'Юнит 14'!S12</f>
        <v>1</v>
      </c>
      <c r="K32" s="197">
        <f t="shared" si="2"/>
        <v>1.0775862068965517E-3</v>
      </c>
      <c r="L32" s="197">
        <f t="shared" si="6"/>
        <v>0.98168103448275879</v>
      </c>
      <c r="M32" s="198" t="str">
        <f t="shared" si="4"/>
        <v>C</v>
      </c>
    </row>
    <row r="33" spans="2:13" outlineLevel="1">
      <c r="B33" s="99" t="s">
        <v>102</v>
      </c>
      <c r="C33" s="196">
        <f>'Юнит 14'!AL12</f>
        <v>296.69999999999993</v>
      </c>
      <c r="D33" s="197">
        <f t="shared" si="0"/>
        <v>9.0314213062895341E-4</v>
      </c>
      <c r="E33" s="197">
        <f t="shared" si="5"/>
        <v>1.0294753842247235</v>
      </c>
      <c r="F33" s="198" t="str">
        <f t="shared" si="3"/>
        <v>C</v>
      </c>
      <c r="G33" s="198" t="str">
        <f t="shared" si="1"/>
        <v>C</v>
      </c>
      <c r="I33" s="99" t="s">
        <v>180</v>
      </c>
      <c r="J33" s="196">
        <f>'Юнит 14'!S35</f>
        <v>1</v>
      </c>
      <c r="K33" s="197">
        <f t="shared" si="2"/>
        <v>1.0775862068965517E-3</v>
      </c>
      <c r="L33" s="197">
        <f t="shared" si="6"/>
        <v>0.98275862068965536</v>
      </c>
      <c r="M33" s="198" t="str">
        <f t="shared" si="4"/>
        <v>C</v>
      </c>
    </row>
    <row r="34" spans="2:13" outlineLevel="1">
      <c r="B34" s="99" t="s">
        <v>103</v>
      </c>
      <c r="C34" s="196">
        <f>'Юнит 14'!AL13</f>
        <v>0</v>
      </c>
      <c r="D34" s="197">
        <f t="shared" si="0"/>
        <v>0</v>
      </c>
      <c r="E34" s="197">
        <f t="shared" si="5"/>
        <v>1.0294753842247235</v>
      </c>
      <c r="F34" s="198" t="str">
        <f t="shared" si="3"/>
        <v>C</v>
      </c>
      <c r="G34" s="198" t="str">
        <f t="shared" si="1"/>
        <v>C</v>
      </c>
      <c r="I34" s="99" t="s">
        <v>181</v>
      </c>
      <c r="J34" s="196">
        <f>'Юнит 14'!S36</f>
        <v>1</v>
      </c>
      <c r="K34" s="197">
        <f t="shared" si="2"/>
        <v>1.0775862068965517E-3</v>
      </c>
      <c r="L34" s="197">
        <f t="shared" si="6"/>
        <v>0.98383620689655193</v>
      </c>
      <c r="M34" s="198" t="str">
        <f t="shared" si="4"/>
        <v>C</v>
      </c>
    </row>
    <row r="35" spans="2:13" outlineLevel="1">
      <c r="B35" s="99" t="s">
        <v>178</v>
      </c>
      <c r="C35" s="196">
        <f>'Юнит 14'!AL33</f>
        <v>0</v>
      </c>
      <c r="D35" s="197">
        <f t="shared" si="0"/>
        <v>0</v>
      </c>
      <c r="E35" s="197">
        <f t="shared" si="5"/>
        <v>1.0294753842247235</v>
      </c>
      <c r="F35" s="198" t="str">
        <f t="shared" si="3"/>
        <v>C</v>
      </c>
      <c r="G35" s="198" t="str">
        <f t="shared" si="1"/>
        <v>C</v>
      </c>
      <c r="I35" s="99" t="s">
        <v>183</v>
      </c>
      <c r="J35" s="196">
        <f>'Юнит 14'!S38</f>
        <v>1</v>
      </c>
      <c r="K35" s="197">
        <f t="shared" si="2"/>
        <v>1.0775862068965517E-3</v>
      </c>
      <c r="L35" s="197">
        <f t="shared" si="6"/>
        <v>0.98491379310344851</v>
      </c>
      <c r="M35" s="198" t="str">
        <f t="shared" si="4"/>
        <v>C</v>
      </c>
    </row>
    <row r="36" spans="2:13" outlineLevel="1">
      <c r="B36" s="99" t="s">
        <v>199</v>
      </c>
      <c r="C36" s="196">
        <f>'Юнит 14'!AL29</f>
        <v>-0.96707992614085991</v>
      </c>
      <c r="D36" s="197">
        <f t="shared" si="0"/>
        <v>-2.9437499999438735E-6</v>
      </c>
      <c r="E36" s="197">
        <f t="shared" si="5"/>
        <v>1.0294724404747235</v>
      </c>
      <c r="F36" s="198" t="str">
        <f t="shared" si="3"/>
        <v>C</v>
      </c>
      <c r="G36" s="198" t="str">
        <f t="shared" si="1"/>
        <v>C</v>
      </c>
      <c r="I36" s="99" t="s">
        <v>184</v>
      </c>
      <c r="J36" s="196">
        <f>'Юнит 14'!S39</f>
        <v>1</v>
      </c>
      <c r="K36" s="197">
        <f t="shared" si="2"/>
        <v>1.0775862068965517E-3</v>
      </c>
      <c r="L36" s="197">
        <f t="shared" si="6"/>
        <v>0.98599137931034508</v>
      </c>
      <c r="M36" s="198" t="str">
        <f t="shared" si="4"/>
        <v>C</v>
      </c>
    </row>
    <row r="37" spans="2:13" outlineLevel="1">
      <c r="B37" s="262" t="s">
        <v>270</v>
      </c>
      <c r="C37" s="196">
        <f>'Юнит 14'!AL54</f>
        <v>-13.539118965972039</v>
      </c>
      <c r="D37" s="197">
        <f t="shared" si="0"/>
        <v>-4.121249999921423E-5</v>
      </c>
      <c r="E37" s="197">
        <f t="shared" si="5"/>
        <v>1.0294312279747244</v>
      </c>
      <c r="F37" s="198" t="str">
        <f t="shared" si="3"/>
        <v>C</v>
      </c>
      <c r="G37" s="198" t="str">
        <f t="shared" si="1"/>
        <v>C</v>
      </c>
      <c r="I37" s="262" t="s">
        <v>261</v>
      </c>
      <c r="J37" s="196">
        <f>'Юнит 14'!S45</f>
        <v>1</v>
      </c>
      <c r="K37" s="197">
        <f t="shared" si="2"/>
        <v>1.0775862068965517E-3</v>
      </c>
      <c r="L37" s="197">
        <f t="shared" si="6"/>
        <v>0.98706896551724166</v>
      </c>
      <c r="M37" s="198" t="str">
        <f t="shared" si="4"/>
        <v>C</v>
      </c>
    </row>
    <row r="38" spans="2:13" outlineLevel="1">
      <c r="B38" s="99" t="s">
        <v>185</v>
      </c>
      <c r="C38" s="196">
        <f>'Юнит 14'!AL40</f>
        <v>-17.153719335267429</v>
      </c>
      <c r="D38" s="197">
        <f t="shared" si="0"/>
        <v>-5.2215189176489727E-5</v>
      </c>
      <c r="E38" s="197">
        <f t="shared" si="5"/>
        <v>1.029379012785548</v>
      </c>
      <c r="F38" s="198" t="str">
        <f t="shared" si="3"/>
        <v>C</v>
      </c>
      <c r="G38" s="198" t="str">
        <f t="shared" si="1"/>
        <v>C</v>
      </c>
      <c r="I38" s="262" t="s">
        <v>267</v>
      </c>
      <c r="J38" s="196">
        <f>'Юнит 14'!S51</f>
        <v>1</v>
      </c>
      <c r="K38" s="197">
        <f t="shared" si="2"/>
        <v>1.0775862068965517E-3</v>
      </c>
      <c r="L38" s="197">
        <f t="shared" si="6"/>
        <v>0.98814655172413823</v>
      </c>
      <c r="M38" s="198" t="str">
        <f t="shared" si="4"/>
        <v>C</v>
      </c>
    </row>
    <row r="39" spans="2:13" outlineLevel="1">
      <c r="B39" s="262" t="s">
        <v>266</v>
      </c>
      <c r="C39" s="196">
        <f>'Юнит 14'!AL50</f>
        <v>-17.407438670535477</v>
      </c>
      <c r="D39" s="197">
        <f t="shared" si="0"/>
        <v>-5.2987499998989721E-5</v>
      </c>
      <c r="E39" s="197">
        <f t="shared" si="5"/>
        <v>1.029326025285549</v>
      </c>
      <c r="F39" s="198" t="str">
        <f t="shared" si="3"/>
        <v>C</v>
      </c>
      <c r="G39" s="198" t="str">
        <f t="shared" si="1"/>
        <v>C</v>
      </c>
      <c r="I39" s="262" t="s">
        <v>268</v>
      </c>
      <c r="J39" s="196">
        <f>'Юнит 14'!S52</f>
        <v>1</v>
      </c>
      <c r="K39" s="197">
        <f t="shared" si="2"/>
        <v>1.0775862068965517E-3</v>
      </c>
      <c r="L39" s="197">
        <f t="shared" si="6"/>
        <v>0.98922413793103481</v>
      </c>
      <c r="M39" s="198" t="str">
        <f t="shared" si="4"/>
        <v>C</v>
      </c>
    </row>
    <row r="40" spans="2:13" outlineLevel="1">
      <c r="B40" s="262" t="s">
        <v>260</v>
      </c>
      <c r="C40" s="196">
        <f>'Юнит 14'!AL44</f>
        <v>-36.749037193352677</v>
      </c>
      <c r="D40" s="197">
        <f t="shared" si="0"/>
        <v>-1.118624999978672E-4</v>
      </c>
      <c r="E40" s="197">
        <f t="shared" si="5"/>
        <v>1.0292141627855511</v>
      </c>
      <c r="F40" s="198" t="str">
        <f t="shared" si="3"/>
        <v>C</v>
      </c>
      <c r="G40" s="198" t="str">
        <f t="shared" si="1"/>
        <v>C</v>
      </c>
      <c r="I40" s="262" t="s">
        <v>271</v>
      </c>
      <c r="J40" s="196">
        <f>'Юнит 14'!S55</f>
        <v>1</v>
      </c>
      <c r="K40" s="197">
        <f t="shared" si="2"/>
        <v>1.0775862068965517E-3</v>
      </c>
      <c r="L40" s="197">
        <f t="shared" si="6"/>
        <v>0.99030172413793138</v>
      </c>
      <c r="M40" s="198" t="str">
        <f t="shared" si="4"/>
        <v>C</v>
      </c>
    </row>
    <row r="41" spans="2:13" outlineLevel="1">
      <c r="B41" s="262" t="s">
        <v>264</v>
      </c>
      <c r="C41" s="196">
        <f>'Юнит 14'!AL48</f>
        <v>-36.749037193352677</v>
      </c>
      <c r="D41" s="197">
        <f t="shared" si="0"/>
        <v>-1.118624999978672E-4</v>
      </c>
      <c r="E41" s="197">
        <f t="shared" si="5"/>
        <v>1.0291023002855533</v>
      </c>
      <c r="F41" s="198" t="str">
        <f t="shared" si="3"/>
        <v>C</v>
      </c>
      <c r="G41" s="198" t="str">
        <f t="shared" si="1"/>
        <v>C</v>
      </c>
      <c r="I41" s="99" t="s">
        <v>103</v>
      </c>
      <c r="J41" s="196">
        <f>'Юнит 14'!S13</f>
        <v>0</v>
      </c>
      <c r="K41" s="197">
        <f t="shared" si="2"/>
        <v>0</v>
      </c>
      <c r="L41" s="197">
        <f t="shared" si="6"/>
        <v>0.99030172413793138</v>
      </c>
      <c r="M41" s="198" t="str">
        <f t="shared" si="4"/>
        <v>C</v>
      </c>
    </row>
    <row r="42" spans="2:13" outlineLevel="1">
      <c r="B42" s="262" t="s">
        <v>269</v>
      </c>
      <c r="C42" s="196">
        <f>'Юнит 14'!AL53</f>
        <v>-36.749037193352677</v>
      </c>
      <c r="D42" s="197">
        <f t="shared" si="0"/>
        <v>-1.118624999978672E-4</v>
      </c>
      <c r="E42" s="197">
        <f t="shared" si="5"/>
        <v>1.0289904377855554</v>
      </c>
      <c r="F42" s="198" t="str">
        <f t="shared" si="3"/>
        <v>C</v>
      </c>
      <c r="G42" s="198" t="str">
        <f t="shared" si="1"/>
        <v>C</v>
      </c>
      <c r="I42" s="99" t="s">
        <v>173</v>
      </c>
      <c r="J42" s="196">
        <f>'Юнит 14'!S22</f>
        <v>0</v>
      </c>
      <c r="K42" s="197">
        <f t="shared" si="2"/>
        <v>0</v>
      </c>
      <c r="L42" s="197">
        <f t="shared" si="6"/>
        <v>0.99030172413793138</v>
      </c>
      <c r="M42" s="198" t="str">
        <f t="shared" si="4"/>
        <v>C</v>
      </c>
    </row>
    <row r="43" spans="2:13" outlineLevel="1">
      <c r="B43" s="262" t="s">
        <v>265</v>
      </c>
      <c r="C43" s="196">
        <f>'Юнит 14'!AL49</f>
        <v>-37.716117119493532</v>
      </c>
      <c r="D43" s="197">
        <f t="shared" si="0"/>
        <v>-1.1480624999781105E-4</v>
      </c>
      <c r="E43" s="197">
        <f t="shared" si="5"/>
        <v>1.0288756315355576</v>
      </c>
      <c r="F43" s="198" t="str">
        <f t="shared" si="3"/>
        <v>C</v>
      </c>
      <c r="G43" s="198" t="str">
        <f t="shared" si="1"/>
        <v>C</v>
      </c>
      <c r="I43" s="99" t="s">
        <v>198</v>
      </c>
      <c r="J43" s="196">
        <f>'Юнит 14'!S28</f>
        <v>0</v>
      </c>
      <c r="K43" s="197">
        <f t="shared" si="2"/>
        <v>0</v>
      </c>
      <c r="L43" s="197">
        <f t="shared" si="6"/>
        <v>0.99030172413793138</v>
      </c>
      <c r="M43" s="198" t="str">
        <f t="shared" si="4"/>
        <v>C</v>
      </c>
    </row>
    <row r="44" spans="2:13" outlineLevel="1">
      <c r="B44" s="262" t="s">
        <v>272</v>
      </c>
      <c r="C44" s="196">
        <f>'Юнит 14'!AL56</f>
        <v>-37.716117119493532</v>
      </c>
      <c r="D44" s="197">
        <f t="shared" si="0"/>
        <v>-1.1480624999781105E-4</v>
      </c>
      <c r="E44" s="197">
        <f t="shared" si="5"/>
        <v>1.0287608252855598</v>
      </c>
      <c r="F44" s="198" t="str">
        <f t="shared" si="3"/>
        <v>C</v>
      </c>
      <c r="G44" s="198" t="str">
        <f t="shared" si="1"/>
        <v>C</v>
      </c>
      <c r="I44" s="99" t="s">
        <v>199</v>
      </c>
      <c r="J44" s="196">
        <f>'Юнит 14'!S29</f>
        <v>0</v>
      </c>
      <c r="K44" s="197">
        <f t="shared" si="2"/>
        <v>0</v>
      </c>
      <c r="L44" s="197">
        <f t="shared" si="6"/>
        <v>0.99030172413793138</v>
      </c>
      <c r="M44" s="198" t="str">
        <f t="shared" si="4"/>
        <v>C</v>
      </c>
    </row>
    <row r="45" spans="2:13" outlineLevel="1">
      <c r="B45" s="99" t="s">
        <v>186</v>
      </c>
      <c r="C45" s="196">
        <f>'Юнит 14'!AL41</f>
        <v>-83.908319704563425</v>
      </c>
      <c r="D45" s="197">
        <f t="shared" si="0"/>
        <v>-2.5541334221595828E-4</v>
      </c>
      <c r="E45" s="197">
        <f t="shared" si="5"/>
        <v>1.0285054119433439</v>
      </c>
      <c r="F45" s="198" t="str">
        <f t="shared" si="3"/>
        <v>C</v>
      </c>
      <c r="G45" s="198" t="str">
        <f t="shared" si="1"/>
        <v>C</v>
      </c>
      <c r="I45" s="99" t="s">
        <v>178</v>
      </c>
      <c r="J45" s="196">
        <f>'Юнит 14'!S33</f>
        <v>0</v>
      </c>
      <c r="K45" s="197">
        <f t="shared" si="2"/>
        <v>0</v>
      </c>
      <c r="L45" s="197">
        <f t="shared" si="6"/>
        <v>0.99030172413793138</v>
      </c>
      <c r="M45" s="198" t="str">
        <f t="shared" si="4"/>
        <v>C</v>
      </c>
    </row>
    <row r="46" spans="2:13" outlineLevel="1">
      <c r="B46" s="262" t="s">
        <v>263</v>
      </c>
      <c r="C46" s="196">
        <f>'Юнит 14'!AL47</f>
        <v>-118.58903719335268</v>
      </c>
      <c r="D46" s="197">
        <f t="shared" si="0"/>
        <v>-3.6097996535234498E-4</v>
      </c>
      <c r="E46" s="197">
        <f t="shared" si="5"/>
        <v>1.0281444319779915</v>
      </c>
      <c r="F46" s="198" t="str">
        <f t="shared" si="3"/>
        <v>C</v>
      </c>
      <c r="G46" s="198" t="str">
        <f t="shared" si="1"/>
        <v>C</v>
      </c>
      <c r="I46" s="99" t="s">
        <v>182</v>
      </c>
      <c r="J46" s="196">
        <f>'Юнит 14'!S37</f>
        <v>0</v>
      </c>
      <c r="K46" s="197">
        <f t="shared" si="2"/>
        <v>0</v>
      </c>
      <c r="L46" s="197">
        <f t="shared" si="6"/>
        <v>0.99030172413793138</v>
      </c>
      <c r="M46" s="198" t="str">
        <f t="shared" si="4"/>
        <v>C</v>
      </c>
    </row>
    <row r="47" spans="2:13" outlineLevel="1">
      <c r="B47" s="99" t="s">
        <v>198</v>
      </c>
      <c r="C47" s="196">
        <f>'Юнит 14'!AL28</f>
        <v>-180.84707992614085</v>
      </c>
      <c r="D47" s="197">
        <f t="shared" si="0"/>
        <v>-5.5049078895355412E-4</v>
      </c>
      <c r="E47" s="197">
        <f t="shared" si="5"/>
        <v>1.027593941189038</v>
      </c>
      <c r="F47" s="198" t="str">
        <f t="shared" si="3"/>
        <v>C</v>
      </c>
      <c r="G47" s="198" t="str">
        <f t="shared" si="1"/>
        <v>C</v>
      </c>
      <c r="I47" s="99" t="s">
        <v>186</v>
      </c>
      <c r="J47" s="196">
        <f>'Юнит 14'!S41</f>
        <v>0</v>
      </c>
      <c r="K47" s="197">
        <f t="shared" si="2"/>
        <v>0</v>
      </c>
      <c r="L47" s="197">
        <f t="shared" si="6"/>
        <v>0.99030172413793138</v>
      </c>
      <c r="M47" s="198" t="str">
        <f t="shared" si="4"/>
        <v>C</v>
      </c>
    </row>
    <row r="48" spans="2:13" outlineLevel="1">
      <c r="B48" s="262" t="s">
        <v>261</v>
      </c>
      <c r="C48" s="196">
        <f>'Юнит 14'!AL45</f>
        <v>-383.21779741492998</v>
      </c>
      <c r="D48" s="197">
        <f t="shared" si="0"/>
        <v>-1.1664986115680976E-3</v>
      </c>
      <c r="E48" s="197">
        <f t="shared" si="5"/>
        <v>1.02642744257747</v>
      </c>
      <c r="F48" s="198" t="str">
        <f>IF(AND(E48&lt;=0),"C",IF(E48&lt;=0.8,"A",IF(E48&lt;=0.95,"B","C")))</f>
        <v>C</v>
      </c>
      <c r="G48" s="198" t="str">
        <f t="shared" si="1"/>
        <v>C</v>
      </c>
      <c r="I48" s="99" t="s">
        <v>187</v>
      </c>
      <c r="J48" s="196">
        <f>'Юнит 14'!S42</f>
        <v>0</v>
      </c>
      <c r="K48" s="197">
        <f t="shared" si="2"/>
        <v>0</v>
      </c>
      <c r="L48" s="197">
        <f t="shared" si="6"/>
        <v>0.99030172413793138</v>
      </c>
      <c r="M48" s="198" t="str">
        <f t="shared" si="4"/>
        <v>C</v>
      </c>
    </row>
    <row r="49" spans="2:16" outlineLevel="1">
      <c r="B49" s="262" t="s">
        <v>267</v>
      </c>
      <c r="C49" s="196">
        <f>'Юнит 14'!AL51</f>
        <v>-459.44735689791599</v>
      </c>
      <c r="D49" s="197">
        <f>C49/C$58</f>
        <v>-1.3985381355599094E-3</v>
      </c>
      <c r="E49" s="197">
        <f>E48+D49</f>
        <v>1.0250289044419101</v>
      </c>
      <c r="F49" s="198" t="str">
        <f t="shared" si="3"/>
        <v>C</v>
      </c>
      <c r="G49" s="198" t="str">
        <f t="shared" si="1"/>
        <v>C</v>
      </c>
      <c r="I49" s="99" t="s">
        <v>188</v>
      </c>
      <c r="J49" s="196">
        <f>'Юнит 14'!S43</f>
        <v>0</v>
      </c>
      <c r="K49" s="197">
        <f t="shared" si="2"/>
        <v>0</v>
      </c>
      <c r="L49" s="197">
        <f t="shared" si="6"/>
        <v>0.99030172413793138</v>
      </c>
      <c r="M49" s="198" t="str">
        <f t="shared" si="4"/>
        <v>C</v>
      </c>
    </row>
    <row r="50" spans="2:16" outlineLevel="1">
      <c r="B50" s="262" t="s">
        <v>271</v>
      </c>
      <c r="C50" s="196">
        <f>'Юнит 14'!AL55</f>
        <v>-585.16991822738044</v>
      </c>
      <c r="D50" s="197">
        <f t="shared" si="0"/>
        <v>-1.7812322437743408E-3</v>
      </c>
      <c r="E50" s="197">
        <f t="shared" si="5"/>
        <v>1.0232476721981358</v>
      </c>
      <c r="F50" s="198" t="str">
        <f t="shared" si="3"/>
        <v>C</v>
      </c>
      <c r="G50" s="198" t="str">
        <f t="shared" si="1"/>
        <v>C</v>
      </c>
      <c r="I50" s="262" t="s">
        <v>260</v>
      </c>
      <c r="J50" s="196">
        <f>'Юнит 14'!S44</f>
        <v>0</v>
      </c>
      <c r="K50" s="197">
        <f>J50/J$58</f>
        <v>0</v>
      </c>
      <c r="L50" s="197">
        <f t="shared" si="6"/>
        <v>0.99030172413793138</v>
      </c>
      <c r="M50" s="198" t="str">
        <f>_xlfn.IFS(L50&lt;80%,"A",L50&lt;=95%,"B",L50&gt;95%,"C")</f>
        <v>C</v>
      </c>
    </row>
    <row r="51" spans="2:16" outlineLevel="1">
      <c r="B51" s="99" t="s">
        <v>183</v>
      </c>
      <c r="C51" s="196">
        <f>'Юнит 14'!AL38</f>
        <v>-623.34787918754955</v>
      </c>
      <c r="D51" s="197">
        <f t="shared" si="0"/>
        <v>-1.8974443267019989E-3</v>
      </c>
      <c r="E51" s="197">
        <f t="shared" si="5"/>
        <v>1.0213502278714339</v>
      </c>
      <c r="F51" s="198" t="str">
        <f t="shared" si="3"/>
        <v>C</v>
      </c>
      <c r="G51" s="198" t="str">
        <f t="shared" si="1"/>
        <v>C</v>
      </c>
      <c r="I51" s="262" t="s">
        <v>263</v>
      </c>
      <c r="J51" s="196">
        <f>'Юнит 14'!S47</f>
        <v>0</v>
      </c>
      <c r="K51" s="197">
        <f t="shared" si="2"/>
        <v>0</v>
      </c>
      <c r="L51" s="197">
        <f t="shared" si="6"/>
        <v>0.99030172413793138</v>
      </c>
      <c r="M51" s="198" t="str">
        <f t="shared" si="4"/>
        <v>C</v>
      </c>
    </row>
    <row r="52" spans="2:16" outlineLevel="1">
      <c r="B52" s="99" t="s">
        <v>187</v>
      </c>
      <c r="C52" s="196">
        <f>'Юнит 14'!AL42</f>
        <v>-1007.7366394091268</v>
      </c>
      <c r="D52" s="197">
        <f t="shared" si="0"/>
        <v>-3.06750729905231E-3</v>
      </c>
      <c r="E52" s="197">
        <f t="shared" si="5"/>
        <v>1.0182827205723817</v>
      </c>
      <c r="F52" s="198" t="str">
        <f t="shared" si="3"/>
        <v>C</v>
      </c>
      <c r="G52" s="198" t="str">
        <f t="shared" si="1"/>
        <v>C</v>
      </c>
      <c r="I52" s="262" t="s">
        <v>264</v>
      </c>
      <c r="J52" s="196">
        <f>'Юнит 14'!S48</f>
        <v>0</v>
      </c>
      <c r="K52" s="197">
        <f t="shared" si="2"/>
        <v>0</v>
      </c>
      <c r="L52" s="197">
        <f t="shared" si="6"/>
        <v>0.99030172413793138</v>
      </c>
      <c r="M52" s="198" t="str">
        <f t="shared" si="4"/>
        <v>C</v>
      </c>
    </row>
    <row r="53" spans="2:16" outlineLevel="1">
      <c r="B53" s="99" t="s">
        <v>182</v>
      </c>
      <c r="C53" s="196">
        <f>'Юнит 14'!AL37</f>
        <v>-1016.4403587443946</v>
      </c>
      <c r="D53" s="197">
        <f t="shared" si="0"/>
        <v>-3.094001049051805E-3</v>
      </c>
      <c r="E53" s="197">
        <f t="shared" si="5"/>
        <v>1.0151887195233298</v>
      </c>
      <c r="F53" s="198" t="str">
        <f t="shared" si="3"/>
        <v>C</v>
      </c>
      <c r="G53" s="198" t="str">
        <f t="shared" si="1"/>
        <v>C</v>
      </c>
      <c r="I53" s="262" t="s">
        <v>265</v>
      </c>
      <c r="J53" s="196">
        <f>'Юнит 14'!S49</f>
        <v>0</v>
      </c>
      <c r="K53" s="197">
        <f t="shared" si="2"/>
        <v>0</v>
      </c>
      <c r="L53" s="197">
        <f t="shared" si="6"/>
        <v>0.99030172413793138</v>
      </c>
      <c r="M53" s="198" t="str">
        <f t="shared" si="4"/>
        <v>C</v>
      </c>
    </row>
    <row r="54" spans="2:16" outlineLevel="1">
      <c r="B54" s="99" t="s">
        <v>188</v>
      </c>
      <c r="C54" s="196">
        <f>'Юнит 14'!AL43</f>
        <v>-1101.315758375099</v>
      </c>
      <c r="D54" s="197">
        <f t="shared" si="0"/>
        <v>-3.3523581412677073E-3</v>
      </c>
      <c r="E54" s="197">
        <f t="shared" si="5"/>
        <v>1.011836361382062</v>
      </c>
      <c r="F54" s="198" t="str">
        <f t="shared" si="3"/>
        <v>C</v>
      </c>
      <c r="G54" s="198" t="str">
        <f t="shared" si="1"/>
        <v>C</v>
      </c>
      <c r="I54" s="262" t="s">
        <v>266</v>
      </c>
      <c r="J54" s="196">
        <f>'Юнит 14'!S50</f>
        <v>0</v>
      </c>
      <c r="K54" s="197">
        <f t="shared" si="2"/>
        <v>0</v>
      </c>
      <c r="L54" s="197">
        <f t="shared" si="6"/>
        <v>0.99030172413793138</v>
      </c>
      <c r="M54" s="198" t="str">
        <f t="shared" si="4"/>
        <v>C</v>
      </c>
    </row>
    <row r="55" spans="2:16" outlineLevel="1">
      <c r="B55" s="262" t="s">
        <v>268</v>
      </c>
      <c r="C55" s="196">
        <f>'Юнит 14'!AL52</f>
        <v>-1717.3815167501975</v>
      </c>
      <c r="D55" s="197">
        <f t="shared" si="0"/>
        <v>-5.2276360031700614E-3</v>
      </c>
      <c r="E55" s="197">
        <f t="shared" si="5"/>
        <v>1.006608725378892</v>
      </c>
      <c r="F55" s="198" t="str">
        <f t="shared" si="3"/>
        <v>C</v>
      </c>
      <c r="G55" s="198" t="str">
        <f t="shared" si="1"/>
        <v>C</v>
      </c>
      <c r="I55" s="262" t="s">
        <v>269</v>
      </c>
      <c r="J55" s="196">
        <f>'Юнит 14'!S53</f>
        <v>0</v>
      </c>
      <c r="K55" s="197">
        <f t="shared" si="2"/>
        <v>0</v>
      </c>
      <c r="L55" s="197">
        <f t="shared" si="6"/>
        <v>0.99030172413793138</v>
      </c>
      <c r="M55" s="198" t="str">
        <f t="shared" si="4"/>
        <v>C</v>
      </c>
    </row>
    <row r="56" spans="2:16" outlineLevel="1">
      <c r="B56" s="99" t="s">
        <v>173</v>
      </c>
      <c r="C56" s="196">
        <f>'Юнит 14'!AL22</f>
        <v>-2379.8489554207331</v>
      </c>
      <c r="D56" s="197">
        <f t="shared" si="0"/>
        <v>-7.2441585984960241E-3</v>
      </c>
      <c r="E56" s="197">
        <f t="shared" si="5"/>
        <v>0.99936456678039598</v>
      </c>
      <c r="F56" s="198" t="str">
        <f t="shared" si="3"/>
        <v>C</v>
      </c>
      <c r="G56" s="198" t="str">
        <f t="shared" si="1"/>
        <v>C</v>
      </c>
      <c r="I56" s="262" t="s">
        <v>270</v>
      </c>
      <c r="J56" s="196">
        <f>'Юнит 14'!S54</f>
        <v>0</v>
      </c>
      <c r="K56" s="197">
        <f t="shared" si="2"/>
        <v>0</v>
      </c>
      <c r="L56" s="197">
        <f t="shared" si="6"/>
        <v>0.99030172413793138</v>
      </c>
      <c r="M56" s="198" t="str">
        <f t="shared" si="4"/>
        <v>C</v>
      </c>
    </row>
    <row r="57" spans="2:16" outlineLevel="1">
      <c r="B57" s="99" t="s">
        <v>184</v>
      </c>
      <c r="C57" s="196">
        <f>'Юнит 14'!AL39</f>
        <v>-2605.9386784489575</v>
      </c>
      <c r="D57" s="197">
        <f t="shared" si="0"/>
        <v>-7.932366061148605E-3</v>
      </c>
      <c r="E57" s="197">
        <f t="shared" si="5"/>
        <v>0.99143220071924743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'Юнит 14'!S56</f>
        <v>0</v>
      </c>
      <c r="K57" s="197">
        <f t="shared" si="2"/>
        <v>0</v>
      </c>
      <c r="L57" s="197">
        <f t="shared" si="6"/>
        <v>0.99030172413793138</v>
      </c>
      <c r="M57" s="198" t="str">
        <f t="shared" si="4"/>
        <v>C</v>
      </c>
    </row>
    <row r="58" spans="2:16" outlineLevel="1">
      <c r="C58" s="203">
        <f>SUM(C4:C57)</f>
        <v>328519.72013903985</v>
      </c>
      <c r="D58" s="204">
        <f>SUM(D4:D44)</f>
        <v>1.0373286245663123</v>
      </c>
      <c r="J58" s="203">
        <f>SUM(J4:J57)</f>
        <v>928</v>
      </c>
      <c r="K58" s="204">
        <f>SUM(K4:K44)</f>
        <v>1.0000000000000002</v>
      </c>
    </row>
    <row r="60" spans="2:16" ht="16" hidden="1" outlineLevel="1" thickBot="1">
      <c r="B60" s="539"/>
      <c r="C60" s="540"/>
      <c r="D60" s="540"/>
      <c r="E60" s="540"/>
      <c r="F60" s="540"/>
      <c r="G60" s="540"/>
      <c r="H60" s="540"/>
      <c r="I60" s="540"/>
      <c r="J60" s="540"/>
      <c r="K60" s="540"/>
      <c r="L60" s="540"/>
      <c r="M60" s="541"/>
      <c r="O60" s="205"/>
      <c r="P60" s="205"/>
    </row>
    <row r="61" spans="2:16" ht="3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46" priority="10" operator="equal">
      <formula>"C"</formula>
    </cfRule>
    <cfRule type="cellIs" dxfId="345" priority="11" operator="equal">
      <formula>"B"</formula>
    </cfRule>
    <cfRule type="cellIs" dxfId="344" priority="12" operator="equal">
      <formula>"A"</formula>
    </cfRule>
  </conditionalFormatting>
  <conditionalFormatting sqref="G62:G113">
    <cfRule type="cellIs" dxfId="343" priority="7" operator="equal">
      <formula>"C"</formula>
    </cfRule>
    <cfRule type="cellIs" dxfId="342" priority="8" operator="equal">
      <formula>"B"</formula>
    </cfRule>
    <cfRule type="cellIs" dxfId="341" priority="9" operator="equal">
      <formula>"A"</formula>
    </cfRule>
  </conditionalFormatting>
  <conditionalFormatting sqref="F4:F57">
    <cfRule type="cellIs" dxfId="340" priority="4" operator="equal">
      <formula>"C"</formula>
    </cfRule>
    <cfRule type="cellIs" dxfId="339" priority="5" operator="equal">
      <formula>"B"</formula>
    </cfRule>
    <cfRule type="cellIs" dxfId="338" priority="6" operator="equal">
      <formula>"A"</formula>
    </cfRule>
  </conditionalFormatting>
  <conditionalFormatting sqref="F62:F113">
    <cfRule type="cellIs" dxfId="337" priority="1" operator="equal">
      <formula>"C"</formula>
    </cfRule>
    <cfRule type="cellIs" dxfId="336" priority="2" operator="equal">
      <formula>"B"</formula>
    </cfRule>
    <cfRule type="cellIs" dxfId="335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528BA-85B7-4544-8ECE-402ED3BCCEBF}">
  <dimension ref="B1:Q115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111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МАРТ!AL4</f>
        <v>445508.67672970617</v>
      </c>
      <c r="D4" s="197">
        <f t="shared" ref="D4:D57" si="0">C4/C$58</f>
        <v>0.39778527952281956</v>
      </c>
      <c r="E4" s="197">
        <f>D4</f>
        <v>0.39778527952281956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МАРТ!S4</f>
        <v>1110</v>
      </c>
      <c r="K4" s="197">
        <f t="shared" ref="K4:K57" si="2">J4/J$58</f>
        <v>0.35875888817065288</v>
      </c>
      <c r="L4" s="197">
        <f>K4</f>
        <v>0.35875888817065288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МАРТ!AL3</f>
        <v>138502.76919866737</v>
      </c>
      <c r="D5" s="197">
        <f t="shared" si="0"/>
        <v>0.12366619470758966</v>
      </c>
      <c r="E5" s="197">
        <f>E4+D5</f>
        <v>0.52145147423040927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МАРТ!S3</f>
        <v>405</v>
      </c>
      <c r="K5" s="197">
        <f t="shared" si="2"/>
        <v>0.13089851325145443</v>
      </c>
      <c r="L5" s="197">
        <f>L4+K5</f>
        <v>0.48965740142210734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МАРТ!AL8</f>
        <v>84241.599840475683</v>
      </c>
      <c r="D6" s="197">
        <f t="shared" si="0"/>
        <v>7.5217543653642388E-2</v>
      </c>
      <c r="E6" s="197">
        <f t="shared" ref="E6:E57" si="5">E5+D6</f>
        <v>0.59666901788405169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МАРТ!S8</f>
        <v>221</v>
      </c>
      <c r="K6" s="197">
        <f t="shared" si="2"/>
        <v>7.1428571428571425E-2</v>
      </c>
      <c r="L6" s="197">
        <f t="shared" ref="L6:L57" si="6">L5+K6</f>
        <v>0.56108597285067874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МАРТ!AL6</f>
        <v>78443.87890031909</v>
      </c>
      <c r="D7" s="197">
        <f t="shared" si="0"/>
        <v>7.0040881188379756E-2</v>
      </c>
      <c r="E7" s="197">
        <f t="shared" si="5"/>
        <v>0.66670989907243139</v>
      </c>
      <c r="F7" s="198" t="str">
        <f t="shared" si="3"/>
        <v>A</v>
      </c>
      <c r="G7" s="198" t="str">
        <f t="shared" si="1"/>
        <v>A</v>
      </c>
      <c r="I7" s="99" t="s">
        <v>96</v>
      </c>
      <c r="J7" s="196">
        <f>МАРТ!S6</f>
        <v>181</v>
      </c>
      <c r="K7" s="197">
        <f t="shared" si="2"/>
        <v>5.8500323206205559E-2</v>
      </c>
      <c r="L7" s="197">
        <f t="shared" si="6"/>
        <v>0.61958629605688431</v>
      </c>
      <c r="M7" s="198" t="str">
        <f t="shared" si="4"/>
        <v>A</v>
      </c>
    </row>
    <row r="8" spans="2:17" outlineLevel="1">
      <c r="B8" s="99" t="s">
        <v>171</v>
      </c>
      <c r="C8" s="196">
        <f>МАРТ!AL20</f>
        <v>63745.463563061676</v>
      </c>
      <c r="D8" s="197">
        <f t="shared" si="0"/>
        <v>5.6916976854142182E-2</v>
      </c>
      <c r="E8" s="197">
        <f t="shared" si="5"/>
        <v>0.7236268759265736</v>
      </c>
      <c r="F8" s="198" t="str">
        <f t="shared" si="3"/>
        <v>A</v>
      </c>
      <c r="G8" s="198" t="str">
        <f t="shared" si="1"/>
        <v>A</v>
      </c>
      <c r="I8" s="99" t="s">
        <v>95</v>
      </c>
      <c r="J8" s="196">
        <f>МАРТ!S5</f>
        <v>173</v>
      </c>
      <c r="K8" s="197">
        <f t="shared" si="2"/>
        <v>5.5914673561732388E-2</v>
      </c>
      <c r="L8" s="197">
        <f t="shared" si="6"/>
        <v>0.67550096961861672</v>
      </c>
      <c r="M8" s="198" t="str">
        <f t="shared" si="4"/>
        <v>A</v>
      </c>
    </row>
    <row r="9" spans="2:17" outlineLevel="1">
      <c r="B9" s="99" t="s">
        <v>99</v>
      </c>
      <c r="C9" s="196">
        <f>МАРТ!AL9</f>
        <v>60867.533986712486</v>
      </c>
      <c r="D9" s="197">
        <f t="shared" si="0"/>
        <v>5.4347334374048331E-2</v>
      </c>
      <c r="E9" s="197">
        <f t="shared" si="5"/>
        <v>0.77797421030062197</v>
      </c>
      <c r="F9" s="198" t="str">
        <f t="shared" si="3"/>
        <v>A</v>
      </c>
      <c r="G9" s="198" t="str">
        <f t="shared" si="1"/>
        <v>A</v>
      </c>
      <c r="I9" s="99" t="s">
        <v>171</v>
      </c>
      <c r="J9" s="196">
        <f>МАРТ!S20</f>
        <v>132</v>
      </c>
      <c r="K9" s="197">
        <f t="shared" si="2"/>
        <v>4.266321913380737E-2</v>
      </c>
      <c r="L9" s="197">
        <f t="shared" si="6"/>
        <v>0.71816418875242405</v>
      </c>
      <c r="M9" s="198" t="str">
        <f t="shared" si="4"/>
        <v>A</v>
      </c>
    </row>
    <row r="10" spans="2:17" outlineLevel="1">
      <c r="B10" s="99" t="s">
        <v>95</v>
      </c>
      <c r="C10" s="196">
        <f>МАРТ!AL5</f>
        <v>46887.339002188652</v>
      </c>
      <c r="D10" s="197">
        <f t="shared" si="0"/>
        <v>4.1864713809788685E-2</v>
      </c>
      <c r="E10" s="197">
        <f t="shared" si="5"/>
        <v>0.81983892411041071</v>
      </c>
      <c r="F10" s="198" t="str">
        <f t="shared" si="3"/>
        <v>B</v>
      </c>
      <c r="G10" s="198" t="str">
        <f t="shared" si="1"/>
        <v>A</v>
      </c>
      <c r="I10" s="99" t="s">
        <v>99</v>
      </c>
      <c r="J10" s="196">
        <f>МАРТ!S9</f>
        <v>117</v>
      </c>
      <c r="K10" s="197">
        <f t="shared" si="2"/>
        <v>3.7815126050420166E-2</v>
      </c>
      <c r="L10" s="197">
        <f t="shared" si="6"/>
        <v>0.75597931480284419</v>
      </c>
      <c r="M10" s="198" t="str">
        <f t="shared" si="4"/>
        <v>A</v>
      </c>
    </row>
    <row r="11" spans="2:17" outlineLevel="1">
      <c r="B11" s="99" t="s">
        <v>170</v>
      </c>
      <c r="C11" s="196">
        <f>МАРТ!AL19</f>
        <v>36948.833335367199</v>
      </c>
      <c r="D11" s="197">
        <f t="shared" si="0"/>
        <v>3.2990832197120894E-2</v>
      </c>
      <c r="E11" s="197">
        <f t="shared" si="5"/>
        <v>0.85282975630753155</v>
      </c>
      <c r="F11" s="198" t="str">
        <f t="shared" si="3"/>
        <v>B</v>
      </c>
      <c r="G11" s="198" t="str">
        <f t="shared" si="1"/>
        <v>B</v>
      </c>
      <c r="I11" s="99" t="s">
        <v>97</v>
      </c>
      <c r="J11" s="196">
        <f>МАРТ!S7</f>
        <v>72</v>
      </c>
      <c r="K11" s="197">
        <f t="shared" si="2"/>
        <v>2.3270846800258566E-2</v>
      </c>
      <c r="L11" s="197">
        <f t="shared" si="6"/>
        <v>0.77925016160310279</v>
      </c>
      <c r="M11" s="198" t="str">
        <f t="shared" si="4"/>
        <v>A</v>
      </c>
    </row>
    <row r="12" spans="2:17" outlineLevel="1">
      <c r="B12" s="99" t="s">
        <v>176</v>
      </c>
      <c r="C12" s="196">
        <f>МАРТ!AL31</f>
        <v>25930.098768688884</v>
      </c>
      <c r="D12" s="197">
        <f t="shared" si="0"/>
        <v>2.3152437035508486E-2</v>
      </c>
      <c r="E12" s="197">
        <f t="shared" si="5"/>
        <v>0.87598219334304006</v>
      </c>
      <c r="F12" s="198" t="str">
        <f t="shared" si="3"/>
        <v>B</v>
      </c>
      <c r="G12" s="198" t="str">
        <f t="shared" si="1"/>
        <v>B</v>
      </c>
      <c r="I12" s="99" t="s">
        <v>170</v>
      </c>
      <c r="J12" s="196">
        <f>МАРТ!S19</f>
        <v>72</v>
      </c>
      <c r="K12" s="197">
        <f t="shared" si="2"/>
        <v>2.3270846800258566E-2</v>
      </c>
      <c r="L12" s="197">
        <f t="shared" si="6"/>
        <v>0.80252100840336138</v>
      </c>
      <c r="M12" s="198" t="str">
        <f t="shared" si="4"/>
        <v>B</v>
      </c>
    </row>
    <row r="13" spans="2:17" outlineLevel="1">
      <c r="B13" s="99" t="s">
        <v>174</v>
      </c>
      <c r="C13" s="196">
        <f>МАРТ!AL23</f>
        <v>21812.580112847168</v>
      </c>
      <c r="D13" s="197">
        <f t="shared" si="0"/>
        <v>1.9475991670903071E-2</v>
      </c>
      <c r="E13" s="197">
        <f t="shared" si="5"/>
        <v>0.89545818501394314</v>
      </c>
      <c r="F13" s="198" t="str">
        <f t="shared" si="3"/>
        <v>B</v>
      </c>
      <c r="G13" s="198" t="str">
        <f t="shared" si="1"/>
        <v>B</v>
      </c>
      <c r="I13" s="99" t="s">
        <v>200</v>
      </c>
      <c r="J13" s="196">
        <f>МАРТ!S16</f>
        <v>69</v>
      </c>
      <c r="K13" s="197">
        <f t="shared" si="2"/>
        <v>2.2301228183581125E-2</v>
      </c>
      <c r="L13" s="197">
        <f t="shared" si="6"/>
        <v>0.82482223658694254</v>
      </c>
      <c r="M13" s="198" t="str">
        <f t="shared" si="4"/>
        <v>B</v>
      </c>
    </row>
    <row r="14" spans="2:17" outlineLevel="1">
      <c r="B14" s="99" t="s">
        <v>175</v>
      </c>
      <c r="C14" s="196">
        <f>МАРТ!AL30</f>
        <v>13216.305907424328</v>
      </c>
      <c r="D14" s="197">
        <f t="shared" si="0"/>
        <v>1.1800560155719474E-2</v>
      </c>
      <c r="E14" s="197">
        <f t="shared" si="5"/>
        <v>0.90725874516966265</v>
      </c>
      <c r="F14" s="198" t="str">
        <f t="shared" si="3"/>
        <v>B</v>
      </c>
      <c r="G14" s="198" t="str">
        <f t="shared" si="1"/>
        <v>B</v>
      </c>
      <c r="I14" s="99" t="s">
        <v>176</v>
      </c>
      <c r="J14" s="196">
        <f>МАРТ!S31</f>
        <v>56</v>
      </c>
      <c r="K14" s="197">
        <f t="shared" si="2"/>
        <v>1.8099547511312219E-2</v>
      </c>
      <c r="L14" s="197">
        <f t="shared" si="6"/>
        <v>0.8429217840982548</v>
      </c>
      <c r="M14" s="198" t="str">
        <f t="shared" si="4"/>
        <v>B</v>
      </c>
    </row>
    <row r="15" spans="2:17" outlineLevel="1">
      <c r="B15" s="99" t="s">
        <v>97</v>
      </c>
      <c r="C15" s="196">
        <f>МАРТ!AL7</f>
        <v>12802.989386335379</v>
      </c>
      <c r="D15" s="197">
        <f t="shared" si="0"/>
        <v>1.1431518571435097E-2</v>
      </c>
      <c r="E15" s="197">
        <f t="shared" si="5"/>
        <v>0.91869026374109775</v>
      </c>
      <c r="F15" s="198" t="str">
        <f t="shared" si="3"/>
        <v>B</v>
      </c>
      <c r="G15" s="198" t="str">
        <f t="shared" si="1"/>
        <v>A</v>
      </c>
      <c r="I15" s="99" t="s">
        <v>174</v>
      </c>
      <c r="J15" s="196">
        <f>МАРТ!S23</f>
        <v>46</v>
      </c>
      <c r="K15" s="197">
        <f t="shared" si="2"/>
        <v>1.4867485455720749E-2</v>
      </c>
      <c r="L15" s="197">
        <f t="shared" si="6"/>
        <v>0.8577892695539755</v>
      </c>
      <c r="M15" s="198" t="str">
        <f t="shared" si="4"/>
        <v>B</v>
      </c>
    </row>
    <row r="16" spans="2:17" outlineLevel="1">
      <c r="B16" s="99" t="s">
        <v>202</v>
      </c>
      <c r="C16" s="196">
        <f>МАРТ!AL18</f>
        <v>12467.358421093486</v>
      </c>
      <c r="D16" s="197">
        <f t="shared" si="0"/>
        <v>1.1131840777715578E-2</v>
      </c>
      <c r="E16" s="197">
        <f t="shared" si="5"/>
        <v>0.92982210451881331</v>
      </c>
      <c r="F16" s="198" t="str">
        <f t="shared" si="3"/>
        <v>B</v>
      </c>
      <c r="G16" s="198" t="str">
        <f t="shared" si="1"/>
        <v>B</v>
      </c>
      <c r="I16" s="99" t="s">
        <v>201</v>
      </c>
      <c r="J16" s="196">
        <f>МАРТ!S17</f>
        <v>44</v>
      </c>
      <c r="K16" s="197">
        <f t="shared" si="2"/>
        <v>1.4221073044602456E-2</v>
      </c>
      <c r="L16" s="197">
        <f t="shared" si="6"/>
        <v>0.8720103425985779</v>
      </c>
      <c r="M16" s="198" t="str">
        <f t="shared" si="4"/>
        <v>B</v>
      </c>
    </row>
    <row r="17" spans="2:13" outlineLevel="1">
      <c r="B17" s="99" t="s">
        <v>179</v>
      </c>
      <c r="C17" s="196">
        <f>МАРТ!AL34</f>
        <v>11978.745197238371</v>
      </c>
      <c r="D17" s="197">
        <f t="shared" si="0"/>
        <v>1.0695568359282582E-2</v>
      </c>
      <c r="E17" s="197">
        <f t="shared" si="5"/>
        <v>0.94051767287809585</v>
      </c>
      <c r="F17" s="198" t="str">
        <f t="shared" si="3"/>
        <v>B</v>
      </c>
      <c r="G17" s="198" t="str">
        <f t="shared" si="1"/>
        <v>B</v>
      </c>
      <c r="I17" s="99" t="s">
        <v>209</v>
      </c>
      <c r="J17" s="196">
        <f>МАРТ!S24</f>
        <v>40</v>
      </c>
      <c r="K17" s="197">
        <f t="shared" si="2"/>
        <v>1.2928248222365869E-2</v>
      </c>
      <c r="L17" s="197">
        <f t="shared" si="6"/>
        <v>0.88493859082094373</v>
      </c>
      <c r="M17" s="198" t="str">
        <f t="shared" si="4"/>
        <v>B</v>
      </c>
    </row>
    <row r="18" spans="2:13" outlineLevel="1">
      <c r="B18" s="99" t="s">
        <v>200</v>
      </c>
      <c r="C18" s="196">
        <f>МАРТ!AL16</f>
        <v>10460.259185445579</v>
      </c>
      <c r="D18" s="197">
        <f t="shared" si="0"/>
        <v>9.3397442997234497E-3</v>
      </c>
      <c r="E18" s="197">
        <f t="shared" si="5"/>
        <v>0.94985741717781924</v>
      </c>
      <c r="F18" s="198" t="str">
        <f t="shared" si="3"/>
        <v>B</v>
      </c>
      <c r="G18" s="198" t="str">
        <f t="shared" si="1"/>
        <v>B</v>
      </c>
      <c r="I18" s="99" t="s">
        <v>175</v>
      </c>
      <c r="J18" s="196">
        <f>МАРТ!S30</f>
        <v>38</v>
      </c>
      <c r="K18" s="197">
        <f t="shared" si="2"/>
        <v>1.2281835811247576E-2</v>
      </c>
      <c r="L18" s="197">
        <f t="shared" si="6"/>
        <v>0.89722042663219126</v>
      </c>
      <c r="M18" s="198" t="str">
        <f t="shared" si="4"/>
        <v>B</v>
      </c>
    </row>
    <row r="19" spans="2:13" outlineLevel="1">
      <c r="B19" s="99" t="s">
        <v>102</v>
      </c>
      <c r="C19" s="196">
        <f>МАРТ!AL12</f>
        <v>10060.321428563198</v>
      </c>
      <c r="D19" s="197">
        <f t="shared" si="0"/>
        <v>8.9826483311757754E-3</v>
      </c>
      <c r="E19" s="197">
        <f t="shared" si="5"/>
        <v>0.95884006550899503</v>
      </c>
      <c r="F19" s="198" t="str">
        <f t="shared" si="3"/>
        <v>C</v>
      </c>
      <c r="G19" s="198" t="str">
        <f t="shared" si="1"/>
        <v>B</v>
      </c>
      <c r="I19" s="99" t="s">
        <v>179</v>
      </c>
      <c r="J19" s="196">
        <f>МАРТ!S34</f>
        <v>38</v>
      </c>
      <c r="K19" s="197">
        <f t="shared" si="2"/>
        <v>1.2281835811247576E-2</v>
      </c>
      <c r="L19" s="197">
        <f t="shared" si="6"/>
        <v>0.90950226244343879</v>
      </c>
      <c r="M19" s="198" t="str">
        <f t="shared" si="4"/>
        <v>B</v>
      </c>
    </row>
    <row r="20" spans="2:13" outlineLevel="1">
      <c r="B20" s="99" t="s">
        <v>172</v>
      </c>
      <c r="C20" s="196">
        <f>МАРТ!AL21</f>
        <v>8453.4690472180082</v>
      </c>
      <c r="D20" s="197">
        <f t="shared" si="0"/>
        <v>7.5479238082837062E-3</v>
      </c>
      <c r="E20" s="197">
        <f t="shared" si="5"/>
        <v>0.96638798931727876</v>
      </c>
      <c r="F20" s="198" t="str">
        <f t="shared" si="3"/>
        <v>C</v>
      </c>
      <c r="G20" s="198" t="str">
        <f t="shared" si="1"/>
        <v>C</v>
      </c>
      <c r="I20" s="99" t="s">
        <v>202</v>
      </c>
      <c r="J20" s="196">
        <f>МАРТ!S18</f>
        <v>36</v>
      </c>
      <c r="K20" s="197">
        <f t="shared" si="2"/>
        <v>1.1635423400129283E-2</v>
      </c>
      <c r="L20" s="197">
        <f t="shared" si="6"/>
        <v>0.92113768584356803</v>
      </c>
      <c r="M20" s="198" t="str">
        <f t="shared" si="4"/>
        <v>B</v>
      </c>
    </row>
    <row r="21" spans="2:13" outlineLevel="1">
      <c r="B21" s="99" t="s">
        <v>101</v>
      </c>
      <c r="C21" s="196">
        <f>МАРТ!AL11</f>
        <v>7515.929518196991</v>
      </c>
      <c r="D21" s="197">
        <f t="shared" si="0"/>
        <v>6.7108145821449224E-3</v>
      </c>
      <c r="E21" s="197">
        <f t="shared" si="5"/>
        <v>0.97309880389942371</v>
      </c>
      <c r="F21" s="198" t="str">
        <f t="shared" si="3"/>
        <v>C</v>
      </c>
      <c r="G21" s="198" t="str">
        <f t="shared" si="1"/>
        <v>B</v>
      </c>
      <c r="I21" s="99" t="s">
        <v>102</v>
      </c>
      <c r="J21" s="196">
        <f>МАРТ!S12</f>
        <v>26</v>
      </c>
      <c r="K21" s="197">
        <f t="shared" si="2"/>
        <v>8.4033613445378148E-3</v>
      </c>
      <c r="L21" s="197">
        <f t="shared" si="6"/>
        <v>0.92954104718810582</v>
      </c>
      <c r="M21" s="198" t="str">
        <f t="shared" si="4"/>
        <v>B</v>
      </c>
    </row>
    <row r="22" spans="2:13" outlineLevel="1">
      <c r="B22" s="99" t="s">
        <v>104</v>
      </c>
      <c r="C22" s="196">
        <f>МАРТ!AL14</f>
        <v>7242.0092959528884</v>
      </c>
      <c r="D22" s="197">
        <f t="shared" si="0"/>
        <v>6.4662370063002413E-3</v>
      </c>
      <c r="E22" s="197">
        <f t="shared" si="5"/>
        <v>0.97956504090572394</v>
      </c>
      <c r="F22" s="198" t="str">
        <f t="shared" si="3"/>
        <v>C</v>
      </c>
      <c r="G22" s="198" t="str">
        <f t="shared" si="1"/>
        <v>C</v>
      </c>
      <c r="I22" s="99" t="s">
        <v>177</v>
      </c>
      <c r="J22" s="196">
        <f>МАРТ!S32</f>
        <v>22</v>
      </c>
      <c r="K22" s="197">
        <f t="shared" si="2"/>
        <v>7.1105365223012281E-3</v>
      </c>
      <c r="L22" s="197">
        <f t="shared" si="6"/>
        <v>0.93665158371040702</v>
      </c>
      <c r="M22" s="198" t="str">
        <f t="shared" si="4"/>
        <v>B</v>
      </c>
    </row>
    <row r="23" spans="2:13" outlineLevel="1">
      <c r="B23" s="99" t="s">
        <v>105</v>
      </c>
      <c r="C23" s="196">
        <f>МАРТ!AL15</f>
        <v>6748.9615154217981</v>
      </c>
      <c r="D23" s="197">
        <f t="shared" si="0"/>
        <v>6.026005065956558E-3</v>
      </c>
      <c r="E23" s="197">
        <f t="shared" si="5"/>
        <v>0.98559104597168046</v>
      </c>
      <c r="F23" s="198" t="str">
        <f t="shared" si="3"/>
        <v>C</v>
      </c>
      <c r="G23" s="198" t="str">
        <f t="shared" si="1"/>
        <v>B</v>
      </c>
      <c r="I23" s="99" t="s">
        <v>101</v>
      </c>
      <c r="J23" s="196">
        <f>МАРТ!S11</f>
        <v>21</v>
      </c>
      <c r="K23" s="197">
        <f t="shared" si="2"/>
        <v>6.7873303167420816E-3</v>
      </c>
      <c r="L23" s="197">
        <f t="shared" si="6"/>
        <v>0.94343891402714908</v>
      </c>
      <c r="M23" s="198" t="str">
        <f t="shared" si="4"/>
        <v>B</v>
      </c>
    </row>
    <row r="24" spans="2:13" outlineLevel="1">
      <c r="B24" s="99" t="s">
        <v>201</v>
      </c>
      <c r="C24" s="196">
        <f>МАРТ!AL17</f>
        <v>5760.9164502316962</v>
      </c>
      <c r="D24" s="197">
        <f t="shared" si="0"/>
        <v>5.1438005142453429E-3</v>
      </c>
      <c r="E24" s="197">
        <f t="shared" si="5"/>
        <v>0.9907348464859258</v>
      </c>
      <c r="F24" s="198" t="str">
        <f t="shared" si="3"/>
        <v>C</v>
      </c>
      <c r="G24" s="198" t="str">
        <f t="shared" si="1"/>
        <v>B</v>
      </c>
      <c r="I24" s="99" t="s">
        <v>105</v>
      </c>
      <c r="J24" s="196">
        <f>МАРТ!S15</f>
        <v>20</v>
      </c>
      <c r="K24" s="197">
        <f t="shared" si="2"/>
        <v>6.4641241111829343E-3</v>
      </c>
      <c r="L24" s="197">
        <f t="shared" si="6"/>
        <v>0.94990303813833199</v>
      </c>
      <c r="M24" s="198" t="str">
        <f t="shared" si="4"/>
        <v>B</v>
      </c>
    </row>
    <row r="25" spans="2:13" outlineLevel="1">
      <c r="B25" s="99" t="s">
        <v>173</v>
      </c>
      <c r="C25" s="196">
        <f>МАРТ!AL22</f>
        <v>4540.2027022049833</v>
      </c>
      <c r="D25" s="197">
        <f t="shared" si="0"/>
        <v>4.0538510141803607E-3</v>
      </c>
      <c r="E25" s="197">
        <f t="shared" si="5"/>
        <v>0.99478869750010612</v>
      </c>
      <c r="F25" s="198" t="str">
        <f t="shared" si="3"/>
        <v>C</v>
      </c>
      <c r="G25" s="198" t="str">
        <f t="shared" si="1"/>
        <v>C</v>
      </c>
      <c r="I25" s="99" t="s">
        <v>186</v>
      </c>
      <c r="J25" s="196">
        <f>МАРТ!S41</f>
        <v>20</v>
      </c>
      <c r="K25" s="197">
        <f t="shared" si="2"/>
        <v>6.4641241111829343E-3</v>
      </c>
      <c r="L25" s="197">
        <f t="shared" si="6"/>
        <v>0.9563671622495149</v>
      </c>
      <c r="M25" s="198" t="str">
        <f t="shared" si="4"/>
        <v>C</v>
      </c>
    </row>
    <row r="26" spans="2:13" outlineLevel="1">
      <c r="B26" s="99" t="s">
        <v>186</v>
      </c>
      <c r="C26" s="196">
        <f>МАРТ!AL41</f>
        <v>4493.0605176262698</v>
      </c>
      <c r="D26" s="197">
        <f t="shared" si="0"/>
        <v>4.0117587541426579E-3</v>
      </c>
      <c r="E26" s="197">
        <f t="shared" si="5"/>
        <v>0.99880045625424874</v>
      </c>
      <c r="F26" s="198" t="str">
        <f t="shared" si="3"/>
        <v>C</v>
      </c>
      <c r="G26" s="198" t="str">
        <f t="shared" si="1"/>
        <v>C</v>
      </c>
      <c r="I26" s="99" t="s">
        <v>104</v>
      </c>
      <c r="J26" s="196">
        <f>МАРТ!S14</f>
        <v>19</v>
      </c>
      <c r="K26" s="197">
        <f t="shared" si="2"/>
        <v>6.1409179056237878E-3</v>
      </c>
      <c r="L26" s="197">
        <f t="shared" si="6"/>
        <v>0.96250808015513867</v>
      </c>
      <c r="M26" s="198" t="str">
        <f t="shared" si="4"/>
        <v>C</v>
      </c>
    </row>
    <row r="27" spans="2:13" outlineLevel="1">
      <c r="B27" s="99" t="s">
        <v>197</v>
      </c>
      <c r="C27" s="196">
        <f>МАРТ!AL27</f>
        <v>3336.7044627932419</v>
      </c>
      <c r="D27" s="197">
        <f t="shared" si="0"/>
        <v>2.9792728778266385E-3</v>
      </c>
      <c r="E27" s="197">
        <f t="shared" si="5"/>
        <v>1.0017797291320754</v>
      </c>
      <c r="F27" s="198" t="str">
        <f t="shared" si="3"/>
        <v>C</v>
      </c>
      <c r="G27" s="198" t="str">
        <f t="shared" si="1"/>
        <v>C</v>
      </c>
      <c r="I27" s="99" t="s">
        <v>172</v>
      </c>
      <c r="J27" s="196">
        <f>МАРТ!S21</f>
        <v>18</v>
      </c>
      <c r="K27" s="197">
        <f t="shared" si="2"/>
        <v>5.8177117000646414E-3</v>
      </c>
      <c r="L27" s="197">
        <f t="shared" si="6"/>
        <v>0.96832579185520329</v>
      </c>
      <c r="M27" s="198" t="str">
        <f t="shared" si="4"/>
        <v>C</v>
      </c>
    </row>
    <row r="28" spans="2:13" outlineLevel="1">
      <c r="B28" s="99" t="s">
        <v>210</v>
      </c>
      <c r="C28" s="196">
        <f>МАРТ!AL25</f>
        <v>3292.7599766493354</v>
      </c>
      <c r="D28" s="197">
        <f t="shared" si="0"/>
        <v>2.9400357751229213E-3</v>
      </c>
      <c r="E28" s="197">
        <f>E24+D28</f>
        <v>0.99367488226104872</v>
      </c>
      <c r="F28" s="198" t="str">
        <f t="shared" si="3"/>
        <v>C</v>
      </c>
      <c r="G28" s="198" t="str">
        <f t="shared" si="1"/>
        <v>C</v>
      </c>
      <c r="I28" s="99" t="s">
        <v>210</v>
      </c>
      <c r="J28" s="196">
        <f>МАРТ!S25</f>
        <v>12</v>
      </c>
      <c r="K28" s="197">
        <f t="shared" si="2"/>
        <v>3.8784744667097609E-3</v>
      </c>
      <c r="L28" s="197">
        <f>L24+K28</f>
        <v>0.95378151260504174</v>
      </c>
      <c r="M28" s="198" t="str">
        <f t="shared" si="4"/>
        <v>C</v>
      </c>
    </row>
    <row r="29" spans="2:13" outlineLevel="1">
      <c r="B29" s="99" t="s">
        <v>180</v>
      </c>
      <c r="C29" s="196">
        <f>МАРТ!AL35</f>
        <v>2716.6454456447204</v>
      </c>
      <c r="D29" s="197">
        <f t="shared" si="0"/>
        <v>2.4256352892893579E-3</v>
      </c>
      <c r="E29" s="197">
        <f t="shared" si="5"/>
        <v>0.99610051755033813</v>
      </c>
      <c r="F29" s="198" t="str">
        <f t="shared" si="3"/>
        <v>C</v>
      </c>
      <c r="G29" s="198" t="str">
        <f t="shared" si="1"/>
        <v>C</v>
      </c>
      <c r="I29" s="99" t="s">
        <v>211</v>
      </c>
      <c r="J29" s="196">
        <f>МАРТ!S26</f>
        <v>11</v>
      </c>
      <c r="K29" s="197">
        <f t="shared" si="2"/>
        <v>3.555268261150614E-3</v>
      </c>
      <c r="L29" s="197">
        <f t="shared" si="6"/>
        <v>0.95733678086619234</v>
      </c>
      <c r="M29" s="198" t="str">
        <f t="shared" si="4"/>
        <v>C</v>
      </c>
    </row>
    <row r="30" spans="2:13" outlineLevel="1">
      <c r="B30" s="99" t="s">
        <v>209</v>
      </c>
      <c r="C30" s="196">
        <f>МАРТ!AL24</f>
        <v>2234.3550261156015</v>
      </c>
      <c r="D30" s="197">
        <f t="shared" si="0"/>
        <v>1.9950083691767239E-3</v>
      </c>
      <c r="E30" s="197">
        <f t="shared" si="5"/>
        <v>0.99809552591951489</v>
      </c>
      <c r="F30" s="198" t="str">
        <f t="shared" si="3"/>
        <v>C</v>
      </c>
      <c r="G30" s="198" t="str">
        <f t="shared" si="1"/>
        <v>B</v>
      </c>
      <c r="I30" s="99" t="s">
        <v>173</v>
      </c>
      <c r="J30" s="196">
        <f>МАРТ!S22</f>
        <v>10</v>
      </c>
      <c r="K30" s="197">
        <f t="shared" si="2"/>
        <v>3.2320620555914671E-3</v>
      </c>
      <c r="L30" s="197">
        <f t="shared" si="6"/>
        <v>0.96056884292178379</v>
      </c>
      <c r="M30" s="198" t="str">
        <f t="shared" si="4"/>
        <v>C</v>
      </c>
    </row>
    <row r="31" spans="2:13" outlineLevel="1">
      <c r="B31" s="99" t="s">
        <v>103</v>
      </c>
      <c r="C31" s="196">
        <f>МАРТ!AL13</f>
        <v>1905.3503337835782</v>
      </c>
      <c r="D31" s="197">
        <f t="shared" si="0"/>
        <v>1.7012470344608681E-3</v>
      </c>
      <c r="E31" s="197">
        <f t="shared" si="5"/>
        <v>0.99979677295397573</v>
      </c>
      <c r="F31" s="198" t="str">
        <f t="shared" si="3"/>
        <v>C</v>
      </c>
      <c r="G31" s="198" t="str">
        <f t="shared" si="1"/>
        <v>C</v>
      </c>
      <c r="I31" s="99" t="s">
        <v>197</v>
      </c>
      <c r="J31" s="196">
        <f>МАРТ!S27</f>
        <v>9</v>
      </c>
      <c r="K31" s="197">
        <f t="shared" si="2"/>
        <v>2.9088558500323207E-3</v>
      </c>
      <c r="L31" s="197">
        <f t="shared" si="6"/>
        <v>0.9634776987718161</v>
      </c>
      <c r="M31" s="198" t="str">
        <f t="shared" si="4"/>
        <v>C</v>
      </c>
    </row>
    <row r="32" spans="2:13" outlineLevel="1">
      <c r="B32" s="99" t="s">
        <v>181</v>
      </c>
      <c r="C32" s="196">
        <f>МАРТ!AL36</f>
        <v>1599.9305033342678</v>
      </c>
      <c r="D32" s="197">
        <f t="shared" si="0"/>
        <v>1.4285441243426864E-3</v>
      </c>
      <c r="E32" s="197">
        <f t="shared" si="5"/>
        <v>1.0012253170783185</v>
      </c>
      <c r="F32" s="198" t="str">
        <f t="shared" si="3"/>
        <v>C</v>
      </c>
      <c r="G32" s="198" t="str">
        <f t="shared" si="1"/>
        <v>C</v>
      </c>
      <c r="I32" s="99" t="s">
        <v>100</v>
      </c>
      <c r="J32" s="196">
        <f>МАРТ!S10</f>
        <v>8</v>
      </c>
      <c r="K32" s="197">
        <f t="shared" si="2"/>
        <v>2.5856496444731738E-3</v>
      </c>
      <c r="L32" s="197">
        <f t="shared" si="6"/>
        <v>0.96606334841628927</v>
      </c>
      <c r="M32" s="198" t="str">
        <f t="shared" si="4"/>
        <v>C</v>
      </c>
    </row>
    <row r="33" spans="2:13" outlineLevel="1">
      <c r="B33" s="99" t="s">
        <v>100</v>
      </c>
      <c r="C33" s="196">
        <f>МАРТ!AL10</f>
        <v>1399.5664738862756</v>
      </c>
      <c r="D33" s="197">
        <f t="shared" si="0"/>
        <v>1.2496433180882579E-3</v>
      </c>
      <c r="E33" s="197">
        <f t="shared" si="5"/>
        <v>1.0024749603964067</v>
      </c>
      <c r="F33" s="198" t="str">
        <f t="shared" si="3"/>
        <v>C</v>
      </c>
      <c r="G33" s="198" t="str">
        <f t="shared" si="1"/>
        <v>C</v>
      </c>
      <c r="I33" s="99" t="s">
        <v>180</v>
      </c>
      <c r="J33" s="196">
        <f>МАРТ!S35</f>
        <v>7</v>
      </c>
      <c r="K33" s="197">
        <f t="shared" si="2"/>
        <v>2.2624434389140274E-3</v>
      </c>
      <c r="L33" s="197">
        <f t="shared" si="6"/>
        <v>0.96832579185520329</v>
      </c>
      <c r="M33" s="198" t="str">
        <f t="shared" si="4"/>
        <v>C</v>
      </c>
    </row>
    <row r="34" spans="2:13" outlineLevel="1">
      <c r="B34" s="99" t="s">
        <v>198</v>
      </c>
      <c r="C34" s="196">
        <f>МАРТ!AL28</f>
        <v>1175.3199755428627</v>
      </c>
      <c r="D34" s="197">
        <f t="shared" si="0"/>
        <v>1.0494183602258378E-3</v>
      </c>
      <c r="E34" s="197">
        <f t="shared" si="5"/>
        <v>1.0035243787566326</v>
      </c>
      <c r="F34" s="198" t="str">
        <f t="shared" si="3"/>
        <v>C</v>
      </c>
      <c r="G34" s="198" t="str">
        <f t="shared" si="1"/>
        <v>C</v>
      </c>
      <c r="I34" s="99" t="s">
        <v>188</v>
      </c>
      <c r="J34" s="196">
        <f>МАРТ!S43</f>
        <v>7</v>
      </c>
      <c r="K34" s="197">
        <f t="shared" si="2"/>
        <v>2.2624434389140274E-3</v>
      </c>
      <c r="L34" s="197">
        <f t="shared" si="6"/>
        <v>0.97058823529411731</v>
      </c>
      <c r="M34" s="198" t="str">
        <f t="shared" si="4"/>
        <v>C</v>
      </c>
    </row>
    <row r="35" spans="2:13" outlineLevel="1">
      <c r="B35" s="99" t="s">
        <v>199</v>
      </c>
      <c r="C35" s="196">
        <f>МАРТ!AL29</f>
        <v>858.61417383566243</v>
      </c>
      <c r="D35" s="197">
        <f t="shared" si="0"/>
        <v>7.6663844495377005E-4</v>
      </c>
      <c r="E35" s="197">
        <f t="shared" si="5"/>
        <v>1.0042910172015864</v>
      </c>
      <c r="F35" s="198" t="str">
        <f t="shared" si="3"/>
        <v>C</v>
      </c>
      <c r="G35" s="198" t="str">
        <f t="shared" si="1"/>
        <v>C</v>
      </c>
      <c r="I35" s="99" t="s">
        <v>198</v>
      </c>
      <c r="J35" s="196">
        <f>МАРТ!S28</f>
        <v>6</v>
      </c>
      <c r="K35" s="197">
        <f t="shared" si="2"/>
        <v>1.9392372333548805E-3</v>
      </c>
      <c r="L35" s="197">
        <f t="shared" si="6"/>
        <v>0.97252747252747218</v>
      </c>
      <c r="M35" s="198" t="str">
        <f t="shared" si="4"/>
        <v>C</v>
      </c>
    </row>
    <row r="36" spans="2:13" outlineLevel="1">
      <c r="B36" s="99" t="s">
        <v>178</v>
      </c>
      <c r="C36" s="196">
        <f>МАРТ!AL33</f>
        <v>561.38007863338487</v>
      </c>
      <c r="D36" s="197">
        <f t="shared" si="0"/>
        <v>5.0124440479350457E-4</v>
      </c>
      <c r="E36" s="197">
        <f t="shared" si="5"/>
        <v>1.00479226160638</v>
      </c>
      <c r="F36" s="198" t="str">
        <f t="shared" si="3"/>
        <v>C</v>
      </c>
      <c r="G36" s="198" t="str">
        <f t="shared" si="1"/>
        <v>C</v>
      </c>
      <c r="I36" s="99" t="s">
        <v>181</v>
      </c>
      <c r="J36" s="196">
        <f>МАРТ!S36</f>
        <v>6</v>
      </c>
      <c r="K36" s="197">
        <f t="shared" si="2"/>
        <v>1.9392372333548805E-3</v>
      </c>
      <c r="L36" s="197">
        <f t="shared" si="6"/>
        <v>0.97446670976082705</v>
      </c>
      <c r="M36" s="198" t="str">
        <f t="shared" si="4"/>
        <v>C</v>
      </c>
    </row>
    <row r="37" spans="2:13" outlineLevel="1">
      <c r="B37" s="99" t="s">
        <v>187</v>
      </c>
      <c r="C37" s="196">
        <f>МАРТ!AL42</f>
        <v>213.68480679784102</v>
      </c>
      <c r="D37" s="197">
        <f t="shared" si="0"/>
        <v>1.9079464675259177E-4</v>
      </c>
      <c r="E37" s="197">
        <f t="shared" si="5"/>
        <v>1.0049830562531326</v>
      </c>
      <c r="F37" s="198" t="str">
        <f t="shared" si="3"/>
        <v>C</v>
      </c>
      <c r="G37" s="198" t="str">
        <f t="shared" si="1"/>
        <v>C</v>
      </c>
      <c r="I37" s="99" t="s">
        <v>103</v>
      </c>
      <c r="J37" s="196">
        <f>МАРТ!S13</f>
        <v>4</v>
      </c>
      <c r="K37" s="197">
        <f t="shared" si="2"/>
        <v>1.2928248222365869E-3</v>
      </c>
      <c r="L37" s="197">
        <f t="shared" si="6"/>
        <v>0.97575953458306364</v>
      </c>
      <c r="M37" s="198" t="str">
        <f t="shared" si="4"/>
        <v>C</v>
      </c>
    </row>
    <row r="38" spans="2:13" outlineLevel="1">
      <c r="B38" s="262" t="s">
        <v>270</v>
      </c>
      <c r="C38" s="196">
        <f>МАРТ!AL54</f>
        <v>-9.3711640211640219</v>
      </c>
      <c r="D38" s="197">
        <f t="shared" si="0"/>
        <v>-8.3673142507043783E-6</v>
      </c>
      <c r="E38" s="197">
        <f t="shared" si="5"/>
        <v>1.0049746889388818</v>
      </c>
      <c r="F38" s="198" t="str">
        <f t="shared" si="3"/>
        <v>C</v>
      </c>
      <c r="G38" s="198" t="str">
        <f t="shared" si="1"/>
        <v>C</v>
      </c>
      <c r="I38" s="99" t="s">
        <v>184</v>
      </c>
      <c r="J38" s="196">
        <f>МАРТ!S39</f>
        <v>4</v>
      </c>
      <c r="K38" s="197">
        <f t="shared" si="2"/>
        <v>1.2928248222365869E-3</v>
      </c>
      <c r="L38" s="197">
        <f t="shared" si="6"/>
        <v>0.97705235940530022</v>
      </c>
      <c r="M38" s="198" t="str">
        <f t="shared" si="4"/>
        <v>C</v>
      </c>
    </row>
    <row r="39" spans="2:13" outlineLevel="1">
      <c r="B39" s="262" t="s">
        <v>266</v>
      </c>
      <c r="C39" s="196">
        <f>МАРТ!AL50</f>
        <v>-12.718008314436887</v>
      </c>
      <c r="D39" s="197">
        <f t="shared" si="0"/>
        <v>-1.1355640768813083E-5</v>
      </c>
      <c r="E39" s="197">
        <f t="shared" si="5"/>
        <v>1.0049633332981129</v>
      </c>
      <c r="F39" s="198" t="str">
        <f t="shared" si="3"/>
        <v>C</v>
      </c>
      <c r="G39" s="198" t="str">
        <f t="shared" si="1"/>
        <v>C</v>
      </c>
      <c r="I39" s="99" t="s">
        <v>185</v>
      </c>
      <c r="J39" s="196">
        <f>МАРТ!S40</f>
        <v>4</v>
      </c>
      <c r="K39" s="197">
        <f t="shared" si="2"/>
        <v>1.2928248222365869E-3</v>
      </c>
      <c r="L39" s="197">
        <f t="shared" si="6"/>
        <v>0.9783451842275368</v>
      </c>
      <c r="M39" s="198" t="str">
        <f t="shared" si="4"/>
        <v>C</v>
      </c>
    </row>
    <row r="40" spans="2:13" outlineLevel="1">
      <c r="B40" s="262" t="s">
        <v>264</v>
      </c>
      <c r="C40" s="196">
        <f>МАРТ!AL48</f>
        <v>-25.436016628873773</v>
      </c>
      <c r="D40" s="197">
        <f t="shared" si="0"/>
        <v>-2.2711281537626166E-5</v>
      </c>
      <c r="E40" s="197">
        <f t="shared" si="5"/>
        <v>1.0049406220165753</v>
      </c>
      <c r="F40" s="198" t="str">
        <f t="shared" si="3"/>
        <v>C</v>
      </c>
      <c r="G40" s="198" t="str">
        <f t="shared" si="1"/>
        <v>C</v>
      </c>
      <c r="I40" s="99" t="s">
        <v>182</v>
      </c>
      <c r="J40" s="196">
        <f>МАРТ!S37</f>
        <v>3</v>
      </c>
      <c r="K40" s="197">
        <f t="shared" si="2"/>
        <v>9.6961861667744023E-4</v>
      </c>
      <c r="L40" s="197">
        <f t="shared" si="6"/>
        <v>0.97931480284421424</v>
      </c>
      <c r="M40" s="198" t="str">
        <f t="shared" si="4"/>
        <v>C</v>
      </c>
    </row>
    <row r="41" spans="2:13" outlineLevel="1">
      <c r="B41" s="262" t="s">
        <v>260</v>
      </c>
      <c r="C41" s="196">
        <f>МАРТ!AL44</f>
        <v>-26.105385487528345</v>
      </c>
      <c r="D41" s="197">
        <f t="shared" si="0"/>
        <v>-2.3308946841247908E-5</v>
      </c>
      <c r="E41" s="197">
        <f t="shared" si="5"/>
        <v>1.004917313069734</v>
      </c>
      <c r="F41" s="198" t="str">
        <f t="shared" si="3"/>
        <v>C</v>
      </c>
      <c r="G41" s="198" t="str">
        <f t="shared" si="1"/>
        <v>C</v>
      </c>
      <c r="I41" s="99" t="s">
        <v>187</v>
      </c>
      <c r="J41" s="196">
        <f>МАРТ!S42</f>
        <v>3</v>
      </c>
      <c r="K41" s="197">
        <f t="shared" si="2"/>
        <v>9.6961861667744023E-4</v>
      </c>
      <c r="L41" s="197">
        <f t="shared" si="6"/>
        <v>0.98028442146089168</v>
      </c>
      <c r="M41" s="198" t="str">
        <f t="shared" si="4"/>
        <v>C</v>
      </c>
    </row>
    <row r="42" spans="2:13" outlineLevel="1">
      <c r="B42" s="262" t="s">
        <v>261</v>
      </c>
      <c r="C42" s="196">
        <f>МАРТ!AL45</f>
        <v>-26.105385487528345</v>
      </c>
      <c r="D42" s="197">
        <f t="shared" si="0"/>
        <v>-2.3308946841247908E-5</v>
      </c>
      <c r="E42" s="197">
        <f t="shared" si="5"/>
        <v>1.0048940041228926</v>
      </c>
      <c r="F42" s="198" t="str">
        <f t="shared" si="3"/>
        <v>C</v>
      </c>
      <c r="G42" s="198" t="str">
        <f t="shared" si="1"/>
        <v>C</v>
      </c>
      <c r="I42" s="99" t="s">
        <v>199</v>
      </c>
      <c r="J42" s="196">
        <f>МАРТ!S29</f>
        <v>2</v>
      </c>
      <c r="K42" s="197">
        <f t="shared" si="2"/>
        <v>6.4641241111829345E-4</v>
      </c>
      <c r="L42" s="197">
        <f t="shared" si="6"/>
        <v>0.98093083387200997</v>
      </c>
      <c r="M42" s="198" t="str">
        <f t="shared" si="4"/>
        <v>C</v>
      </c>
    </row>
    <row r="43" spans="2:13" outlineLevel="1">
      <c r="B43" s="262" t="s">
        <v>262</v>
      </c>
      <c r="C43" s="196">
        <f>МАРТ!AL46</f>
        <v>-26.105385487528345</v>
      </c>
      <c r="D43" s="197">
        <f t="shared" si="0"/>
        <v>-2.3308946841247908E-5</v>
      </c>
      <c r="E43" s="197">
        <f t="shared" si="5"/>
        <v>1.0048706951760513</v>
      </c>
      <c r="F43" s="198" t="str">
        <f t="shared" si="3"/>
        <v>C</v>
      </c>
      <c r="G43" s="198" t="str">
        <f t="shared" si="1"/>
        <v>C</v>
      </c>
      <c r="I43" s="99" t="s">
        <v>178</v>
      </c>
      <c r="J43" s="196">
        <f>МАРТ!S33</f>
        <v>2</v>
      </c>
      <c r="K43" s="197">
        <f t="shared" si="2"/>
        <v>6.4641241111829345E-4</v>
      </c>
      <c r="L43" s="197">
        <f t="shared" si="6"/>
        <v>0.98157724628312826</v>
      </c>
      <c r="M43" s="198" t="str">
        <f t="shared" si="4"/>
        <v>C</v>
      </c>
    </row>
    <row r="44" spans="2:13" outlineLevel="1">
      <c r="B44" s="262" t="s">
        <v>263</v>
      </c>
      <c r="C44" s="196">
        <f>МАРТ!AL47</f>
        <v>-26.105385487528345</v>
      </c>
      <c r="D44" s="197">
        <f t="shared" si="0"/>
        <v>-2.3308946841247908E-5</v>
      </c>
      <c r="E44" s="197">
        <f t="shared" si="5"/>
        <v>1.00484738622921</v>
      </c>
      <c r="F44" s="198" t="str">
        <f t="shared" si="3"/>
        <v>C</v>
      </c>
      <c r="G44" s="198" t="str">
        <f t="shared" si="1"/>
        <v>C</v>
      </c>
      <c r="I44" s="99" t="s">
        <v>183</v>
      </c>
      <c r="J44" s="196">
        <f>МАРТ!S38</f>
        <v>0</v>
      </c>
      <c r="K44" s="197">
        <f t="shared" si="2"/>
        <v>0</v>
      </c>
      <c r="L44" s="197">
        <f t="shared" si="6"/>
        <v>0.98157724628312826</v>
      </c>
      <c r="M44" s="198" t="str">
        <f t="shared" si="4"/>
        <v>C</v>
      </c>
    </row>
    <row r="45" spans="2:13" outlineLevel="1">
      <c r="B45" s="262" t="s">
        <v>265</v>
      </c>
      <c r="C45" s="196">
        <f>МАРТ!AL49</f>
        <v>-26.105385487528345</v>
      </c>
      <c r="D45" s="197">
        <f t="shared" si="0"/>
        <v>-2.3308946841247908E-5</v>
      </c>
      <c r="E45" s="197">
        <f t="shared" si="5"/>
        <v>1.0048240772823687</v>
      </c>
      <c r="F45" s="198" t="str">
        <f t="shared" si="3"/>
        <v>C</v>
      </c>
      <c r="G45" s="198" t="str">
        <f t="shared" si="1"/>
        <v>C</v>
      </c>
      <c r="I45" s="262" t="s">
        <v>260</v>
      </c>
      <c r="J45" s="196">
        <f>МАРТ!S44</f>
        <v>0</v>
      </c>
      <c r="K45" s="197">
        <f t="shared" si="2"/>
        <v>0</v>
      </c>
      <c r="L45" s="197">
        <f t="shared" si="6"/>
        <v>0.98157724628312826</v>
      </c>
      <c r="M45" s="198" t="str">
        <f t="shared" si="4"/>
        <v>C</v>
      </c>
    </row>
    <row r="46" spans="2:13" outlineLevel="1">
      <c r="B46" s="262" t="s">
        <v>269</v>
      </c>
      <c r="C46" s="196">
        <f>МАРТ!AL53</f>
        <v>-26.105385487528345</v>
      </c>
      <c r="D46" s="197">
        <f t="shared" si="0"/>
        <v>-2.3308946841247908E-5</v>
      </c>
      <c r="E46" s="197">
        <f t="shared" si="5"/>
        <v>1.0048007683355273</v>
      </c>
      <c r="F46" s="198" t="str">
        <f t="shared" si="3"/>
        <v>C</v>
      </c>
      <c r="G46" s="198" t="str">
        <f t="shared" si="1"/>
        <v>C</v>
      </c>
      <c r="I46" s="262" t="s">
        <v>261</v>
      </c>
      <c r="J46" s="196">
        <f>МАРТ!S45</f>
        <v>0</v>
      </c>
      <c r="K46" s="197">
        <f t="shared" si="2"/>
        <v>0</v>
      </c>
      <c r="L46" s="197">
        <f t="shared" si="6"/>
        <v>0.98157724628312826</v>
      </c>
      <c r="M46" s="198" t="str">
        <f t="shared" si="4"/>
        <v>C</v>
      </c>
    </row>
    <row r="47" spans="2:13" outlineLevel="1">
      <c r="B47" s="262" t="s">
        <v>272</v>
      </c>
      <c r="C47" s="196">
        <f>МАРТ!AL56</f>
        <v>-26.105385487528345</v>
      </c>
      <c r="D47" s="197">
        <f t="shared" si="0"/>
        <v>-2.3308946841247908E-5</v>
      </c>
      <c r="E47" s="197">
        <f t="shared" si="5"/>
        <v>1.004777459388686</v>
      </c>
      <c r="F47" s="198" t="str">
        <f t="shared" si="3"/>
        <v>C</v>
      </c>
      <c r="G47" s="198" t="str">
        <f t="shared" si="1"/>
        <v>C</v>
      </c>
      <c r="I47" s="262" t="s">
        <v>262</v>
      </c>
      <c r="J47" s="196">
        <f>МАРТ!S46</f>
        <v>0</v>
      </c>
      <c r="K47" s="197">
        <f t="shared" si="2"/>
        <v>0</v>
      </c>
      <c r="L47" s="197">
        <f t="shared" si="6"/>
        <v>0.98157724628312826</v>
      </c>
      <c r="M47" s="198" t="str">
        <f t="shared" si="4"/>
        <v>C</v>
      </c>
    </row>
    <row r="48" spans="2:13" outlineLevel="1">
      <c r="B48" s="262" t="s">
        <v>267</v>
      </c>
      <c r="C48" s="196">
        <f>МАРТ!AL51</f>
        <v>-29.452229780801208</v>
      </c>
      <c r="D48" s="197">
        <f t="shared" si="0"/>
        <v>-2.629727335935661E-5</v>
      </c>
      <c r="E48" s="197">
        <f t="shared" si="5"/>
        <v>1.0047511621153267</v>
      </c>
      <c r="F48" s="198" t="str">
        <f>IF(AND(E48&lt;=0),"C",IF(E48&lt;=0.8,"A",IF(E48&lt;=0.95,"B","C")))</f>
        <v>C</v>
      </c>
      <c r="G48" s="198" t="str">
        <f t="shared" si="1"/>
        <v>C</v>
      </c>
      <c r="I48" s="262" t="s">
        <v>263</v>
      </c>
      <c r="J48" s="196">
        <f>МАРТ!S47</f>
        <v>0</v>
      </c>
      <c r="K48" s="197">
        <f t="shared" si="2"/>
        <v>0</v>
      </c>
      <c r="L48" s="197">
        <f t="shared" si="6"/>
        <v>0.98157724628312826</v>
      </c>
      <c r="M48" s="198" t="str">
        <f t="shared" si="4"/>
        <v>C</v>
      </c>
    </row>
    <row r="49" spans="2:16" outlineLevel="1">
      <c r="B49" s="99" t="s">
        <v>185</v>
      </c>
      <c r="C49" s="196">
        <f>МАРТ!AL40</f>
        <v>-292.03342152649554</v>
      </c>
      <c r="D49" s="197">
        <f>C49/C$58</f>
        <v>-2.6075046857595025E-4</v>
      </c>
      <c r="E49" s="197">
        <f>E48+D49</f>
        <v>1.0044904116467508</v>
      </c>
      <c r="F49" s="198" t="str">
        <f t="shared" si="3"/>
        <v>C</v>
      </c>
      <c r="G49" s="198" t="str">
        <f t="shared" si="1"/>
        <v>C</v>
      </c>
      <c r="I49" s="262" t="s">
        <v>264</v>
      </c>
      <c r="J49" s="196">
        <f>МАРТ!S48</f>
        <v>0</v>
      </c>
      <c r="K49" s="197">
        <f t="shared" si="2"/>
        <v>0</v>
      </c>
      <c r="L49" s="197">
        <f t="shared" si="6"/>
        <v>0.98157724628312826</v>
      </c>
      <c r="M49" s="198" t="str">
        <f t="shared" si="4"/>
        <v>C</v>
      </c>
    </row>
    <row r="50" spans="2:16" outlineLevel="1">
      <c r="B50" s="262" t="s">
        <v>268</v>
      </c>
      <c r="C50" s="196">
        <f>МАРТ!AL52</f>
        <v>-775.46033635676497</v>
      </c>
      <c r="D50" s="197">
        <f t="shared" si="0"/>
        <v>-6.9239214131778799E-4</v>
      </c>
      <c r="E50" s="197">
        <f t="shared" si="5"/>
        <v>1.003798019505433</v>
      </c>
      <c r="F50" s="198" t="str">
        <f t="shared" si="3"/>
        <v>C</v>
      </c>
      <c r="G50" s="198" t="str">
        <f t="shared" si="1"/>
        <v>C</v>
      </c>
      <c r="I50" s="262" t="s">
        <v>265</v>
      </c>
      <c r="J50" s="196">
        <f>МАРТ!S49</f>
        <v>0</v>
      </c>
      <c r="K50" s="197">
        <f>J50/J$58</f>
        <v>0</v>
      </c>
      <c r="L50" s="197">
        <f t="shared" si="6"/>
        <v>0.98157724628312826</v>
      </c>
      <c r="M50" s="198" t="str">
        <f>_xlfn.IFS(L50&lt;80%,"A",L50&lt;=95%,"B",L50&gt;95%,"C")</f>
        <v>C</v>
      </c>
    </row>
    <row r="51" spans="2:16" outlineLevel="1">
      <c r="B51" s="262" t="s">
        <v>271</v>
      </c>
      <c r="C51" s="196">
        <f>МАРТ!AL55</f>
        <v>-873.06485260770978</v>
      </c>
      <c r="D51" s="197">
        <f t="shared" si="0"/>
        <v>-7.795411505460134E-4</v>
      </c>
      <c r="E51" s="197">
        <f t="shared" si="5"/>
        <v>1.003018478354887</v>
      </c>
      <c r="F51" s="198" t="str">
        <f t="shared" si="3"/>
        <v>C</v>
      </c>
      <c r="G51" s="198" t="str">
        <f t="shared" si="1"/>
        <v>C</v>
      </c>
      <c r="I51" s="262" t="s">
        <v>266</v>
      </c>
      <c r="J51" s="196">
        <f>МАРТ!S50</f>
        <v>0</v>
      </c>
      <c r="K51" s="197">
        <f t="shared" si="2"/>
        <v>0</v>
      </c>
      <c r="L51" s="197">
        <f t="shared" si="6"/>
        <v>0.98157724628312826</v>
      </c>
      <c r="M51" s="198" t="str">
        <f t="shared" si="4"/>
        <v>C</v>
      </c>
    </row>
    <row r="52" spans="2:16" outlineLevel="1">
      <c r="B52" s="99" t="s">
        <v>211</v>
      </c>
      <c r="C52" s="196">
        <f>МАРТ!AL26</f>
        <v>-991.87353883414221</v>
      </c>
      <c r="D52" s="197">
        <f t="shared" si="0"/>
        <v>-8.8562291489511418E-4</v>
      </c>
      <c r="E52" s="197">
        <f t="shared" si="5"/>
        <v>1.002132855439992</v>
      </c>
      <c r="F52" s="198" t="str">
        <f t="shared" si="3"/>
        <v>C</v>
      </c>
      <c r="G52" s="198" t="str">
        <f t="shared" si="1"/>
        <v>C</v>
      </c>
      <c r="I52" s="262" t="s">
        <v>267</v>
      </c>
      <c r="J52" s="196">
        <f>МАРТ!S51</f>
        <v>0</v>
      </c>
      <c r="K52" s="197">
        <f t="shared" si="2"/>
        <v>0</v>
      </c>
      <c r="L52" s="197">
        <f t="shared" si="6"/>
        <v>0.98157724628312826</v>
      </c>
      <c r="M52" s="198" t="str">
        <f t="shared" si="4"/>
        <v>C</v>
      </c>
    </row>
    <row r="53" spans="2:16" outlineLevel="1">
      <c r="B53" s="99" t="s">
        <v>183</v>
      </c>
      <c r="C53" s="196">
        <f>МАРТ!AL38</f>
        <v>-1553.6327317112591</v>
      </c>
      <c r="D53" s="197">
        <f t="shared" si="0"/>
        <v>-1.3872058227824776E-3</v>
      </c>
      <c r="E53" s="197">
        <f t="shared" si="5"/>
        <v>1.0007456496172096</v>
      </c>
      <c r="F53" s="198" t="str">
        <f t="shared" si="3"/>
        <v>C</v>
      </c>
      <c r="G53" s="198" t="str">
        <f t="shared" si="1"/>
        <v>C</v>
      </c>
      <c r="I53" s="262" t="s">
        <v>268</v>
      </c>
      <c r="J53" s="196">
        <f>МАРТ!S52</f>
        <v>0</v>
      </c>
      <c r="K53" s="197">
        <f t="shared" si="2"/>
        <v>0</v>
      </c>
      <c r="L53" s="197">
        <f t="shared" si="6"/>
        <v>0.98157724628312826</v>
      </c>
      <c r="M53" s="198" t="str">
        <f t="shared" si="4"/>
        <v>C</v>
      </c>
    </row>
    <row r="54" spans="2:16" outlineLevel="1">
      <c r="B54" s="99" t="s">
        <v>182</v>
      </c>
      <c r="C54" s="196">
        <f>МАРТ!AL37</f>
        <v>-1899.3608515231313</v>
      </c>
      <c r="D54" s="197">
        <f t="shared" si="0"/>
        <v>-1.695899152366499E-3</v>
      </c>
      <c r="E54" s="197">
        <f t="shared" si="5"/>
        <v>0.99904975046484312</v>
      </c>
      <c r="F54" s="198" t="str">
        <f t="shared" si="3"/>
        <v>C</v>
      </c>
      <c r="G54" s="198" t="str">
        <f t="shared" si="1"/>
        <v>C</v>
      </c>
      <c r="I54" s="262" t="s">
        <v>269</v>
      </c>
      <c r="J54" s="196">
        <f>МАРТ!S53</f>
        <v>0</v>
      </c>
      <c r="K54" s="197">
        <f t="shared" si="2"/>
        <v>0</v>
      </c>
      <c r="L54" s="197">
        <f t="shared" si="6"/>
        <v>0.98157724628312826</v>
      </c>
      <c r="M54" s="198" t="str">
        <f t="shared" si="4"/>
        <v>C</v>
      </c>
    </row>
    <row r="55" spans="2:16" outlineLevel="1">
      <c r="B55" s="99" t="s">
        <v>184</v>
      </c>
      <c r="C55" s="196">
        <f>МАРТ!AL39</f>
        <v>-2553.3946448266802</v>
      </c>
      <c r="D55" s="197">
        <f t="shared" si="0"/>
        <v>-2.2798721003153143E-3</v>
      </c>
      <c r="E55" s="197">
        <f t="shared" si="5"/>
        <v>0.99676987836452779</v>
      </c>
      <c r="F55" s="198" t="str">
        <f t="shared" si="3"/>
        <v>C</v>
      </c>
      <c r="G55" s="198" t="str">
        <f t="shared" si="1"/>
        <v>C</v>
      </c>
      <c r="I55" s="262" t="s">
        <v>270</v>
      </c>
      <c r="J55" s="196">
        <f>МАРТ!S54</f>
        <v>0</v>
      </c>
      <c r="K55" s="197">
        <f t="shared" si="2"/>
        <v>0</v>
      </c>
      <c r="L55" s="197">
        <f t="shared" si="6"/>
        <v>0.98157724628312826</v>
      </c>
      <c r="M55" s="198" t="str">
        <f t="shared" si="4"/>
        <v>C</v>
      </c>
    </row>
    <row r="56" spans="2:16" outlineLevel="1">
      <c r="B56" s="99" t="s">
        <v>177</v>
      </c>
      <c r="C56" s="196">
        <f>МАРТ!AL32</f>
        <v>-3173.8374837529386</v>
      </c>
      <c r="D56" s="197">
        <f t="shared" si="0"/>
        <v>-2.8338523952040509E-3</v>
      </c>
      <c r="E56" s="197">
        <f t="shared" si="5"/>
        <v>0.99393602596932373</v>
      </c>
      <c r="F56" s="198" t="str">
        <f t="shared" si="3"/>
        <v>C</v>
      </c>
      <c r="G56" s="198" t="str">
        <f t="shared" si="1"/>
        <v>B</v>
      </c>
      <c r="I56" s="262" t="s">
        <v>271</v>
      </c>
      <c r="J56" s="196">
        <f>МАРТ!S55</f>
        <v>0</v>
      </c>
      <c r="K56" s="197">
        <f t="shared" si="2"/>
        <v>0</v>
      </c>
      <c r="L56" s="197">
        <f t="shared" si="6"/>
        <v>0.98157724628312826</v>
      </c>
      <c r="M56" s="198" t="str">
        <f t="shared" si="4"/>
        <v>C</v>
      </c>
    </row>
    <row r="57" spans="2:16" outlineLevel="1">
      <c r="B57" s="99" t="s">
        <v>188</v>
      </c>
      <c r="C57" s="196">
        <f>МАРТ!AL43</f>
        <v>-5578.4819610553432</v>
      </c>
      <c r="D57" s="197">
        <f t="shared" si="0"/>
        <v>-4.9809086154739817E-3</v>
      </c>
      <c r="E57" s="197">
        <f t="shared" si="5"/>
        <v>0.98895511735384978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МАРТ!S56</f>
        <v>0</v>
      </c>
      <c r="K57" s="197">
        <f t="shared" si="2"/>
        <v>0</v>
      </c>
      <c r="L57" s="197">
        <f t="shared" si="6"/>
        <v>0.98157724628312826</v>
      </c>
      <c r="M57" s="198" t="str">
        <f t="shared" si="4"/>
        <v>C</v>
      </c>
    </row>
    <row r="58" spans="2:16" outlineLevel="1">
      <c r="C58" s="203">
        <f>SUM(C4:C57)</f>
        <v>1119972.7583286522</v>
      </c>
      <c r="D58" s="204">
        <f>SUM(D4:D44)</f>
        <v>1.0158922688753593</v>
      </c>
      <c r="J58" s="203">
        <f>SUM(J4:J57)</f>
        <v>3094</v>
      </c>
      <c r="K58" s="204">
        <f>SUM(K4:K44)</f>
        <v>0.99999999999999956</v>
      </c>
    </row>
    <row r="60" spans="2:16" ht="16" hidden="1" outlineLevel="1" thickBot="1">
      <c r="B60" s="539"/>
      <c r="C60" s="540"/>
      <c r="D60" s="540"/>
      <c r="E60" s="540"/>
      <c r="F60" s="540"/>
      <c r="G60" s="540"/>
      <c r="H60" s="540"/>
      <c r="I60" s="540"/>
      <c r="J60" s="540"/>
      <c r="K60" s="540"/>
      <c r="L60" s="540"/>
      <c r="M60" s="541"/>
      <c r="O60" s="205"/>
      <c r="P60" s="205"/>
    </row>
    <row r="61" spans="2:16" ht="3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34" priority="10" operator="equal">
      <formula>"C"</formula>
    </cfRule>
    <cfRule type="cellIs" dxfId="333" priority="11" operator="equal">
      <formula>"B"</formula>
    </cfRule>
    <cfRule type="cellIs" dxfId="332" priority="12" operator="equal">
      <formula>"A"</formula>
    </cfRule>
  </conditionalFormatting>
  <conditionalFormatting sqref="G62:G113">
    <cfRule type="cellIs" dxfId="331" priority="7" operator="equal">
      <formula>"C"</formula>
    </cfRule>
    <cfRule type="cellIs" dxfId="330" priority="8" operator="equal">
      <formula>"B"</formula>
    </cfRule>
    <cfRule type="cellIs" dxfId="329" priority="9" operator="equal">
      <formula>"A"</formula>
    </cfRule>
  </conditionalFormatting>
  <conditionalFormatting sqref="F4:F57">
    <cfRule type="cellIs" dxfId="328" priority="4" operator="equal">
      <formula>"C"</formula>
    </cfRule>
    <cfRule type="cellIs" dxfId="327" priority="5" operator="equal">
      <formula>"B"</formula>
    </cfRule>
    <cfRule type="cellIs" dxfId="326" priority="6" operator="equal">
      <formula>"A"</formula>
    </cfRule>
  </conditionalFormatting>
  <conditionalFormatting sqref="F62:F113">
    <cfRule type="cellIs" dxfId="325" priority="1" operator="equal">
      <formula>"C"</formula>
    </cfRule>
    <cfRule type="cellIs" dxfId="324" priority="2" operator="equal">
      <formula>"B"</formula>
    </cfRule>
    <cfRule type="cellIs" dxfId="323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D7AA2-092F-4907-B001-16707B1B2730}">
  <dimension ref="B1:Q115"/>
  <sheetViews>
    <sheetView zoomScale="80" zoomScaleNormal="80" workbookViewId="0">
      <selection activeCell="N14" sqref="N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111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13'!AL4</f>
        <v>195870.48718163304</v>
      </c>
      <c r="D4" s="197">
        <f t="shared" ref="D4:D44" si="0">C4/C$58</f>
        <v>0.48471996648178756</v>
      </c>
      <c r="E4" s="197">
        <f>D4</f>
        <v>0.48471996648178756</v>
      </c>
      <c r="F4" s="198" t="str">
        <f>IF(AND(E4&lt;=0),"C",IF(E4&lt;=0.8,"A",IF(E4&lt;=0.95,"B","C")))</f>
        <v>A</v>
      </c>
      <c r="G4" s="198" t="str">
        <f t="shared" ref="G4:G35" si="1">VLOOKUP(B$4:B$57,I$4:M$57,5,0)</f>
        <v>A</v>
      </c>
      <c r="I4" s="99" t="s">
        <v>94</v>
      </c>
      <c r="J4" s="196">
        <f>'Юнит 13'!S4</f>
        <v>435</v>
      </c>
      <c r="K4" s="197">
        <f t="shared" ref="K4:K44" si="2">J4/J$58</f>
        <v>0.43026706231454004</v>
      </c>
      <c r="L4" s="197">
        <f>K4</f>
        <v>0.43026706231454004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13'!AL3</f>
        <v>37860.673751247108</v>
      </c>
      <c r="D5" s="197">
        <f t="shared" si="0"/>
        <v>9.369366858553084E-2</v>
      </c>
      <c r="E5" s="197">
        <f>E4+D5</f>
        <v>0.57841363506731835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13'!S3</f>
        <v>117</v>
      </c>
      <c r="K5" s="197">
        <f t="shared" si="2"/>
        <v>0.11572700296735905</v>
      </c>
      <c r="L5" s="197">
        <f>L4+K5</f>
        <v>0.54599406528189909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13'!AL6</f>
        <v>27464.328291609974</v>
      </c>
      <c r="D6" s="197">
        <f t="shared" si="0"/>
        <v>6.7965871124878299E-2</v>
      </c>
      <c r="E6" s="197">
        <f t="shared" ref="E6:E57" si="5">E5+D6</f>
        <v>0.64637950619219664</v>
      </c>
      <c r="F6" s="198" t="str">
        <f t="shared" si="3"/>
        <v>A</v>
      </c>
      <c r="G6" s="198" t="str">
        <f t="shared" si="1"/>
        <v>A</v>
      </c>
      <c r="I6" s="99" t="s">
        <v>96</v>
      </c>
      <c r="J6" s="196">
        <f>'Юнит 13'!S6</f>
        <v>57</v>
      </c>
      <c r="K6" s="197">
        <f t="shared" si="2"/>
        <v>5.637982195845697E-2</v>
      </c>
      <c r="L6" s="197">
        <f t="shared" ref="L6:L57" si="6">L5+K6</f>
        <v>0.60237388724035601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98</v>
      </c>
      <c r="C7" s="196">
        <f>'Юнит 13'!AL8</f>
        <v>22037.954682690866</v>
      </c>
      <c r="D7" s="197">
        <f t="shared" si="0"/>
        <v>5.4537244527376426E-2</v>
      </c>
      <c r="E7" s="197">
        <f t="shared" si="5"/>
        <v>0.70091675071957305</v>
      </c>
      <c r="F7" s="198" t="str">
        <f t="shared" si="3"/>
        <v>A</v>
      </c>
      <c r="G7" s="198" t="str">
        <f t="shared" si="1"/>
        <v>A</v>
      </c>
      <c r="I7" s="99" t="s">
        <v>98</v>
      </c>
      <c r="J7" s="196">
        <f>'Юнит 13'!S8</f>
        <v>55</v>
      </c>
      <c r="K7" s="197">
        <f t="shared" si="2"/>
        <v>5.4401582591493573E-2</v>
      </c>
      <c r="L7" s="197">
        <f t="shared" si="6"/>
        <v>0.65677546983184953</v>
      </c>
      <c r="M7" s="198" t="str">
        <f t="shared" si="4"/>
        <v>A</v>
      </c>
    </row>
    <row r="8" spans="2:17" outlineLevel="1">
      <c r="B8" s="99" t="s">
        <v>171</v>
      </c>
      <c r="C8" s="196">
        <f>'Юнит 13'!AL20</f>
        <v>19635.748200000002</v>
      </c>
      <c r="D8" s="197">
        <f t="shared" si="0"/>
        <v>4.8592513074840193E-2</v>
      </c>
      <c r="E8" s="197">
        <f t="shared" si="5"/>
        <v>0.74950926379441318</v>
      </c>
      <c r="F8" s="198" t="str">
        <f t="shared" si="3"/>
        <v>A</v>
      </c>
      <c r="G8" s="198" t="str">
        <f t="shared" si="1"/>
        <v>A</v>
      </c>
      <c r="I8" s="99" t="s">
        <v>95</v>
      </c>
      <c r="J8" s="196">
        <f>'Юнит 13'!S5</f>
        <v>39</v>
      </c>
      <c r="K8" s="197">
        <f t="shared" si="2"/>
        <v>3.857566765578635E-2</v>
      </c>
      <c r="L8" s="197">
        <f t="shared" si="6"/>
        <v>0.69535113748763588</v>
      </c>
      <c r="M8" s="198" t="str">
        <f t="shared" si="4"/>
        <v>A</v>
      </c>
    </row>
    <row r="9" spans="2:17" outlineLevel="1">
      <c r="B9" s="99" t="s">
        <v>200</v>
      </c>
      <c r="C9" s="196">
        <f>'Юнит 13'!AL16</f>
        <v>18303.641800982612</v>
      </c>
      <c r="D9" s="197">
        <f t="shared" si="0"/>
        <v>4.5295954321284228E-2</v>
      </c>
      <c r="E9" s="197">
        <f t="shared" si="5"/>
        <v>0.79480521811569738</v>
      </c>
      <c r="F9" s="198" t="str">
        <f t="shared" si="3"/>
        <v>A</v>
      </c>
      <c r="G9" s="198" t="str">
        <f t="shared" si="1"/>
        <v>A</v>
      </c>
      <c r="I9" s="99" t="s">
        <v>200</v>
      </c>
      <c r="J9" s="196">
        <f>'Юнит 13'!S16</f>
        <v>37</v>
      </c>
      <c r="K9" s="197">
        <f t="shared" si="2"/>
        <v>3.6597428288822946E-2</v>
      </c>
      <c r="L9" s="197">
        <f t="shared" si="6"/>
        <v>0.73194856577645884</v>
      </c>
      <c r="M9" s="198" t="str">
        <f t="shared" si="4"/>
        <v>A</v>
      </c>
    </row>
    <row r="10" spans="2:17" outlineLevel="1">
      <c r="B10" s="99" t="s">
        <v>99</v>
      </c>
      <c r="C10" s="196">
        <f>'Юнит 13'!AL9</f>
        <v>16805.409473696145</v>
      </c>
      <c r="D10" s="197">
        <f t="shared" si="0"/>
        <v>4.1588284350612272E-2</v>
      </c>
      <c r="E10" s="197">
        <f t="shared" si="5"/>
        <v>0.83639350246630961</v>
      </c>
      <c r="F10" s="198" t="str">
        <f t="shared" si="3"/>
        <v>B</v>
      </c>
      <c r="G10" s="198" t="str">
        <f t="shared" si="1"/>
        <v>A</v>
      </c>
      <c r="I10" s="99" t="s">
        <v>171</v>
      </c>
      <c r="J10" s="196">
        <f>'Юнит 13'!S20</f>
        <v>35</v>
      </c>
      <c r="K10" s="197">
        <f t="shared" si="2"/>
        <v>3.4619188921859542E-2</v>
      </c>
      <c r="L10" s="197">
        <f t="shared" si="6"/>
        <v>0.76656775469831839</v>
      </c>
      <c r="M10" s="198" t="str">
        <f t="shared" si="4"/>
        <v>A</v>
      </c>
    </row>
    <row r="11" spans="2:17" outlineLevel="1">
      <c r="B11" s="99" t="s">
        <v>170</v>
      </c>
      <c r="C11" s="196">
        <f>'Юнит 13'!AL19</f>
        <v>7925.2621000000008</v>
      </c>
      <c r="D11" s="197">
        <f t="shared" si="0"/>
        <v>1.9612616656786496E-2</v>
      </c>
      <c r="E11" s="197">
        <f t="shared" si="5"/>
        <v>0.8560061191230961</v>
      </c>
      <c r="F11" s="198" t="str">
        <f t="shared" si="3"/>
        <v>B</v>
      </c>
      <c r="G11" s="198" t="str">
        <f t="shared" si="1"/>
        <v>B</v>
      </c>
      <c r="I11" s="99" t="s">
        <v>99</v>
      </c>
      <c r="J11" s="196">
        <f>'Юнит 13'!S9</f>
        <v>29</v>
      </c>
      <c r="K11" s="197">
        <f t="shared" si="2"/>
        <v>2.8684470820969338E-2</v>
      </c>
      <c r="L11" s="197">
        <f t="shared" si="6"/>
        <v>0.79525222551928776</v>
      </c>
      <c r="M11" s="198" t="str">
        <f t="shared" si="4"/>
        <v>A</v>
      </c>
    </row>
    <row r="12" spans="2:17" outlineLevel="1">
      <c r="B12" s="99" t="s">
        <v>209</v>
      </c>
      <c r="C12" s="196">
        <f>'Юнит 13'!AL24</f>
        <v>7912.164899999997</v>
      </c>
      <c r="D12" s="197">
        <f t="shared" si="0"/>
        <v>1.9580205064635196E-2</v>
      </c>
      <c r="E12" s="197">
        <f t="shared" si="5"/>
        <v>0.8755863241877313</v>
      </c>
      <c r="F12" s="198" t="str">
        <f t="shared" si="3"/>
        <v>B</v>
      </c>
      <c r="G12" s="198" t="str">
        <f t="shared" si="1"/>
        <v>B</v>
      </c>
      <c r="I12" s="99" t="s">
        <v>201</v>
      </c>
      <c r="J12" s="196">
        <f>'Юнит 13'!S17</f>
        <v>24</v>
      </c>
      <c r="K12" s="197">
        <f t="shared" si="2"/>
        <v>2.3738872403560832E-2</v>
      </c>
      <c r="L12" s="197">
        <f t="shared" si="6"/>
        <v>0.81899109792284863</v>
      </c>
      <c r="M12" s="198" t="str">
        <f t="shared" si="4"/>
        <v>B</v>
      </c>
    </row>
    <row r="13" spans="2:17" outlineLevel="1">
      <c r="B13" s="99" t="s">
        <v>95</v>
      </c>
      <c r="C13" s="196">
        <f>'Юнит 13'!AL5</f>
        <v>7730.9673393801868</v>
      </c>
      <c r="D13" s="197">
        <f t="shared" si="0"/>
        <v>1.9131796134969493E-2</v>
      </c>
      <c r="E13" s="197">
        <f t="shared" si="5"/>
        <v>0.89471812032270082</v>
      </c>
      <c r="F13" s="198" t="str">
        <f t="shared" si="3"/>
        <v>B</v>
      </c>
      <c r="G13" s="198" t="str">
        <f t="shared" si="1"/>
        <v>A</v>
      </c>
      <c r="I13" s="99" t="s">
        <v>209</v>
      </c>
      <c r="J13" s="196">
        <f>'Юнит 13'!S24</f>
        <v>21</v>
      </c>
      <c r="K13" s="197">
        <f t="shared" si="2"/>
        <v>2.0771513353115726E-2</v>
      </c>
      <c r="L13" s="197">
        <f t="shared" si="6"/>
        <v>0.83976261127596441</v>
      </c>
      <c r="M13" s="198" t="str">
        <f t="shared" si="4"/>
        <v>B</v>
      </c>
    </row>
    <row r="14" spans="2:17" outlineLevel="1">
      <c r="B14" s="99" t="s">
        <v>175</v>
      </c>
      <c r="C14" s="196">
        <f>'Юнит 13'!AL30</f>
        <v>7406.8656622826911</v>
      </c>
      <c r="D14" s="197">
        <f t="shared" si="0"/>
        <v>1.83297429195011E-2</v>
      </c>
      <c r="E14" s="197">
        <f t="shared" si="5"/>
        <v>0.91304786324220188</v>
      </c>
      <c r="F14" s="198" t="str">
        <f t="shared" si="3"/>
        <v>B</v>
      </c>
      <c r="G14" s="198" t="str">
        <f t="shared" si="1"/>
        <v>B</v>
      </c>
      <c r="I14" s="99" t="s">
        <v>97</v>
      </c>
      <c r="J14" s="196">
        <f>'Юнит 13'!S7</f>
        <v>20</v>
      </c>
      <c r="K14" s="197">
        <f t="shared" si="2"/>
        <v>1.9782393669634024E-2</v>
      </c>
      <c r="L14" s="197">
        <f t="shared" si="6"/>
        <v>0.85954500494559838</v>
      </c>
      <c r="M14" s="198" t="str">
        <f t="shared" si="4"/>
        <v>B</v>
      </c>
    </row>
    <row r="15" spans="2:17" outlineLevel="1">
      <c r="B15" s="99" t="s">
        <v>201</v>
      </c>
      <c r="C15" s="196">
        <f>'Юнит 13'!AL17</f>
        <v>7194.7871238095204</v>
      </c>
      <c r="D15" s="197">
        <f t="shared" si="0"/>
        <v>1.7804912948741414E-2</v>
      </c>
      <c r="E15" s="197">
        <f t="shared" si="5"/>
        <v>0.93085277619094331</v>
      </c>
      <c r="F15" s="198" t="str">
        <f t="shared" si="3"/>
        <v>B</v>
      </c>
      <c r="G15" s="198" t="str">
        <f t="shared" si="1"/>
        <v>B</v>
      </c>
      <c r="I15" s="99" t="s">
        <v>202</v>
      </c>
      <c r="J15" s="196">
        <f>'Юнит 13'!S18</f>
        <v>20</v>
      </c>
      <c r="K15" s="197">
        <f t="shared" si="2"/>
        <v>1.9782393669634024E-2</v>
      </c>
      <c r="L15" s="197">
        <f t="shared" si="6"/>
        <v>0.87932739861523235</v>
      </c>
      <c r="M15" s="198" t="str">
        <f t="shared" si="4"/>
        <v>B</v>
      </c>
    </row>
    <row r="16" spans="2:17" outlineLevel="1">
      <c r="B16" s="99" t="s">
        <v>176</v>
      </c>
      <c r="C16" s="196">
        <f>'Юнит 13'!AL31</f>
        <v>5965.4000000000015</v>
      </c>
      <c r="D16" s="197">
        <f t="shared" si="0"/>
        <v>1.4762553203684478E-2</v>
      </c>
      <c r="E16" s="197">
        <f t="shared" si="5"/>
        <v>0.94561532939462778</v>
      </c>
      <c r="F16" s="198" t="str">
        <f t="shared" si="3"/>
        <v>B</v>
      </c>
      <c r="G16" s="198" t="str">
        <f t="shared" si="1"/>
        <v>B</v>
      </c>
      <c r="I16" s="99" t="s">
        <v>175</v>
      </c>
      <c r="J16" s="196">
        <f>'Юнит 13'!S30</f>
        <v>14</v>
      </c>
      <c r="K16" s="197">
        <f t="shared" si="2"/>
        <v>1.3847675568743818E-2</v>
      </c>
      <c r="L16" s="197">
        <f t="shared" si="6"/>
        <v>0.89317507418397613</v>
      </c>
      <c r="M16" s="198" t="str">
        <f t="shared" si="4"/>
        <v>B</v>
      </c>
    </row>
    <row r="17" spans="2:13" outlineLevel="1">
      <c r="B17" s="99" t="s">
        <v>174</v>
      </c>
      <c r="C17" s="196">
        <f>'Юнит 13'!AL23</f>
        <v>4275.7213605442175</v>
      </c>
      <c r="D17" s="197">
        <f t="shared" si="0"/>
        <v>1.0581111755986887E-2</v>
      </c>
      <c r="E17" s="197">
        <f t="shared" si="5"/>
        <v>0.95619644115061464</v>
      </c>
      <c r="F17" s="198" t="str">
        <f t="shared" si="3"/>
        <v>C</v>
      </c>
      <c r="G17" s="198" t="str">
        <f t="shared" si="1"/>
        <v>B</v>
      </c>
      <c r="I17" s="99" t="s">
        <v>170</v>
      </c>
      <c r="J17" s="196">
        <f>'Юнит 13'!S19</f>
        <v>13</v>
      </c>
      <c r="K17" s="197">
        <f t="shared" si="2"/>
        <v>1.2858555885262116E-2</v>
      </c>
      <c r="L17" s="197">
        <f t="shared" si="6"/>
        <v>0.9060336300692382</v>
      </c>
      <c r="M17" s="198" t="str">
        <f t="shared" si="4"/>
        <v>B</v>
      </c>
    </row>
    <row r="18" spans="2:13" outlineLevel="1">
      <c r="B18" s="99" t="s">
        <v>202</v>
      </c>
      <c r="C18" s="196">
        <f>'Юнит 13'!AL18</f>
        <v>3584.3534272864736</v>
      </c>
      <c r="D18" s="197">
        <f t="shared" si="0"/>
        <v>8.870186101707405E-3</v>
      </c>
      <c r="E18" s="197">
        <f t="shared" si="5"/>
        <v>0.96506662725232206</v>
      </c>
      <c r="F18" s="198" t="str">
        <f t="shared" si="3"/>
        <v>C</v>
      </c>
      <c r="G18" s="198" t="str">
        <f t="shared" si="1"/>
        <v>B</v>
      </c>
      <c r="I18" s="99" t="s">
        <v>176</v>
      </c>
      <c r="J18" s="196">
        <f>'Юнит 13'!S31</f>
        <v>12</v>
      </c>
      <c r="K18" s="197">
        <f t="shared" si="2"/>
        <v>1.1869436201780416E-2</v>
      </c>
      <c r="L18" s="197">
        <f t="shared" si="6"/>
        <v>0.91790306627101859</v>
      </c>
      <c r="M18" s="198" t="str">
        <f t="shared" si="4"/>
        <v>B</v>
      </c>
    </row>
    <row r="19" spans="2:13" outlineLevel="1">
      <c r="B19" s="99" t="s">
        <v>173</v>
      </c>
      <c r="C19" s="196">
        <f>'Юнит 13'!AL22</f>
        <v>2962.1296636432353</v>
      </c>
      <c r="D19" s="197">
        <f t="shared" si="0"/>
        <v>7.3303712669301737E-3</v>
      </c>
      <c r="E19" s="197">
        <f t="shared" si="5"/>
        <v>0.97239699851925221</v>
      </c>
      <c r="F19" s="198" t="str">
        <f t="shared" si="3"/>
        <v>C</v>
      </c>
      <c r="G19" s="198" t="str">
        <f t="shared" si="1"/>
        <v>C</v>
      </c>
      <c r="I19" s="99" t="s">
        <v>174</v>
      </c>
      <c r="J19" s="196">
        <f>'Юнит 13'!S23</f>
        <v>11</v>
      </c>
      <c r="K19" s="197">
        <f t="shared" si="2"/>
        <v>1.0880316518298714E-2</v>
      </c>
      <c r="L19" s="197">
        <f t="shared" si="6"/>
        <v>0.92878338278931727</v>
      </c>
      <c r="M19" s="198" t="str">
        <f t="shared" si="4"/>
        <v>B</v>
      </c>
    </row>
    <row r="20" spans="2:13" outlineLevel="1">
      <c r="B20" s="99" t="s">
        <v>172</v>
      </c>
      <c r="C20" s="196">
        <f>'Юнит 13'!AL21</f>
        <v>2859.3895653817076</v>
      </c>
      <c r="D20" s="197">
        <f t="shared" si="0"/>
        <v>7.0761207276976703E-3</v>
      </c>
      <c r="E20" s="197">
        <f t="shared" si="5"/>
        <v>0.97947311924694991</v>
      </c>
      <c r="F20" s="198" t="str">
        <f t="shared" si="3"/>
        <v>C</v>
      </c>
      <c r="G20" s="198" t="str">
        <f t="shared" si="1"/>
        <v>C</v>
      </c>
      <c r="I20" s="99" t="s">
        <v>104</v>
      </c>
      <c r="J20" s="196">
        <f>'Юнит 13'!S14</f>
        <v>7</v>
      </c>
      <c r="K20" s="197">
        <f t="shared" si="2"/>
        <v>6.923837784371909E-3</v>
      </c>
      <c r="L20" s="197">
        <f t="shared" si="6"/>
        <v>0.93570722057368916</v>
      </c>
      <c r="M20" s="198" t="str">
        <f t="shared" si="4"/>
        <v>B</v>
      </c>
    </row>
    <row r="21" spans="2:13" outlineLevel="1">
      <c r="B21" s="99" t="s">
        <v>104</v>
      </c>
      <c r="C21" s="196">
        <f>'Юнит 13'!AL14</f>
        <v>2483.3970408163277</v>
      </c>
      <c r="D21" s="197">
        <f t="shared" si="0"/>
        <v>6.1456534249042178E-3</v>
      </c>
      <c r="E21" s="197">
        <f t="shared" si="5"/>
        <v>0.98561877267185416</v>
      </c>
      <c r="F21" s="198" t="str">
        <f t="shared" si="3"/>
        <v>C</v>
      </c>
      <c r="G21" s="198" t="str">
        <f t="shared" si="1"/>
        <v>B</v>
      </c>
      <c r="I21" s="99" t="s">
        <v>177</v>
      </c>
      <c r="J21" s="196">
        <f>'Юнит 13'!S32</f>
        <v>7</v>
      </c>
      <c r="K21" s="197">
        <f t="shared" si="2"/>
        <v>6.923837784371909E-3</v>
      </c>
      <c r="L21" s="197">
        <f t="shared" si="6"/>
        <v>0.94263105835806105</v>
      </c>
      <c r="M21" s="198" t="str">
        <f t="shared" si="4"/>
        <v>B</v>
      </c>
    </row>
    <row r="22" spans="2:13" outlineLevel="1">
      <c r="B22" s="99" t="s">
        <v>97</v>
      </c>
      <c r="C22" s="196">
        <f>'Юнит 13'!AL7</f>
        <v>2019.7653526832942</v>
      </c>
      <c r="D22" s="197">
        <f t="shared" si="0"/>
        <v>4.9983058098276171E-3</v>
      </c>
      <c r="E22" s="197">
        <f t="shared" si="5"/>
        <v>0.99061707848168179</v>
      </c>
      <c r="F22" s="198" t="str">
        <f t="shared" si="3"/>
        <v>C</v>
      </c>
      <c r="G22" s="198" t="str">
        <f t="shared" si="1"/>
        <v>B</v>
      </c>
      <c r="I22" s="99" t="s">
        <v>101</v>
      </c>
      <c r="J22" s="196">
        <f>'Юнит 13'!S11</f>
        <v>6</v>
      </c>
      <c r="K22" s="197">
        <f t="shared" si="2"/>
        <v>5.9347181008902079E-3</v>
      </c>
      <c r="L22" s="197">
        <f t="shared" si="6"/>
        <v>0.94856577645895124</v>
      </c>
      <c r="M22" s="198" t="str">
        <f t="shared" si="4"/>
        <v>B</v>
      </c>
    </row>
    <row r="23" spans="2:13" outlineLevel="1">
      <c r="B23" s="99" t="s">
        <v>186</v>
      </c>
      <c r="C23" s="196">
        <f>'Юнит 13'!AL41</f>
        <v>2018.3731557067258</v>
      </c>
      <c r="D23" s="197">
        <f t="shared" si="0"/>
        <v>4.9948605451451819E-3</v>
      </c>
      <c r="E23" s="197">
        <f t="shared" si="5"/>
        <v>0.99561193902682699</v>
      </c>
      <c r="F23" s="198" t="str">
        <f t="shared" si="3"/>
        <v>C</v>
      </c>
      <c r="G23" s="198" t="str">
        <f t="shared" si="1"/>
        <v>C</v>
      </c>
      <c r="I23" s="99" t="s">
        <v>172</v>
      </c>
      <c r="J23" s="196">
        <f>'Юнит 13'!S21</f>
        <v>6</v>
      </c>
      <c r="K23" s="197">
        <f t="shared" si="2"/>
        <v>5.9347181008902079E-3</v>
      </c>
      <c r="L23" s="197">
        <f t="shared" si="6"/>
        <v>0.95450049455984143</v>
      </c>
      <c r="M23" s="198" t="str">
        <f t="shared" si="4"/>
        <v>C</v>
      </c>
    </row>
    <row r="24" spans="2:13" outlineLevel="1">
      <c r="B24" s="99" t="s">
        <v>101</v>
      </c>
      <c r="C24" s="196">
        <f>'Юнит 13'!AL11</f>
        <v>1836.7758491307634</v>
      </c>
      <c r="D24" s="197">
        <f t="shared" si="0"/>
        <v>4.5454623656478394E-3</v>
      </c>
      <c r="E24" s="197">
        <f t="shared" si="5"/>
        <v>1.0001574013924748</v>
      </c>
      <c r="F24" s="198" t="str">
        <f t="shared" si="3"/>
        <v>C</v>
      </c>
      <c r="G24" s="198" t="str">
        <f t="shared" si="1"/>
        <v>B</v>
      </c>
      <c r="I24" s="99" t="s">
        <v>173</v>
      </c>
      <c r="J24" s="196">
        <f>'Юнит 13'!S22</f>
        <v>6</v>
      </c>
      <c r="K24" s="197">
        <f t="shared" si="2"/>
        <v>5.9347181008902079E-3</v>
      </c>
      <c r="L24" s="197">
        <f t="shared" si="6"/>
        <v>0.96043521266073162</v>
      </c>
      <c r="M24" s="198" t="str">
        <f t="shared" si="4"/>
        <v>C</v>
      </c>
    </row>
    <row r="25" spans="2:13" outlineLevel="1">
      <c r="B25" s="99" t="s">
        <v>177</v>
      </c>
      <c r="C25" s="196">
        <f>'Юнит 13'!AL32</f>
        <v>1634.9217390778526</v>
      </c>
      <c r="D25" s="197">
        <f t="shared" si="0"/>
        <v>4.0459347498905595E-3</v>
      </c>
      <c r="E25" s="197">
        <f t="shared" si="5"/>
        <v>1.0042033361423652</v>
      </c>
      <c r="F25" s="198" t="str">
        <f t="shared" si="3"/>
        <v>C</v>
      </c>
      <c r="G25" s="198" t="str">
        <f t="shared" si="1"/>
        <v>B</v>
      </c>
      <c r="I25" s="99" t="s">
        <v>186</v>
      </c>
      <c r="J25" s="196">
        <f>'Юнит 13'!S41</f>
        <v>6</v>
      </c>
      <c r="K25" s="197">
        <f t="shared" si="2"/>
        <v>5.9347181008902079E-3</v>
      </c>
      <c r="L25" s="197">
        <f t="shared" si="6"/>
        <v>0.96636993076162181</v>
      </c>
      <c r="M25" s="198" t="str">
        <f t="shared" si="4"/>
        <v>C</v>
      </c>
    </row>
    <row r="26" spans="2:13" outlineLevel="1">
      <c r="B26" s="99" t="s">
        <v>105</v>
      </c>
      <c r="C26" s="196">
        <f>'Юнит 13'!AL15</f>
        <v>1415.9743000000003</v>
      </c>
      <c r="D26" s="197">
        <f t="shared" si="0"/>
        <v>3.504106336339539E-3</v>
      </c>
      <c r="E26" s="197">
        <f t="shared" si="5"/>
        <v>1.0077074424787047</v>
      </c>
      <c r="F26" s="198" t="str">
        <f t="shared" si="3"/>
        <v>C</v>
      </c>
      <c r="G26" s="198" t="str">
        <f t="shared" si="1"/>
        <v>C</v>
      </c>
      <c r="I26" s="99" t="s">
        <v>105</v>
      </c>
      <c r="J26" s="196">
        <f>'Юнит 13'!S15</f>
        <v>5</v>
      </c>
      <c r="K26" s="197">
        <f t="shared" si="2"/>
        <v>4.945598417408506E-3</v>
      </c>
      <c r="L26" s="197">
        <f t="shared" si="6"/>
        <v>0.9713155291790303</v>
      </c>
      <c r="M26" s="198" t="str">
        <f t="shared" si="4"/>
        <v>C</v>
      </c>
    </row>
    <row r="27" spans="2:13" outlineLevel="1">
      <c r="B27" s="99" t="s">
        <v>100</v>
      </c>
      <c r="C27" s="196">
        <f>'Юнит 13'!AL10</f>
        <v>1341.917680272109</v>
      </c>
      <c r="D27" s="197">
        <f t="shared" si="0"/>
        <v>3.3208386948036781E-3</v>
      </c>
      <c r="E27" s="197">
        <f t="shared" si="5"/>
        <v>1.0110282811735083</v>
      </c>
      <c r="F27" s="198" t="str">
        <f t="shared" si="3"/>
        <v>C</v>
      </c>
      <c r="G27" s="198" t="str">
        <f t="shared" si="1"/>
        <v>C</v>
      </c>
      <c r="I27" s="99" t="s">
        <v>210</v>
      </c>
      <c r="J27" s="196">
        <f>'Юнит 13'!S25</f>
        <v>5</v>
      </c>
      <c r="K27" s="197">
        <f t="shared" si="2"/>
        <v>4.945598417408506E-3</v>
      </c>
      <c r="L27" s="197">
        <f t="shared" si="6"/>
        <v>0.97626112759643879</v>
      </c>
      <c r="M27" s="198" t="str">
        <f t="shared" si="4"/>
        <v>C</v>
      </c>
    </row>
    <row r="28" spans="2:13" outlineLevel="1">
      <c r="B28" s="99" t="s">
        <v>179</v>
      </c>
      <c r="C28" s="196">
        <f>'Юнит 13'!AL34</f>
        <v>797.27820483749042</v>
      </c>
      <c r="D28" s="197">
        <f t="shared" si="0"/>
        <v>1.9730214096374929E-3</v>
      </c>
      <c r="E28" s="197">
        <f>E24+D28</f>
        <v>1.0021304228021122</v>
      </c>
      <c r="F28" s="198" t="str">
        <f t="shared" si="3"/>
        <v>C</v>
      </c>
      <c r="G28" s="198" t="str">
        <f t="shared" si="1"/>
        <v>C</v>
      </c>
      <c r="I28" s="99" t="s">
        <v>100</v>
      </c>
      <c r="J28" s="196">
        <f>'Юнит 13'!S10</f>
        <v>4</v>
      </c>
      <c r="K28" s="197">
        <f t="shared" si="2"/>
        <v>3.956478733926805E-3</v>
      </c>
      <c r="L28" s="197">
        <f>L24+K28</f>
        <v>0.96439169139465841</v>
      </c>
      <c r="M28" s="198" t="str">
        <f t="shared" si="4"/>
        <v>C</v>
      </c>
    </row>
    <row r="29" spans="2:13" outlineLevel="1">
      <c r="B29" s="99" t="s">
        <v>178</v>
      </c>
      <c r="C29" s="196">
        <f>'Юнит 13'!AL33</f>
        <v>792.8694999999999</v>
      </c>
      <c r="D29" s="197">
        <f t="shared" si="0"/>
        <v>1.9621112041654717E-3</v>
      </c>
      <c r="E29" s="197">
        <f t="shared" si="5"/>
        <v>1.0040925340062776</v>
      </c>
      <c r="F29" s="198" t="str">
        <f t="shared" si="3"/>
        <v>C</v>
      </c>
      <c r="G29" s="198" t="str">
        <f t="shared" si="1"/>
        <v>C</v>
      </c>
      <c r="I29" s="99" t="s">
        <v>211</v>
      </c>
      <c r="J29" s="196">
        <f>'Юнит 13'!S26</f>
        <v>3</v>
      </c>
      <c r="K29" s="197">
        <f t="shared" si="2"/>
        <v>2.967359050445104E-3</v>
      </c>
      <c r="L29" s="197">
        <f t="shared" si="6"/>
        <v>0.96735905044510351</v>
      </c>
      <c r="M29" s="198" t="str">
        <f t="shared" si="4"/>
        <v>C</v>
      </c>
    </row>
    <row r="30" spans="2:13" outlineLevel="1">
      <c r="B30" s="99" t="s">
        <v>198</v>
      </c>
      <c r="C30" s="196">
        <f>'Юнит 13'!AL28</f>
        <v>790.5312622826907</v>
      </c>
      <c r="D30" s="197">
        <f t="shared" si="0"/>
        <v>1.9563247759788226E-3</v>
      </c>
      <c r="E30" s="197">
        <f t="shared" si="5"/>
        <v>1.0060488587822565</v>
      </c>
      <c r="F30" s="198" t="str">
        <f t="shared" si="3"/>
        <v>C</v>
      </c>
      <c r="G30" s="198" t="str">
        <f t="shared" si="1"/>
        <v>C</v>
      </c>
      <c r="I30" s="99" t="s">
        <v>198</v>
      </c>
      <c r="J30" s="196">
        <f>'Юнит 13'!S28</f>
        <v>3</v>
      </c>
      <c r="K30" s="197">
        <f t="shared" si="2"/>
        <v>2.967359050445104E-3</v>
      </c>
      <c r="L30" s="197">
        <f t="shared" si="6"/>
        <v>0.9703264094955486</v>
      </c>
      <c r="M30" s="198" t="str">
        <f t="shared" si="4"/>
        <v>C</v>
      </c>
    </row>
    <row r="31" spans="2:13" outlineLevel="1">
      <c r="B31" s="99" t="s">
        <v>102</v>
      </c>
      <c r="C31" s="196">
        <f>'Юнит 13'!AL12</f>
        <v>676.68063114134532</v>
      </c>
      <c r="D31" s="197">
        <f t="shared" si="0"/>
        <v>1.6745790423319308E-3</v>
      </c>
      <c r="E31" s="197">
        <f t="shared" si="5"/>
        <v>1.0077234378245885</v>
      </c>
      <c r="F31" s="198" t="str">
        <f t="shared" si="3"/>
        <v>C</v>
      </c>
      <c r="G31" s="198" t="str">
        <f t="shared" si="1"/>
        <v>C</v>
      </c>
      <c r="I31" s="99" t="s">
        <v>102</v>
      </c>
      <c r="J31" s="196">
        <f>'Юнит 13'!S12</f>
        <v>2</v>
      </c>
      <c r="K31" s="197">
        <f t="shared" si="2"/>
        <v>1.9782393669634025E-3</v>
      </c>
      <c r="L31" s="197">
        <f t="shared" si="6"/>
        <v>0.972304648862512</v>
      </c>
      <c r="M31" s="198" t="str">
        <f t="shared" si="4"/>
        <v>C</v>
      </c>
    </row>
    <row r="32" spans="2:13" outlineLevel="1">
      <c r="B32" s="99" t="s">
        <v>181</v>
      </c>
      <c r="C32" s="196">
        <f>'Юнит 13'!AL36</f>
        <v>608.57063114134542</v>
      </c>
      <c r="D32" s="197">
        <f t="shared" si="0"/>
        <v>1.5060274785301826E-3</v>
      </c>
      <c r="E32" s="197">
        <f t="shared" si="5"/>
        <v>1.0092294653031186</v>
      </c>
      <c r="F32" s="198" t="str">
        <f t="shared" si="3"/>
        <v>C</v>
      </c>
      <c r="G32" s="198" t="str">
        <f t="shared" si="1"/>
        <v>C</v>
      </c>
      <c r="I32" s="99" t="s">
        <v>178</v>
      </c>
      <c r="J32" s="196">
        <f>'Юнит 13'!S33</f>
        <v>2</v>
      </c>
      <c r="K32" s="197">
        <f t="shared" si="2"/>
        <v>1.9782393669634025E-3</v>
      </c>
      <c r="L32" s="197">
        <f t="shared" si="6"/>
        <v>0.9742828882294754</v>
      </c>
      <c r="M32" s="198" t="str">
        <f t="shared" si="4"/>
        <v>C</v>
      </c>
    </row>
    <row r="33" spans="2:13" outlineLevel="1">
      <c r="B33" s="99" t="s">
        <v>199</v>
      </c>
      <c r="C33" s="196">
        <f>'Юнит 13'!AL29</f>
        <v>476.40999999999997</v>
      </c>
      <c r="D33" s="197">
        <f t="shared" si="0"/>
        <v>1.1789700559505347E-3</v>
      </c>
      <c r="E33" s="197">
        <f t="shared" si="5"/>
        <v>1.0104084353590692</v>
      </c>
      <c r="F33" s="198" t="str">
        <f t="shared" si="3"/>
        <v>C</v>
      </c>
      <c r="G33" s="198" t="str">
        <f t="shared" si="1"/>
        <v>C</v>
      </c>
      <c r="I33" s="99" t="s">
        <v>179</v>
      </c>
      <c r="J33" s="196">
        <f>'Юнит 13'!S34</f>
        <v>2</v>
      </c>
      <c r="K33" s="197">
        <f t="shared" si="2"/>
        <v>1.9782393669634025E-3</v>
      </c>
      <c r="L33" s="197">
        <f t="shared" si="6"/>
        <v>0.97626112759643879</v>
      </c>
      <c r="M33" s="198" t="str">
        <f t="shared" si="4"/>
        <v>C</v>
      </c>
    </row>
    <row r="34" spans="2:13" outlineLevel="1">
      <c r="B34" s="99" t="s">
        <v>197</v>
      </c>
      <c r="C34" s="196">
        <f>'Юнит 13'!AL27</f>
        <v>275.38126228269084</v>
      </c>
      <c r="D34" s="197">
        <f t="shared" si="0"/>
        <v>6.8148498604385496E-4</v>
      </c>
      <c r="E34" s="197">
        <f t="shared" si="5"/>
        <v>1.0110899203451131</v>
      </c>
      <c r="F34" s="198" t="str">
        <f t="shared" si="3"/>
        <v>C</v>
      </c>
      <c r="G34" s="198" t="str">
        <f t="shared" si="1"/>
        <v>C</v>
      </c>
      <c r="I34" s="99" t="s">
        <v>181</v>
      </c>
      <c r="J34" s="196">
        <f>'Юнит 13'!S36</f>
        <v>2</v>
      </c>
      <c r="K34" s="197">
        <f t="shared" si="2"/>
        <v>1.9782393669634025E-3</v>
      </c>
      <c r="L34" s="197">
        <f t="shared" si="6"/>
        <v>0.97823936696340219</v>
      </c>
      <c r="M34" s="198" t="str">
        <f t="shared" si="4"/>
        <v>C</v>
      </c>
    </row>
    <row r="35" spans="2:13" outlineLevel="1">
      <c r="B35" s="99" t="s">
        <v>180</v>
      </c>
      <c r="C35" s="196">
        <f>'Юнит 13'!AL35</f>
        <v>240.31999999999994</v>
      </c>
      <c r="D35" s="197">
        <f t="shared" si="0"/>
        <v>5.947190106127757E-4</v>
      </c>
      <c r="E35" s="197">
        <f t="shared" si="5"/>
        <v>1.0116846393557259</v>
      </c>
      <c r="F35" s="198" t="str">
        <f t="shared" si="3"/>
        <v>C</v>
      </c>
      <c r="G35" s="198" t="str">
        <f t="shared" si="1"/>
        <v>C</v>
      </c>
      <c r="I35" s="99" t="s">
        <v>197</v>
      </c>
      <c r="J35" s="196">
        <f>'Юнит 13'!S27</f>
        <v>1</v>
      </c>
      <c r="K35" s="197">
        <f t="shared" si="2"/>
        <v>9.8911968348170125E-4</v>
      </c>
      <c r="L35" s="197">
        <f t="shared" si="6"/>
        <v>0.97922848664688389</v>
      </c>
      <c r="M35" s="198" t="str">
        <f t="shared" si="4"/>
        <v>C</v>
      </c>
    </row>
    <row r="36" spans="2:13" outlineLevel="1">
      <c r="B36" s="99" t="s">
        <v>211</v>
      </c>
      <c r="C36" s="196">
        <f>'Юнит 13'!AL26</f>
        <v>30.067139077853788</v>
      </c>
      <c r="D36" s="197">
        <f t="shared" si="0"/>
        <v>7.4407037301672501E-5</v>
      </c>
      <c r="E36" s="197">
        <f t="shared" si="5"/>
        <v>1.0117590463930277</v>
      </c>
      <c r="F36" s="198" t="str">
        <f t="shared" si="3"/>
        <v>C</v>
      </c>
      <c r="G36" s="198" t="str">
        <f t="shared" ref="G36:G57" si="7">VLOOKUP(B$4:B$57,I$4:M$57,5,0)</f>
        <v>C</v>
      </c>
      <c r="I36" s="99" t="s">
        <v>199</v>
      </c>
      <c r="J36" s="196">
        <f>'Юнит 13'!S29</f>
        <v>1</v>
      </c>
      <c r="K36" s="197">
        <f t="shared" si="2"/>
        <v>9.8911968348170125E-4</v>
      </c>
      <c r="L36" s="197">
        <f t="shared" si="6"/>
        <v>0.98021760633036559</v>
      </c>
      <c r="M36" s="198" t="str">
        <f t="shared" si="4"/>
        <v>C</v>
      </c>
    </row>
    <row r="37" spans="2:13" outlineLevel="1">
      <c r="B37" s="99" t="s">
        <v>103</v>
      </c>
      <c r="C37" s="196">
        <f>'Юнит 13'!AL13</f>
        <v>0</v>
      </c>
      <c r="D37" s="197">
        <f t="shared" si="0"/>
        <v>0</v>
      </c>
      <c r="E37" s="197">
        <f t="shared" si="5"/>
        <v>1.0117590463930277</v>
      </c>
      <c r="F37" s="198" t="str">
        <f t="shared" si="3"/>
        <v>C</v>
      </c>
      <c r="G37" s="198" t="str">
        <f t="shared" si="7"/>
        <v>C</v>
      </c>
      <c r="I37" s="99" t="s">
        <v>180</v>
      </c>
      <c r="J37" s="196">
        <f>'Юнит 13'!S35</f>
        <v>1</v>
      </c>
      <c r="K37" s="197">
        <f t="shared" si="2"/>
        <v>9.8911968348170125E-4</v>
      </c>
      <c r="L37" s="197">
        <f t="shared" si="6"/>
        <v>0.98120672601384729</v>
      </c>
      <c r="M37" s="198" t="str">
        <f t="shared" si="4"/>
        <v>C</v>
      </c>
    </row>
    <row r="38" spans="2:13" outlineLevel="1">
      <c r="B38" s="262" t="s">
        <v>270</v>
      </c>
      <c r="C38" s="196">
        <f>'Юнит 13'!AL54</f>
        <v>-9.3711640211640219</v>
      </c>
      <c r="D38" s="197">
        <f t="shared" si="0"/>
        <v>-2.3190784765965001E-5</v>
      </c>
      <c r="E38" s="197">
        <f t="shared" si="5"/>
        <v>1.0117358556082618</v>
      </c>
      <c r="F38" s="198" t="str">
        <f t="shared" si="3"/>
        <v>C</v>
      </c>
      <c r="G38" s="198" t="str">
        <f t="shared" si="7"/>
        <v>C</v>
      </c>
      <c r="I38" s="99" t="s">
        <v>185</v>
      </c>
      <c r="J38" s="196">
        <f>'Юнит 13'!S40</f>
        <v>1</v>
      </c>
      <c r="K38" s="197">
        <f t="shared" si="2"/>
        <v>9.8911968348170125E-4</v>
      </c>
      <c r="L38" s="197">
        <f t="shared" si="6"/>
        <v>0.98219584569732898</v>
      </c>
      <c r="M38" s="198" t="str">
        <f t="shared" si="4"/>
        <v>C</v>
      </c>
    </row>
    <row r="39" spans="2:13" outlineLevel="1">
      <c r="B39" s="262" t="s">
        <v>266</v>
      </c>
      <c r="C39" s="196">
        <f>'Юнит 13'!AL50</f>
        <v>-12.718008314436887</v>
      </c>
      <c r="D39" s="197">
        <f t="shared" si="0"/>
        <v>-3.1473207896666782E-5</v>
      </c>
      <c r="E39" s="197">
        <f t="shared" si="5"/>
        <v>1.0117043824003651</v>
      </c>
      <c r="F39" s="198" t="str">
        <f t="shared" si="3"/>
        <v>C</v>
      </c>
      <c r="G39" s="198" t="str">
        <f t="shared" si="7"/>
        <v>C</v>
      </c>
      <c r="I39" s="99" t="s">
        <v>187</v>
      </c>
      <c r="J39" s="196">
        <f>'Юнит 13'!S42</f>
        <v>1</v>
      </c>
      <c r="K39" s="197">
        <f t="shared" si="2"/>
        <v>9.8911968348170125E-4</v>
      </c>
      <c r="L39" s="197">
        <f t="shared" si="6"/>
        <v>0.98318496538081068</v>
      </c>
      <c r="M39" s="198" t="str">
        <f t="shared" si="4"/>
        <v>C</v>
      </c>
    </row>
    <row r="40" spans="2:13" outlineLevel="1">
      <c r="B40" s="262" t="s">
        <v>264</v>
      </c>
      <c r="C40" s="196">
        <f>'Юнит 13'!AL48</f>
        <v>-25.436016628873773</v>
      </c>
      <c r="D40" s="197">
        <f t="shared" si="0"/>
        <v>-6.2946415793333564E-5</v>
      </c>
      <c r="E40" s="197">
        <f t="shared" si="5"/>
        <v>1.0116414359845718</v>
      </c>
      <c r="F40" s="198" t="str">
        <f t="shared" si="3"/>
        <v>C</v>
      </c>
      <c r="G40" s="198" t="str">
        <f t="shared" si="7"/>
        <v>C</v>
      </c>
      <c r="I40" s="99" t="s">
        <v>188</v>
      </c>
      <c r="J40" s="196">
        <f>'Юнит 13'!S43</f>
        <v>1</v>
      </c>
      <c r="K40" s="197">
        <f t="shared" si="2"/>
        <v>9.8911968348170125E-4</v>
      </c>
      <c r="L40" s="197">
        <f t="shared" si="6"/>
        <v>0.98417408506429238</v>
      </c>
      <c r="M40" s="198" t="str">
        <f t="shared" si="4"/>
        <v>C</v>
      </c>
    </row>
    <row r="41" spans="2:13" outlineLevel="1">
      <c r="B41" s="262" t="s">
        <v>260</v>
      </c>
      <c r="C41" s="196">
        <f>'Юнит 13'!AL44</f>
        <v>-26.105385487528345</v>
      </c>
      <c r="D41" s="197">
        <f t="shared" si="0"/>
        <v>-6.4602900419473929E-5</v>
      </c>
      <c r="E41" s="197">
        <f t="shared" si="5"/>
        <v>1.0115768330841524</v>
      </c>
      <c r="F41" s="198" t="str">
        <f t="shared" si="3"/>
        <v>C</v>
      </c>
      <c r="G41" s="198" t="str">
        <f t="shared" si="7"/>
        <v>C</v>
      </c>
      <c r="I41" s="99" t="s">
        <v>103</v>
      </c>
      <c r="J41" s="196">
        <f>'Юнит 13'!S13</f>
        <v>0</v>
      </c>
      <c r="K41" s="197">
        <f t="shared" si="2"/>
        <v>0</v>
      </c>
      <c r="L41" s="197">
        <f t="shared" si="6"/>
        <v>0.98417408506429238</v>
      </c>
      <c r="M41" s="198" t="str">
        <f t="shared" si="4"/>
        <v>C</v>
      </c>
    </row>
    <row r="42" spans="2:13" outlineLevel="1">
      <c r="B42" s="262" t="s">
        <v>261</v>
      </c>
      <c r="C42" s="196">
        <f>'Юнит 13'!AL45</f>
        <v>-26.105385487528345</v>
      </c>
      <c r="D42" s="197">
        <f t="shared" si="0"/>
        <v>-6.4602900419473929E-5</v>
      </c>
      <c r="E42" s="197">
        <f t="shared" si="5"/>
        <v>1.0115122301837329</v>
      </c>
      <c r="F42" s="198" t="str">
        <f t="shared" si="3"/>
        <v>C</v>
      </c>
      <c r="G42" s="198" t="str">
        <f t="shared" si="7"/>
        <v>C</v>
      </c>
      <c r="I42" s="99" t="s">
        <v>182</v>
      </c>
      <c r="J42" s="196">
        <f>'Юнит 13'!S37</f>
        <v>0</v>
      </c>
      <c r="K42" s="197">
        <f t="shared" si="2"/>
        <v>0</v>
      </c>
      <c r="L42" s="197">
        <f t="shared" si="6"/>
        <v>0.98417408506429238</v>
      </c>
      <c r="M42" s="198" t="str">
        <f t="shared" si="4"/>
        <v>C</v>
      </c>
    </row>
    <row r="43" spans="2:13" outlineLevel="1">
      <c r="B43" s="262" t="s">
        <v>262</v>
      </c>
      <c r="C43" s="196">
        <f>'Юнит 13'!AL46</f>
        <v>-26.105385487528345</v>
      </c>
      <c r="D43" s="197">
        <f t="shared" si="0"/>
        <v>-6.4602900419473929E-5</v>
      </c>
      <c r="E43" s="197">
        <f t="shared" si="5"/>
        <v>1.0114476272833135</v>
      </c>
      <c r="F43" s="198" t="str">
        <f t="shared" si="3"/>
        <v>C</v>
      </c>
      <c r="G43" s="198" t="str">
        <f t="shared" si="7"/>
        <v>C</v>
      </c>
      <c r="I43" s="99" t="s">
        <v>183</v>
      </c>
      <c r="J43" s="196">
        <f>'Юнит 13'!S38</f>
        <v>0</v>
      </c>
      <c r="K43" s="197">
        <f t="shared" si="2"/>
        <v>0</v>
      </c>
      <c r="L43" s="197">
        <f t="shared" si="6"/>
        <v>0.98417408506429238</v>
      </c>
      <c r="M43" s="198" t="str">
        <f t="shared" si="4"/>
        <v>C</v>
      </c>
    </row>
    <row r="44" spans="2:13" outlineLevel="1">
      <c r="B44" s="262" t="s">
        <v>263</v>
      </c>
      <c r="C44" s="196">
        <f>'Юнит 13'!AL47</f>
        <v>-26.105385487528345</v>
      </c>
      <c r="D44" s="197">
        <f t="shared" si="0"/>
        <v>-6.4602900419473929E-5</v>
      </c>
      <c r="E44" s="197">
        <f t="shared" si="5"/>
        <v>1.0113830243828941</v>
      </c>
      <c r="F44" s="198" t="str">
        <f t="shared" si="3"/>
        <v>C</v>
      </c>
      <c r="G44" s="198" t="str">
        <f t="shared" si="7"/>
        <v>C</v>
      </c>
      <c r="I44" s="99" t="s">
        <v>184</v>
      </c>
      <c r="J44" s="196">
        <f>'Юнит 13'!S39</f>
        <v>0</v>
      </c>
      <c r="K44" s="197">
        <f t="shared" si="2"/>
        <v>0</v>
      </c>
      <c r="L44" s="197">
        <f t="shared" si="6"/>
        <v>0.98417408506429238</v>
      </c>
      <c r="M44" s="198" t="str">
        <f t="shared" si="4"/>
        <v>C</v>
      </c>
    </row>
    <row r="45" spans="2:13" outlineLevel="1">
      <c r="B45" s="262" t="s">
        <v>265</v>
      </c>
      <c r="C45" s="196">
        <f>'Юнит 13'!AL49</f>
        <v>-26.105385487528345</v>
      </c>
      <c r="D45" s="197">
        <f t="shared" ref="D45:D57" si="8">C45/C$58</f>
        <v>-6.4602900419473929E-5</v>
      </c>
      <c r="E45" s="197">
        <f t="shared" si="5"/>
        <v>1.0113184214824746</v>
      </c>
      <c r="F45" s="198" t="str">
        <f t="shared" si="3"/>
        <v>C</v>
      </c>
      <c r="G45" s="198" t="str">
        <f t="shared" si="7"/>
        <v>C</v>
      </c>
      <c r="I45" s="262" t="s">
        <v>260</v>
      </c>
      <c r="J45" s="196">
        <f>'Юнит 13'!S44</f>
        <v>0</v>
      </c>
      <c r="K45" s="197">
        <f t="shared" ref="K45:K57" si="9">J45/J$58</f>
        <v>0</v>
      </c>
      <c r="L45" s="197">
        <f t="shared" si="6"/>
        <v>0.98417408506429238</v>
      </c>
      <c r="M45" s="198" t="str">
        <f t="shared" si="4"/>
        <v>C</v>
      </c>
    </row>
    <row r="46" spans="2:13" outlineLevel="1">
      <c r="B46" s="262" t="s">
        <v>269</v>
      </c>
      <c r="C46" s="196">
        <f>'Юнит 13'!AL53</f>
        <v>-26.105385487528345</v>
      </c>
      <c r="D46" s="197">
        <f t="shared" si="8"/>
        <v>-6.4602900419473929E-5</v>
      </c>
      <c r="E46" s="197">
        <f t="shared" si="5"/>
        <v>1.0112538185820552</v>
      </c>
      <c r="F46" s="198" t="str">
        <f t="shared" si="3"/>
        <v>C</v>
      </c>
      <c r="G46" s="198" t="str">
        <f t="shared" si="7"/>
        <v>C</v>
      </c>
      <c r="I46" s="262" t="s">
        <v>261</v>
      </c>
      <c r="J46" s="196">
        <f>'Юнит 13'!S45</f>
        <v>0</v>
      </c>
      <c r="K46" s="197">
        <f t="shared" si="9"/>
        <v>0</v>
      </c>
      <c r="L46" s="197">
        <f t="shared" si="6"/>
        <v>0.98417408506429238</v>
      </c>
      <c r="M46" s="198" t="str">
        <f t="shared" si="4"/>
        <v>C</v>
      </c>
    </row>
    <row r="47" spans="2:13" outlineLevel="1">
      <c r="B47" s="262" t="s">
        <v>272</v>
      </c>
      <c r="C47" s="196">
        <f>'Юнит 13'!AL56</f>
        <v>-26.105385487528345</v>
      </c>
      <c r="D47" s="197">
        <f t="shared" si="8"/>
        <v>-6.4602900419473929E-5</v>
      </c>
      <c r="E47" s="197">
        <f t="shared" si="5"/>
        <v>1.0111892156816358</v>
      </c>
      <c r="F47" s="198" t="str">
        <f t="shared" si="3"/>
        <v>C</v>
      </c>
      <c r="G47" s="198" t="str">
        <f t="shared" si="7"/>
        <v>C</v>
      </c>
      <c r="I47" s="262" t="s">
        <v>262</v>
      </c>
      <c r="J47" s="196">
        <f>'Юнит 13'!S46</f>
        <v>0</v>
      </c>
      <c r="K47" s="197">
        <f t="shared" si="9"/>
        <v>0</v>
      </c>
      <c r="L47" s="197">
        <f t="shared" si="6"/>
        <v>0.98417408506429238</v>
      </c>
      <c r="M47" s="198" t="str">
        <f t="shared" si="4"/>
        <v>C</v>
      </c>
    </row>
    <row r="48" spans="2:13" outlineLevel="1">
      <c r="B48" s="262" t="s">
        <v>267</v>
      </c>
      <c r="C48" s="196">
        <f>'Юнит 13'!AL51</f>
        <v>-29.452229780801208</v>
      </c>
      <c r="D48" s="197">
        <f t="shared" si="8"/>
        <v>-7.288532355017571E-5</v>
      </c>
      <c r="E48" s="197">
        <f t="shared" si="5"/>
        <v>1.0111163303580857</v>
      </c>
      <c r="F48" s="198" t="str">
        <f>IF(AND(E48&lt;=0),"C",IF(E48&lt;=0.8,"A",IF(E48&lt;=0.95,"B","C")))</f>
        <v>C</v>
      </c>
      <c r="G48" s="198" t="str">
        <f t="shared" si="7"/>
        <v>C</v>
      </c>
      <c r="I48" s="262" t="s">
        <v>263</v>
      </c>
      <c r="J48" s="196">
        <f>'Юнит 13'!S47</f>
        <v>0</v>
      </c>
      <c r="K48" s="197">
        <f t="shared" si="9"/>
        <v>0</v>
      </c>
      <c r="L48" s="197">
        <f t="shared" si="6"/>
        <v>0.98417408506429238</v>
      </c>
      <c r="M48" s="198" t="str">
        <f t="shared" si="4"/>
        <v>C</v>
      </c>
    </row>
    <row r="49" spans="2:16" outlineLevel="1">
      <c r="B49" s="99" t="s">
        <v>185</v>
      </c>
      <c r="C49" s="196">
        <f>'Юнит 13'!AL40</f>
        <v>-209.45431972789103</v>
      </c>
      <c r="D49" s="197">
        <f>C49/C$58</f>
        <v>-5.1833582638624901E-4</v>
      </c>
      <c r="E49" s="197">
        <f>E48+D49</f>
        <v>1.0105979945316994</v>
      </c>
      <c r="F49" s="198" t="str">
        <f t="shared" si="3"/>
        <v>C</v>
      </c>
      <c r="G49" s="198" t="str">
        <f t="shared" si="7"/>
        <v>C</v>
      </c>
      <c r="I49" s="262" t="s">
        <v>264</v>
      </c>
      <c r="J49" s="196">
        <f>'Юнит 13'!S48</f>
        <v>0</v>
      </c>
      <c r="K49" s="197">
        <f t="shared" si="9"/>
        <v>0</v>
      </c>
      <c r="L49" s="197">
        <f t="shared" si="6"/>
        <v>0.98417408506429238</v>
      </c>
      <c r="M49" s="198" t="str">
        <f t="shared" si="4"/>
        <v>C</v>
      </c>
    </row>
    <row r="50" spans="2:16" outlineLevel="1">
      <c r="B50" s="99" t="s">
        <v>183</v>
      </c>
      <c r="C50" s="196">
        <f>'Юнит 13'!AL38</f>
        <v>-216.17242630385485</v>
      </c>
      <c r="D50" s="197">
        <f t="shared" si="8"/>
        <v>-5.3496109975529195E-4</v>
      </c>
      <c r="E50" s="197">
        <f t="shared" si="5"/>
        <v>1.010063033431944</v>
      </c>
      <c r="F50" s="198" t="str">
        <f t="shared" si="3"/>
        <v>C</v>
      </c>
      <c r="G50" s="198" t="str">
        <f t="shared" si="7"/>
        <v>C</v>
      </c>
      <c r="I50" s="262" t="s">
        <v>265</v>
      </c>
      <c r="J50" s="196">
        <f>'Юнит 13'!S49</f>
        <v>0</v>
      </c>
      <c r="K50" s="197">
        <f>J50/J$58</f>
        <v>0</v>
      </c>
      <c r="L50" s="197">
        <f t="shared" si="6"/>
        <v>0.98417408506429238</v>
      </c>
      <c r="M50" s="198" t="str">
        <f>_xlfn.IFS(L50&lt;80%,"A",L50&lt;=95%,"B",L50&gt;95%,"C")</f>
        <v>C</v>
      </c>
    </row>
    <row r="51" spans="2:16" outlineLevel="1">
      <c r="B51" s="99" t="s">
        <v>187</v>
      </c>
      <c r="C51" s="196">
        <f>'Юнит 13'!AL42</f>
        <v>-488.33431972789123</v>
      </c>
      <c r="D51" s="197">
        <f t="shared" si="8"/>
        <v>-1.2084791256526065E-3</v>
      </c>
      <c r="E51" s="197">
        <f t="shared" si="5"/>
        <v>1.0088545543062915</v>
      </c>
      <c r="F51" s="198" t="str">
        <f t="shared" si="3"/>
        <v>C</v>
      </c>
      <c r="G51" s="198" t="str">
        <f t="shared" si="7"/>
        <v>C</v>
      </c>
      <c r="I51" s="262" t="s">
        <v>266</v>
      </c>
      <c r="J51" s="196">
        <f>'Юнит 13'!S50</f>
        <v>0</v>
      </c>
      <c r="K51" s="197">
        <f t="shared" si="9"/>
        <v>0</v>
      </c>
      <c r="L51" s="197">
        <f t="shared" si="6"/>
        <v>0.98417408506429238</v>
      </c>
      <c r="M51" s="198" t="str">
        <f t="shared" si="4"/>
        <v>C</v>
      </c>
    </row>
    <row r="52" spans="2:16" outlineLevel="1">
      <c r="B52" s="99" t="s">
        <v>210</v>
      </c>
      <c r="C52" s="196">
        <f>'Юнит 13'!AL25</f>
        <v>-548.13569863945565</v>
      </c>
      <c r="D52" s="197">
        <f t="shared" si="8"/>
        <v>-1.3564693757340202E-3</v>
      </c>
      <c r="E52" s="197">
        <f t="shared" si="5"/>
        <v>1.0074980849305575</v>
      </c>
      <c r="F52" s="198" t="str">
        <f t="shared" si="3"/>
        <v>C</v>
      </c>
      <c r="G52" s="198" t="str">
        <f t="shared" si="7"/>
        <v>C</v>
      </c>
      <c r="I52" s="262" t="s">
        <v>267</v>
      </c>
      <c r="J52" s="196">
        <f>'Юнит 13'!S51</f>
        <v>0</v>
      </c>
      <c r="K52" s="197">
        <f t="shared" si="9"/>
        <v>0</v>
      </c>
      <c r="L52" s="197">
        <f t="shared" si="6"/>
        <v>0.98417408506429238</v>
      </c>
      <c r="M52" s="198" t="str">
        <f t="shared" si="4"/>
        <v>C</v>
      </c>
    </row>
    <row r="53" spans="2:16" outlineLevel="1">
      <c r="B53" s="262" t="s">
        <v>268</v>
      </c>
      <c r="C53" s="196">
        <f>'Юнит 13'!AL52</f>
        <v>-775.46033635676497</v>
      </c>
      <c r="D53" s="197">
        <f t="shared" si="8"/>
        <v>-1.9190288116159521E-3</v>
      </c>
      <c r="E53" s="197">
        <f t="shared" si="5"/>
        <v>1.0055790561189415</v>
      </c>
      <c r="F53" s="198" t="str">
        <f t="shared" si="3"/>
        <v>C</v>
      </c>
      <c r="G53" s="198" t="str">
        <f t="shared" si="7"/>
        <v>C</v>
      </c>
      <c r="I53" s="262" t="s">
        <v>268</v>
      </c>
      <c r="J53" s="196">
        <f>'Юнит 13'!S52</f>
        <v>0</v>
      </c>
      <c r="K53" s="197">
        <f t="shared" si="9"/>
        <v>0</v>
      </c>
      <c r="L53" s="197">
        <f t="shared" si="6"/>
        <v>0.98417408506429238</v>
      </c>
      <c r="M53" s="198" t="str">
        <f t="shared" si="4"/>
        <v>C</v>
      </c>
    </row>
    <row r="54" spans="2:16" outlineLevel="1">
      <c r="B54" s="262" t="s">
        <v>271</v>
      </c>
      <c r="C54" s="196">
        <f>'Юнит 13'!AL55</f>
        <v>-873.06485260770978</v>
      </c>
      <c r="D54" s="197">
        <f t="shared" si="8"/>
        <v>-2.1605703451383412E-3</v>
      </c>
      <c r="E54" s="197">
        <f t="shared" si="5"/>
        <v>1.0034184857738031</v>
      </c>
      <c r="F54" s="198" t="str">
        <f t="shared" si="3"/>
        <v>C</v>
      </c>
      <c r="G54" s="198" t="str">
        <f t="shared" si="7"/>
        <v>C</v>
      </c>
      <c r="I54" s="262" t="s">
        <v>269</v>
      </c>
      <c r="J54" s="196">
        <f>'Юнит 13'!S53</f>
        <v>0</v>
      </c>
      <c r="K54" s="197">
        <f t="shared" si="9"/>
        <v>0</v>
      </c>
      <c r="L54" s="197">
        <f t="shared" si="6"/>
        <v>0.98417408506429238</v>
      </c>
      <c r="M54" s="198" t="str">
        <f t="shared" si="4"/>
        <v>C</v>
      </c>
    </row>
    <row r="55" spans="2:16" outlineLevel="1">
      <c r="B55" s="99" t="s">
        <v>188</v>
      </c>
      <c r="C55" s="196">
        <f>'Юнит 13'!AL43</f>
        <v>-1389.1761148904006</v>
      </c>
      <c r="D55" s="197">
        <f t="shared" si="8"/>
        <v>-3.437788967270801E-3</v>
      </c>
      <c r="E55" s="197">
        <f t="shared" si="5"/>
        <v>0.99998069680653234</v>
      </c>
      <c r="F55" s="198" t="str">
        <f t="shared" si="3"/>
        <v>C</v>
      </c>
      <c r="G55" s="198" t="str">
        <f t="shared" si="7"/>
        <v>C</v>
      </c>
      <c r="I55" s="262" t="s">
        <v>270</v>
      </c>
      <c r="J55" s="196">
        <f>'Юнит 13'!S54</f>
        <v>0</v>
      </c>
      <c r="K55" s="197">
        <f t="shared" si="9"/>
        <v>0</v>
      </c>
      <c r="L55" s="197">
        <f t="shared" si="6"/>
        <v>0.98417408506429238</v>
      </c>
      <c r="M55" s="198" t="str">
        <f t="shared" si="4"/>
        <v>C</v>
      </c>
    </row>
    <row r="56" spans="2:16" outlineLevel="1">
      <c r="B56" s="99" t="s">
        <v>184</v>
      </c>
      <c r="C56" s="196">
        <f>'Юнит 13'!AL39</f>
        <v>-2178.2042214663643</v>
      </c>
      <c r="D56" s="197">
        <f t="shared" si="8"/>
        <v>-5.3903938894101526E-3</v>
      </c>
      <c r="E56" s="197">
        <f t="shared" si="5"/>
        <v>0.99459030291712214</v>
      </c>
      <c r="F56" s="198" t="str">
        <f t="shared" si="3"/>
        <v>C</v>
      </c>
      <c r="G56" s="198" t="str">
        <f t="shared" si="7"/>
        <v>C</v>
      </c>
      <c r="I56" s="262" t="s">
        <v>271</v>
      </c>
      <c r="J56" s="196">
        <f>'Юнит 13'!S55</f>
        <v>0</v>
      </c>
      <c r="K56" s="197">
        <f t="shared" si="9"/>
        <v>0</v>
      </c>
      <c r="L56" s="197">
        <f t="shared" si="6"/>
        <v>0.98417408506429238</v>
      </c>
      <c r="M56" s="198" t="str">
        <f t="shared" si="4"/>
        <v>C</v>
      </c>
    </row>
    <row r="57" spans="2:16" outlineLevel="1">
      <c r="B57" s="99" t="s">
        <v>182</v>
      </c>
      <c r="C57" s="196">
        <f>'Юнит 13'!AL37</f>
        <v>-2206.8092705971276</v>
      </c>
      <c r="D57" s="197">
        <f t="shared" si="8"/>
        <v>-5.4611826981550652E-3</v>
      </c>
      <c r="E57" s="197">
        <f t="shared" si="5"/>
        <v>0.98912912021896704</v>
      </c>
      <c r="F57" s="198" t="str">
        <f t="shared" si="3"/>
        <v>C</v>
      </c>
      <c r="G57" s="198" t="str">
        <f t="shared" si="7"/>
        <v>C</v>
      </c>
      <c r="I57" s="262" t="s">
        <v>272</v>
      </c>
      <c r="J57" s="196">
        <f>'Юнит 13'!S56</f>
        <v>0</v>
      </c>
      <c r="K57" s="197">
        <f t="shared" si="9"/>
        <v>0</v>
      </c>
      <c r="L57" s="197">
        <f t="shared" si="6"/>
        <v>0.98417408506429238</v>
      </c>
      <c r="M57" s="198" t="str">
        <f t="shared" si="4"/>
        <v>C</v>
      </c>
    </row>
    <row r="58" spans="2:16" outlineLevel="1">
      <c r="C58" s="203">
        <f>SUM(C4:C57)</f>
        <v>404089.9915951626</v>
      </c>
      <c r="D58" s="204">
        <f>SUM(D4:D44)</f>
        <v>1.0222539041639276</v>
      </c>
      <c r="J58" s="203">
        <f>SUM(J4:J57)</f>
        <v>1011</v>
      </c>
      <c r="K58" s="204">
        <f>SUM(K4:K44)</f>
        <v>0.99999999999999956</v>
      </c>
    </row>
    <row r="60" spans="2:16" ht="16" hidden="1" outlineLevel="1" thickBot="1">
      <c r="B60" s="539"/>
      <c r="C60" s="540"/>
      <c r="D60" s="540"/>
      <c r="E60" s="540"/>
      <c r="F60" s="540"/>
      <c r="G60" s="540"/>
      <c r="H60" s="540"/>
      <c r="I60" s="540"/>
      <c r="J60" s="540"/>
      <c r="K60" s="540"/>
      <c r="L60" s="540"/>
      <c r="M60" s="541"/>
      <c r="O60" s="205"/>
      <c r="P60" s="205"/>
    </row>
    <row r="61" spans="2:16" ht="3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10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11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12">C63/C$114</f>
        <v>#DIV/0!</v>
      </c>
      <c r="E63" s="197" t="e">
        <f t="shared" ref="E63:E113" si="13">D63+E62</f>
        <v>#DIV/0!</v>
      </c>
      <c r="F63" s="198" t="e">
        <f t="shared" si="10"/>
        <v>#DIV/0!</v>
      </c>
      <c r="G63" s="198" t="e">
        <f t="shared" ref="G63:G113" si="14">VLOOKUP(B63:B114,I$62:M$113,5,0)</f>
        <v>#N/A</v>
      </c>
      <c r="I63" s="207"/>
      <c r="J63" s="196"/>
      <c r="K63" s="197" t="e">
        <f t="shared" si="11"/>
        <v>#DIV/0!</v>
      </c>
      <c r="L63" s="197" t="e">
        <f>K63+L62</f>
        <v>#DIV/0!</v>
      </c>
      <c r="M63" s="198" t="e">
        <f t="shared" ref="M63:M113" si="15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12"/>
        <v>#DIV/0!</v>
      </c>
      <c r="E64" s="197" t="e">
        <f t="shared" si="13"/>
        <v>#DIV/0!</v>
      </c>
      <c r="F64" s="198" t="e">
        <f t="shared" si="10"/>
        <v>#DIV/0!</v>
      </c>
      <c r="G64" s="198" t="e">
        <f t="shared" si="14"/>
        <v>#N/A</v>
      </c>
      <c r="I64" s="207"/>
      <c r="J64" s="196"/>
      <c r="K64" s="197" t="e">
        <f t="shared" si="11"/>
        <v>#DIV/0!</v>
      </c>
      <c r="L64" s="197" t="e">
        <f t="shared" ref="L64:L113" si="16">K64+L63</f>
        <v>#DIV/0!</v>
      </c>
      <c r="M64" s="198" t="e">
        <f t="shared" si="15"/>
        <v>#DIV/0!</v>
      </c>
    </row>
    <row r="65" spans="2:13" ht="15" hidden="1" outlineLevel="1" thickBot="1">
      <c r="B65" s="207"/>
      <c r="C65" s="196"/>
      <c r="D65" s="197" t="e">
        <f t="shared" si="12"/>
        <v>#DIV/0!</v>
      </c>
      <c r="E65" s="197" t="e">
        <f t="shared" si="13"/>
        <v>#DIV/0!</v>
      </c>
      <c r="F65" s="198" t="e">
        <f t="shared" si="10"/>
        <v>#DIV/0!</v>
      </c>
      <c r="G65" s="198" t="e">
        <f t="shared" si="14"/>
        <v>#N/A</v>
      </c>
      <c r="I65" s="207"/>
      <c r="J65" s="196"/>
      <c r="K65" s="197" t="e">
        <f t="shared" si="11"/>
        <v>#DIV/0!</v>
      </c>
      <c r="L65" s="197" t="e">
        <f t="shared" si="16"/>
        <v>#DIV/0!</v>
      </c>
      <c r="M65" s="198" t="e">
        <f t="shared" si="15"/>
        <v>#DIV/0!</v>
      </c>
    </row>
    <row r="66" spans="2:13" ht="15" hidden="1" outlineLevel="1" thickBot="1">
      <c r="B66" s="207"/>
      <c r="C66" s="196"/>
      <c r="D66" s="197" t="e">
        <f t="shared" si="12"/>
        <v>#DIV/0!</v>
      </c>
      <c r="E66" s="197" t="e">
        <f t="shared" si="13"/>
        <v>#DIV/0!</v>
      </c>
      <c r="F66" s="198" t="e">
        <f t="shared" si="10"/>
        <v>#DIV/0!</v>
      </c>
      <c r="G66" s="198" t="e">
        <f t="shared" si="14"/>
        <v>#N/A</v>
      </c>
      <c r="I66" s="207"/>
      <c r="J66" s="196"/>
      <c r="K66" s="197" t="e">
        <f t="shared" si="11"/>
        <v>#DIV/0!</v>
      </c>
      <c r="L66" s="197" t="e">
        <f t="shared" si="16"/>
        <v>#DIV/0!</v>
      </c>
      <c r="M66" s="198" t="e">
        <f t="shared" si="15"/>
        <v>#DIV/0!</v>
      </c>
    </row>
    <row r="67" spans="2:13" ht="15" hidden="1" outlineLevel="1" thickBot="1">
      <c r="B67" s="207"/>
      <c r="C67" s="196"/>
      <c r="D67" s="197" t="e">
        <f t="shared" si="12"/>
        <v>#DIV/0!</v>
      </c>
      <c r="E67" s="197" t="e">
        <f t="shared" si="13"/>
        <v>#DIV/0!</v>
      </c>
      <c r="F67" s="198" t="e">
        <f t="shared" si="10"/>
        <v>#DIV/0!</v>
      </c>
      <c r="G67" s="198" t="e">
        <f t="shared" si="14"/>
        <v>#N/A</v>
      </c>
      <c r="I67" s="207"/>
      <c r="J67" s="196"/>
      <c r="K67" s="197" t="e">
        <f t="shared" si="11"/>
        <v>#DIV/0!</v>
      </c>
      <c r="L67" s="197" t="e">
        <f t="shared" si="16"/>
        <v>#DIV/0!</v>
      </c>
      <c r="M67" s="198" t="e">
        <f t="shared" si="15"/>
        <v>#DIV/0!</v>
      </c>
    </row>
    <row r="68" spans="2:13" ht="15" hidden="1" outlineLevel="1" thickBot="1">
      <c r="B68" s="207"/>
      <c r="C68" s="196"/>
      <c r="D68" s="197" t="e">
        <f t="shared" si="12"/>
        <v>#DIV/0!</v>
      </c>
      <c r="E68" s="197" t="e">
        <f t="shared" si="13"/>
        <v>#DIV/0!</v>
      </c>
      <c r="F68" s="198" t="e">
        <f t="shared" si="10"/>
        <v>#DIV/0!</v>
      </c>
      <c r="G68" s="198" t="e">
        <f t="shared" si="14"/>
        <v>#N/A</v>
      </c>
      <c r="I68" s="207"/>
      <c r="J68" s="196"/>
      <c r="K68" s="197" t="e">
        <f t="shared" si="11"/>
        <v>#DIV/0!</v>
      </c>
      <c r="L68" s="197" t="e">
        <f t="shared" si="16"/>
        <v>#DIV/0!</v>
      </c>
      <c r="M68" s="198" t="e">
        <f t="shared" si="15"/>
        <v>#DIV/0!</v>
      </c>
    </row>
    <row r="69" spans="2:13" ht="15" hidden="1" outlineLevel="1" thickBot="1">
      <c r="B69" s="207"/>
      <c r="C69" s="196"/>
      <c r="D69" s="197" t="e">
        <f t="shared" si="12"/>
        <v>#DIV/0!</v>
      </c>
      <c r="E69" s="197" t="e">
        <f t="shared" si="13"/>
        <v>#DIV/0!</v>
      </c>
      <c r="F69" s="198" t="e">
        <f t="shared" si="10"/>
        <v>#DIV/0!</v>
      </c>
      <c r="G69" s="198" t="e">
        <f t="shared" si="14"/>
        <v>#N/A</v>
      </c>
      <c r="I69" s="207"/>
      <c r="J69" s="196"/>
      <c r="K69" s="197" t="e">
        <f t="shared" si="11"/>
        <v>#DIV/0!</v>
      </c>
      <c r="L69" s="197" t="e">
        <f t="shared" si="16"/>
        <v>#DIV/0!</v>
      </c>
      <c r="M69" s="198" t="e">
        <f t="shared" si="15"/>
        <v>#DIV/0!</v>
      </c>
    </row>
    <row r="70" spans="2:13" ht="15" hidden="1" outlineLevel="1" thickBot="1">
      <c r="B70" s="207"/>
      <c r="C70" s="196"/>
      <c r="D70" s="197" t="e">
        <f t="shared" si="12"/>
        <v>#DIV/0!</v>
      </c>
      <c r="E70" s="197" t="e">
        <f t="shared" si="13"/>
        <v>#DIV/0!</v>
      </c>
      <c r="F70" s="198" t="e">
        <f t="shared" si="10"/>
        <v>#DIV/0!</v>
      </c>
      <c r="G70" s="198" t="e">
        <f t="shared" si="14"/>
        <v>#N/A</v>
      </c>
      <c r="I70" s="207"/>
      <c r="J70" s="196"/>
      <c r="K70" s="197" t="e">
        <f t="shared" si="11"/>
        <v>#DIV/0!</v>
      </c>
      <c r="L70" s="197" t="e">
        <f t="shared" si="16"/>
        <v>#DIV/0!</v>
      </c>
      <c r="M70" s="198" t="e">
        <f t="shared" si="15"/>
        <v>#DIV/0!</v>
      </c>
    </row>
    <row r="71" spans="2:13" ht="15" hidden="1" outlineLevel="1" thickBot="1">
      <c r="B71" s="207"/>
      <c r="C71" s="196"/>
      <c r="D71" s="197" t="e">
        <f t="shared" si="12"/>
        <v>#DIV/0!</v>
      </c>
      <c r="E71" s="197" t="e">
        <f t="shared" si="13"/>
        <v>#DIV/0!</v>
      </c>
      <c r="F71" s="198" t="e">
        <f t="shared" si="10"/>
        <v>#DIV/0!</v>
      </c>
      <c r="G71" s="198" t="e">
        <f t="shared" si="14"/>
        <v>#N/A</v>
      </c>
      <c r="I71" s="207"/>
      <c r="J71" s="196"/>
      <c r="K71" s="197" t="e">
        <f t="shared" si="11"/>
        <v>#DIV/0!</v>
      </c>
      <c r="L71" s="197" t="e">
        <f t="shared" si="16"/>
        <v>#DIV/0!</v>
      </c>
      <c r="M71" s="198" t="e">
        <f t="shared" si="15"/>
        <v>#DIV/0!</v>
      </c>
    </row>
    <row r="72" spans="2:13" ht="15" hidden="1" outlineLevel="1" thickBot="1">
      <c r="B72" s="207"/>
      <c r="C72" s="196"/>
      <c r="D72" s="197" t="e">
        <f t="shared" si="12"/>
        <v>#DIV/0!</v>
      </c>
      <c r="E72" s="197" t="e">
        <f t="shared" si="13"/>
        <v>#DIV/0!</v>
      </c>
      <c r="F72" s="198" t="e">
        <f t="shared" si="10"/>
        <v>#DIV/0!</v>
      </c>
      <c r="G72" s="198" t="e">
        <f t="shared" si="14"/>
        <v>#N/A</v>
      </c>
      <c r="I72" s="207"/>
      <c r="J72" s="196"/>
      <c r="K72" s="197" t="e">
        <f t="shared" si="11"/>
        <v>#DIV/0!</v>
      </c>
      <c r="L72" s="197" t="e">
        <f t="shared" si="16"/>
        <v>#DIV/0!</v>
      </c>
      <c r="M72" s="198" t="e">
        <f t="shared" si="15"/>
        <v>#DIV/0!</v>
      </c>
    </row>
    <row r="73" spans="2:13" ht="15" hidden="1" outlineLevel="1" thickBot="1">
      <c r="B73" s="207"/>
      <c r="C73" s="196"/>
      <c r="D73" s="197" t="e">
        <f t="shared" si="12"/>
        <v>#DIV/0!</v>
      </c>
      <c r="E73" s="197" t="e">
        <f t="shared" si="13"/>
        <v>#DIV/0!</v>
      </c>
      <c r="F73" s="198" t="e">
        <f t="shared" si="10"/>
        <v>#DIV/0!</v>
      </c>
      <c r="G73" s="198" t="e">
        <f t="shared" si="14"/>
        <v>#N/A</v>
      </c>
      <c r="I73" s="207"/>
      <c r="J73" s="196"/>
      <c r="K73" s="197" t="e">
        <f t="shared" si="11"/>
        <v>#DIV/0!</v>
      </c>
      <c r="L73" s="197" t="e">
        <f t="shared" si="16"/>
        <v>#DIV/0!</v>
      </c>
      <c r="M73" s="198" t="e">
        <f t="shared" si="15"/>
        <v>#DIV/0!</v>
      </c>
    </row>
    <row r="74" spans="2:13" ht="15" hidden="1" outlineLevel="1" thickBot="1">
      <c r="B74" s="207"/>
      <c r="C74" s="196"/>
      <c r="D74" s="197" t="e">
        <f t="shared" si="12"/>
        <v>#DIV/0!</v>
      </c>
      <c r="E74" s="197" t="e">
        <f t="shared" si="13"/>
        <v>#DIV/0!</v>
      </c>
      <c r="F74" s="198" t="e">
        <f t="shared" si="10"/>
        <v>#DIV/0!</v>
      </c>
      <c r="G74" s="198" t="e">
        <f t="shared" si="14"/>
        <v>#N/A</v>
      </c>
      <c r="I74" s="207"/>
      <c r="J74" s="196"/>
      <c r="K74" s="197" t="e">
        <f t="shared" si="11"/>
        <v>#DIV/0!</v>
      </c>
      <c r="L74" s="197" t="e">
        <f t="shared" si="16"/>
        <v>#DIV/0!</v>
      </c>
      <c r="M74" s="198" t="e">
        <f t="shared" si="15"/>
        <v>#DIV/0!</v>
      </c>
    </row>
    <row r="75" spans="2:13" ht="15" hidden="1" outlineLevel="1" thickBot="1">
      <c r="B75" s="207"/>
      <c r="C75" s="196"/>
      <c r="D75" s="197" t="e">
        <f t="shared" si="12"/>
        <v>#DIV/0!</v>
      </c>
      <c r="E75" s="197" t="e">
        <f t="shared" si="13"/>
        <v>#DIV/0!</v>
      </c>
      <c r="F75" s="198" t="e">
        <f t="shared" si="10"/>
        <v>#DIV/0!</v>
      </c>
      <c r="G75" s="198" t="e">
        <f t="shared" si="14"/>
        <v>#N/A</v>
      </c>
      <c r="I75" s="207"/>
      <c r="J75" s="196"/>
      <c r="K75" s="197" t="e">
        <f t="shared" si="11"/>
        <v>#DIV/0!</v>
      </c>
      <c r="L75" s="197" t="e">
        <f t="shared" si="16"/>
        <v>#DIV/0!</v>
      </c>
      <c r="M75" s="198" t="e">
        <f t="shared" si="15"/>
        <v>#DIV/0!</v>
      </c>
    </row>
    <row r="76" spans="2:13" ht="15" hidden="1" outlineLevel="1" thickBot="1">
      <c r="B76" s="207"/>
      <c r="C76" s="196"/>
      <c r="D76" s="197" t="e">
        <f t="shared" si="12"/>
        <v>#DIV/0!</v>
      </c>
      <c r="E76" s="197" t="e">
        <f t="shared" si="13"/>
        <v>#DIV/0!</v>
      </c>
      <c r="F76" s="198" t="e">
        <f t="shared" si="10"/>
        <v>#DIV/0!</v>
      </c>
      <c r="G76" s="198" t="e">
        <f t="shared" si="14"/>
        <v>#N/A</v>
      </c>
      <c r="I76" s="207"/>
      <c r="J76" s="196"/>
      <c r="K76" s="197" t="e">
        <f t="shared" si="11"/>
        <v>#DIV/0!</v>
      </c>
      <c r="L76" s="197" t="e">
        <f t="shared" si="16"/>
        <v>#DIV/0!</v>
      </c>
      <c r="M76" s="198" t="e">
        <f t="shared" si="15"/>
        <v>#DIV/0!</v>
      </c>
    </row>
    <row r="77" spans="2:13" ht="15" hidden="1" outlineLevel="1" thickBot="1">
      <c r="B77" s="207"/>
      <c r="C77" s="196"/>
      <c r="D77" s="197" t="e">
        <f t="shared" si="12"/>
        <v>#DIV/0!</v>
      </c>
      <c r="E77" s="197" t="e">
        <f t="shared" si="13"/>
        <v>#DIV/0!</v>
      </c>
      <c r="F77" s="198" t="e">
        <f t="shared" si="10"/>
        <v>#DIV/0!</v>
      </c>
      <c r="G77" s="198" t="e">
        <f t="shared" si="14"/>
        <v>#N/A</v>
      </c>
      <c r="I77" s="207"/>
      <c r="J77" s="196"/>
      <c r="K77" s="197" t="e">
        <f t="shared" si="11"/>
        <v>#DIV/0!</v>
      </c>
      <c r="L77" s="197" t="e">
        <f t="shared" si="16"/>
        <v>#DIV/0!</v>
      </c>
      <c r="M77" s="198" t="e">
        <f t="shared" si="15"/>
        <v>#DIV/0!</v>
      </c>
    </row>
    <row r="78" spans="2:13" ht="15" hidden="1" outlineLevel="1" thickBot="1">
      <c r="B78" s="207"/>
      <c r="C78" s="196"/>
      <c r="D78" s="197" t="e">
        <f t="shared" si="12"/>
        <v>#DIV/0!</v>
      </c>
      <c r="E78" s="197" t="e">
        <f t="shared" si="13"/>
        <v>#DIV/0!</v>
      </c>
      <c r="F78" s="198" t="e">
        <f t="shared" si="10"/>
        <v>#DIV/0!</v>
      </c>
      <c r="G78" s="198" t="e">
        <f t="shared" si="14"/>
        <v>#N/A</v>
      </c>
      <c r="I78" s="207"/>
      <c r="J78" s="196"/>
      <c r="K78" s="197" t="e">
        <f t="shared" si="11"/>
        <v>#DIV/0!</v>
      </c>
      <c r="L78" s="197" t="e">
        <f t="shared" si="16"/>
        <v>#DIV/0!</v>
      </c>
      <c r="M78" s="198" t="e">
        <f t="shared" si="15"/>
        <v>#DIV/0!</v>
      </c>
    </row>
    <row r="79" spans="2:13" ht="15" hidden="1" outlineLevel="1" thickBot="1">
      <c r="B79" s="207"/>
      <c r="C79" s="196"/>
      <c r="D79" s="197" t="e">
        <f t="shared" si="12"/>
        <v>#DIV/0!</v>
      </c>
      <c r="E79" s="197" t="e">
        <f t="shared" si="13"/>
        <v>#DIV/0!</v>
      </c>
      <c r="F79" s="198" t="e">
        <f t="shared" si="10"/>
        <v>#DIV/0!</v>
      </c>
      <c r="G79" s="198" t="e">
        <f t="shared" si="14"/>
        <v>#N/A</v>
      </c>
      <c r="I79" s="207"/>
      <c r="J79" s="196"/>
      <c r="K79" s="197" t="e">
        <f t="shared" si="11"/>
        <v>#DIV/0!</v>
      </c>
      <c r="L79" s="197" t="e">
        <f t="shared" si="16"/>
        <v>#DIV/0!</v>
      </c>
      <c r="M79" s="198" t="e">
        <f t="shared" si="15"/>
        <v>#DIV/0!</v>
      </c>
    </row>
    <row r="80" spans="2:13" ht="15" hidden="1" outlineLevel="1" thickBot="1">
      <c r="B80" s="207"/>
      <c r="C80" s="196"/>
      <c r="D80" s="197" t="e">
        <f t="shared" si="12"/>
        <v>#DIV/0!</v>
      </c>
      <c r="E80" s="197" t="e">
        <f t="shared" si="13"/>
        <v>#DIV/0!</v>
      </c>
      <c r="F80" s="198" t="e">
        <f t="shared" si="10"/>
        <v>#DIV/0!</v>
      </c>
      <c r="G80" s="198" t="e">
        <f t="shared" si="14"/>
        <v>#N/A</v>
      </c>
      <c r="I80" s="207"/>
      <c r="J80" s="196"/>
      <c r="K80" s="197" t="e">
        <f t="shared" si="11"/>
        <v>#DIV/0!</v>
      </c>
      <c r="L80" s="197" t="e">
        <f t="shared" si="16"/>
        <v>#DIV/0!</v>
      </c>
      <c r="M80" s="198" t="e">
        <f t="shared" si="15"/>
        <v>#DIV/0!</v>
      </c>
    </row>
    <row r="81" spans="2:13" ht="15" hidden="1" outlineLevel="1" thickBot="1">
      <c r="B81" s="207"/>
      <c r="C81" s="196"/>
      <c r="D81" s="197" t="e">
        <f t="shared" si="12"/>
        <v>#DIV/0!</v>
      </c>
      <c r="E81" s="197" t="e">
        <f t="shared" si="13"/>
        <v>#DIV/0!</v>
      </c>
      <c r="F81" s="198" t="e">
        <f t="shared" si="10"/>
        <v>#DIV/0!</v>
      </c>
      <c r="G81" s="198" t="e">
        <f t="shared" si="14"/>
        <v>#N/A</v>
      </c>
      <c r="I81" s="207"/>
      <c r="J81" s="196"/>
      <c r="K81" s="197" t="e">
        <f t="shared" si="11"/>
        <v>#DIV/0!</v>
      </c>
      <c r="L81" s="197" t="e">
        <f t="shared" si="16"/>
        <v>#DIV/0!</v>
      </c>
      <c r="M81" s="198" t="e">
        <f t="shared" si="15"/>
        <v>#DIV/0!</v>
      </c>
    </row>
    <row r="82" spans="2:13" ht="15" hidden="1" outlineLevel="1" thickBot="1">
      <c r="B82" s="207"/>
      <c r="C82" s="196"/>
      <c r="D82" s="197" t="e">
        <f t="shared" si="12"/>
        <v>#DIV/0!</v>
      </c>
      <c r="E82" s="197" t="e">
        <f t="shared" si="13"/>
        <v>#DIV/0!</v>
      </c>
      <c r="F82" s="198" t="e">
        <f t="shared" si="10"/>
        <v>#DIV/0!</v>
      </c>
      <c r="G82" s="198" t="e">
        <f t="shared" si="14"/>
        <v>#N/A</v>
      </c>
      <c r="I82" s="207"/>
      <c r="J82" s="196"/>
      <c r="K82" s="197" t="e">
        <f t="shared" si="11"/>
        <v>#DIV/0!</v>
      </c>
      <c r="L82" s="197" t="e">
        <f t="shared" si="16"/>
        <v>#DIV/0!</v>
      </c>
      <c r="M82" s="198" t="e">
        <f t="shared" si="15"/>
        <v>#DIV/0!</v>
      </c>
    </row>
    <row r="83" spans="2:13" ht="15" hidden="1" outlineLevel="1" thickBot="1">
      <c r="B83" s="207"/>
      <c r="C83" s="196"/>
      <c r="D83" s="197" t="e">
        <f t="shared" si="12"/>
        <v>#DIV/0!</v>
      </c>
      <c r="E83" s="197" t="e">
        <f t="shared" si="13"/>
        <v>#DIV/0!</v>
      </c>
      <c r="F83" s="198" t="e">
        <f t="shared" si="10"/>
        <v>#DIV/0!</v>
      </c>
      <c r="G83" s="198" t="e">
        <f t="shared" si="14"/>
        <v>#N/A</v>
      </c>
      <c r="I83" s="207"/>
      <c r="J83" s="196"/>
      <c r="K83" s="197" t="e">
        <f t="shared" si="11"/>
        <v>#DIV/0!</v>
      </c>
      <c r="L83" s="197" t="e">
        <f t="shared" si="16"/>
        <v>#DIV/0!</v>
      </c>
      <c r="M83" s="198" t="e">
        <f t="shared" si="15"/>
        <v>#DIV/0!</v>
      </c>
    </row>
    <row r="84" spans="2:13" ht="15" hidden="1" outlineLevel="1" thickBot="1">
      <c r="B84" s="207"/>
      <c r="C84" s="196"/>
      <c r="D84" s="197" t="e">
        <f t="shared" si="12"/>
        <v>#DIV/0!</v>
      </c>
      <c r="E84" s="197" t="e">
        <f t="shared" si="13"/>
        <v>#DIV/0!</v>
      </c>
      <c r="F84" s="198" t="e">
        <f t="shared" si="10"/>
        <v>#DIV/0!</v>
      </c>
      <c r="G84" s="198" t="e">
        <f t="shared" si="14"/>
        <v>#N/A</v>
      </c>
      <c r="I84" s="207"/>
      <c r="J84" s="196"/>
      <c r="K84" s="197" t="e">
        <f t="shared" si="11"/>
        <v>#DIV/0!</v>
      </c>
      <c r="L84" s="197" t="e">
        <f t="shared" si="16"/>
        <v>#DIV/0!</v>
      </c>
      <c r="M84" s="198" t="e">
        <f t="shared" si="15"/>
        <v>#DIV/0!</v>
      </c>
    </row>
    <row r="85" spans="2:13" ht="15" hidden="1" outlineLevel="1" thickBot="1">
      <c r="B85" s="207"/>
      <c r="C85" s="196"/>
      <c r="D85" s="197" t="e">
        <f t="shared" si="12"/>
        <v>#DIV/0!</v>
      </c>
      <c r="E85" s="197" t="e">
        <f t="shared" si="13"/>
        <v>#DIV/0!</v>
      </c>
      <c r="F85" s="198" t="e">
        <f t="shared" si="10"/>
        <v>#DIV/0!</v>
      </c>
      <c r="G85" s="198" t="e">
        <f t="shared" si="14"/>
        <v>#N/A</v>
      </c>
      <c r="I85" s="207"/>
      <c r="J85" s="196"/>
      <c r="K85" s="197" t="e">
        <f t="shared" si="11"/>
        <v>#DIV/0!</v>
      </c>
      <c r="L85" s="197" t="e">
        <f t="shared" si="16"/>
        <v>#DIV/0!</v>
      </c>
      <c r="M85" s="198" t="e">
        <f t="shared" si="15"/>
        <v>#DIV/0!</v>
      </c>
    </row>
    <row r="86" spans="2:13" ht="15" hidden="1" outlineLevel="1" thickBot="1">
      <c r="B86" s="207"/>
      <c r="C86" s="196"/>
      <c r="D86" s="197" t="e">
        <f t="shared" si="12"/>
        <v>#DIV/0!</v>
      </c>
      <c r="E86" s="197" t="e">
        <f t="shared" si="13"/>
        <v>#DIV/0!</v>
      </c>
      <c r="F86" s="198" t="e">
        <f t="shared" si="10"/>
        <v>#DIV/0!</v>
      </c>
      <c r="G86" s="198" t="e">
        <f t="shared" si="14"/>
        <v>#N/A</v>
      </c>
      <c r="I86" s="207"/>
      <c r="J86" s="196"/>
      <c r="K86" s="197" t="e">
        <f t="shared" si="11"/>
        <v>#DIV/0!</v>
      </c>
      <c r="L86" s="197" t="e">
        <f t="shared" si="16"/>
        <v>#DIV/0!</v>
      </c>
      <c r="M86" s="198" t="e">
        <f t="shared" si="15"/>
        <v>#DIV/0!</v>
      </c>
    </row>
    <row r="87" spans="2:13" ht="15" hidden="1" outlineLevel="1" thickBot="1">
      <c r="B87" s="207"/>
      <c r="C87" s="196"/>
      <c r="D87" s="197" t="e">
        <f t="shared" si="12"/>
        <v>#DIV/0!</v>
      </c>
      <c r="E87" s="197" t="e">
        <f t="shared" si="13"/>
        <v>#DIV/0!</v>
      </c>
      <c r="F87" s="198" t="e">
        <f t="shared" si="10"/>
        <v>#DIV/0!</v>
      </c>
      <c r="G87" s="198" t="e">
        <f t="shared" si="14"/>
        <v>#N/A</v>
      </c>
      <c r="I87" s="207"/>
      <c r="J87" s="196"/>
      <c r="K87" s="197" t="e">
        <f t="shared" si="11"/>
        <v>#DIV/0!</v>
      </c>
      <c r="L87" s="197" t="e">
        <f t="shared" si="16"/>
        <v>#DIV/0!</v>
      </c>
      <c r="M87" s="198" t="e">
        <f t="shared" si="15"/>
        <v>#DIV/0!</v>
      </c>
    </row>
    <row r="88" spans="2:13" ht="15" hidden="1" outlineLevel="1" thickBot="1">
      <c r="B88" s="207"/>
      <c r="C88" s="196"/>
      <c r="D88" s="197" t="e">
        <f t="shared" si="12"/>
        <v>#DIV/0!</v>
      </c>
      <c r="E88" s="197" t="e">
        <f t="shared" si="13"/>
        <v>#DIV/0!</v>
      </c>
      <c r="F88" s="198" t="e">
        <f t="shared" si="10"/>
        <v>#DIV/0!</v>
      </c>
      <c r="G88" s="198" t="e">
        <f t="shared" si="14"/>
        <v>#N/A</v>
      </c>
      <c r="I88" s="207"/>
      <c r="J88" s="196"/>
      <c r="K88" s="197" t="e">
        <f t="shared" si="11"/>
        <v>#DIV/0!</v>
      </c>
      <c r="L88" s="197" t="e">
        <f t="shared" si="16"/>
        <v>#DIV/0!</v>
      </c>
      <c r="M88" s="198" t="e">
        <f t="shared" si="15"/>
        <v>#DIV/0!</v>
      </c>
    </row>
    <row r="89" spans="2:13" ht="15" hidden="1" outlineLevel="1" thickBot="1">
      <c r="B89" s="207"/>
      <c r="C89" s="196"/>
      <c r="D89" s="197" t="e">
        <f t="shared" si="12"/>
        <v>#DIV/0!</v>
      </c>
      <c r="E89" s="197" t="e">
        <f t="shared" si="13"/>
        <v>#DIV/0!</v>
      </c>
      <c r="F89" s="198" t="e">
        <f t="shared" si="10"/>
        <v>#DIV/0!</v>
      </c>
      <c r="G89" s="198" t="e">
        <f t="shared" si="14"/>
        <v>#N/A</v>
      </c>
      <c r="I89" s="207"/>
      <c r="J89" s="196"/>
      <c r="K89" s="197" t="e">
        <f t="shared" si="11"/>
        <v>#DIV/0!</v>
      </c>
      <c r="L89" s="197" t="e">
        <f t="shared" si="16"/>
        <v>#DIV/0!</v>
      </c>
      <c r="M89" s="198" t="e">
        <f t="shared" si="15"/>
        <v>#DIV/0!</v>
      </c>
    </row>
    <row r="90" spans="2:13" ht="15" hidden="1" outlineLevel="1" thickBot="1">
      <c r="B90" s="207"/>
      <c r="C90" s="196"/>
      <c r="D90" s="197" t="e">
        <f t="shared" si="12"/>
        <v>#DIV/0!</v>
      </c>
      <c r="E90" s="197" t="e">
        <f t="shared" si="13"/>
        <v>#DIV/0!</v>
      </c>
      <c r="F90" s="198" t="e">
        <f t="shared" si="10"/>
        <v>#DIV/0!</v>
      </c>
      <c r="G90" s="198" t="e">
        <f t="shared" si="14"/>
        <v>#N/A</v>
      </c>
      <c r="I90" s="207"/>
      <c r="J90" s="196"/>
      <c r="K90" s="197" t="e">
        <f t="shared" si="11"/>
        <v>#DIV/0!</v>
      </c>
      <c r="L90" s="197" t="e">
        <f t="shared" si="16"/>
        <v>#DIV/0!</v>
      </c>
      <c r="M90" s="198" t="e">
        <f t="shared" si="15"/>
        <v>#DIV/0!</v>
      </c>
    </row>
    <row r="91" spans="2:13" ht="15" hidden="1" outlineLevel="1" thickBot="1">
      <c r="B91" s="207"/>
      <c r="C91" s="196"/>
      <c r="D91" s="197" t="e">
        <f t="shared" si="12"/>
        <v>#DIV/0!</v>
      </c>
      <c r="E91" s="197" t="e">
        <f t="shared" si="13"/>
        <v>#DIV/0!</v>
      </c>
      <c r="F91" s="198" t="e">
        <f t="shared" si="10"/>
        <v>#DIV/0!</v>
      </c>
      <c r="G91" s="198" t="e">
        <f t="shared" si="14"/>
        <v>#N/A</v>
      </c>
      <c r="I91" s="207"/>
      <c r="J91" s="196"/>
      <c r="K91" s="197" t="e">
        <f t="shared" si="11"/>
        <v>#DIV/0!</v>
      </c>
      <c r="L91" s="197" t="e">
        <f t="shared" si="16"/>
        <v>#DIV/0!</v>
      </c>
      <c r="M91" s="198" t="e">
        <f t="shared" si="15"/>
        <v>#DIV/0!</v>
      </c>
    </row>
    <row r="92" spans="2:13" ht="15" hidden="1" outlineLevel="1" thickBot="1">
      <c r="B92" s="207"/>
      <c r="C92" s="196"/>
      <c r="D92" s="197" t="e">
        <f t="shared" si="12"/>
        <v>#DIV/0!</v>
      </c>
      <c r="E92" s="197" t="e">
        <f t="shared" si="13"/>
        <v>#DIV/0!</v>
      </c>
      <c r="F92" s="198" t="e">
        <f t="shared" si="10"/>
        <v>#DIV/0!</v>
      </c>
      <c r="G92" s="198" t="e">
        <f t="shared" si="14"/>
        <v>#N/A</v>
      </c>
      <c r="I92" s="207"/>
      <c r="J92" s="196"/>
      <c r="K92" s="197" t="e">
        <f t="shared" si="11"/>
        <v>#DIV/0!</v>
      </c>
      <c r="L92" s="197" t="e">
        <f t="shared" si="16"/>
        <v>#DIV/0!</v>
      </c>
      <c r="M92" s="198" t="e">
        <f t="shared" si="15"/>
        <v>#DIV/0!</v>
      </c>
    </row>
    <row r="93" spans="2:13" ht="15" hidden="1" outlineLevel="1" thickBot="1">
      <c r="B93" s="207"/>
      <c r="C93" s="196"/>
      <c r="D93" s="197" t="e">
        <f t="shared" si="12"/>
        <v>#DIV/0!</v>
      </c>
      <c r="E93" s="197" t="e">
        <f t="shared" si="13"/>
        <v>#DIV/0!</v>
      </c>
      <c r="F93" s="198" t="e">
        <f t="shared" si="10"/>
        <v>#DIV/0!</v>
      </c>
      <c r="G93" s="198" t="e">
        <f t="shared" si="14"/>
        <v>#N/A</v>
      </c>
      <c r="I93" s="207"/>
      <c r="J93" s="196"/>
      <c r="K93" s="197" t="e">
        <f t="shared" si="11"/>
        <v>#DIV/0!</v>
      </c>
      <c r="L93" s="197" t="e">
        <f t="shared" si="16"/>
        <v>#DIV/0!</v>
      </c>
      <c r="M93" s="198" t="e">
        <f t="shared" si="15"/>
        <v>#DIV/0!</v>
      </c>
    </row>
    <row r="94" spans="2:13" ht="15" hidden="1" customHeight="1" outlineLevel="1">
      <c r="B94" s="207"/>
      <c r="C94" s="196"/>
      <c r="D94" s="197" t="e">
        <f t="shared" si="12"/>
        <v>#DIV/0!</v>
      </c>
      <c r="E94" s="197" t="e">
        <f t="shared" si="13"/>
        <v>#DIV/0!</v>
      </c>
      <c r="F94" s="198" t="e">
        <f t="shared" si="10"/>
        <v>#DIV/0!</v>
      </c>
      <c r="G94" s="198" t="e">
        <f t="shared" si="14"/>
        <v>#N/A</v>
      </c>
      <c r="I94" s="207"/>
      <c r="J94" s="196"/>
      <c r="K94" s="197" t="e">
        <f t="shared" si="11"/>
        <v>#DIV/0!</v>
      </c>
      <c r="L94" s="197" t="e">
        <f t="shared" si="16"/>
        <v>#DIV/0!</v>
      </c>
      <c r="M94" s="198" t="e">
        <f t="shared" si="15"/>
        <v>#DIV/0!</v>
      </c>
    </row>
    <row r="95" spans="2:13" ht="15" hidden="1" outlineLevel="1" thickBot="1">
      <c r="B95" s="207"/>
      <c r="C95" s="196"/>
      <c r="D95" s="197" t="e">
        <f t="shared" si="12"/>
        <v>#DIV/0!</v>
      </c>
      <c r="E95" s="197" t="e">
        <f t="shared" si="13"/>
        <v>#DIV/0!</v>
      </c>
      <c r="F95" s="198" t="e">
        <f t="shared" si="10"/>
        <v>#DIV/0!</v>
      </c>
      <c r="G95" s="198" t="e">
        <f t="shared" si="14"/>
        <v>#N/A</v>
      </c>
      <c r="I95" s="207"/>
      <c r="J95" s="196"/>
      <c r="K95" s="197" t="e">
        <f t="shared" si="11"/>
        <v>#DIV/0!</v>
      </c>
      <c r="L95" s="197" t="e">
        <f t="shared" si="16"/>
        <v>#DIV/0!</v>
      </c>
      <c r="M95" s="198" t="e">
        <f t="shared" si="15"/>
        <v>#DIV/0!</v>
      </c>
    </row>
    <row r="96" spans="2:13" ht="15" hidden="1" outlineLevel="1" thickBot="1">
      <c r="B96" s="207"/>
      <c r="C96" s="196"/>
      <c r="D96" s="197" t="e">
        <f t="shared" si="12"/>
        <v>#DIV/0!</v>
      </c>
      <c r="E96" s="197" t="e">
        <f t="shared" si="13"/>
        <v>#DIV/0!</v>
      </c>
      <c r="F96" s="198" t="e">
        <f t="shared" si="10"/>
        <v>#DIV/0!</v>
      </c>
      <c r="G96" s="198" t="e">
        <f t="shared" si="14"/>
        <v>#N/A</v>
      </c>
      <c r="I96" s="207"/>
      <c r="J96" s="196"/>
      <c r="K96" s="197" t="e">
        <f t="shared" si="11"/>
        <v>#DIV/0!</v>
      </c>
      <c r="L96" s="197" t="e">
        <f t="shared" si="16"/>
        <v>#DIV/0!</v>
      </c>
      <c r="M96" s="198" t="e">
        <f t="shared" si="15"/>
        <v>#DIV/0!</v>
      </c>
    </row>
    <row r="97" spans="2:13" ht="15" hidden="1" outlineLevel="1" thickBot="1">
      <c r="B97" s="207"/>
      <c r="C97" s="196"/>
      <c r="D97" s="197" t="e">
        <f t="shared" si="12"/>
        <v>#DIV/0!</v>
      </c>
      <c r="E97" s="197" t="e">
        <f t="shared" si="13"/>
        <v>#DIV/0!</v>
      </c>
      <c r="F97" s="198" t="e">
        <f t="shared" si="10"/>
        <v>#DIV/0!</v>
      </c>
      <c r="G97" s="198" t="e">
        <f t="shared" si="14"/>
        <v>#N/A</v>
      </c>
      <c r="I97" s="207"/>
      <c r="J97" s="196"/>
      <c r="K97" s="197" t="e">
        <f t="shared" si="11"/>
        <v>#DIV/0!</v>
      </c>
      <c r="L97" s="197" t="e">
        <f t="shared" si="16"/>
        <v>#DIV/0!</v>
      </c>
      <c r="M97" s="198" t="e">
        <f t="shared" si="15"/>
        <v>#DIV/0!</v>
      </c>
    </row>
    <row r="98" spans="2:13" ht="15" hidden="1" outlineLevel="1" thickBot="1">
      <c r="B98" s="207"/>
      <c r="C98" s="196"/>
      <c r="D98" s="197" t="e">
        <f t="shared" si="12"/>
        <v>#DIV/0!</v>
      </c>
      <c r="E98" s="197" t="e">
        <f t="shared" si="13"/>
        <v>#DIV/0!</v>
      </c>
      <c r="F98" s="198" t="e">
        <f t="shared" si="10"/>
        <v>#DIV/0!</v>
      </c>
      <c r="G98" s="198" t="e">
        <f t="shared" si="14"/>
        <v>#N/A</v>
      </c>
      <c r="I98" s="207"/>
      <c r="J98" s="196"/>
      <c r="K98" s="197" t="e">
        <f t="shared" si="11"/>
        <v>#DIV/0!</v>
      </c>
      <c r="L98" s="197" t="e">
        <f t="shared" si="16"/>
        <v>#DIV/0!</v>
      </c>
      <c r="M98" s="198" t="e">
        <f t="shared" si="15"/>
        <v>#DIV/0!</v>
      </c>
    </row>
    <row r="99" spans="2:13" ht="15" hidden="1" outlineLevel="1" thickBot="1">
      <c r="B99" s="207"/>
      <c r="C99" s="196"/>
      <c r="D99" s="197" t="e">
        <f t="shared" si="12"/>
        <v>#DIV/0!</v>
      </c>
      <c r="E99" s="197" t="e">
        <f t="shared" si="13"/>
        <v>#DIV/0!</v>
      </c>
      <c r="F99" s="198" t="e">
        <f t="shared" si="10"/>
        <v>#DIV/0!</v>
      </c>
      <c r="G99" s="198" t="e">
        <f t="shared" si="14"/>
        <v>#N/A</v>
      </c>
      <c r="I99" s="207"/>
      <c r="J99" s="196"/>
      <c r="K99" s="197" t="e">
        <f t="shared" si="11"/>
        <v>#DIV/0!</v>
      </c>
      <c r="L99" s="197" t="e">
        <f t="shared" si="16"/>
        <v>#DIV/0!</v>
      </c>
      <c r="M99" s="198" t="e">
        <f t="shared" si="15"/>
        <v>#DIV/0!</v>
      </c>
    </row>
    <row r="100" spans="2:13" ht="15" hidden="1" outlineLevel="1" thickBot="1">
      <c r="B100" s="207"/>
      <c r="C100" s="196"/>
      <c r="D100" s="197" t="e">
        <f t="shared" si="12"/>
        <v>#DIV/0!</v>
      </c>
      <c r="E100" s="197" t="e">
        <f t="shared" si="13"/>
        <v>#DIV/0!</v>
      </c>
      <c r="F100" s="198" t="e">
        <f t="shared" si="10"/>
        <v>#DIV/0!</v>
      </c>
      <c r="G100" s="198" t="e">
        <f t="shared" si="14"/>
        <v>#N/A</v>
      </c>
      <c r="I100" s="207"/>
      <c r="J100" s="196"/>
      <c r="K100" s="197" t="e">
        <f t="shared" si="11"/>
        <v>#DIV/0!</v>
      </c>
      <c r="L100" s="197" t="e">
        <f t="shared" si="16"/>
        <v>#DIV/0!</v>
      </c>
      <c r="M100" s="198" t="e">
        <f t="shared" si="15"/>
        <v>#DIV/0!</v>
      </c>
    </row>
    <row r="101" spans="2:13" ht="15" hidden="1" outlineLevel="1" thickBot="1">
      <c r="B101" s="207"/>
      <c r="C101" s="196"/>
      <c r="D101" s="197" t="e">
        <f t="shared" si="12"/>
        <v>#DIV/0!</v>
      </c>
      <c r="E101" s="197" t="e">
        <f t="shared" si="13"/>
        <v>#DIV/0!</v>
      </c>
      <c r="F101" s="198" t="e">
        <f t="shared" si="10"/>
        <v>#DIV/0!</v>
      </c>
      <c r="G101" s="198" t="e">
        <f t="shared" si="14"/>
        <v>#N/A</v>
      </c>
      <c r="I101" s="207"/>
      <c r="J101" s="196"/>
      <c r="K101" s="197" t="e">
        <f t="shared" si="11"/>
        <v>#DIV/0!</v>
      </c>
      <c r="L101" s="197" t="e">
        <f t="shared" si="16"/>
        <v>#DIV/0!</v>
      </c>
      <c r="M101" s="198" t="e">
        <f t="shared" si="15"/>
        <v>#DIV/0!</v>
      </c>
    </row>
    <row r="102" spans="2:13" ht="15" hidden="1" outlineLevel="1" thickBot="1">
      <c r="B102" s="207"/>
      <c r="C102" s="196"/>
      <c r="D102" s="197" t="e">
        <f t="shared" si="12"/>
        <v>#DIV/0!</v>
      </c>
      <c r="E102" s="197" t="e">
        <f t="shared" si="13"/>
        <v>#DIV/0!</v>
      </c>
      <c r="F102" s="198" t="e">
        <f t="shared" si="10"/>
        <v>#DIV/0!</v>
      </c>
      <c r="G102" s="198" t="e">
        <f t="shared" si="14"/>
        <v>#N/A</v>
      </c>
      <c r="I102" s="207"/>
      <c r="J102" s="196"/>
      <c r="K102" s="197" t="e">
        <f t="shared" si="11"/>
        <v>#DIV/0!</v>
      </c>
      <c r="L102" s="197" t="e">
        <f t="shared" si="16"/>
        <v>#DIV/0!</v>
      </c>
      <c r="M102" s="198" t="e">
        <f t="shared" si="15"/>
        <v>#DIV/0!</v>
      </c>
    </row>
    <row r="103" spans="2:13" ht="15" hidden="1" outlineLevel="1" thickBot="1">
      <c r="B103" s="207"/>
      <c r="C103" s="196"/>
      <c r="D103" s="197" t="e">
        <f t="shared" si="12"/>
        <v>#DIV/0!</v>
      </c>
      <c r="E103" s="197" t="e">
        <f t="shared" si="13"/>
        <v>#DIV/0!</v>
      </c>
      <c r="F103" s="198" t="e">
        <f t="shared" si="10"/>
        <v>#DIV/0!</v>
      </c>
      <c r="G103" s="198" t="e">
        <f t="shared" si="14"/>
        <v>#N/A</v>
      </c>
      <c r="I103" s="207"/>
      <c r="J103" s="196"/>
      <c r="K103" s="197" t="e">
        <f t="shared" si="11"/>
        <v>#DIV/0!</v>
      </c>
      <c r="L103" s="197" t="e">
        <f t="shared" si="16"/>
        <v>#DIV/0!</v>
      </c>
      <c r="M103" s="198" t="e">
        <f t="shared" si="15"/>
        <v>#DIV/0!</v>
      </c>
    </row>
    <row r="104" spans="2:13" ht="15" hidden="1" outlineLevel="1" thickBot="1">
      <c r="B104" s="207"/>
      <c r="C104" s="196"/>
      <c r="D104" s="197" t="e">
        <f t="shared" si="12"/>
        <v>#DIV/0!</v>
      </c>
      <c r="E104" s="197" t="e">
        <f t="shared" si="13"/>
        <v>#DIV/0!</v>
      </c>
      <c r="F104" s="198" t="e">
        <f t="shared" si="10"/>
        <v>#DIV/0!</v>
      </c>
      <c r="G104" s="198" t="e">
        <f t="shared" si="14"/>
        <v>#N/A</v>
      </c>
      <c r="I104" s="207"/>
      <c r="J104" s="196"/>
      <c r="K104" s="197" t="e">
        <f t="shared" si="11"/>
        <v>#DIV/0!</v>
      </c>
      <c r="L104" s="197" t="e">
        <f t="shared" si="16"/>
        <v>#DIV/0!</v>
      </c>
      <c r="M104" s="198" t="e">
        <f t="shared" si="15"/>
        <v>#DIV/0!</v>
      </c>
    </row>
    <row r="105" spans="2:13" ht="15" hidden="1" outlineLevel="1" thickBot="1">
      <c r="B105" s="207"/>
      <c r="C105" s="196"/>
      <c r="D105" s="197" t="e">
        <f t="shared" si="12"/>
        <v>#DIV/0!</v>
      </c>
      <c r="E105" s="197" t="e">
        <f t="shared" si="13"/>
        <v>#DIV/0!</v>
      </c>
      <c r="F105" s="198" t="e">
        <f t="shared" si="10"/>
        <v>#DIV/0!</v>
      </c>
      <c r="G105" s="198" t="e">
        <f t="shared" si="14"/>
        <v>#N/A</v>
      </c>
      <c r="I105" s="207"/>
      <c r="J105" s="196"/>
      <c r="K105" s="197" t="e">
        <f t="shared" si="11"/>
        <v>#DIV/0!</v>
      </c>
      <c r="L105" s="197" t="e">
        <f t="shared" si="16"/>
        <v>#DIV/0!</v>
      </c>
      <c r="M105" s="198" t="e">
        <f t="shared" si="15"/>
        <v>#DIV/0!</v>
      </c>
    </row>
    <row r="106" spans="2:13" ht="15" hidden="1" outlineLevel="1" thickBot="1">
      <c r="B106" s="207"/>
      <c r="C106" s="196"/>
      <c r="D106" s="197" t="e">
        <f t="shared" si="12"/>
        <v>#DIV/0!</v>
      </c>
      <c r="E106" s="197" t="e">
        <f>D106+E105</f>
        <v>#DIV/0!</v>
      </c>
      <c r="F106" s="198" t="e">
        <f t="shared" si="10"/>
        <v>#DIV/0!</v>
      </c>
      <c r="G106" s="198" t="e">
        <f t="shared" si="14"/>
        <v>#N/A</v>
      </c>
      <c r="I106" s="207"/>
      <c r="J106" s="196"/>
      <c r="K106" s="197" t="e">
        <f t="shared" si="11"/>
        <v>#DIV/0!</v>
      </c>
      <c r="L106" s="197" t="e">
        <f t="shared" si="16"/>
        <v>#DIV/0!</v>
      </c>
      <c r="M106" s="198" t="e">
        <f t="shared" si="15"/>
        <v>#DIV/0!</v>
      </c>
    </row>
    <row r="107" spans="2:13" ht="15" hidden="1" outlineLevel="1" thickBot="1">
      <c r="B107" s="207"/>
      <c r="C107" s="196"/>
      <c r="D107" s="197" t="e">
        <f t="shared" si="12"/>
        <v>#DIV/0!</v>
      </c>
      <c r="E107" s="197" t="e">
        <f t="shared" si="13"/>
        <v>#DIV/0!</v>
      </c>
      <c r="F107" s="198" t="e">
        <f t="shared" si="10"/>
        <v>#DIV/0!</v>
      </c>
      <c r="G107" s="198" t="e">
        <f t="shared" si="14"/>
        <v>#N/A</v>
      </c>
      <c r="I107" s="207"/>
      <c r="J107" s="196"/>
      <c r="K107" s="197" t="e">
        <f t="shared" si="11"/>
        <v>#DIV/0!</v>
      </c>
      <c r="L107" s="197" t="e">
        <f t="shared" si="16"/>
        <v>#DIV/0!</v>
      </c>
      <c r="M107" s="198" t="e">
        <f t="shared" si="15"/>
        <v>#DIV/0!</v>
      </c>
    </row>
    <row r="108" spans="2:13" ht="15" hidden="1" outlineLevel="1" thickBot="1">
      <c r="B108" s="207"/>
      <c r="C108" s="196"/>
      <c r="D108" s="197" t="e">
        <f t="shared" si="12"/>
        <v>#DIV/0!</v>
      </c>
      <c r="E108" s="197" t="e">
        <f t="shared" si="13"/>
        <v>#DIV/0!</v>
      </c>
      <c r="F108" s="198" t="e">
        <f t="shared" si="10"/>
        <v>#DIV/0!</v>
      </c>
      <c r="G108" s="198" t="e">
        <f t="shared" si="14"/>
        <v>#N/A</v>
      </c>
      <c r="I108" s="207"/>
      <c r="J108" s="196"/>
      <c r="K108" s="197" t="e">
        <f t="shared" si="11"/>
        <v>#DIV/0!</v>
      </c>
      <c r="L108" s="197" t="e">
        <f t="shared" si="16"/>
        <v>#DIV/0!</v>
      </c>
      <c r="M108" s="198" t="e">
        <f t="shared" si="15"/>
        <v>#DIV/0!</v>
      </c>
    </row>
    <row r="109" spans="2:13" ht="15" hidden="1" outlineLevel="1" thickBot="1">
      <c r="B109" s="207"/>
      <c r="C109" s="196"/>
      <c r="D109" s="197" t="e">
        <f t="shared" si="12"/>
        <v>#DIV/0!</v>
      </c>
      <c r="E109" s="197" t="e">
        <f t="shared" si="13"/>
        <v>#DIV/0!</v>
      </c>
      <c r="F109" s="198" t="e">
        <f t="shared" si="10"/>
        <v>#DIV/0!</v>
      </c>
      <c r="G109" s="198" t="e">
        <f t="shared" si="14"/>
        <v>#N/A</v>
      </c>
      <c r="I109" s="207"/>
      <c r="J109" s="196"/>
      <c r="K109" s="197" t="e">
        <f t="shared" si="11"/>
        <v>#DIV/0!</v>
      </c>
      <c r="L109" s="197" t="e">
        <f t="shared" si="16"/>
        <v>#DIV/0!</v>
      </c>
      <c r="M109" s="198" t="e">
        <f t="shared" si="15"/>
        <v>#DIV/0!</v>
      </c>
    </row>
    <row r="110" spans="2:13" ht="16" hidden="1" customHeight="1" outlineLevel="1">
      <c r="B110" s="207"/>
      <c r="C110" s="196"/>
      <c r="D110" s="197" t="e">
        <f t="shared" si="12"/>
        <v>#DIV/0!</v>
      </c>
      <c r="E110" s="197" t="e">
        <f t="shared" si="13"/>
        <v>#DIV/0!</v>
      </c>
      <c r="F110" s="198" t="e">
        <f t="shared" si="10"/>
        <v>#DIV/0!</v>
      </c>
      <c r="G110" s="198" t="e">
        <f t="shared" si="14"/>
        <v>#N/A</v>
      </c>
      <c r="I110" s="207"/>
      <c r="J110" s="196"/>
      <c r="K110" s="197" t="e">
        <f t="shared" si="11"/>
        <v>#DIV/0!</v>
      </c>
      <c r="L110" s="197" t="e">
        <f t="shared" si="16"/>
        <v>#DIV/0!</v>
      </c>
      <c r="M110" s="198" t="e">
        <f t="shared" si="15"/>
        <v>#DIV/0!</v>
      </c>
    </row>
    <row r="111" spans="2:13" ht="15" hidden="1" outlineLevel="1" thickBot="1">
      <c r="B111" s="207"/>
      <c r="C111" s="196"/>
      <c r="D111" s="197" t="e">
        <f t="shared" si="12"/>
        <v>#DIV/0!</v>
      </c>
      <c r="E111" s="197" t="e">
        <f t="shared" si="13"/>
        <v>#DIV/0!</v>
      </c>
      <c r="F111" s="198" t="e">
        <f t="shared" si="10"/>
        <v>#DIV/0!</v>
      </c>
      <c r="G111" s="198" t="e">
        <f t="shared" si="14"/>
        <v>#N/A</v>
      </c>
      <c r="I111" s="207"/>
      <c r="J111" s="196"/>
      <c r="K111" s="197" t="e">
        <f t="shared" si="11"/>
        <v>#DIV/0!</v>
      </c>
      <c r="L111" s="197" t="e">
        <f t="shared" si="16"/>
        <v>#DIV/0!</v>
      </c>
      <c r="M111" s="198" t="e">
        <f t="shared" si="15"/>
        <v>#DIV/0!</v>
      </c>
    </row>
    <row r="112" spans="2:13" ht="15" hidden="1" outlineLevel="1" thickBot="1">
      <c r="B112" s="207"/>
      <c r="C112" s="196"/>
      <c r="D112" s="197" t="e">
        <f t="shared" si="12"/>
        <v>#DIV/0!</v>
      </c>
      <c r="E112" s="197" t="e">
        <f t="shared" si="13"/>
        <v>#DIV/0!</v>
      </c>
      <c r="F112" s="198" t="e">
        <f t="shared" si="10"/>
        <v>#DIV/0!</v>
      </c>
      <c r="G112" s="198" t="e">
        <f t="shared" si="14"/>
        <v>#N/A</v>
      </c>
      <c r="I112" s="207"/>
      <c r="J112" s="196"/>
      <c r="K112" s="197" t="e">
        <f t="shared" si="11"/>
        <v>#DIV/0!</v>
      </c>
      <c r="L112" s="197" t="e">
        <f t="shared" si="16"/>
        <v>#DIV/0!</v>
      </c>
      <c r="M112" s="198" t="e">
        <f t="shared" si="15"/>
        <v>#DIV/0!</v>
      </c>
    </row>
    <row r="113" spans="2:13" ht="15" hidden="1" outlineLevel="1" thickBot="1">
      <c r="B113" s="207"/>
      <c r="C113" s="196"/>
      <c r="D113" s="197" t="e">
        <f t="shared" si="12"/>
        <v>#DIV/0!</v>
      </c>
      <c r="E113" s="197" t="e">
        <f t="shared" si="13"/>
        <v>#DIV/0!</v>
      </c>
      <c r="F113" s="198" t="e">
        <f t="shared" si="10"/>
        <v>#DIV/0!</v>
      </c>
      <c r="G113" s="198" t="e">
        <f t="shared" si="14"/>
        <v>#N/A</v>
      </c>
      <c r="I113" s="207"/>
      <c r="J113" s="196"/>
      <c r="K113" s="197" t="e">
        <f t="shared" si="11"/>
        <v>#DIV/0!</v>
      </c>
      <c r="L113" s="197" t="e">
        <f t="shared" si="16"/>
        <v>#DIV/0!</v>
      </c>
      <c r="M113" s="198" t="e">
        <f t="shared" si="15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22" priority="10" operator="equal">
      <formula>"C"</formula>
    </cfRule>
    <cfRule type="cellIs" dxfId="321" priority="11" operator="equal">
      <formula>"B"</formula>
    </cfRule>
    <cfRule type="cellIs" dxfId="320" priority="12" operator="equal">
      <formula>"A"</formula>
    </cfRule>
  </conditionalFormatting>
  <conditionalFormatting sqref="G62:G113">
    <cfRule type="cellIs" dxfId="319" priority="7" operator="equal">
      <formula>"C"</formula>
    </cfRule>
    <cfRule type="cellIs" dxfId="318" priority="8" operator="equal">
      <formula>"B"</formula>
    </cfRule>
    <cfRule type="cellIs" dxfId="317" priority="9" operator="equal">
      <formula>"A"</formula>
    </cfRule>
  </conditionalFormatting>
  <conditionalFormatting sqref="F4:F57">
    <cfRule type="cellIs" dxfId="316" priority="4" operator="equal">
      <formula>"C"</formula>
    </cfRule>
    <cfRule type="cellIs" dxfId="315" priority="5" operator="equal">
      <formula>"B"</formula>
    </cfRule>
    <cfRule type="cellIs" dxfId="314" priority="6" operator="equal">
      <formula>"A"</formula>
    </cfRule>
  </conditionalFormatting>
  <conditionalFormatting sqref="F62:F113">
    <cfRule type="cellIs" dxfId="313" priority="1" operator="equal">
      <formula>"C"</formula>
    </cfRule>
    <cfRule type="cellIs" dxfId="312" priority="2" operator="equal">
      <formula>"B"</formula>
    </cfRule>
    <cfRule type="cellIs" dxfId="311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4FC2-E5EA-43F3-B5EB-B610334A5335}">
  <dimension ref="B1:Q115"/>
  <sheetViews>
    <sheetView topLeftCell="A43" zoomScale="80" zoomScaleNormal="80" workbookViewId="0">
      <selection activeCell="J57" sqref="J5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111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12'!AL4</f>
        <v>127787.87519512197</v>
      </c>
      <c r="D4" s="197">
        <f t="shared" ref="D4:D44" si="0">C4/C$58</f>
        <v>0.38227777071416019</v>
      </c>
      <c r="E4" s="197">
        <f>D4</f>
        <v>0.38227777071416019</v>
      </c>
      <c r="F4" s="198" t="str">
        <f>IF(AND(E4&lt;=0),"C",IF(E4&lt;=0.8,"A",IF(E4&lt;=0.95,"B","C")))</f>
        <v>A</v>
      </c>
      <c r="G4" s="198" t="str">
        <f t="shared" ref="G4:G35" si="1">VLOOKUP(B$4:B$57,I$4:M$57,5,0)</f>
        <v>A</v>
      </c>
      <c r="I4" s="99" t="s">
        <v>94</v>
      </c>
      <c r="J4" s="196">
        <f>'Юнит 12'!S4</f>
        <v>331</v>
      </c>
      <c r="K4" s="197">
        <f t="shared" ref="K4:K44" si="2">J4/J$58</f>
        <v>0.35783783783783785</v>
      </c>
      <c r="L4" s="197">
        <f>K4</f>
        <v>0.35783783783783785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12'!AL3</f>
        <v>38176.830968292707</v>
      </c>
      <c r="D5" s="197">
        <f t="shared" si="0"/>
        <v>0.11420609203499262</v>
      </c>
      <c r="E5" s="197">
        <f>E4+D5</f>
        <v>0.49648386274915279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12'!S3</f>
        <v>119</v>
      </c>
      <c r="K5" s="197">
        <f t="shared" si="2"/>
        <v>0.12864864864864864</v>
      </c>
      <c r="L5" s="197">
        <f>L4+K5</f>
        <v>0.48648648648648651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12'!AL8</f>
        <v>32615.135346341445</v>
      </c>
      <c r="D6" s="197">
        <f t="shared" si="0"/>
        <v>9.7568264694144924E-2</v>
      </c>
      <c r="E6" s="197">
        <f t="shared" ref="E6:E44" si="5">E5+D6</f>
        <v>0.59405212744329772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12'!S8</f>
        <v>74</v>
      </c>
      <c r="K6" s="197">
        <f t="shared" si="2"/>
        <v>0.08</v>
      </c>
      <c r="L6" s="197">
        <f t="shared" ref="L6:L44" si="6">L5+K6</f>
        <v>0.56648648648648647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171</v>
      </c>
      <c r="C7" s="196">
        <f>'Юнит 12'!AL20</f>
        <v>23606.429982926828</v>
      </c>
      <c r="D7" s="197">
        <f t="shared" si="0"/>
        <v>7.061869848460911E-2</v>
      </c>
      <c r="E7" s="197">
        <f t="shared" si="5"/>
        <v>0.66467082592790683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12'!S5</f>
        <v>58</v>
      </c>
      <c r="K7" s="197">
        <f t="shared" si="2"/>
        <v>6.2702702702702701E-2</v>
      </c>
      <c r="L7" s="197">
        <f t="shared" si="6"/>
        <v>0.6291891891891892</v>
      </c>
      <c r="M7" s="198" t="str">
        <f t="shared" si="4"/>
        <v>A</v>
      </c>
    </row>
    <row r="8" spans="2:17" outlineLevel="1">
      <c r="B8" s="99" t="s">
        <v>99</v>
      </c>
      <c r="C8" s="196">
        <f>'Юнит 12'!AL9</f>
        <v>20677.465546341464</v>
      </c>
      <c r="D8" s="197">
        <f t="shared" si="0"/>
        <v>6.1856693532188943E-2</v>
      </c>
      <c r="E8" s="197">
        <f t="shared" si="5"/>
        <v>0.72652751946009575</v>
      </c>
      <c r="F8" s="198" t="str">
        <f t="shared" si="3"/>
        <v>A</v>
      </c>
      <c r="G8" s="198" t="str">
        <f t="shared" si="1"/>
        <v>A</v>
      </c>
      <c r="I8" s="99" t="s">
        <v>171</v>
      </c>
      <c r="J8" s="196">
        <f>'Юнит 12'!S20</f>
        <v>41</v>
      </c>
      <c r="K8" s="197">
        <f t="shared" si="2"/>
        <v>4.4324324324324323E-2</v>
      </c>
      <c r="L8" s="197">
        <f t="shared" si="6"/>
        <v>0.67351351351351352</v>
      </c>
      <c r="M8" s="198" t="str">
        <f t="shared" si="4"/>
        <v>A</v>
      </c>
    </row>
    <row r="9" spans="2:17" outlineLevel="1">
      <c r="B9" s="99" t="s">
        <v>95</v>
      </c>
      <c r="C9" s="196">
        <f>'Юнит 12'!AL5</f>
        <v>19385.896497561</v>
      </c>
      <c r="D9" s="197">
        <f t="shared" si="0"/>
        <v>5.7992961265435891E-2</v>
      </c>
      <c r="E9" s="197">
        <f t="shared" si="5"/>
        <v>0.7845204807255316</v>
      </c>
      <c r="F9" s="198" t="str">
        <f t="shared" si="3"/>
        <v>A</v>
      </c>
      <c r="G9" s="198" t="str">
        <f t="shared" si="1"/>
        <v>A</v>
      </c>
      <c r="I9" s="99" t="s">
        <v>99</v>
      </c>
      <c r="J9" s="196">
        <f>'Юнит 12'!S9</f>
        <v>40</v>
      </c>
      <c r="K9" s="197">
        <f t="shared" si="2"/>
        <v>4.3243243243243246E-2</v>
      </c>
      <c r="L9" s="197">
        <f t="shared" si="6"/>
        <v>0.71675675675675676</v>
      </c>
      <c r="M9" s="198" t="str">
        <f t="shared" si="4"/>
        <v>A</v>
      </c>
    </row>
    <row r="10" spans="2:17" outlineLevel="1">
      <c r="B10" s="99" t="s">
        <v>96</v>
      </c>
      <c r="C10" s="196">
        <f>'Юнит 12'!AL6</f>
        <v>15746.161370731705</v>
      </c>
      <c r="D10" s="197">
        <f t="shared" si="0"/>
        <v>4.7104683890530165E-2</v>
      </c>
      <c r="E10" s="197">
        <f t="shared" si="5"/>
        <v>0.83162516461606173</v>
      </c>
      <c r="F10" s="198" t="str">
        <f t="shared" si="3"/>
        <v>B</v>
      </c>
      <c r="G10" s="198" t="str">
        <f t="shared" si="1"/>
        <v>A</v>
      </c>
      <c r="I10" s="99" t="s">
        <v>96</v>
      </c>
      <c r="J10" s="196">
        <f>'Юнит 12'!S6</f>
        <v>38</v>
      </c>
      <c r="K10" s="197">
        <f t="shared" si="2"/>
        <v>4.1081081081081078E-2</v>
      </c>
      <c r="L10" s="197">
        <f t="shared" si="6"/>
        <v>0.75783783783783787</v>
      </c>
      <c r="M10" s="198" t="str">
        <f t="shared" si="4"/>
        <v>A</v>
      </c>
    </row>
    <row r="11" spans="2:17" outlineLevel="1">
      <c r="B11" s="99" t="s">
        <v>170</v>
      </c>
      <c r="C11" s="196">
        <f>'Юнит 12'!AL19</f>
        <v>9290.4055853658556</v>
      </c>
      <c r="D11" s="197">
        <f t="shared" si="0"/>
        <v>2.7792273177569927E-2</v>
      </c>
      <c r="E11" s="197">
        <f t="shared" si="5"/>
        <v>0.85941743779363167</v>
      </c>
      <c r="F11" s="198" t="str">
        <f t="shared" si="3"/>
        <v>B</v>
      </c>
      <c r="G11" s="198" t="str">
        <f t="shared" si="1"/>
        <v>A</v>
      </c>
      <c r="I11" s="99" t="s">
        <v>201</v>
      </c>
      <c r="J11" s="196">
        <f>'Юнит 12'!S17</f>
        <v>18</v>
      </c>
      <c r="K11" s="197">
        <f t="shared" si="2"/>
        <v>1.9459459459459458E-2</v>
      </c>
      <c r="L11" s="197">
        <f t="shared" si="6"/>
        <v>0.77729729729729735</v>
      </c>
      <c r="M11" s="198" t="str">
        <f t="shared" si="4"/>
        <v>A</v>
      </c>
    </row>
    <row r="12" spans="2:17" outlineLevel="1">
      <c r="B12" s="99" t="s">
        <v>176</v>
      </c>
      <c r="C12" s="196">
        <f>'Юнит 12'!AL31</f>
        <v>7940.4738000000016</v>
      </c>
      <c r="D12" s="197">
        <f t="shared" si="0"/>
        <v>2.3753948628093859E-2</v>
      </c>
      <c r="E12" s="197">
        <f t="shared" si="5"/>
        <v>0.88317138642172555</v>
      </c>
      <c r="F12" s="198" t="str">
        <f t="shared" si="3"/>
        <v>B</v>
      </c>
      <c r="G12" s="198" t="str">
        <f t="shared" si="1"/>
        <v>B</v>
      </c>
      <c r="I12" s="99" t="s">
        <v>170</v>
      </c>
      <c r="J12" s="196">
        <f>'Юнит 12'!S19</f>
        <v>18</v>
      </c>
      <c r="K12" s="197">
        <f t="shared" si="2"/>
        <v>1.9459459459459458E-2</v>
      </c>
      <c r="L12" s="197">
        <f t="shared" si="6"/>
        <v>0.79675675675675683</v>
      </c>
      <c r="M12" s="198" t="str">
        <f t="shared" si="4"/>
        <v>A</v>
      </c>
    </row>
    <row r="13" spans="2:17" outlineLevel="1">
      <c r="B13" s="99" t="s">
        <v>174</v>
      </c>
      <c r="C13" s="196">
        <f>'Юнит 12'!AL23</f>
        <v>7629.0001951219519</v>
      </c>
      <c r="D13" s="197">
        <f t="shared" si="0"/>
        <v>2.2822174505335541E-2</v>
      </c>
      <c r="E13" s="197">
        <f t="shared" si="5"/>
        <v>0.90599356092706107</v>
      </c>
      <c r="F13" s="198" t="str">
        <f t="shared" si="3"/>
        <v>B</v>
      </c>
      <c r="G13" s="198" t="str">
        <f t="shared" si="1"/>
        <v>B</v>
      </c>
      <c r="I13" s="99" t="s">
        <v>174</v>
      </c>
      <c r="J13" s="196">
        <f>'Юнит 12'!S23</f>
        <v>16</v>
      </c>
      <c r="K13" s="197">
        <f t="shared" si="2"/>
        <v>1.7297297297297298E-2</v>
      </c>
      <c r="L13" s="197">
        <f t="shared" si="6"/>
        <v>0.81405405405405418</v>
      </c>
      <c r="M13" s="198" t="str">
        <f t="shared" si="4"/>
        <v>B</v>
      </c>
    </row>
    <row r="14" spans="2:17" outlineLevel="1">
      <c r="B14" s="99" t="s">
        <v>179</v>
      </c>
      <c r="C14" s="196">
        <f>'Юнит 12'!AL34</f>
        <v>7130.7920804878058</v>
      </c>
      <c r="D14" s="197">
        <f t="shared" si="0"/>
        <v>2.1331783596783081E-2</v>
      </c>
      <c r="E14" s="197">
        <f t="shared" si="5"/>
        <v>0.92732534452384419</v>
      </c>
      <c r="F14" s="198" t="str">
        <f t="shared" si="3"/>
        <v>B</v>
      </c>
      <c r="G14" s="198" t="str">
        <f t="shared" si="1"/>
        <v>B</v>
      </c>
      <c r="I14" s="99" t="s">
        <v>176</v>
      </c>
      <c r="J14" s="196">
        <f>'Юнит 12'!S31</f>
        <v>16</v>
      </c>
      <c r="K14" s="197">
        <f t="shared" si="2"/>
        <v>1.7297297297297298E-2</v>
      </c>
      <c r="L14" s="197">
        <f t="shared" si="6"/>
        <v>0.83135135135135152</v>
      </c>
      <c r="M14" s="198" t="str">
        <f t="shared" si="4"/>
        <v>B</v>
      </c>
    </row>
    <row r="15" spans="2:17" outlineLevel="1">
      <c r="B15" s="99" t="s">
        <v>175</v>
      </c>
      <c r="C15" s="196">
        <f>'Юнит 12'!AL30</f>
        <v>4296.4329268292686</v>
      </c>
      <c r="D15" s="197">
        <f t="shared" si="0"/>
        <v>1.2852790601481912E-2</v>
      </c>
      <c r="E15" s="197">
        <f t="shared" si="5"/>
        <v>0.94017813512532611</v>
      </c>
      <c r="F15" s="198" t="str">
        <f t="shared" si="3"/>
        <v>B</v>
      </c>
      <c r="G15" s="198" t="str">
        <f t="shared" si="1"/>
        <v>B</v>
      </c>
      <c r="I15" s="99" t="s">
        <v>200</v>
      </c>
      <c r="J15" s="196">
        <f>'Юнит 12'!S16</f>
        <v>15</v>
      </c>
      <c r="K15" s="197">
        <f t="shared" si="2"/>
        <v>1.6216216216216217E-2</v>
      </c>
      <c r="L15" s="197">
        <f t="shared" si="6"/>
        <v>0.84756756756756779</v>
      </c>
      <c r="M15" s="198" t="str">
        <f t="shared" si="4"/>
        <v>B</v>
      </c>
    </row>
    <row r="16" spans="2:17" outlineLevel="1">
      <c r="B16" s="99" t="s">
        <v>202</v>
      </c>
      <c r="C16" s="196">
        <f>'Юнит 12'!AL18</f>
        <v>4291.8394634146343</v>
      </c>
      <c r="D16" s="197">
        <f t="shared" si="0"/>
        <v>1.2839049243381058E-2</v>
      </c>
      <c r="E16" s="197">
        <f t="shared" si="5"/>
        <v>0.95301718436870719</v>
      </c>
      <c r="F16" s="198" t="str">
        <f t="shared" si="3"/>
        <v>C</v>
      </c>
      <c r="G16" s="198" t="str">
        <f t="shared" si="1"/>
        <v>B</v>
      </c>
      <c r="I16" s="99" t="s">
        <v>97</v>
      </c>
      <c r="J16" s="196">
        <f>'Юнит 12'!S7</f>
        <v>14</v>
      </c>
      <c r="K16" s="197">
        <f t="shared" si="2"/>
        <v>1.5135135135135135E-2</v>
      </c>
      <c r="L16" s="197">
        <f t="shared" si="6"/>
        <v>0.86270270270270288</v>
      </c>
      <c r="M16" s="198" t="str">
        <f t="shared" si="4"/>
        <v>B</v>
      </c>
    </row>
    <row r="17" spans="2:13" outlineLevel="1">
      <c r="B17" s="99" t="s">
        <v>101</v>
      </c>
      <c r="C17" s="196">
        <f>'Юнит 12'!AL11</f>
        <v>3590.8944390243914</v>
      </c>
      <c r="D17" s="197">
        <f t="shared" si="0"/>
        <v>1.0742170326598558E-2</v>
      </c>
      <c r="E17" s="197">
        <f t="shared" si="5"/>
        <v>0.96375935469530571</v>
      </c>
      <c r="F17" s="198" t="str">
        <f t="shared" si="3"/>
        <v>C</v>
      </c>
      <c r="G17" s="198" t="str">
        <f t="shared" si="1"/>
        <v>B</v>
      </c>
      <c r="I17" s="99" t="s">
        <v>179</v>
      </c>
      <c r="J17" s="196">
        <f>'Юнит 12'!S34</f>
        <v>14</v>
      </c>
      <c r="K17" s="197">
        <f t="shared" si="2"/>
        <v>1.5135135135135135E-2</v>
      </c>
      <c r="L17" s="197">
        <f t="shared" si="6"/>
        <v>0.87783783783783798</v>
      </c>
      <c r="M17" s="198" t="str">
        <f t="shared" si="4"/>
        <v>B</v>
      </c>
    </row>
    <row r="18" spans="2:13" outlineLevel="1">
      <c r="B18" s="99" t="s">
        <v>172</v>
      </c>
      <c r="C18" s="196">
        <f>'Юнит 12'!AL21</f>
        <v>3250.7053878048778</v>
      </c>
      <c r="D18" s="197">
        <f t="shared" si="0"/>
        <v>9.7244938692430394E-3</v>
      </c>
      <c r="E18" s="197">
        <f t="shared" si="5"/>
        <v>0.97348384856454873</v>
      </c>
      <c r="F18" s="198" t="str">
        <f t="shared" si="3"/>
        <v>C</v>
      </c>
      <c r="G18" s="198" t="str">
        <f t="shared" si="1"/>
        <v>C</v>
      </c>
      <c r="I18" s="99" t="s">
        <v>209</v>
      </c>
      <c r="J18" s="196">
        <f>'Юнит 12'!S24</f>
        <v>12</v>
      </c>
      <c r="K18" s="197">
        <f t="shared" si="2"/>
        <v>1.2972972972972972E-2</v>
      </c>
      <c r="L18" s="197">
        <f t="shared" si="6"/>
        <v>0.89081081081081093</v>
      </c>
      <c r="M18" s="198" t="str">
        <f t="shared" si="4"/>
        <v>B</v>
      </c>
    </row>
    <row r="19" spans="2:13" outlineLevel="1">
      <c r="B19" s="99" t="s">
        <v>102</v>
      </c>
      <c r="C19" s="196">
        <f>'Юнит 12'!AL12</f>
        <v>3097.0137000000004</v>
      </c>
      <c r="D19" s="197">
        <f t="shared" si="0"/>
        <v>9.2647247737663811E-3</v>
      </c>
      <c r="E19" s="197">
        <f t="shared" si="5"/>
        <v>0.98274857333831511</v>
      </c>
      <c r="F19" s="198" t="str">
        <f t="shared" si="3"/>
        <v>C</v>
      </c>
      <c r="G19" s="198" t="str">
        <f t="shared" si="1"/>
        <v>B</v>
      </c>
      <c r="I19" s="99" t="s">
        <v>101</v>
      </c>
      <c r="J19" s="196">
        <f>'Юнит 12'!S11</f>
        <v>10</v>
      </c>
      <c r="K19" s="197">
        <f t="shared" si="2"/>
        <v>1.0810810810810811E-2</v>
      </c>
      <c r="L19" s="197">
        <f t="shared" si="6"/>
        <v>0.90162162162162174</v>
      </c>
      <c r="M19" s="198" t="str">
        <f t="shared" si="4"/>
        <v>B</v>
      </c>
    </row>
    <row r="20" spans="2:13" outlineLevel="1">
      <c r="B20" s="99" t="s">
        <v>104</v>
      </c>
      <c r="C20" s="196">
        <f>'Юнит 12'!AL14</f>
        <v>2583.3919195121953</v>
      </c>
      <c r="D20" s="197">
        <f t="shared" si="0"/>
        <v>7.7282238425527526E-3</v>
      </c>
      <c r="E20" s="197">
        <f t="shared" si="5"/>
        <v>0.9904767971808679</v>
      </c>
      <c r="F20" s="198" t="str">
        <f t="shared" si="3"/>
        <v>C</v>
      </c>
      <c r="G20" s="198" t="str">
        <f t="shared" si="1"/>
        <v>B</v>
      </c>
      <c r="I20" s="99" t="s">
        <v>175</v>
      </c>
      <c r="J20" s="196">
        <f>'Юнит 12'!S30</f>
        <v>10</v>
      </c>
      <c r="K20" s="197">
        <f t="shared" si="2"/>
        <v>1.0810810810810811E-2</v>
      </c>
      <c r="L20" s="197">
        <f t="shared" si="6"/>
        <v>0.91243243243243255</v>
      </c>
      <c r="M20" s="198" t="str">
        <f t="shared" si="4"/>
        <v>B</v>
      </c>
    </row>
    <row r="21" spans="2:13" outlineLevel="1">
      <c r="B21" s="99" t="s">
        <v>105</v>
      </c>
      <c r="C21" s="196">
        <f>'Юнит 12'!AL15</f>
        <v>2569.23</v>
      </c>
      <c r="D21" s="197">
        <f t="shared" si="0"/>
        <v>7.6858584224227993E-3</v>
      </c>
      <c r="E21" s="197">
        <f t="shared" si="5"/>
        <v>0.99816265560329065</v>
      </c>
      <c r="F21" s="198" t="str">
        <f t="shared" si="3"/>
        <v>C</v>
      </c>
      <c r="G21" s="198" t="str">
        <f t="shared" si="1"/>
        <v>B</v>
      </c>
      <c r="I21" s="99" t="s">
        <v>102</v>
      </c>
      <c r="J21" s="196">
        <f>'Юнит 12'!S12</f>
        <v>8</v>
      </c>
      <c r="K21" s="197">
        <f t="shared" si="2"/>
        <v>8.6486486486486488E-3</v>
      </c>
      <c r="L21" s="197">
        <f t="shared" si="6"/>
        <v>0.92108108108108122</v>
      </c>
      <c r="M21" s="198" t="str">
        <f t="shared" si="4"/>
        <v>B</v>
      </c>
    </row>
    <row r="22" spans="2:13" outlineLevel="1">
      <c r="B22" s="99" t="s">
        <v>197</v>
      </c>
      <c r="C22" s="196">
        <f>'Юнит 12'!AL27</f>
        <v>2198.3771707317073</v>
      </c>
      <c r="D22" s="197">
        <f t="shared" si="0"/>
        <v>6.5764511909522684E-3</v>
      </c>
      <c r="E22" s="197">
        <f t="shared" si="5"/>
        <v>1.0047391067942428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12'!S15</f>
        <v>8</v>
      </c>
      <c r="K22" s="197">
        <f t="shared" si="2"/>
        <v>8.6486486486486488E-3</v>
      </c>
      <c r="L22" s="197">
        <f t="shared" si="6"/>
        <v>0.92972972972972989</v>
      </c>
      <c r="M22" s="198" t="str">
        <f t="shared" si="4"/>
        <v>B</v>
      </c>
    </row>
    <row r="23" spans="2:13" outlineLevel="1">
      <c r="B23" s="99" t="s">
        <v>210</v>
      </c>
      <c r="C23" s="196">
        <f>'Юнит 12'!AL25</f>
        <v>2015.4120975609756</v>
      </c>
      <c r="D23" s="197">
        <f t="shared" si="0"/>
        <v>6.0291106847934301E-3</v>
      </c>
      <c r="E23" s="197">
        <f t="shared" si="5"/>
        <v>1.0107682174790362</v>
      </c>
      <c r="F23" s="198" t="str">
        <f t="shared" si="3"/>
        <v>C</v>
      </c>
      <c r="G23" s="198" t="str">
        <f t="shared" si="1"/>
        <v>C</v>
      </c>
      <c r="I23" s="99" t="s">
        <v>202</v>
      </c>
      <c r="J23" s="196">
        <f>'Юнит 12'!S18</f>
        <v>8</v>
      </c>
      <c r="K23" s="197">
        <f t="shared" si="2"/>
        <v>8.6486486486486488E-3</v>
      </c>
      <c r="L23" s="197">
        <f t="shared" si="6"/>
        <v>0.93837837837837856</v>
      </c>
      <c r="M23" s="198" t="str">
        <f t="shared" si="4"/>
        <v>B</v>
      </c>
    </row>
    <row r="24" spans="2:13" outlineLevel="1">
      <c r="B24" s="99" t="s">
        <v>211</v>
      </c>
      <c r="C24" s="196">
        <f>'Юнит 12'!AL26</f>
        <v>1987.8120975609759</v>
      </c>
      <c r="D24" s="197">
        <f t="shared" si="0"/>
        <v>5.9465452109125913E-3</v>
      </c>
      <c r="E24" s="197">
        <f t="shared" si="5"/>
        <v>1.0167147626899489</v>
      </c>
      <c r="F24" s="198" t="str">
        <f t="shared" si="3"/>
        <v>C</v>
      </c>
      <c r="G24" s="198" t="str">
        <f t="shared" si="1"/>
        <v>C</v>
      </c>
      <c r="I24" s="99" t="s">
        <v>104</v>
      </c>
      <c r="J24" s="196">
        <f>'Юнит 12'!S14</f>
        <v>7</v>
      </c>
      <c r="K24" s="197">
        <f t="shared" si="2"/>
        <v>7.5675675675675675E-3</v>
      </c>
      <c r="L24" s="197">
        <f t="shared" si="6"/>
        <v>0.94594594594594616</v>
      </c>
      <c r="M24" s="198" t="str">
        <f t="shared" si="4"/>
        <v>B</v>
      </c>
    </row>
    <row r="25" spans="2:13" outlineLevel="1">
      <c r="B25" s="99" t="s">
        <v>184</v>
      </c>
      <c r="C25" s="196">
        <f>'Юнит 12'!AL39</f>
        <v>1415.8346341463423</v>
      </c>
      <c r="D25" s="197">
        <f t="shared" si="0"/>
        <v>4.2354730980144117E-3</v>
      </c>
      <c r="E25" s="197">
        <f t="shared" si="5"/>
        <v>1.0209502357879632</v>
      </c>
      <c r="F25" s="198" t="str">
        <f t="shared" si="3"/>
        <v>C</v>
      </c>
      <c r="G25" s="198" t="str">
        <f t="shared" si="1"/>
        <v>C</v>
      </c>
      <c r="I25" s="99" t="s">
        <v>172</v>
      </c>
      <c r="J25" s="196">
        <f>'Юнит 12'!S21</f>
        <v>6</v>
      </c>
      <c r="K25" s="197">
        <f t="shared" si="2"/>
        <v>6.4864864864864862E-3</v>
      </c>
      <c r="L25" s="197">
        <f t="shared" si="6"/>
        <v>0.9524324324324327</v>
      </c>
      <c r="M25" s="198" t="str">
        <f t="shared" si="4"/>
        <v>C</v>
      </c>
    </row>
    <row r="26" spans="2:13" outlineLevel="1">
      <c r="B26" s="99" t="s">
        <v>185</v>
      </c>
      <c r="C26" s="196">
        <f>'Юнит 12'!AL40</f>
        <v>996.27585365853668</v>
      </c>
      <c r="D26" s="197">
        <f t="shared" si="0"/>
        <v>2.9803618830925721E-3</v>
      </c>
      <c r="E26" s="197">
        <f t="shared" si="5"/>
        <v>1.0239305976710558</v>
      </c>
      <c r="F26" s="198" t="str">
        <f t="shared" si="3"/>
        <v>C</v>
      </c>
      <c r="G26" s="198" t="str">
        <f t="shared" si="1"/>
        <v>C</v>
      </c>
      <c r="I26" s="99" t="s">
        <v>197</v>
      </c>
      <c r="J26" s="196">
        <f>'Юнит 12'!S27</f>
        <v>5</v>
      </c>
      <c r="K26" s="197">
        <f t="shared" si="2"/>
        <v>5.4054054054054057E-3</v>
      </c>
      <c r="L26" s="197">
        <f t="shared" si="6"/>
        <v>0.95783783783783805</v>
      </c>
      <c r="M26" s="198" t="str">
        <f t="shared" si="4"/>
        <v>C</v>
      </c>
    </row>
    <row r="27" spans="2:13" outlineLevel="1">
      <c r="B27" s="99" t="s">
        <v>198</v>
      </c>
      <c r="C27" s="196">
        <f>'Юнит 12'!AL28</f>
        <v>839.5999999999998</v>
      </c>
      <c r="D27" s="197">
        <f t="shared" si="0"/>
        <v>2.5116656474765517E-3</v>
      </c>
      <c r="E27" s="197">
        <f t="shared" si="5"/>
        <v>1.0264422633185324</v>
      </c>
      <c r="F27" s="198" t="str">
        <f t="shared" si="3"/>
        <v>C</v>
      </c>
      <c r="G27" s="198" t="str">
        <f t="shared" si="1"/>
        <v>C</v>
      </c>
      <c r="I27" s="99" t="s">
        <v>210</v>
      </c>
      <c r="J27" s="196">
        <f>'Юнит 12'!S25</f>
        <v>4</v>
      </c>
      <c r="K27" s="197">
        <f t="shared" si="2"/>
        <v>4.3243243243243244E-3</v>
      </c>
      <c r="L27" s="197">
        <f t="shared" si="6"/>
        <v>0.96216216216216233</v>
      </c>
      <c r="M27" s="198" t="str">
        <f t="shared" si="4"/>
        <v>C</v>
      </c>
    </row>
    <row r="28" spans="2:13" outlineLevel="1">
      <c r="B28" s="99" t="s">
        <v>181</v>
      </c>
      <c r="C28" s="196">
        <f>'Юнит 12'!AL36</f>
        <v>821.24858536585384</v>
      </c>
      <c r="D28" s="197">
        <f t="shared" si="0"/>
        <v>2.4567673414746666E-3</v>
      </c>
      <c r="E28" s="197">
        <f>E24+D28</f>
        <v>1.0191715300314235</v>
      </c>
      <c r="F28" s="198" t="str">
        <f t="shared" si="3"/>
        <v>C</v>
      </c>
      <c r="G28" s="198" t="str">
        <f t="shared" si="1"/>
        <v>C</v>
      </c>
      <c r="I28" s="99" t="s">
        <v>211</v>
      </c>
      <c r="J28" s="196">
        <f>'Юнит 12'!S26</f>
        <v>4</v>
      </c>
      <c r="K28" s="197">
        <f t="shared" si="2"/>
        <v>4.3243243243243244E-3</v>
      </c>
      <c r="L28" s="197">
        <f>L24+K28</f>
        <v>0.95027027027027045</v>
      </c>
      <c r="M28" s="198" t="str">
        <f t="shared" si="4"/>
        <v>C</v>
      </c>
    </row>
    <row r="29" spans="2:13" outlineLevel="1">
      <c r="B29" s="99" t="s">
        <v>173</v>
      </c>
      <c r="C29" s="196">
        <f>'Юнит 12'!AL22</f>
        <v>694.2606829268293</v>
      </c>
      <c r="D29" s="197">
        <f t="shared" si="0"/>
        <v>2.0768826914017726E-3</v>
      </c>
      <c r="E29" s="197">
        <f t="shared" si="5"/>
        <v>1.0212484127228252</v>
      </c>
      <c r="F29" s="198" t="str">
        <f t="shared" si="3"/>
        <v>C</v>
      </c>
      <c r="G29" s="198" t="str">
        <f t="shared" si="1"/>
        <v>C</v>
      </c>
      <c r="I29" s="99" t="s">
        <v>177</v>
      </c>
      <c r="J29" s="196">
        <f>'Юнит 12'!S32</f>
        <v>4</v>
      </c>
      <c r="K29" s="197">
        <f t="shared" si="2"/>
        <v>4.3243243243243244E-3</v>
      </c>
      <c r="L29" s="197">
        <f t="shared" si="6"/>
        <v>0.95459459459459473</v>
      </c>
      <c r="M29" s="198" t="str">
        <f t="shared" si="4"/>
        <v>C</v>
      </c>
    </row>
    <row r="30" spans="2:13" outlineLevel="1">
      <c r="B30" s="99" t="s">
        <v>180</v>
      </c>
      <c r="C30" s="196">
        <f>'Юнит 12'!AL35</f>
        <v>588.62858536585361</v>
      </c>
      <c r="D30" s="197">
        <f t="shared" si="0"/>
        <v>1.7608839887876771E-3</v>
      </c>
      <c r="E30" s="197">
        <f t="shared" si="5"/>
        <v>1.0230092967116129</v>
      </c>
      <c r="F30" s="198" t="str">
        <f t="shared" si="3"/>
        <v>C</v>
      </c>
      <c r="G30" s="198" t="str">
        <f t="shared" si="1"/>
        <v>C</v>
      </c>
      <c r="I30" s="99" t="s">
        <v>184</v>
      </c>
      <c r="J30" s="196">
        <f>'Юнит 12'!S39</f>
        <v>4</v>
      </c>
      <c r="K30" s="197">
        <f t="shared" si="2"/>
        <v>4.3243243243243244E-3</v>
      </c>
      <c r="L30" s="197">
        <f t="shared" si="6"/>
        <v>0.95891891891891901</v>
      </c>
      <c r="M30" s="198" t="str">
        <f t="shared" si="4"/>
        <v>C</v>
      </c>
    </row>
    <row r="31" spans="2:13" outlineLevel="1">
      <c r="B31" s="99" t="s">
        <v>199</v>
      </c>
      <c r="C31" s="196">
        <f>'Юнит 12'!AL29</f>
        <v>495.70000000000005</v>
      </c>
      <c r="D31" s="197">
        <f t="shared" si="0"/>
        <v>1.482887876910585E-3</v>
      </c>
      <c r="E31" s="197">
        <f t="shared" si="5"/>
        <v>1.0244921845885235</v>
      </c>
      <c r="F31" s="198" t="str">
        <f t="shared" si="3"/>
        <v>C</v>
      </c>
      <c r="G31" s="198" t="str">
        <f t="shared" si="1"/>
        <v>C</v>
      </c>
      <c r="I31" s="99" t="s">
        <v>188</v>
      </c>
      <c r="J31" s="196">
        <f>'Юнит 12'!S43</f>
        <v>4</v>
      </c>
      <c r="K31" s="197">
        <f t="shared" si="2"/>
        <v>4.3243243243243244E-3</v>
      </c>
      <c r="L31" s="197">
        <f t="shared" si="6"/>
        <v>0.96324324324324329</v>
      </c>
      <c r="M31" s="198" t="str">
        <f t="shared" si="4"/>
        <v>C</v>
      </c>
    </row>
    <row r="32" spans="2:13" outlineLevel="1">
      <c r="B32" s="99" t="s">
        <v>103</v>
      </c>
      <c r="C32" s="196">
        <f>'Юнит 12'!AL13</f>
        <v>486.15</v>
      </c>
      <c r="D32" s="197">
        <f t="shared" si="0"/>
        <v>1.4543190263467435E-3</v>
      </c>
      <c r="E32" s="197">
        <f t="shared" si="5"/>
        <v>1.0259465036148703</v>
      </c>
      <c r="F32" s="198" t="str">
        <f t="shared" si="3"/>
        <v>C</v>
      </c>
      <c r="G32" s="198" t="str">
        <f t="shared" si="1"/>
        <v>C</v>
      </c>
      <c r="I32" s="99" t="s">
        <v>198</v>
      </c>
      <c r="J32" s="196">
        <f>'Юнит 12'!S28</f>
        <v>3</v>
      </c>
      <c r="K32" s="197">
        <f t="shared" si="2"/>
        <v>3.2432432432432431E-3</v>
      </c>
      <c r="L32" s="197">
        <f t="shared" si="6"/>
        <v>0.9664864864864865</v>
      </c>
      <c r="M32" s="198" t="str">
        <f t="shared" si="4"/>
        <v>C</v>
      </c>
    </row>
    <row r="33" spans="2:13" outlineLevel="1">
      <c r="B33" s="99" t="s">
        <v>187</v>
      </c>
      <c r="C33" s="196">
        <f>'Юнит 12'!AL42</f>
        <v>388.23726829268304</v>
      </c>
      <c r="D33" s="197">
        <f t="shared" si="0"/>
        <v>1.1614128273473912E-3</v>
      </c>
      <c r="E33" s="197">
        <f t="shared" si="5"/>
        <v>1.0271079164422177</v>
      </c>
      <c r="F33" s="198" t="str">
        <f t="shared" si="3"/>
        <v>C</v>
      </c>
      <c r="G33" s="198" t="str">
        <f t="shared" si="1"/>
        <v>C</v>
      </c>
      <c r="I33" s="99" t="s">
        <v>185</v>
      </c>
      <c r="J33" s="196">
        <f>'Юнит 12'!S40</f>
        <v>3</v>
      </c>
      <c r="K33" s="197">
        <f t="shared" si="2"/>
        <v>3.2432432432432431E-3</v>
      </c>
      <c r="L33" s="197">
        <f t="shared" si="6"/>
        <v>0.96972972972972971</v>
      </c>
      <c r="M33" s="198" t="str">
        <f t="shared" si="4"/>
        <v>C</v>
      </c>
    </row>
    <row r="34" spans="2:13" outlineLevel="1">
      <c r="B34" s="99" t="s">
        <v>209</v>
      </c>
      <c r="C34" s="196">
        <f>'Юнит 12'!AL24</f>
        <v>302.65229756097744</v>
      </c>
      <c r="D34" s="197">
        <f t="shared" si="0"/>
        <v>9.053851583060488E-4</v>
      </c>
      <c r="E34" s="197">
        <f t="shared" si="5"/>
        <v>1.0280133016005237</v>
      </c>
      <c r="F34" s="198" t="str">
        <f t="shared" si="3"/>
        <v>C</v>
      </c>
      <c r="G34" s="198" t="str">
        <f t="shared" si="1"/>
        <v>B</v>
      </c>
      <c r="I34" s="99" t="s">
        <v>100</v>
      </c>
      <c r="J34" s="196">
        <f>'Юнит 12'!S10</f>
        <v>2</v>
      </c>
      <c r="K34" s="197">
        <f t="shared" si="2"/>
        <v>2.1621621621621622E-3</v>
      </c>
      <c r="L34" s="197">
        <f t="shared" si="6"/>
        <v>0.97189189189189185</v>
      </c>
      <c r="M34" s="198" t="str">
        <f t="shared" si="4"/>
        <v>C</v>
      </c>
    </row>
    <row r="35" spans="2:13" outlineLevel="1">
      <c r="B35" s="99" t="s">
        <v>177</v>
      </c>
      <c r="C35" s="196">
        <f>'Юнит 12'!AL32</f>
        <v>258.35810731707363</v>
      </c>
      <c r="D35" s="197">
        <f t="shared" si="0"/>
        <v>7.7287896962286123E-4</v>
      </c>
      <c r="E35" s="197">
        <f t="shared" si="5"/>
        <v>1.0287861805701466</v>
      </c>
      <c r="F35" s="198" t="str">
        <f t="shared" si="3"/>
        <v>C</v>
      </c>
      <c r="G35" s="198" t="str">
        <f t="shared" si="1"/>
        <v>C</v>
      </c>
      <c r="I35" s="99" t="s">
        <v>173</v>
      </c>
      <c r="J35" s="196">
        <f>'Юнит 12'!S22</f>
        <v>2</v>
      </c>
      <c r="K35" s="197">
        <f t="shared" si="2"/>
        <v>2.1621621621621622E-3</v>
      </c>
      <c r="L35" s="197">
        <f t="shared" si="6"/>
        <v>0.97405405405405399</v>
      </c>
      <c r="M35" s="198" t="str">
        <f t="shared" si="4"/>
        <v>C</v>
      </c>
    </row>
    <row r="36" spans="2:13" outlineLevel="1">
      <c r="B36" s="99" t="s">
        <v>178</v>
      </c>
      <c r="C36" s="196">
        <f>'Юнит 12'!AL33</f>
        <v>0</v>
      </c>
      <c r="D36" s="197">
        <f t="shared" si="0"/>
        <v>0</v>
      </c>
      <c r="E36" s="197">
        <f t="shared" si="5"/>
        <v>1.0287861805701466</v>
      </c>
      <c r="F36" s="198" t="str">
        <f t="shared" si="3"/>
        <v>C</v>
      </c>
      <c r="G36" s="198" t="str">
        <f t="shared" ref="G36:G57" si="7">VLOOKUP(B$4:B$57,I$4:M$57,5,0)</f>
        <v>C</v>
      </c>
      <c r="I36" s="99" t="s">
        <v>180</v>
      </c>
      <c r="J36" s="196">
        <f>'Юнит 12'!S35</f>
        <v>2</v>
      </c>
      <c r="K36" s="197">
        <f t="shared" si="2"/>
        <v>2.1621621621621622E-3</v>
      </c>
      <c r="L36" s="197">
        <f t="shared" si="6"/>
        <v>0.97621621621621613</v>
      </c>
      <c r="M36" s="198" t="str">
        <f t="shared" si="4"/>
        <v>C</v>
      </c>
    </row>
    <row r="37" spans="2:13" outlineLevel="1">
      <c r="B37" s="262" t="s">
        <v>260</v>
      </c>
      <c r="C37" s="196">
        <f>'Юнит 12'!AL44</f>
        <v>0</v>
      </c>
      <c r="D37" s="197">
        <f t="shared" si="0"/>
        <v>0</v>
      </c>
      <c r="E37" s="197">
        <f t="shared" si="5"/>
        <v>1.0287861805701466</v>
      </c>
      <c r="F37" s="198" t="str">
        <f t="shared" si="3"/>
        <v>C</v>
      </c>
      <c r="G37" s="198" t="str">
        <f t="shared" si="7"/>
        <v>C</v>
      </c>
      <c r="I37" s="99" t="s">
        <v>181</v>
      </c>
      <c r="J37" s="196">
        <f>'Юнит 12'!S36</f>
        <v>2</v>
      </c>
      <c r="K37" s="197">
        <f t="shared" si="2"/>
        <v>2.1621621621621622E-3</v>
      </c>
      <c r="L37" s="197">
        <f t="shared" si="6"/>
        <v>0.97837837837837827</v>
      </c>
      <c r="M37" s="198" t="str">
        <f t="shared" si="4"/>
        <v>C</v>
      </c>
    </row>
    <row r="38" spans="2:13" outlineLevel="1">
      <c r="B38" s="262" t="s">
        <v>261</v>
      </c>
      <c r="C38" s="196">
        <f>'Юнит 12'!AL45</f>
        <v>0</v>
      </c>
      <c r="D38" s="197">
        <f t="shared" si="0"/>
        <v>0</v>
      </c>
      <c r="E38" s="197">
        <f t="shared" si="5"/>
        <v>1.0287861805701466</v>
      </c>
      <c r="F38" s="198" t="str">
        <f t="shared" si="3"/>
        <v>C</v>
      </c>
      <c r="G38" s="198" t="str">
        <f t="shared" si="7"/>
        <v>C</v>
      </c>
      <c r="I38" s="99" t="s">
        <v>186</v>
      </c>
      <c r="J38" s="196">
        <f>'Юнит 12'!S41</f>
        <v>2</v>
      </c>
      <c r="K38" s="197">
        <f t="shared" si="2"/>
        <v>2.1621621621621622E-3</v>
      </c>
      <c r="L38" s="197">
        <f t="shared" si="6"/>
        <v>0.98054054054054041</v>
      </c>
      <c r="M38" s="198" t="str">
        <f t="shared" si="4"/>
        <v>C</v>
      </c>
    </row>
    <row r="39" spans="2:13" outlineLevel="1">
      <c r="B39" s="262" t="s">
        <v>262</v>
      </c>
      <c r="C39" s="196">
        <f>'Юнит 12'!AL46</f>
        <v>0</v>
      </c>
      <c r="D39" s="197">
        <f t="shared" si="0"/>
        <v>0</v>
      </c>
      <c r="E39" s="197">
        <f t="shared" si="5"/>
        <v>1.0287861805701466</v>
      </c>
      <c r="F39" s="198" t="str">
        <f t="shared" si="3"/>
        <v>C</v>
      </c>
      <c r="G39" s="198" t="str">
        <f t="shared" si="7"/>
        <v>C</v>
      </c>
      <c r="I39" s="99" t="s">
        <v>103</v>
      </c>
      <c r="J39" s="196">
        <f>'Юнит 12'!S13</f>
        <v>1</v>
      </c>
      <c r="K39" s="197">
        <f t="shared" si="2"/>
        <v>1.0810810810810811E-3</v>
      </c>
      <c r="L39" s="197">
        <f t="shared" si="6"/>
        <v>0.98162162162162148</v>
      </c>
      <c r="M39" s="198" t="str">
        <f t="shared" si="4"/>
        <v>C</v>
      </c>
    </row>
    <row r="40" spans="2:13" outlineLevel="1">
      <c r="B40" s="262" t="s">
        <v>263</v>
      </c>
      <c r="C40" s="196">
        <f>'Юнит 12'!AL47</f>
        <v>0</v>
      </c>
      <c r="D40" s="197">
        <f t="shared" si="0"/>
        <v>0</v>
      </c>
      <c r="E40" s="197">
        <f t="shared" si="5"/>
        <v>1.0287861805701466</v>
      </c>
      <c r="F40" s="198" t="str">
        <f t="shared" si="3"/>
        <v>C</v>
      </c>
      <c r="G40" s="198" t="str">
        <f t="shared" si="7"/>
        <v>C</v>
      </c>
      <c r="I40" s="99" t="s">
        <v>199</v>
      </c>
      <c r="J40" s="196">
        <f>'Юнит 12'!S29</f>
        <v>1</v>
      </c>
      <c r="K40" s="197">
        <f t="shared" si="2"/>
        <v>1.0810810810810811E-3</v>
      </c>
      <c r="L40" s="197">
        <f t="shared" si="6"/>
        <v>0.98270270270270255</v>
      </c>
      <c r="M40" s="198" t="str">
        <f t="shared" si="4"/>
        <v>C</v>
      </c>
    </row>
    <row r="41" spans="2:13" outlineLevel="1">
      <c r="B41" s="262" t="s">
        <v>264</v>
      </c>
      <c r="C41" s="196">
        <f>'Юнит 12'!AL48</f>
        <v>0</v>
      </c>
      <c r="D41" s="197">
        <f t="shared" si="0"/>
        <v>0</v>
      </c>
      <c r="E41" s="197">
        <f t="shared" si="5"/>
        <v>1.0287861805701466</v>
      </c>
      <c r="F41" s="198" t="str">
        <f t="shared" si="3"/>
        <v>C</v>
      </c>
      <c r="G41" s="198" t="str">
        <f t="shared" si="7"/>
        <v>C</v>
      </c>
      <c r="I41" s="99" t="s">
        <v>187</v>
      </c>
      <c r="J41" s="196">
        <f>'Юнит 12'!S42</f>
        <v>1</v>
      </c>
      <c r="K41" s="197">
        <f t="shared" si="2"/>
        <v>1.0810810810810811E-3</v>
      </c>
      <c r="L41" s="197">
        <f t="shared" si="6"/>
        <v>0.98378378378378362</v>
      </c>
      <c r="M41" s="198" t="str">
        <f t="shared" si="4"/>
        <v>C</v>
      </c>
    </row>
    <row r="42" spans="2:13" outlineLevel="1">
      <c r="B42" s="262" t="s">
        <v>265</v>
      </c>
      <c r="C42" s="196">
        <f>'Юнит 12'!AL49</f>
        <v>0</v>
      </c>
      <c r="D42" s="197">
        <f t="shared" si="0"/>
        <v>0</v>
      </c>
      <c r="E42" s="197">
        <f t="shared" si="5"/>
        <v>1.0287861805701466</v>
      </c>
      <c r="F42" s="198" t="str">
        <f t="shared" si="3"/>
        <v>C</v>
      </c>
      <c r="G42" s="198" t="str">
        <f t="shared" si="7"/>
        <v>C</v>
      </c>
      <c r="I42" s="99" t="s">
        <v>178</v>
      </c>
      <c r="J42" s="196">
        <f>'Юнит 12'!S33</f>
        <v>0</v>
      </c>
      <c r="K42" s="197">
        <f t="shared" si="2"/>
        <v>0</v>
      </c>
      <c r="L42" s="197">
        <f t="shared" si="6"/>
        <v>0.98378378378378362</v>
      </c>
      <c r="M42" s="198" t="str">
        <f t="shared" si="4"/>
        <v>C</v>
      </c>
    </row>
    <row r="43" spans="2:13" outlineLevel="1">
      <c r="B43" s="262" t="s">
        <v>266</v>
      </c>
      <c r="C43" s="196">
        <f>'Юнит 12'!AL50</f>
        <v>0</v>
      </c>
      <c r="D43" s="197">
        <f t="shared" si="0"/>
        <v>0</v>
      </c>
      <c r="E43" s="197">
        <f t="shared" si="5"/>
        <v>1.0287861805701466</v>
      </c>
      <c r="F43" s="198" t="str">
        <f t="shared" si="3"/>
        <v>C</v>
      </c>
      <c r="G43" s="198" t="str">
        <f t="shared" si="7"/>
        <v>C</v>
      </c>
      <c r="I43" s="99" t="s">
        <v>182</v>
      </c>
      <c r="J43" s="196">
        <f>'Юнит 12'!S37</f>
        <v>0</v>
      </c>
      <c r="K43" s="197">
        <f t="shared" si="2"/>
        <v>0</v>
      </c>
      <c r="L43" s="197">
        <f t="shared" si="6"/>
        <v>0.98378378378378362</v>
      </c>
      <c r="M43" s="198" t="str">
        <f t="shared" si="4"/>
        <v>C</v>
      </c>
    </row>
    <row r="44" spans="2:13" outlineLevel="1">
      <c r="B44" s="262" t="s">
        <v>267</v>
      </c>
      <c r="C44" s="196">
        <f>'Юнит 12'!AL51</f>
        <v>0</v>
      </c>
      <c r="D44" s="197">
        <f t="shared" si="0"/>
        <v>0</v>
      </c>
      <c r="E44" s="197">
        <f t="shared" si="5"/>
        <v>1.0287861805701466</v>
      </c>
      <c r="F44" s="198" t="str">
        <f t="shared" si="3"/>
        <v>C</v>
      </c>
      <c r="G44" s="198" t="str">
        <f t="shared" si="7"/>
        <v>C</v>
      </c>
      <c r="I44" s="99" t="s">
        <v>183</v>
      </c>
      <c r="J44" s="196">
        <f>'Юнит 12'!S38</f>
        <v>0</v>
      </c>
      <c r="K44" s="197">
        <f t="shared" si="2"/>
        <v>0</v>
      </c>
      <c r="L44" s="197">
        <f t="shared" si="6"/>
        <v>0.98378378378378362</v>
      </c>
      <c r="M44" s="198" t="str">
        <f t="shared" si="4"/>
        <v>C</v>
      </c>
    </row>
    <row r="45" spans="2:13" outlineLevel="1">
      <c r="B45" s="262" t="s">
        <v>268</v>
      </c>
      <c r="C45" s="196">
        <f>'Юнит 12'!AL52</f>
        <v>0</v>
      </c>
      <c r="D45" s="197">
        <f t="shared" ref="D45:D57" si="8">C45/C$58</f>
        <v>0</v>
      </c>
      <c r="E45" s="197">
        <f t="shared" ref="E45:E57" si="9">E44+D45</f>
        <v>1.0287861805701466</v>
      </c>
      <c r="F45" s="198" t="str">
        <f t="shared" ref="F45:F57" si="10">IF(AND(E45&lt;=0),"C",IF(E45&lt;=0.8,"A",IF(E45&lt;=0.95,"B","C")))</f>
        <v>C</v>
      </c>
      <c r="G45" s="198" t="str">
        <f t="shared" si="7"/>
        <v>C</v>
      </c>
      <c r="I45" s="262" t="s">
        <v>260</v>
      </c>
      <c r="J45" s="196">
        <f>'Юнит 12'!S44</f>
        <v>0</v>
      </c>
      <c r="K45" s="197">
        <f t="shared" ref="K45:K57" si="11">J45/J$58</f>
        <v>0</v>
      </c>
      <c r="L45" s="197">
        <f t="shared" ref="L45:L57" si="12">L44+K45</f>
        <v>0.98378378378378362</v>
      </c>
      <c r="M45" s="198" t="str">
        <f t="shared" ref="M45:M57" si="13">_xlfn.IFS(L45&lt;80%,"A",L45&lt;=95%,"B",L45&gt;95%,"C")</f>
        <v>C</v>
      </c>
    </row>
    <row r="46" spans="2:13" outlineLevel="1">
      <c r="B46" s="262" t="s">
        <v>269</v>
      </c>
      <c r="C46" s="196">
        <f>'Юнит 12'!AL53</f>
        <v>0</v>
      </c>
      <c r="D46" s="197">
        <f t="shared" si="8"/>
        <v>0</v>
      </c>
      <c r="E46" s="197">
        <f t="shared" si="9"/>
        <v>1.0287861805701466</v>
      </c>
      <c r="F46" s="198" t="str">
        <f t="shared" si="10"/>
        <v>C</v>
      </c>
      <c r="G46" s="198" t="str">
        <f t="shared" si="7"/>
        <v>C</v>
      </c>
      <c r="I46" s="262" t="s">
        <v>261</v>
      </c>
      <c r="J46" s="196">
        <f>'Юнит 12'!S45</f>
        <v>0</v>
      </c>
      <c r="K46" s="197">
        <f t="shared" si="11"/>
        <v>0</v>
      </c>
      <c r="L46" s="197">
        <f t="shared" si="12"/>
        <v>0.98378378378378362</v>
      </c>
      <c r="M46" s="198" t="str">
        <f t="shared" si="13"/>
        <v>C</v>
      </c>
    </row>
    <row r="47" spans="2:13" outlineLevel="1">
      <c r="B47" s="262" t="s">
        <v>270</v>
      </c>
      <c r="C47" s="196">
        <f>'Юнит 12'!AL54</f>
        <v>0</v>
      </c>
      <c r="D47" s="197">
        <f t="shared" si="8"/>
        <v>0</v>
      </c>
      <c r="E47" s="197">
        <f t="shared" si="9"/>
        <v>1.0287861805701466</v>
      </c>
      <c r="F47" s="198" t="str">
        <f t="shared" si="10"/>
        <v>C</v>
      </c>
      <c r="G47" s="198" t="str">
        <f t="shared" si="7"/>
        <v>C</v>
      </c>
      <c r="I47" s="262" t="s">
        <v>262</v>
      </c>
      <c r="J47" s="196">
        <f>'Юнит 12'!S46</f>
        <v>0</v>
      </c>
      <c r="K47" s="197">
        <f t="shared" si="11"/>
        <v>0</v>
      </c>
      <c r="L47" s="197">
        <f t="shared" si="12"/>
        <v>0.98378378378378362</v>
      </c>
      <c r="M47" s="198" t="str">
        <f t="shared" si="13"/>
        <v>C</v>
      </c>
    </row>
    <row r="48" spans="2:13" outlineLevel="1">
      <c r="B48" s="262" t="s">
        <v>271</v>
      </c>
      <c r="C48" s="196">
        <f>'Юнит 12'!AL55</f>
        <v>0</v>
      </c>
      <c r="D48" s="197">
        <f t="shared" si="8"/>
        <v>0</v>
      </c>
      <c r="E48" s="197">
        <f t="shared" si="9"/>
        <v>1.0287861805701466</v>
      </c>
      <c r="F48" s="198" t="str">
        <f>IF(AND(E48&lt;=0),"C",IF(E48&lt;=0.8,"A",IF(E48&lt;=0.95,"B","C")))</f>
        <v>C</v>
      </c>
      <c r="G48" s="198" t="str">
        <f t="shared" si="7"/>
        <v>C</v>
      </c>
      <c r="I48" s="262" t="s">
        <v>263</v>
      </c>
      <c r="J48" s="196">
        <f>'Юнит 12'!S47</f>
        <v>0</v>
      </c>
      <c r="K48" s="197">
        <f t="shared" si="11"/>
        <v>0</v>
      </c>
      <c r="L48" s="197">
        <f t="shared" si="12"/>
        <v>0.98378378378378362</v>
      </c>
      <c r="M48" s="198" t="str">
        <f t="shared" si="13"/>
        <v>C</v>
      </c>
    </row>
    <row r="49" spans="2:16" outlineLevel="1">
      <c r="B49" s="262" t="s">
        <v>272</v>
      </c>
      <c r="C49" s="196">
        <f>'Юнит 12'!AL56</f>
        <v>0</v>
      </c>
      <c r="D49" s="197">
        <f>C49/C$58</f>
        <v>0</v>
      </c>
      <c r="E49" s="197">
        <f>E48+D49</f>
        <v>1.0287861805701466</v>
      </c>
      <c r="F49" s="198" t="str">
        <f t="shared" si="10"/>
        <v>C</v>
      </c>
      <c r="G49" s="198" t="str">
        <f t="shared" si="7"/>
        <v>C</v>
      </c>
      <c r="I49" s="262" t="s">
        <v>264</v>
      </c>
      <c r="J49" s="196">
        <f>'Юнит 12'!S48</f>
        <v>0</v>
      </c>
      <c r="K49" s="197">
        <f t="shared" si="11"/>
        <v>0</v>
      </c>
      <c r="L49" s="197">
        <f t="shared" si="12"/>
        <v>0.98378378378378362</v>
      </c>
      <c r="M49" s="198" t="str">
        <f t="shared" si="13"/>
        <v>C</v>
      </c>
    </row>
    <row r="50" spans="2:16" outlineLevel="1">
      <c r="B50" s="99" t="s">
        <v>183</v>
      </c>
      <c r="C50" s="196">
        <f>'Юнит 12'!AL38</f>
        <v>-6.314146341463414</v>
      </c>
      <c r="D50" s="197">
        <f t="shared" si="8"/>
        <v>-1.8888785682459992E-5</v>
      </c>
      <c r="E50" s="197">
        <f t="shared" si="9"/>
        <v>1.0287672917844641</v>
      </c>
      <c r="F50" s="198" t="str">
        <f t="shared" si="10"/>
        <v>C</v>
      </c>
      <c r="G50" s="198" t="str">
        <f t="shared" si="7"/>
        <v>C</v>
      </c>
      <c r="I50" s="262" t="s">
        <v>265</v>
      </c>
      <c r="J50" s="196">
        <f>'Юнит 12'!S49</f>
        <v>0</v>
      </c>
      <c r="K50" s="197">
        <f>J50/J$58</f>
        <v>0</v>
      </c>
      <c r="L50" s="197">
        <f t="shared" si="12"/>
        <v>0.98378378378378362</v>
      </c>
      <c r="M50" s="198" t="str">
        <f>_xlfn.IFS(L50&lt;80%,"A",L50&lt;=95%,"B",L50&gt;95%,"C")</f>
        <v>C</v>
      </c>
    </row>
    <row r="51" spans="2:16" outlineLevel="1">
      <c r="B51" s="99" t="s">
        <v>182</v>
      </c>
      <c r="C51" s="196">
        <f>'Юнит 12'!AL37</f>
        <v>-10.102634146341464</v>
      </c>
      <c r="D51" s="197">
        <f t="shared" si="8"/>
        <v>-3.0222057091935993E-5</v>
      </c>
      <c r="E51" s="197">
        <f t="shared" si="9"/>
        <v>1.0287370697273721</v>
      </c>
      <c r="F51" s="198" t="str">
        <f t="shared" si="10"/>
        <v>C</v>
      </c>
      <c r="G51" s="198" t="str">
        <f t="shared" si="7"/>
        <v>C</v>
      </c>
      <c r="I51" s="262" t="s">
        <v>266</v>
      </c>
      <c r="J51" s="196">
        <f>'Юнит 12'!S50</f>
        <v>0</v>
      </c>
      <c r="K51" s="197">
        <f t="shared" si="11"/>
        <v>0</v>
      </c>
      <c r="L51" s="197">
        <f t="shared" si="12"/>
        <v>0.98378378378378362</v>
      </c>
      <c r="M51" s="198" t="str">
        <f t="shared" si="13"/>
        <v>C</v>
      </c>
    </row>
    <row r="52" spans="2:16" outlineLevel="1">
      <c r="B52" s="99" t="s">
        <v>100</v>
      </c>
      <c r="C52" s="196">
        <f>'Юнит 12'!AL10</f>
        <v>-202.50839024390226</v>
      </c>
      <c r="D52" s="197">
        <f t="shared" si="8"/>
        <v>-6.0580439149760011E-4</v>
      </c>
      <c r="E52" s="197">
        <f t="shared" si="9"/>
        <v>1.0281312653358745</v>
      </c>
      <c r="F52" s="198" t="str">
        <f t="shared" si="10"/>
        <v>C</v>
      </c>
      <c r="G52" s="198" t="str">
        <f t="shared" si="7"/>
        <v>C</v>
      </c>
      <c r="I52" s="262" t="s">
        <v>267</v>
      </c>
      <c r="J52" s="196">
        <f>'Юнит 12'!S51</f>
        <v>0</v>
      </c>
      <c r="K52" s="197">
        <f t="shared" si="11"/>
        <v>0</v>
      </c>
      <c r="L52" s="197">
        <f t="shared" si="12"/>
        <v>0.98378378378378362</v>
      </c>
      <c r="M52" s="198" t="str">
        <f t="shared" si="13"/>
        <v>C</v>
      </c>
    </row>
    <row r="53" spans="2:16" outlineLevel="1">
      <c r="B53" s="99" t="s">
        <v>186</v>
      </c>
      <c r="C53" s="196">
        <f>'Юнит 12'!AL41</f>
        <v>-227.89414634146337</v>
      </c>
      <c r="D53" s="197">
        <f t="shared" si="8"/>
        <v>-6.8174594881711265E-4</v>
      </c>
      <c r="E53" s="197">
        <f t="shared" si="9"/>
        <v>1.0274495193870574</v>
      </c>
      <c r="F53" s="198" t="str">
        <f t="shared" si="10"/>
        <v>C</v>
      </c>
      <c r="G53" s="198" t="str">
        <f t="shared" si="7"/>
        <v>C</v>
      </c>
      <c r="I53" s="262" t="s">
        <v>268</v>
      </c>
      <c r="J53" s="196">
        <f>'Юнит 12'!S52</f>
        <v>0</v>
      </c>
      <c r="K53" s="197">
        <f t="shared" si="11"/>
        <v>0</v>
      </c>
      <c r="L53" s="197">
        <f t="shared" si="12"/>
        <v>0.98378378378378362</v>
      </c>
      <c r="M53" s="198" t="str">
        <f t="shared" si="13"/>
        <v>C</v>
      </c>
    </row>
    <row r="54" spans="2:16" outlineLevel="1">
      <c r="B54" s="99" t="s">
        <v>97</v>
      </c>
      <c r="C54" s="196">
        <f>'Юнит 12'!AL7</f>
        <v>-1061.6945853658547</v>
      </c>
      <c r="D54" s="197">
        <f t="shared" si="8"/>
        <v>-3.1760621941106229E-3</v>
      </c>
      <c r="E54" s="197">
        <f t="shared" si="9"/>
        <v>1.0242734571929468</v>
      </c>
      <c r="F54" s="198" t="str">
        <f t="shared" si="10"/>
        <v>C</v>
      </c>
      <c r="G54" s="198" t="str">
        <f t="shared" si="7"/>
        <v>B</v>
      </c>
      <c r="I54" s="262" t="s">
        <v>269</v>
      </c>
      <c r="J54" s="196">
        <f>'Юнит 12'!S53</f>
        <v>0</v>
      </c>
      <c r="K54" s="197">
        <f t="shared" si="11"/>
        <v>0</v>
      </c>
      <c r="L54" s="197">
        <f t="shared" si="12"/>
        <v>0.98378378378378362</v>
      </c>
      <c r="M54" s="198" t="str">
        <f t="shared" si="13"/>
        <v>C</v>
      </c>
    </row>
    <row r="55" spans="2:16" outlineLevel="1">
      <c r="B55" s="99" t="s">
        <v>188</v>
      </c>
      <c r="C55" s="196">
        <f>'Юнит 12'!AL43</f>
        <v>-1604.0011219512201</v>
      </c>
      <c r="D55" s="197">
        <f t="shared" si="8"/>
        <v>-4.7983736499746634E-3</v>
      </c>
      <c r="E55" s="197">
        <f t="shared" si="9"/>
        <v>1.0194750835429722</v>
      </c>
      <c r="F55" s="198" t="str">
        <f t="shared" si="10"/>
        <v>C</v>
      </c>
      <c r="G55" s="198" t="str">
        <f t="shared" si="7"/>
        <v>C</v>
      </c>
      <c r="I55" s="262" t="s">
        <v>270</v>
      </c>
      <c r="J55" s="196">
        <f>'Юнит 12'!S54</f>
        <v>0</v>
      </c>
      <c r="K55" s="197">
        <f t="shared" si="11"/>
        <v>0</v>
      </c>
      <c r="L55" s="197">
        <f t="shared" si="12"/>
        <v>0.98378378378378362</v>
      </c>
      <c r="M55" s="198" t="str">
        <f t="shared" si="13"/>
        <v>C</v>
      </c>
    </row>
    <row r="56" spans="2:16" outlineLevel="1">
      <c r="B56" s="99" t="s">
        <v>201</v>
      </c>
      <c r="C56" s="196">
        <f>'Юнит 12'!AL17</f>
        <v>-1975.8600000000006</v>
      </c>
      <c r="D56" s="197">
        <f t="shared" si="8"/>
        <v>-5.9107904790650576E-3</v>
      </c>
      <c r="E56" s="197">
        <f t="shared" si="9"/>
        <v>1.0135642930639073</v>
      </c>
      <c r="F56" s="198" t="str">
        <f t="shared" si="10"/>
        <v>C</v>
      </c>
      <c r="G56" s="198" t="str">
        <f t="shared" si="7"/>
        <v>A</v>
      </c>
      <c r="I56" s="262" t="s">
        <v>271</v>
      </c>
      <c r="J56" s="196">
        <f>'Юнит 12'!S55</f>
        <v>0</v>
      </c>
      <c r="K56" s="197">
        <f t="shared" si="11"/>
        <v>0</v>
      </c>
      <c r="L56" s="197">
        <f t="shared" si="12"/>
        <v>0.98378378378378362</v>
      </c>
      <c r="M56" s="198" t="str">
        <f t="shared" si="13"/>
        <v>C</v>
      </c>
    </row>
    <row r="57" spans="2:16" outlineLevel="1">
      <c r="B57" s="99" t="s">
        <v>200</v>
      </c>
      <c r="C57" s="196">
        <f>'Юнит 12'!AL16</f>
        <v>-7785.9845731707364</v>
      </c>
      <c r="D57" s="197">
        <f t="shared" si="8"/>
        <v>-2.3291793692490858E-2</v>
      </c>
      <c r="E57" s="197">
        <f t="shared" si="9"/>
        <v>0.99027249937141637</v>
      </c>
      <c r="F57" s="198" t="str">
        <f t="shared" si="10"/>
        <v>C</v>
      </c>
      <c r="G57" s="198" t="str">
        <f t="shared" si="7"/>
        <v>B</v>
      </c>
      <c r="I57" s="262" t="s">
        <v>272</v>
      </c>
      <c r="J57" s="196">
        <f>'Юнит 12'!S56</f>
        <v>0</v>
      </c>
      <c r="K57" s="197">
        <f t="shared" si="11"/>
        <v>0</v>
      </c>
      <c r="L57" s="197">
        <f t="shared" si="12"/>
        <v>0.98378378378378362</v>
      </c>
      <c r="M57" s="198" t="str">
        <f t="shared" si="13"/>
        <v>C</v>
      </c>
    </row>
    <row r="58" spans="2:16" outlineLevel="1">
      <c r="C58" s="203">
        <f>SUM(C4:C57)</f>
        <v>334280.16218780493</v>
      </c>
      <c r="D58" s="204">
        <f>SUM(D4:D44)</f>
        <v>1.0385136811987301</v>
      </c>
      <c r="J58" s="203">
        <f>SUM(J4:J57)</f>
        <v>925</v>
      </c>
      <c r="K58" s="204">
        <f>SUM(K4:K44)</f>
        <v>0.99999999999999978</v>
      </c>
    </row>
    <row r="60" spans="2:16" ht="16" hidden="1" outlineLevel="1" thickBot="1">
      <c r="B60" s="539"/>
      <c r="C60" s="540"/>
      <c r="D60" s="540"/>
      <c r="E60" s="540"/>
      <c r="F60" s="540"/>
      <c r="G60" s="540"/>
      <c r="H60" s="540"/>
      <c r="I60" s="540"/>
      <c r="J60" s="540"/>
      <c r="K60" s="540"/>
      <c r="L60" s="540"/>
      <c r="M60" s="541"/>
      <c r="O60" s="205"/>
      <c r="P60" s="205"/>
    </row>
    <row r="61" spans="2:16" ht="3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14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15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16">C63/C$114</f>
        <v>#DIV/0!</v>
      </c>
      <c r="E63" s="197" t="e">
        <f t="shared" ref="E63:E113" si="17">D63+E62</f>
        <v>#DIV/0!</v>
      </c>
      <c r="F63" s="198" t="e">
        <f t="shared" si="14"/>
        <v>#DIV/0!</v>
      </c>
      <c r="G63" s="198" t="e">
        <f t="shared" ref="G63:G113" si="18">VLOOKUP(B63:B114,I$62:M$113,5,0)</f>
        <v>#N/A</v>
      </c>
      <c r="I63" s="207"/>
      <c r="J63" s="196"/>
      <c r="K63" s="197" t="e">
        <f t="shared" si="15"/>
        <v>#DIV/0!</v>
      </c>
      <c r="L63" s="197" t="e">
        <f>K63+L62</f>
        <v>#DIV/0!</v>
      </c>
      <c r="M63" s="198" t="e">
        <f t="shared" ref="M63:M113" si="19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16"/>
        <v>#DIV/0!</v>
      </c>
      <c r="E64" s="197" t="e">
        <f t="shared" si="17"/>
        <v>#DIV/0!</v>
      </c>
      <c r="F64" s="198" t="e">
        <f t="shared" si="14"/>
        <v>#DIV/0!</v>
      </c>
      <c r="G64" s="198" t="e">
        <f t="shared" si="18"/>
        <v>#N/A</v>
      </c>
      <c r="I64" s="207"/>
      <c r="J64" s="196"/>
      <c r="K64" s="197" t="e">
        <f t="shared" si="15"/>
        <v>#DIV/0!</v>
      </c>
      <c r="L64" s="197" t="e">
        <f t="shared" ref="L64:L113" si="20">K64+L63</f>
        <v>#DIV/0!</v>
      </c>
      <c r="M64" s="198" t="e">
        <f t="shared" si="19"/>
        <v>#DIV/0!</v>
      </c>
    </row>
    <row r="65" spans="2:13" ht="15" hidden="1" outlineLevel="1" thickBot="1">
      <c r="B65" s="207"/>
      <c r="C65" s="196"/>
      <c r="D65" s="197" t="e">
        <f t="shared" si="16"/>
        <v>#DIV/0!</v>
      </c>
      <c r="E65" s="197" t="e">
        <f t="shared" si="17"/>
        <v>#DIV/0!</v>
      </c>
      <c r="F65" s="198" t="e">
        <f t="shared" si="14"/>
        <v>#DIV/0!</v>
      </c>
      <c r="G65" s="198" t="e">
        <f t="shared" si="18"/>
        <v>#N/A</v>
      </c>
      <c r="I65" s="207"/>
      <c r="J65" s="196"/>
      <c r="K65" s="197" t="e">
        <f t="shared" si="15"/>
        <v>#DIV/0!</v>
      </c>
      <c r="L65" s="197" t="e">
        <f t="shared" si="20"/>
        <v>#DIV/0!</v>
      </c>
      <c r="M65" s="198" t="e">
        <f t="shared" si="19"/>
        <v>#DIV/0!</v>
      </c>
    </row>
    <row r="66" spans="2:13" ht="15" hidden="1" outlineLevel="1" thickBot="1">
      <c r="B66" s="207"/>
      <c r="C66" s="196"/>
      <c r="D66" s="197" t="e">
        <f t="shared" si="16"/>
        <v>#DIV/0!</v>
      </c>
      <c r="E66" s="197" t="e">
        <f t="shared" si="17"/>
        <v>#DIV/0!</v>
      </c>
      <c r="F66" s="198" t="e">
        <f t="shared" si="14"/>
        <v>#DIV/0!</v>
      </c>
      <c r="G66" s="198" t="e">
        <f t="shared" si="18"/>
        <v>#N/A</v>
      </c>
      <c r="I66" s="207"/>
      <c r="J66" s="196"/>
      <c r="K66" s="197" t="e">
        <f t="shared" si="15"/>
        <v>#DIV/0!</v>
      </c>
      <c r="L66" s="197" t="e">
        <f t="shared" si="20"/>
        <v>#DIV/0!</v>
      </c>
      <c r="M66" s="198" t="e">
        <f t="shared" si="19"/>
        <v>#DIV/0!</v>
      </c>
    </row>
    <row r="67" spans="2:13" ht="15" hidden="1" outlineLevel="1" thickBot="1">
      <c r="B67" s="207"/>
      <c r="C67" s="196"/>
      <c r="D67" s="197" t="e">
        <f t="shared" si="16"/>
        <v>#DIV/0!</v>
      </c>
      <c r="E67" s="197" t="e">
        <f t="shared" si="17"/>
        <v>#DIV/0!</v>
      </c>
      <c r="F67" s="198" t="e">
        <f t="shared" si="14"/>
        <v>#DIV/0!</v>
      </c>
      <c r="G67" s="198" t="e">
        <f t="shared" si="18"/>
        <v>#N/A</v>
      </c>
      <c r="I67" s="207"/>
      <c r="J67" s="196"/>
      <c r="K67" s="197" t="e">
        <f t="shared" si="15"/>
        <v>#DIV/0!</v>
      </c>
      <c r="L67" s="197" t="e">
        <f t="shared" si="20"/>
        <v>#DIV/0!</v>
      </c>
      <c r="M67" s="198" t="e">
        <f t="shared" si="19"/>
        <v>#DIV/0!</v>
      </c>
    </row>
    <row r="68" spans="2:13" ht="15" hidden="1" outlineLevel="1" thickBot="1">
      <c r="B68" s="207"/>
      <c r="C68" s="196"/>
      <c r="D68" s="197" t="e">
        <f t="shared" si="16"/>
        <v>#DIV/0!</v>
      </c>
      <c r="E68" s="197" t="e">
        <f t="shared" si="17"/>
        <v>#DIV/0!</v>
      </c>
      <c r="F68" s="198" t="e">
        <f t="shared" si="14"/>
        <v>#DIV/0!</v>
      </c>
      <c r="G68" s="198" t="e">
        <f t="shared" si="18"/>
        <v>#N/A</v>
      </c>
      <c r="I68" s="207"/>
      <c r="J68" s="196"/>
      <c r="K68" s="197" t="e">
        <f t="shared" si="15"/>
        <v>#DIV/0!</v>
      </c>
      <c r="L68" s="197" t="e">
        <f t="shared" si="20"/>
        <v>#DIV/0!</v>
      </c>
      <c r="M68" s="198" t="e">
        <f t="shared" si="19"/>
        <v>#DIV/0!</v>
      </c>
    </row>
    <row r="69" spans="2:13" ht="15" hidden="1" outlineLevel="1" thickBot="1">
      <c r="B69" s="207"/>
      <c r="C69" s="196"/>
      <c r="D69" s="197" t="e">
        <f t="shared" si="16"/>
        <v>#DIV/0!</v>
      </c>
      <c r="E69" s="197" t="e">
        <f t="shared" si="17"/>
        <v>#DIV/0!</v>
      </c>
      <c r="F69" s="198" t="e">
        <f t="shared" si="14"/>
        <v>#DIV/0!</v>
      </c>
      <c r="G69" s="198" t="e">
        <f t="shared" si="18"/>
        <v>#N/A</v>
      </c>
      <c r="I69" s="207"/>
      <c r="J69" s="196"/>
      <c r="K69" s="197" t="e">
        <f t="shared" si="15"/>
        <v>#DIV/0!</v>
      </c>
      <c r="L69" s="197" t="e">
        <f t="shared" si="20"/>
        <v>#DIV/0!</v>
      </c>
      <c r="M69" s="198" t="e">
        <f t="shared" si="19"/>
        <v>#DIV/0!</v>
      </c>
    </row>
    <row r="70" spans="2:13" ht="15" hidden="1" outlineLevel="1" thickBot="1">
      <c r="B70" s="207"/>
      <c r="C70" s="196"/>
      <c r="D70" s="197" t="e">
        <f t="shared" si="16"/>
        <v>#DIV/0!</v>
      </c>
      <c r="E70" s="197" t="e">
        <f t="shared" si="17"/>
        <v>#DIV/0!</v>
      </c>
      <c r="F70" s="198" t="e">
        <f t="shared" si="14"/>
        <v>#DIV/0!</v>
      </c>
      <c r="G70" s="198" t="e">
        <f t="shared" si="18"/>
        <v>#N/A</v>
      </c>
      <c r="I70" s="207"/>
      <c r="J70" s="196"/>
      <c r="K70" s="197" t="e">
        <f t="shared" si="15"/>
        <v>#DIV/0!</v>
      </c>
      <c r="L70" s="197" t="e">
        <f t="shared" si="20"/>
        <v>#DIV/0!</v>
      </c>
      <c r="M70" s="198" t="e">
        <f t="shared" si="19"/>
        <v>#DIV/0!</v>
      </c>
    </row>
    <row r="71" spans="2:13" ht="15" hidden="1" outlineLevel="1" thickBot="1">
      <c r="B71" s="207"/>
      <c r="C71" s="196"/>
      <c r="D71" s="197" t="e">
        <f t="shared" si="16"/>
        <v>#DIV/0!</v>
      </c>
      <c r="E71" s="197" t="e">
        <f t="shared" si="17"/>
        <v>#DIV/0!</v>
      </c>
      <c r="F71" s="198" t="e">
        <f t="shared" si="14"/>
        <v>#DIV/0!</v>
      </c>
      <c r="G71" s="198" t="e">
        <f t="shared" si="18"/>
        <v>#N/A</v>
      </c>
      <c r="I71" s="207"/>
      <c r="J71" s="196"/>
      <c r="K71" s="197" t="e">
        <f t="shared" si="15"/>
        <v>#DIV/0!</v>
      </c>
      <c r="L71" s="197" t="e">
        <f t="shared" si="20"/>
        <v>#DIV/0!</v>
      </c>
      <c r="M71" s="198" t="e">
        <f t="shared" si="19"/>
        <v>#DIV/0!</v>
      </c>
    </row>
    <row r="72" spans="2:13" ht="15" hidden="1" outlineLevel="1" thickBot="1">
      <c r="B72" s="207"/>
      <c r="C72" s="196"/>
      <c r="D72" s="197" t="e">
        <f t="shared" si="16"/>
        <v>#DIV/0!</v>
      </c>
      <c r="E72" s="197" t="e">
        <f t="shared" si="17"/>
        <v>#DIV/0!</v>
      </c>
      <c r="F72" s="198" t="e">
        <f t="shared" si="14"/>
        <v>#DIV/0!</v>
      </c>
      <c r="G72" s="198" t="e">
        <f t="shared" si="18"/>
        <v>#N/A</v>
      </c>
      <c r="I72" s="207"/>
      <c r="J72" s="196"/>
      <c r="K72" s="197" t="e">
        <f t="shared" si="15"/>
        <v>#DIV/0!</v>
      </c>
      <c r="L72" s="197" t="e">
        <f t="shared" si="20"/>
        <v>#DIV/0!</v>
      </c>
      <c r="M72" s="198" t="e">
        <f t="shared" si="19"/>
        <v>#DIV/0!</v>
      </c>
    </row>
    <row r="73" spans="2:13" ht="15" hidden="1" outlineLevel="1" thickBot="1">
      <c r="B73" s="207"/>
      <c r="C73" s="196"/>
      <c r="D73" s="197" t="e">
        <f t="shared" si="16"/>
        <v>#DIV/0!</v>
      </c>
      <c r="E73" s="197" t="e">
        <f t="shared" si="17"/>
        <v>#DIV/0!</v>
      </c>
      <c r="F73" s="198" t="e">
        <f t="shared" si="14"/>
        <v>#DIV/0!</v>
      </c>
      <c r="G73" s="198" t="e">
        <f t="shared" si="18"/>
        <v>#N/A</v>
      </c>
      <c r="I73" s="207"/>
      <c r="J73" s="196"/>
      <c r="K73" s="197" t="e">
        <f t="shared" si="15"/>
        <v>#DIV/0!</v>
      </c>
      <c r="L73" s="197" t="e">
        <f t="shared" si="20"/>
        <v>#DIV/0!</v>
      </c>
      <c r="M73" s="198" t="e">
        <f t="shared" si="19"/>
        <v>#DIV/0!</v>
      </c>
    </row>
    <row r="74" spans="2:13" ht="15" hidden="1" outlineLevel="1" thickBot="1">
      <c r="B74" s="207"/>
      <c r="C74" s="196"/>
      <c r="D74" s="197" t="e">
        <f t="shared" si="16"/>
        <v>#DIV/0!</v>
      </c>
      <c r="E74" s="197" t="e">
        <f t="shared" si="17"/>
        <v>#DIV/0!</v>
      </c>
      <c r="F74" s="198" t="e">
        <f t="shared" si="14"/>
        <v>#DIV/0!</v>
      </c>
      <c r="G74" s="198" t="e">
        <f t="shared" si="18"/>
        <v>#N/A</v>
      </c>
      <c r="I74" s="207"/>
      <c r="J74" s="196"/>
      <c r="K74" s="197" t="e">
        <f t="shared" si="15"/>
        <v>#DIV/0!</v>
      </c>
      <c r="L74" s="197" t="e">
        <f t="shared" si="20"/>
        <v>#DIV/0!</v>
      </c>
      <c r="M74" s="198" t="e">
        <f t="shared" si="19"/>
        <v>#DIV/0!</v>
      </c>
    </row>
    <row r="75" spans="2:13" ht="15" hidden="1" outlineLevel="1" thickBot="1">
      <c r="B75" s="207"/>
      <c r="C75" s="196"/>
      <c r="D75" s="197" t="e">
        <f t="shared" si="16"/>
        <v>#DIV/0!</v>
      </c>
      <c r="E75" s="197" t="e">
        <f t="shared" si="17"/>
        <v>#DIV/0!</v>
      </c>
      <c r="F75" s="198" t="e">
        <f t="shared" si="14"/>
        <v>#DIV/0!</v>
      </c>
      <c r="G75" s="198" t="e">
        <f t="shared" si="18"/>
        <v>#N/A</v>
      </c>
      <c r="I75" s="207"/>
      <c r="J75" s="196"/>
      <c r="K75" s="197" t="e">
        <f t="shared" si="15"/>
        <v>#DIV/0!</v>
      </c>
      <c r="L75" s="197" t="e">
        <f t="shared" si="20"/>
        <v>#DIV/0!</v>
      </c>
      <c r="M75" s="198" t="e">
        <f t="shared" si="19"/>
        <v>#DIV/0!</v>
      </c>
    </row>
    <row r="76" spans="2:13" ht="15" hidden="1" outlineLevel="1" thickBot="1">
      <c r="B76" s="207"/>
      <c r="C76" s="196"/>
      <c r="D76" s="197" t="e">
        <f t="shared" si="16"/>
        <v>#DIV/0!</v>
      </c>
      <c r="E76" s="197" t="e">
        <f t="shared" si="17"/>
        <v>#DIV/0!</v>
      </c>
      <c r="F76" s="198" t="e">
        <f t="shared" si="14"/>
        <v>#DIV/0!</v>
      </c>
      <c r="G76" s="198" t="e">
        <f t="shared" si="18"/>
        <v>#N/A</v>
      </c>
      <c r="I76" s="207"/>
      <c r="J76" s="196"/>
      <c r="K76" s="197" t="e">
        <f t="shared" si="15"/>
        <v>#DIV/0!</v>
      </c>
      <c r="L76" s="197" t="e">
        <f t="shared" si="20"/>
        <v>#DIV/0!</v>
      </c>
      <c r="M76" s="198" t="e">
        <f t="shared" si="19"/>
        <v>#DIV/0!</v>
      </c>
    </row>
    <row r="77" spans="2:13" ht="15" hidden="1" outlineLevel="1" thickBot="1">
      <c r="B77" s="207"/>
      <c r="C77" s="196"/>
      <c r="D77" s="197" t="e">
        <f t="shared" si="16"/>
        <v>#DIV/0!</v>
      </c>
      <c r="E77" s="197" t="e">
        <f t="shared" si="17"/>
        <v>#DIV/0!</v>
      </c>
      <c r="F77" s="198" t="e">
        <f t="shared" si="14"/>
        <v>#DIV/0!</v>
      </c>
      <c r="G77" s="198" t="e">
        <f t="shared" si="18"/>
        <v>#N/A</v>
      </c>
      <c r="I77" s="207"/>
      <c r="J77" s="196"/>
      <c r="K77" s="197" t="e">
        <f t="shared" si="15"/>
        <v>#DIV/0!</v>
      </c>
      <c r="L77" s="197" t="e">
        <f t="shared" si="20"/>
        <v>#DIV/0!</v>
      </c>
      <c r="M77" s="198" t="e">
        <f t="shared" si="19"/>
        <v>#DIV/0!</v>
      </c>
    </row>
    <row r="78" spans="2:13" ht="15" hidden="1" outlineLevel="1" thickBot="1">
      <c r="B78" s="207"/>
      <c r="C78" s="196"/>
      <c r="D78" s="197" t="e">
        <f t="shared" si="16"/>
        <v>#DIV/0!</v>
      </c>
      <c r="E78" s="197" t="e">
        <f t="shared" si="17"/>
        <v>#DIV/0!</v>
      </c>
      <c r="F78" s="198" t="e">
        <f t="shared" si="14"/>
        <v>#DIV/0!</v>
      </c>
      <c r="G78" s="198" t="e">
        <f t="shared" si="18"/>
        <v>#N/A</v>
      </c>
      <c r="I78" s="207"/>
      <c r="J78" s="196"/>
      <c r="K78" s="197" t="e">
        <f t="shared" si="15"/>
        <v>#DIV/0!</v>
      </c>
      <c r="L78" s="197" t="e">
        <f t="shared" si="20"/>
        <v>#DIV/0!</v>
      </c>
      <c r="M78" s="198" t="e">
        <f t="shared" si="19"/>
        <v>#DIV/0!</v>
      </c>
    </row>
    <row r="79" spans="2:13" ht="15" hidden="1" outlineLevel="1" thickBot="1">
      <c r="B79" s="207"/>
      <c r="C79" s="196"/>
      <c r="D79" s="197" t="e">
        <f t="shared" si="16"/>
        <v>#DIV/0!</v>
      </c>
      <c r="E79" s="197" t="e">
        <f t="shared" si="17"/>
        <v>#DIV/0!</v>
      </c>
      <c r="F79" s="198" t="e">
        <f t="shared" si="14"/>
        <v>#DIV/0!</v>
      </c>
      <c r="G79" s="198" t="e">
        <f t="shared" si="18"/>
        <v>#N/A</v>
      </c>
      <c r="I79" s="207"/>
      <c r="J79" s="196"/>
      <c r="K79" s="197" t="e">
        <f t="shared" si="15"/>
        <v>#DIV/0!</v>
      </c>
      <c r="L79" s="197" t="e">
        <f t="shared" si="20"/>
        <v>#DIV/0!</v>
      </c>
      <c r="M79" s="198" t="e">
        <f t="shared" si="19"/>
        <v>#DIV/0!</v>
      </c>
    </row>
    <row r="80" spans="2:13" ht="15" hidden="1" outlineLevel="1" thickBot="1">
      <c r="B80" s="207"/>
      <c r="C80" s="196"/>
      <c r="D80" s="197" t="e">
        <f t="shared" si="16"/>
        <v>#DIV/0!</v>
      </c>
      <c r="E80" s="197" t="e">
        <f t="shared" si="17"/>
        <v>#DIV/0!</v>
      </c>
      <c r="F80" s="198" t="e">
        <f t="shared" si="14"/>
        <v>#DIV/0!</v>
      </c>
      <c r="G80" s="198" t="e">
        <f t="shared" si="18"/>
        <v>#N/A</v>
      </c>
      <c r="I80" s="207"/>
      <c r="J80" s="196"/>
      <c r="K80" s="197" t="e">
        <f t="shared" si="15"/>
        <v>#DIV/0!</v>
      </c>
      <c r="L80" s="197" t="e">
        <f t="shared" si="20"/>
        <v>#DIV/0!</v>
      </c>
      <c r="M80" s="198" t="e">
        <f t="shared" si="19"/>
        <v>#DIV/0!</v>
      </c>
    </row>
    <row r="81" spans="2:13" ht="15" hidden="1" outlineLevel="1" thickBot="1">
      <c r="B81" s="207"/>
      <c r="C81" s="196"/>
      <c r="D81" s="197" t="e">
        <f t="shared" si="16"/>
        <v>#DIV/0!</v>
      </c>
      <c r="E81" s="197" t="e">
        <f t="shared" si="17"/>
        <v>#DIV/0!</v>
      </c>
      <c r="F81" s="198" t="e">
        <f t="shared" si="14"/>
        <v>#DIV/0!</v>
      </c>
      <c r="G81" s="198" t="e">
        <f t="shared" si="18"/>
        <v>#N/A</v>
      </c>
      <c r="I81" s="207"/>
      <c r="J81" s="196"/>
      <c r="K81" s="197" t="e">
        <f t="shared" si="15"/>
        <v>#DIV/0!</v>
      </c>
      <c r="L81" s="197" t="e">
        <f t="shared" si="20"/>
        <v>#DIV/0!</v>
      </c>
      <c r="M81" s="198" t="e">
        <f t="shared" si="19"/>
        <v>#DIV/0!</v>
      </c>
    </row>
    <row r="82" spans="2:13" ht="15" hidden="1" outlineLevel="1" thickBot="1">
      <c r="B82" s="207"/>
      <c r="C82" s="196"/>
      <c r="D82" s="197" t="e">
        <f t="shared" si="16"/>
        <v>#DIV/0!</v>
      </c>
      <c r="E82" s="197" t="e">
        <f t="shared" si="17"/>
        <v>#DIV/0!</v>
      </c>
      <c r="F82" s="198" t="e">
        <f t="shared" si="14"/>
        <v>#DIV/0!</v>
      </c>
      <c r="G82" s="198" t="e">
        <f t="shared" si="18"/>
        <v>#N/A</v>
      </c>
      <c r="I82" s="207"/>
      <c r="J82" s="196"/>
      <c r="K82" s="197" t="e">
        <f t="shared" si="15"/>
        <v>#DIV/0!</v>
      </c>
      <c r="L82" s="197" t="e">
        <f t="shared" si="20"/>
        <v>#DIV/0!</v>
      </c>
      <c r="M82" s="198" t="e">
        <f t="shared" si="19"/>
        <v>#DIV/0!</v>
      </c>
    </row>
    <row r="83" spans="2:13" ht="15" hidden="1" outlineLevel="1" thickBot="1">
      <c r="B83" s="207"/>
      <c r="C83" s="196"/>
      <c r="D83" s="197" t="e">
        <f t="shared" si="16"/>
        <v>#DIV/0!</v>
      </c>
      <c r="E83" s="197" t="e">
        <f t="shared" si="17"/>
        <v>#DIV/0!</v>
      </c>
      <c r="F83" s="198" t="e">
        <f t="shared" si="14"/>
        <v>#DIV/0!</v>
      </c>
      <c r="G83" s="198" t="e">
        <f t="shared" si="18"/>
        <v>#N/A</v>
      </c>
      <c r="I83" s="207"/>
      <c r="J83" s="196"/>
      <c r="K83" s="197" t="e">
        <f t="shared" si="15"/>
        <v>#DIV/0!</v>
      </c>
      <c r="L83" s="197" t="e">
        <f t="shared" si="20"/>
        <v>#DIV/0!</v>
      </c>
      <c r="M83" s="198" t="e">
        <f t="shared" si="19"/>
        <v>#DIV/0!</v>
      </c>
    </row>
    <row r="84" spans="2:13" ht="15" hidden="1" outlineLevel="1" thickBot="1">
      <c r="B84" s="207"/>
      <c r="C84" s="196"/>
      <c r="D84" s="197" t="e">
        <f t="shared" si="16"/>
        <v>#DIV/0!</v>
      </c>
      <c r="E84" s="197" t="e">
        <f t="shared" si="17"/>
        <v>#DIV/0!</v>
      </c>
      <c r="F84" s="198" t="e">
        <f t="shared" si="14"/>
        <v>#DIV/0!</v>
      </c>
      <c r="G84" s="198" t="e">
        <f t="shared" si="18"/>
        <v>#N/A</v>
      </c>
      <c r="I84" s="207"/>
      <c r="J84" s="196"/>
      <c r="K84" s="197" t="e">
        <f t="shared" si="15"/>
        <v>#DIV/0!</v>
      </c>
      <c r="L84" s="197" t="e">
        <f t="shared" si="20"/>
        <v>#DIV/0!</v>
      </c>
      <c r="M84" s="198" t="e">
        <f t="shared" si="19"/>
        <v>#DIV/0!</v>
      </c>
    </row>
    <row r="85" spans="2:13" ht="15" hidden="1" outlineLevel="1" thickBot="1">
      <c r="B85" s="207"/>
      <c r="C85" s="196"/>
      <c r="D85" s="197" t="e">
        <f t="shared" si="16"/>
        <v>#DIV/0!</v>
      </c>
      <c r="E85" s="197" t="e">
        <f t="shared" si="17"/>
        <v>#DIV/0!</v>
      </c>
      <c r="F85" s="198" t="e">
        <f t="shared" si="14"/>
        <v>#DIV/0!</v>
      </c>
      <c r="G85" s="198" t="e">
        <f t="shared" si="18"/>
        <v>#N/A</v>
      </c>
      <c r="I85" s="207"/>
      <c r="J85" s="196"/>
      <c r="K85" s="197" t="e">
        <f t="shared" si="15"/>
        <v>#DIV/0!</v>
      </c>
      <c r="L85" s="197" t="e">
        <f t="shared" si="20"/>
        <v>#DIV/0!</v>
      </c>
      <c r="M85" s="198" t="e">
        <f t="shared" si="19"/>
        <v>#DIV/0!</v>
      </c>
    </row>
    <row r="86" spans="2:13" ht="15" hidden="1" outlineLevel="1" thickBot="1">
      <c r="B86" s="207"/>
      <c r="C86" s="196"/>
      <c r="D86" s="197" t="e">
        <f t="shared" si="16"/>
        <v>#DIV/0!</v>
      </c>
      <c r="E86" s="197" t="e">
        <f t="shared" si="17"/>
        <v>#DIV/0!</v>
      </c>
      <c r="F86" s="198" t="e">
        <f t="shared" si="14"/>
        <v>#DIV/0!</v>
      </c>
      <c r="G86" s="198" t="e">
        <f t="shared" si="18"/>
        <v>#N/A</v>
      </c>
      <c r="I86" s="207"/>
      <c r="J86" s="196"/>
      <c r="K86" s="197" t="e">
        <f t="shared" si="15"/>
        <v>#DIV/0!</v>
      </c>
      <c r="L86" s="197" t="e">
        <f t="shared" si="20"/>
        <v>#DIV/0!</v>
      </c>
      <c r="M86" s="198" t="e">
        <f t="shared" si="19"/>
        <v>#DIV/0!</v>
      </c>
    </row>
    <row r="87" spans="2:13" ht="15" hidden="1" outlineLevel="1" thickBot="1">
      <c r="B87" s="207"/>
      <c r="C87" s="196"/>
      <c r="D87" s="197" t="e">
        <f t="shared" si="16"/>
        <v>#DIV/0!</v>
      </c>
      <c r="E87" s="197" t="e">
        <f t="shared" si="17"/>
        <v>#DIV/0!</v>
      </c>
      <c r="F87" s="198" t="e">
        <f t="shared" si="14"/>
        <v>#DIV/0!</v>
      </c>
      <c r="G87" s="198" t="e">
        <f t="shared" si="18"/>
        <v>#N/A</v>
      </c>
      <c r="I87" s="207"/>
      <c r="J87" s="196"/>
      <c r="K87" s="197" t="e">
        <f t="shared" si="15"/>
        <v>#DIV/0!</v>
      </c>
      <c r="L87" s="197" t="e">
        <f t="shared" si="20"/>
        <v>#DIV/0!</v>
      </c>
      <c r="M87" s="198" t="e">
        <f t="shared" si="19"/>
        <v>#DIV/0!</v>
      </c>
    </row>
    <row r="88" spans="2:13" ht="15" hidden="1" outlineLevel="1" thickBot="1">
      <c r="B88" s="207"/>
      <c r="C88" s="196"/>
      <c r="D88" s="197" t="e">
        <f t="shared" si="16"/>
        <v>#DIV/0!</v>
      </c>
      <c r="E88" s="197" t="e">
        <f t="shared" si="17"/>
        <v>#DIV/0!</v>
      </c>
      <c r="F88" s="198" t="e">
        <f t="shared" si="14"/>
        <v>#DIV/0!</v>
      </c>
      <c r="G88" s="198" t="e">
        <f t="shared" si="18"/>
        <v>#N/A</v>
      </c>
      <c r="I88" s="207"/>
      <c r="J88" s="196"/>
      <c r="K88" s="197" t="e">
        <f t="shared" si="15"/>
        <v>#DIV/0!</v>
      </c>
      <c r="L88" s="197" t="e">
        <f t="shared" si="20"/>
        <v>#DIV/0!</v>
      </c>
      <c r="M88" s="198" t="e">
        <f t="shared" si="19"/>
        <v>#DIV/0!</v>
      </c>
    </row>
    <row r="89" spans="2:13" ht="15" hidden="1" outlineLevel="1" thickBot="1">
      <c r="B89" s="207"/>
      <c r="C89" s="196"/>
      <c r="D89" s="197" t="e">
        <f t="shared" si="16"/>
        <v>#DIV/0!</v>
      </c>
      <c r="E89" s="197" t="e">
        <f t="shared" si="17"/>
        <v>#DIV/0!</v>
      </c>
      <c r="F89" s="198" t="e">
        <f t="shared" si="14"/>
        <v>#DIV/0!</v>
      </c>
      <c r="G89" s="198" t="e">
        <f t="shared" si="18"/>
        <v>#N/A</v>
      </c>
      <c r="I89" s="207"/>
      <c r="J89" s="196"/>
      <c r="K89" s="197" t="e">
        <f t="shared" si="15"/>
        <v>#DIV/0!</v>
      </c>
      <c r="L89" s="197" t="e">
        <f t="shared" si="20"/>
        <v>#DIV/0!</v>
      </c>
      <c r="M89" s="198" t="e">
        <f t="shared" si="19"/>
        <v>#DIV/0!</v>
      </c>
    </row>
    <row r="90" spans="2:13" ht="15" hidden="1" outlineLevel="1" thickBot="1">
      <c r="B90" s="207"/>
      <c r="C90" s="196"/>
      <c r="D90" s="197" t="e">
        <f t="shared" si="16"/>
        <v>#DIV/0!</v>
      </c>
      <c r="E90" s="197" t="e">
        <f t="shared" si="17"/>
        <v>#DIV/0!</v>
      </c>
      <c r="F90" s="198" t="e">
        <f t="shared" si="14"/>
        <v>#DIV/0!</v>
      </c>
      <c r="G90" s="198" t="e">
        <f t="shared" si="18"/>
        <v>#N/A</v>
      </c>
      <c r="I90" s="207"/>
      <c r="J90" s="196"/>
      <c r="K90" s="197" t="e">
        <f t="shared" si="15"/>
        <v>#DIV/0!</v>
      </c>
      <c r="L90" s="197" t="e">
        <f t="shared" si="20"/>
        <v>#DIV/0!</v>
      </c>
      <c r="M90" s="198" t="e">
        <f t="shared" si="19"/>
        <v>#DIV/0!</v>
      </c>
    </row>
    <row r="91" spans="2:13" ht="15" hidden="1" outlineLevel="1" thickBot="1">
      <c r="B91" s="207"/>
      <c r="C91" s="196"/>
      <c r="D91" s="197" t="e">
        <f t="shared" si="16"/>
        <v>#DIV/0!</v>
      </c>
      <c r="E91" s="197" t="e">
        <f t="shared" si="17"/>
        <v>#DIV/0!</v>
      </c>
      <c r="F91" s="198" t="e">
        <f t="shared" si="14"/>
        <v>#DIV/0!</v>
      </c>
      <c r="G91" s="198" t="e">
        <f t="shared" si="18"/>
        <v>#N/A</v>
      </c>
      <c r="I91" s="207"/>
      <c r="J91" s="196"/>
      <c r="K91" s="197" t="e">
        <f t="shared" si="15"/>
        <v>#DIV/0!</v>
      </c>
      <c r="L91" s="197" t="e">
        <f t="shared" si="20"/>
        <v>#DIV/0!</v>
      </c>
      <c r="M91" s="198" t="e">
        <f t="shared" si="19"/>
        <v>#DIV/0!</v>
      </c>
    </row>
    <row r="92" spans="2:13" ht="15" hidden="1" outlineLevel="1" thickBot="1">
      <c r="B92" s="207"/>
      <c r="C92" s="196"/>
      <c r="D92" s="197" t="e">
        <f t="shared" si="16"/>
        <v>#DIV/0!</v>
      </c>
      <c r="E92" s="197" t="e">
        <f t="shared" si="17"/>
        <v>#DIV/0!</v>
      </c>
      <c r="F92" s="198" t="e">
        <f t="shared" si="14"/>
        <v>#DIV/0!</v>
      </c>
      <c r="G92" s="198" t="e">
        <f t="shared" si="18"/>
        <v>#N/A</v>
      </c>
      <c r="I92" s="207"/>
      <c r="J92" s="196"/>
      <c r="K92" s="197" t="e">
        <f t="shared" si="15"/>
        <v>#DIV/0!</v>
      </c>
      <c r="L92" s="197" t="e">
        <f t="shared" si="20"/>
        <v>#DIV/0!</v>
      </c>
      <c r="M92" s="198" t="e">
        <f t="shared" si="19"/>
        <v>#DIV/0!</v>
      </c>
    </row>
    <row r="93" spans="2:13" ht="15" hidden="1" outlineLevel="1" thickBot="1">
      <c r="B93" s="207"/>
      <c r="C93" s="196"/>
      <c r="D93" s="197" t="e">
        <f t="shared" si="16"/>
        <v>#DIV/0!</v>
      </c>
      <c r="E93" s="197" t="e">
        <f t="shared" si="17"/>
        <v>#DIV/0!</v>
      </c>
      <c r="F93" s="198" t="e">
        <f t="shared" si="14"/>
        <v>#DIV/0!</v>
      </c>
      <c r="G93" s="198" t="e">
        <f t="shared" si="18"/>
        <v>#N/A</v>
      </c>
      <c r="I93" s="207"/>
      <c r="J93" s="196"/>
      <c r="K93" s="197" t="e">
        <f t="shared" si="15"/>
        <v>#DIV/0!</v>
      </c>
      <c r="L93" s="197" t="e">
        <f t="shared" si="20"/>
        <v>#DIV/0!</v>
      </c>
      <c r="M93" s="198" t="e">
        <f t="shared" si="19"/>
        <v>#DIV/0!</v>
      </c>
    </row>
    <row r="94" spans="2:13" ht="15" hidden="1" customHeight="1" outlineLevel="1">
      <c r="B94" s="207"/>
      <c r="C94" s="196"/>
      <c r="D94" s="197" t="e">
        <f t="shared" si="16"/>
        <v>#DIV/0!</v>
      </c>
      <c r="E94" s="197" t="e">
        <f t="shared" si="17"/>
        <v>#DIV/0!</v>
      </c>
      <c r="F94" s="198" t="e">
        <f t="shared" si="14"/>
        <v>#DIV/0!</v>
      </c>
      <c r="G94" s="198" t="e">
        <f t="shared" si="18"/>
        <v>#N/A</v>
      </c>
      <c r="I94" s="207"/>
      <c r="J94" s="196"/>
      <c r="K94" s="197" t="e">
        <f t="shared" si="15"/>
        <v>#DIV/0!</v>
      </c>
      <c r="L94" s="197" t="e">
        <f t="shared" si="20"/>
        <v>#DIV/0!</v>
      </c>
      <c r="M94" s="198" t="e">
        <f t="shared" si="19"/>
        <v>#DIV/0!</v>
      </c>
    </row>
    <row r="95" spans="2:13" ht="15" hidden="1" outlineLevel="1" thickBot="1">
      <c r="B95" s="207"/>
      <c r="C95" s="196"/>
      <c r="D95" s="197" t="e">
        <f t="shared" si="16"/>
        <v>#DIV/0!</v>
      </c>
      <c r="E95" s="197" t="e">
        <f t="shared" si="17"/>
        <v>#DIV/0!</v>
      </c>
      <c r="F95" s="198" t="e">
        <f t="shared" si="14"/>
        <v>#DIV/0!</v>
      </c>
      <c r="G95" s="198" t="e">
        <f t="shared" si="18"/>
        <v>#N/A</v>
      </c>
      <c r="I95" s="207"/>
      <c r="J95" s="196"/>
      <c r="K95" s="197" t="e">
        <f t="shared" si="15"/>
        <v>#DIV/0!</v>
      </c>
      <c r="L95" s="197" t="e">
        <f t="shared" si="20"/>
        <v>#DIV/0!</v>
      </c>
      <c r="M95" s="198" t="e">
        <f t="shared" si="19"/>
        <v>#DIV/0!</v>
      </c>
    </row>
    <row r="96" spans="2:13" ht="15" hidden="1" outlineLevel="1" thickBot="1">
      <c r="B96" s="207"/>
      <c r="C96" s="196"/>
      <c r="D96" s="197" t="e">
        <f t="shared" si="16"/>
        <v>#DIV/0!</v>
      </c>
      <c r="E96" s="197" t="e">
        <f t="shared" si="17"/>
        <v>#DIV/0!</v>
      </c>
      <c r="F96" s="198" t="e">
        <f t="shared" si="14"/>
        <v>#DIV/0!</v>
      </c>
      <c r="G96" s="198" t="e">
        <f t="shared" si="18"/>
        <v>#N/A</v>
      </c>
      <c r="I96" s="207"/>
      <c r="J96" s="196"/>
      <c r="K96" s="197" t="e">
        <f t="shared" si="15"/>
        <v>#DIV/0!</v>
      </c>
      <c r="L96" s="197" t="e">
        <f t="shared" si="20"/>
        <v>#DIV/0!</v>
      </c>
      <c r="M96" s="198" t="e">
        <f t="shared" si="19"/>
        <v>#DIV/0!</v>
      </c>
    </row>
    <row r="97" spans="2:13" ht="15" hidden="1" outlineLevel="1" thickBot="1">
      <c r="B97" s="207"/>
      <c r="C97" s="196"/>
      <c r="D97" s="197" t="e">
        <f t="shared" si="16"/>
        <v>#DIV/0!</v>
      </c>
      <c r="E97" s="197" t="e">
        <f t="shared" si="17"/>
        <v>#DIV/0!</v>
      </c>
      <c r="F97" s="198" t="e">
        <f t="shared" si="14"/>
        <v>#DIV/0!</v>
      </c>
      <c r="G97" s="198" t="e">
        <f t="shared" si="18"/>
        <v>#N/A</v>
      </c>
      <c r="I97" s="207"/>
      <c r="J97" s="196"/>
      <c r="K97" s="197" t="e">
        <f t="shared" si="15"/>
        <v>#DIV/0!</v>
      </c>
      <c r="L97" s="197" t="e">
        <f t="shared" si="20"/>
        <v>#DIV/0!</v>
      </c>
      <c r="M97" s="198" t="e">
        <f t="shared" si="19"/>
        <v>#DIV/0!</v>
      </c>
    </row>
    <row r="98" spans="2:13" ht="15" hidden="1" outlineLevel="1" thickBot="1">
      <c r="B98" s="207"/>
      <c r="C98" s="196"/>
      <c r="D98" s="197" t="e">
        <f t="shared" si="16"/>
        <v>#DIV/0!</v>
      </c>
      <c r="E98" s="197" t="e">
        <f t="shared" si="17"/>
        <v>#DIV/0!</v>
      </c>
      <c r="F98" s="198" t="e">
        <f t="shared" si="14"/>
        <v>#DIV/0!</v>
      </c>
      <c r="G98" s="198" t="e">
        <f t="shared" si="18"/>
        <v>#N/A</v>
      </c>
      <c r="I98" s="207"/>
      <c r="J98" s="196"/>
      <c r="K98" s="197" t="e">
        <f t="shared" si="15"/>
        <v>#DIV/0!</v>
      </c>
      <c r="L98" s="197" t="e">
        <f t="shared" si="20"/>
        <v>#DIV/0!</v>
      </c>
      <c r="M98" s="198" t="e">
        <f t="shared" si="19"/>
        <v>#DIV/0!</v>
      </c>
    </row>
    <row r="99" spans="2:13" ht="15" hidden="1" outlineLevel="1" thickBot="1">
      <c r="B99" s="207"/>
      <c r="C99" s="196"/>
      <c r="D99" s="197" t="e">
        <f t="shared" si="16"/>
        <v>#DIV/0!</v>
      </c>
      <c r="E99" s="197" t="e">
        <f t="shared" si="17"/>
        <v>#DIV/0!</v>
      </c>
      <c r="F99" s="198" t="e">
        <f t="shared" si="14"/>
        <v>#DIV/0!</v>
      </c>
      <c r="G99" s="198" t="e">
        <f t="shared" si="18"/>
        <v>#N/A</v>
      </c>
      <c r="I99" s="207"/>
      <c r="J99" s="196"/>
      <c r="K99" s="197" t="e">
        <f t="shared" si="15"/>
        <v>#DIV/0!</v>
      </c>
      <c r="L99" s="197" t="e">
        <f t="shared" si="20"/>
        <v>#DIV/0!</v>
      </c>
      <c r="M99" s="198" t="e">
        <f t="shared" si="19"/>
        <v>#DIV/0!</v>
      </c>
    </row>
    <row r="100" spans="2:13" ht="15" hidden="1" outlineLevel="1" thickBot="1">
      <c r="B100" s="207"/>
      <c r="C100" s="196"/>
      <c r="D100" s="197" t="e">
        <f t="shared" si="16"/>
        <v>#DIV/0!</v>
      </c>
      <c r="E100" s="197" t="e">
        <f t="shared" si="17"/>
        <v>#DIV/0!</v>
      </c>
      <c r="F100" s="198" t="e">
        <f t="shared" si="14"/>
        <v>#DIV/0!</v>
      </c>
      <c r="G100" s="198" t="e">
        <f t="shared" si="18"/>
        <v>#N/A</v>
      </c>
      <c r="I100" s="207"/>
      <c r="J100" s="196"/>
      <c r="K100" s="197" t="e">
        <f t="shared" si="15"/>
        <v>#DIV/0!</v>
      </c>
      <c r="L100" s="197" t="e">
        <f t="shared" si="20"/>
        <v>#DIV/0!</v>
      </c>
      <c r="M100" s="198" t="e">
        <f t="shared" si="19"/>
        <v>#DIV/0!</v>
      </c>
    </row>
    <row r="101" spans="2:13" ht="15" hidden="1" outlineLevel="1" thickBot="1">
      <c r="B101" s="207"/>
      <c r="C101" s="196"/>
      <c r="D101" s="197" t="e">
        <f t="shared" si="16"/>
        <v>#DIV/0!</v>
      </c>
      <c r="E101" s="197" t="e">
        <f t="shared" si="17"/>
        <v>#DIV/0!</v>
      </c>
      <c r="F101" s="198" t="e">
        <f t="shared" si="14"/>
        <v>#DIV/0!</v>
      </c>
      <c r="G101" s="198" t="e">
        <f t="shared" si="18"/>
        <v>#N/A</v>
      </c>
      <c r="I101" s="207"/>
      <c r="J101" s="196"/>
      <c r="K101" s="197" t="e">
        <f t="shared" si="15"/>
        <v>#DIV/0!</v>
      </c>
      <c r="L101" s="197" t="e">
        <f t="shared" si="20"/>
        <v>#DIV/0!</v>
      </c>
      <c r="M101" s="198" t="e">
        <f t="shared" si="19"/>
        <v>#DIV/0!</v>
      </c>
    </row>
    <row r="102" spans="2:13" ht="15" hidden="1" outlineLevel="1" thickBot="1">
      <c r="B102" s="207"/>
      <c r="C102" s="196"/>
      <c r="D102" s="197" t="e">
        <f t="shared" si="16"/>
        <v>#DIV/0!</v>
      </c>
      <c r="E102" s="197" t="e">
        <f t="shared" si="17"/>
        <v>#DIV/0!</v>
      </c>
      <c r="F102" s="198" t="e">
        <f t="shared" si="14"/>
        <v>#DIV/0!</v>
      </c>
      <c r="G102" s="198" t="e">
        <f t="shared" si="18"/>
        <v>#N/A</v>
      </c>
      <c r="I102" s="207"/>
      <c r="J102" s="196"/>
      <c r="K102" s="197" t="e">
        <f t="shared" si="15"/>
        <v>#DIV/0!</v>
      </c>
      <c r="L102" s="197" t="e">
        <f t="shared" si="20"/>
        <v>#DIV/0!</v>
      </c>
      <c r="M102" s="198" t="e">
        <f t="shared" si="19"/>
        <v>#DIV/0!</v>
      </c>
    </row>
    <row r="103" spans="2:13" ht="15" hidden="1" outlineLevel="1" thickBot="1">
      <c r="B103" s="207"/>
      <c r="C103" s="196"/>
      <c r="D103" s="197" t="e">
        <f t="shared" si="16"/>
        <v>#DIV/0!</v>
      </c>
      <c r="E103" s="197" t="e">
        <f t="shared" si="17"/>
        <v>#DIV/0!</v>
      </c>
      <c r="F103" s="198" t="e">
        <f t="shared" si="14"/>
        <v>#DIV/0!</v>
      </c>
      <c r="G103" s="198" t="e">
        <f t="shared" si="18"/>
        <v>#N/A</v>
      </c>
      <c r="I103" s="207"/>
      <c r="J103" s="196"/>
      <c r="K103" s="197" t="e">
        <f t="shared" si="15"/>
        <v>#DIV/0!</v>
      </c>
      <c r="L103" s="197" t="e">
        <f t="shared" si="20"/>
        <v>#DIV/0!</v>
      </c>
      <c r="M103" s="198" t="e">
        <f t="shared" si="19"/>
        <v>#DIV/0!</v>
      </c>
    </row>
    <row r="104" spans="2:13" ht="15" hidden="1" outlineLevel="1" thickBot="1">
      <c r="B104" s="207"/>
      <c r="C104" s="196"/>
      <c r="D104" s="197" t="e">
        <f t="shared" si="16"/>
        <v>#DIV/0!</v>
      </c>
      <c r="E104" s="197" t="e">
        <f t="shared" si="17"/>
        <v>#DIV/0!</v>
      </c>
      <c r="F104" s="198" t="e">
        <f t="shared" si="14"/>
        <v>#DIV/0!</v>
      </c>
      <c r="G104" s="198" t="e">
        <f t="shared" si="18"/>
        <v>#N/A</v>
      </c>
      <c r="I104" s="207"/>
      <c r="J104" s="196"/>
      <c r="K104" s="197" t="e">
        <f t="shared" si="15"/>
        <v>#DIV/0!</v>
      </c>
      <c r="L104" s="197" t="e">
        <f t="shared" si="20"/>
        <v>#DIV/0!</v>
      </c>
      <c r="M104" s="198" t="e">
        <f t="shared" si="19"/>
        <v>#DIV/0!</v>
      </c>
    </row>
    <row r="105" spans="2:13" ht="15" hidden="1" outlineLevel="1" thickBot="1">
      <c r="B105" s="207"/>
      <c r="C105" s="196"/>
      <c r="D105" s="197" t="e">
        <f t="shared" si="16"/>
        <v>#DIV/0!</v>
      </c>
      <c r="E105" s="197" t="e">
        <f t="shared" si="17"/>
        <v>#DIV/0!</v>
      </c>
      <c r="F105" s="198" t="e">
        <f t="shared" si="14"/>
        <v>#DIV/0!</v>
      </c>
      <c r="G105" s="198" t="e">
        <f t="shared" si="18"/>
        <v>#N/A</v>
      </c>
      <c r="I105" s="207"/>
      <c r="J105" s="196"/>
      <c r="K105" s="197" t="e">
        <f t="shared" si="15"/>
        <v>#DIV/0!</v>
      </c>
      <c r="L105" s="197" t="e">
        <f t="shared" si="20"/>
        <v>#DIV/0!</v>
      </c>
      <c r="M105" s="198" t="e">
        <f t="shared" si="19"/>
        <v>#DIV/0!</v>
      </c>
    </row>
    <row r="106" spans="2:13" ht="15" hidden="1" outlineLevel="1" thickBot="1">
      <c r="B106" s="207"/>
      <c r="C106" s="196"/>
      <c r="D106" s="197" t="e">
        <f t="shared" si="16"/>
        <v>#DIV/0!</v>
      </c>
      <c r="E106" s="197" t="e">
        <f>D106+E105</f>
        <v>#DIV/0!</v>
      </c>
      <c r="F106" s="198" t="e">
        <f t="shared" si="14"/>
        <v>#DIV/0!</v>
      </c>
      <c r="G106" s="198" t="e">
        <f t="shared" si="18"/>
        <v>#N/A</v>
      </c>
      <c r="I106" s="207"/>
      <c r="J106" s="196"/>
      <c r="K106" s="197" t="e">
        <f t="shared" si="15"/>
        <v>#DIV/0!</v>
      </c>
      <c r="L106" s="197" t="e">
        <f t="shared" si="20"/>
        <v>#DIV/0!</v>
      </c>
      <c r="M106" s="198" t="e">
        <f t="shared" si="19"/>
        <v>#DIV/0!</v>
      </c>
    </row>
    <row r="107" spans="2:13" ht="15" hidden="1" outlineLevel="1" thickBot="1">
      <c r="B107" s="207"/>
      <c r="C107" s="196"/>
      <c r="D107" s="197" t="e">
        <f t="shared" si="16"/>
        <v>#DIV/0!</v>
      </c>
      <c r="E107" s="197" t="e">
        <f t="shared" si="17"/>
        <v>#DIV/0!</v>
      </c>
      <c r="F107" s="198" t="e">
        <f t="shared" si="14"/>
        <v>#DIV/0!</v>
      </c>
      <c r="G107" s="198" t="e">
        <f t="shared" si="18"/>
        <v>#N/A</v>
      </c>
      <c r="I107" s="207"/>
      <c r="J107" s="196"/>
      <c r="K107" s="197" t="e">
        <f t="shared" si="15"/>
        <v>#DIV/0!</v>
      </c>
      <c r="L107" s="197" t="e">
        <f t="shared" si="20"/>
        <v>#DIV/0!</v>
      </c>
      <c r="M107" s="198" t="e">
        <f t="shared" si="19"/>
        <v>#DIV/0!</v>
      </c>
    </row>
    <row r="108" spans="2:13" ht="15" hidden="1" outlineLevel="1" thickBot="1">
      <c r="B108" s="207"/>
      <c r="C108" s="196"/>
      <c r="D108" s="197" t="e">
        <f t="shared" si="16"/>
        <v>#DIV/0!</v>
      </c>
      <c r="E108" s="197" t="e">
        <f t="shared" si="17"/>
        <v>#DIV/0!</v>
      </c>
      <c r="F108" s="198" t="e">
        <f t="shared" si="14"/>
        <v>#DIV/0!</v>
      </c>
      <c r="G108" s="198" t="e">
        <f t="shared" si="18"/>
        <v>#N/A</v>
      </c>
      <c r="I108" s="207"/>
      <c r="J108" s="196"/>
      <c r="K108" s="197" t="e">
        <f t="shared" si="15"/>
        <v>#DIV/0!</v>
      </c>
      <c r="L108" s="197" t="e">
        <f t="shared" si="20"/>
        <v>#DIV/0!</v>
      </c>
      <c r="M108" s="198" t="e">
        <f t="shared" si="19"/>
        <v>#DIV/0!</v>
      </c>
    </row>
    <row r="109" spans="2:13" ht="15" hidden="1" outlineLevel="1" thickBot="1">
      <c r="B109" s="207"/>
      <c r="C109" s="196"/>
      <c r="D109" s="197" t="e">
        <f t="shared" si="16"/>
        <v>#DIV/0!</v>
      </c>
      <c r="E109" s="197" t="e">
        <f t="shared" si="17"/>
        <v>#DIV/0!</v>
      </c>
      <c r="F109" s="198" t="e">
        <f t="shared" si="14"/>
        <v>#DIV/0!</v>
      </c>
      <c r="G109" s="198" t="e">
        <f t="shared" si="18"/>
        <v>#N/A</v>
      </c>
      <c r="I109" s="207"/>
      <c r="J109" s="196"/>
      <c r="K109" s="197" t="e">
        <f t="shared" si="15"/>
        <v>#DIV/0!</v>
      </c>
      <c r="L109" s="197" t="e">
        <f t="shared" si="20"/>
        <v>#DIV/0!</v>
      </c>
      <c r="M109" s="198" t="e">
        <f t="shared" si="19"/>
        <v>#DIV/0!</v>
      </c>
    </row>
    <row r="110" spans="2:13" ht="16" hidden="1" customHeight="1" outlineLevel="1">
      <c r="B110" s="207"/>
      <c r="C110" s="196"/>
      <c r="D110" s="197" t="e">
        <f t="shared" si="16"/>
        <v>#DIV/0!</v>
      </c>
      <c r="E110" s="197" t="e">
        <f t="shared" si="17"/>
        <v>#DIV/0!</v>
      </c>
      <c r="F110" s="198" t="e">
        <f t="shared" si="14"/>
        <v>#DIV/0!</v>
      </c>
      <c r="G110" s="198" t="e">
        <f t="shared" si="18"/>
        <v>#N/A</v>
      </c>
      <c r="I110" s="207"/>
      <c r="J110" s="196"/>
      <c r="K110" s="197" t="e">
        <f t="shared" si="15"/>
        <v>#DIV/0!</v>
      </c>
      <c r="L110" s="197" t="e">
        <f t="shared" si="20"/>
        <v>#DIV/0!</v>
      </c>
      <c r="M110" s="198" t="e">
        <f t="shared" si="19"/>
        <v>#DIV/0!</v>
      </c>
    </row>
    <row r="111" spans="2:13" ht="15" hidden="1" outlineLevel="1" thickBot="1">
      <c r="B111" s="207"/>
      <c r="C111" s="196"/>
      <c r="D111" s="197" t="e">
        <f t="shared" si="16"/>
        <v>#DIV/0!</v>
      </c>
      <c r="E111" s="197" t="e">
        <f t="shared" si="17"/>
        <v>#DIV/0!</v>
      </c>
      <c r="F111" s="198" t="e">
        <f t="shared" si="14"/>
        <v>#DIV/0!</v>
      </c>
      <c r="G111" s="198" t="e">
        <f t="shared" si="18"/>
        <v>#N/A</v>
      </c>
      <c r="I111" s="207"/>
      <c r="J111" s="196"/>
      <c r="K111" s="197" t="e">
        <f t="shared" si="15"/>
        <v>#DIV/0!</v>
      </c>
      <c r="L111" s="197" t="e">
        <f t="shared" si="20"/>
        <v>#DIV/0!</v>
      </c>
      <c r="M111" s="198" t="e">
        <f t="shared" si="19"/>
        <v>#DIV/0!</v>
      </c>
    </row>
    <row r="112" spans="2:13" ht="15" hidden="1" outlineLevel="1" thickBot="1">
      <c r="B112" s="207"/>
      <c r="C112" s="196"/>
      <c r="D112" s="197" t="e">
        <f t="shared" si="16"/>
        <v>#DIV/0!</v>
      </c>
      <c r="E112" s="197" t="e">
        <f t="shared" si="17"/>
        <v>#DIV/0!</v>
      </c>
      <c r="F112" s="198" t="e">
        <f t="shared" si="14"/>
        <v>#DIV/0!</v>
      </c>
      <c r="G112" s="198" t="e">
        <f t="shared" si="18"/>
        <v>#N/A</v>
      </c>
      <c r="I112" s="207"/>
      <c r="J112" s="196"/>
      <c r="K112" s="197" t="e">
        <f t="shared" si="15"/>
        <v>#DIV/0!</v>
      </c>
      <c r="L112" s="197" t="e">
        <f t="shared" si="20"/>
        <v>#DIV/0!</v>
      </c>
      <c r="M112" s="198" t="e">
        <f t="shared" si="19"/>
        <v>#DIV/0!</v>
      </c>
    </row>
    <row r="113" spans="2:13" ht="15" hidden="1" outlineLevel="1" thickBot="1">
      <c r="B113" s="207"/>
      <c r="C113" s="196"/>
      <c r="D113" s="197" t="e">
        <f t="shared" si="16"/>
        <v>#DIV/0!</v>
      </c>
      <c r="E113" s="197" t="e">
        <f t="shared" si="17"/>
        <v>#DIV/0!</v>
      </c>
      <c r="F113" s="198" t="e">
        <f t="shared" si="14"/>
        <v>#DIV/0!</v>
      </c>
      <c r="G113" s="198" t="e">
        <f t="shared" si="18"/>
        <v>#N/A</v>
      </c>
      <c r="I113" s="207"/>
      <c r="J113" s="196"/>
      <c r="K113" s="197" t="e">
        <f t="shared" si="15"/>
        <v>#DIV/0!</v>
      </c>
      <c r="L113" s="197" t="e">
        <f t="shared" si="20"/>
        <v>#DIV/0!</v>
      </c>
      <c r="M113" s="198" t="e">
        <f t="shared" si="19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10" priority="10" operator="equal">
      <formula>"C"</formula>
    </cfRule>
    <cfRule type="cellIs" dxfId="309" priority="11" operator="equal">
      <formula>"B"</formula>
    </cfRule>
    <cfRule type="cellIs" dxfId="308" priority="12" operator="equal">
      <formula>"A"</formula>
    </cfRule>
  </conditionalFormatting>
  <conditionalFormatting sqref="G62:G113">
    <cfRule type="cellIs" dxfId="307" priority="7" operator="equal">
      <formula>"C"</formula>
    </cfRule>
    <cfRule type="cellIs" dxfId="306" priority="8" operator="equal">
      <formula>"B"</formula>
    </cfRule>
    <cfRule type="cellIs" dxfId="305" priority="9" operator="equal">
      <formula>"A"</formula>
    </cfRule>
  </conditionalFormatting>
  <conditionalFormatting sqref="F4:F57">
    <cfRule type="cellIs" dxfId="304" priority="4" operator="equal">
      <formula>"C"</formula>
    </cfRule>
    <cfRule type="cellIs" dxfId="303" priority="5" operator="equal">
      <formula>"B"</formula>
    </cfRule>
    <cfRule type="cellIs" dxfId="302" priority="6" operator="equal">
      <formula>"A"</formula>
    </cfRule>
  </conditionalFormatting>
  <conditionalFormatting sqref="F62:F113">
    <cfRule type="cellIs" dxfId="301" priority="1" operator="equal">
      <formula>"C"</formula>
    </cfRule>
    <cfRule type="cellIs" dxfId="300" priority="2" operator="equal">
      <formula>"B"</formula>
    </cfRule>
    <cfRule type="cellIs" dxfId="299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B300-D174-42CA-8422-F966BB694507}">
  <dimension ref="B1:Q102"/>
  <sheetViews>
    <sheetView topLeftCell="A31" zoomScale="80" zoomScaleNormal="80" workbookViewId="0">
      <selection activeCell="C45" sqref="C4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111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11'!AL4</f>
        <v>90111.225774862804</v>
      </c>
      <c r="D4" s="197">
        <f t="shared" ref="D4:D44" si="0">C4/C$45</f>
        <v>0.34208721225282557</v>
      </c>
      <c r="E4" s="197">
        <f>D4</f>
        <v>0.34208721225282557</v>
      </c>
      <c r="F4" s="198" t="str">
        <f>IF(AND(E4&lt;=0),"C",IF(E4&lt;=0.8,"A",IF(E4&lt;=0.95,"B","C")))</f>
        <v>A</v>
      </c>
      <c r="G4" s="198" t="str">
        <f t="shared" ref="G4:G44" si="1">VLOOKUP(B$4:B$44,I$4:M$44,5,0)</f>
        <v>A</v>
      </c>
      <c r="I4" s="99" t="s">
        <v>94</v>
      </c>
      <c r="J4" s="196">
        <f>'Юнит 11'!S4</f>
        <v>252</v>
      </c>
      <c r="K4" s="197">
        <f t="shared" ref="K4:K44" si="2">J4/J$45</f>
        <v>0.32142857142857145</v>
      </c>
      <c r="L4" s="197">
        <f>K4</f>
        <v>0.32142857142857145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11'!AL3</f>
        <v>40807.465478785351</v>
      </c>
      <c r="D5" s="197">
        <f t="shared" si="0"/>
        <v>0.15491646001596465</v>
      </c>
      <c r="E5" s="197">
        <f>E4+D5</f>
        <v>0.49700367226879022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11'!S3</f>
        <v>112</v>
      </c>
      <c r="K5" s="197">
        <f t="shared" si="2"/>
        <v>0.14285714285714285</v>
      </c>
      <c r="L5" s="197">
        <f>L4+K5</f>
        <v>0.4642857142857143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11'!AL8</f>
        <v>20439.648735596802</v>
      </c>
      <c r="D6" s="197">
        <f t="shared" si="0"/>
        <v>7.7594577093610145E-2</v>
      </c>
      <c r="E6" s="197">
        <f t="shared" ref="E6:E44" si="5">E5+D6</f>
        <v>0.57459824936240034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11'!S8</f>
        <v>63</v>
      </c>
      <c r="K6" s="197">
        <f t="shared" si="2"/>
        <v>8.0357142857142863E-2</v>
      </c>
      <c r="L6" s="197">
        <f t="shared" ref="L6:L44" si="6">L5+K6</f>
        <v>0.54464285714285721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95</v>
      </c>
      <c r="C7" s="196">
        <f>'Юнит 11'!AL5</f>
        <v>17033.042855841439</v>
      </c>
      <c r="D7" s="197">
        <f t="shared" si="0"/>
        <v>6.4662156092466894E-2</v>
      </c>
      <c r="E7" s="197">
        <f t="shared" si="5"/>
        <v>0.63926040545486718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11'!S5</f>
        <v>58</v>
      </c>
      <c r="K7" s="197">
        <f t="shared" si="2"/>
        <v>7.3979591836734693E-2</v>
      </c>
      <c r="L7" s="197">
        <f t="shared" si="6"/>
        <v>0.61862244897959195</v>
      </c>
      <c r="M7" s="198" t="str">
        <f t="shared" si="4"/>
        <v>A</v>
      </c>
    </row>
    <row r="8" spans="2:17" outlineLevel="1">
      <c r="B8" s="99" t="s">
        <v>96</v>
      </c>
      <c r="C8" s="196">
        <f>'Юнит 11'!AL6</f>
        <v>16026.328073386741</v>
      </c>
      <c r="D8" s="197">
        <f t="shared" si="0"/>
        <v>6.0840387489251357E-2</v>
      </c>
      <c r="E8" s="197">
        <f t="shared" si="5"/>
        <v>0.70010079294411853</v>
      </c>
      <c r="F8" s="198" t="str">
        <f t="shared" si="3"/>
        <v>A</v>
      </c>
      <c r="G8" s="198" t="str">
        <f t="shared" si="1"/>
        <v>A</v>
      </c>
      <c r="I8" s="99" t="s">
        <v>96</v>
      </c>
      <c r="J8" s="196">
        <f>'Юнит 11'!S6</f>
        <v>47</v>
      </c>
      <c r="K8" s="197">
        <f t="shared" si="2"/>
        <v>5.9948979591836732E-2</v>
      </c>
      <c r="L8" s="197">
        <f t="shared" si="6"/>
        <v>0.67857142857142871</v>
      </c>
      <c r="M8" s="198" t="str">
        <f t="shared" si="4"/>
        <v>A</v>
      </c>
    </row>
    <row r="9" spans="2:17" outlineLevel="1">
      <c r="B9" s="99" t="s">
        <v>99</v>
      </c>
      <c r="C9" s="196">
        <f>'Юнит 11'!AL9</f>
        <v>15602.72209607761</v>
      </c>
      <c r="D9" s="197">
        <f t="shared" si="0"/>
        <v>5.9232261680005754E-2</v>
      </c>
      <c r="E9" s="197">
        <f t="shared" si="5"/>
        <v>0.75933305462412426</v>
      </c>
      <c r="F9" s="198" t="str">
        <f t="shared" si="3"/>
        <v>A</v>
      </c>
      <c r="G9" s="198" t="str">
        <f t="shared" si="1"/>
        <v>A</v>
      </c>
      <c r="I9" s="99" t="s">
        <v>99</v>
      </c>
      <c r="J9" s="196">
        <f>'Юнит 11'!S9</f>
        <v>31</v>
      </c>
      <c r="K9" s="197">
        <f t="shared" si="2"/>
        <v>3.9540816326530615E-2</v>
      </c>
      <c r="L9" s="197">
        <f t="shared" si="6"/>
        <v>0.71811224489795933</v>
      </c>
      <c r="M9" s="198" t="str">
        <f t="shared" si="4"/>
        <v>A</v>
      </c>
    </row>
    <row r="10" spans="2:17" outlineLevel="1">
      <c r="B10" s="99" t="s">
        <v>170</v>
      </c>
      <c r="C10" s="196">
        <f>'Юнит 11'!AL19</f>
        <v>11683.630800000008</v>
      </c>
      <c r="D10" s="197">
        <f t="shared" si="0"/>
        <v>4.4354303861641575E-2</v>
      </c>
      <c r="E10" s="197">
        <f t="shared" si="5"/>
        <v>0.80368735848576578</v>
      </c>
      <c r="F10" s="198" t="str">
        <f t="shared" si="3"/>
        <v>B</v>
      </c>
      <c r="G10" s="198" t="str">
        <f t="shared" si="1"/>
        <v>A</v>
      </c>
      <c r="I10" s="99" t="s">
        <v>171</v>
      </c>
      <c r="J10" s="196">
        <f>'Юнит 11'!S20</f>
        <v>28</v>
      </c>
      <c r="K10" s="197">
        <f t="shared" si="2"/>
        <v>3.5714285714285712E-2</v>
      </c>
      <c r="L10" s="197">
        <f t="shared" si="6"/>
        <v>0.75382653061224503</v>
      </c>
      <c r="M10" s="198" t="str">
        <f t="shared" si="4"/>
        <v>A</v>
      </c>
    </row>
    <row r="11" spans="2:17" outlineLevel="1">
      <c r="B11" s="99" t="s">
        <v>176</v>
      </c>
      <c r="C11" s="196">
        <f>'Юнит 11'!AL31</f>
        <v>10852.687562210036</v>
      </c>
      <c r="D11" s="197">
        <f t="shared" si="0"/>
        <v>4.1199812805598215E-2</v>
      </c>
      <c r="E11" s="197">
        <f t="shared" si="5"/>
        <v>0.84488717129136404</v>
      </c>
      <c r="F11" s="198" t="str">
        <f t="shared" si="3"/>
        <v>B</v>
      </c>
      <c r="G11" s="198" t="str">
        <f t="shared" si="1"/>
        <v>B</v>
      </c>
      <c r="I11" s="99" t="s">
        <v>170</v>
      </c>
      <c r="J11" s="196">
        <f>'Юнит 11'!S19</f>
        <v>24</v>
      </c>
      <c r="K11" s="197">
        <f t="shared" si="2"/>
        <v>3.0612244897959183E-2</v>
      </c>
      <c r="L11" s="197">
        <f t="shared" si="6"/>
        <v>0.78443877551020424</v>
      </c>
      <c r="M11" s="198" t="str">
        <f t="shared" si="4"/>
        <v>A</v>
      </c>
    </row>
    <row r="12" spans="2:17" outlineLevel="1">
      <c r="B12" s="99" t="s">
        <v>171</v>
      </c>
      <c r="C12" s="196">
        <f>'Юнит 11'!AL20</f>
        <v>7502.0826217207896</v>
      </c>
      <c r="D12" s="197">
        <f t="shared" si="0"/>
        <v>2.8479986906034749E-2</v>
      </c>
      <c r="E12" s="197">
        <f t="shared" si="5"/>
        <v>0.87336715819739874</v>
      </c>
      <c r="F12" s="198" t="str">
        <f t="shared" si="3"/>
        <v>B</v>
      </c>
      <c r="G12" s="198" t="str">
        <f t="shared" si="1"/>
        <v>A</v>
      </c>
      <c r="I12" s="99" t="s">
        <v>97</v>
      </c>
      <c r="J12" s="196">
        <f>'Юнит 11'!S7</f>
        <v>22</v>
      </c>
      <c r="K12" s="197">
        <f t="shared" si="2"/>
        <v>2.8061224489795918E-2</v>
      </c>
      <c r="L12" s="197">
        <f t="shared" si="6"/>
        <v>0.81250000000000011</v>
      </c>
      <c r="M12" s="198" t="str">
        <f t="shared" si="4"/>
        <v>B</v>
      </c>
    </row>
    <row r="13" spans="2:17" outlineLevel="1">
      <c r="B13" s="99" t="s">
        <v>97</v>
      </c>
      <c r="C13" s="196">
        <f>'Юнит 11'!AL7</f>
        <v>6672.8680355967963</v>
      </c>
      <c r="D13" s="197">
        <f t="shared" si="0"/>
        <v>2.5332058291288647E-2</v>
      </c>
      <c r="E13" s="197">
        <f t="shared" si="5"/>
        <v>0.89869921648868734</v>
      </c>
      <c r="F13" s="198" t="str">
        <f t="shared" si="3"/>
        <v>B</v>
      </c>
      <c r="G13" s="198" t="str">
        <f t="shared" si="1"/>
        <v>B</v>
      </c>
      <c r="I13" s="99" t="s">
        <v>176</v>
      </c>
      <c r="J13" s="196">
        <f>'Юнит 11'!S31</f>
        <v>20</v>
      </c>
      <c r="K13" s="197">
        <f t="shared" si="2"/>
        <v>2.5510204081632654E-2</v>
      </c>
      <c r="L13" s="197">
        <f t="shared" si="6"/>
        <v>0.83801020408163274</v>
      </c>
      <c r="M13" s="198" t="str">
        <f t="shared" si="4"/>
        <v>B</v>
      </c>
    </row>
    <row r="14" spans="2:17" outlineLevel="1">
      <c r="B14" s="99" t="s">
        <v>174</v>
      </c>
      <c r="C14" s="196">
        <f>'Юнит 11'!AL23</f>
        <v>6364.3184622100343</v>
      </c>
      <c r="D14" s="197">
        <f t="shared" si="0"/>
        <v>2.4160718510988818E-2</v>
      </c>
      <c r="E14" s="197">
        <f t="shared" si="5"/>
        <v>0.92285993499967611</v>
      </c>
      <c r="F14" s="198" t="str">
        <f t="shared" si="3"/>
        <v>B</v>
      </c>
      <c r="G14" s="198" t="str">
        <f t="shared" si="1"/>
        <v>B</v>
      </c>
      <c r="I14" s="99" t="s">
        <v>200</v>
      </c>
      <c r="J14" s="196">
        <f>'Юнит 11'!S16</f>
        <v>14</v>
      </c>
      <c r="K14" s="197">
        <f t="shared" si="2"/>
        <v>1.7857142857142856E-2</v>
      </c>
      <c r="L14" s="197">
        <f t="shared" si="6"/>
        <v>0.85586734693877564</v>
      </c>
      <c r="M14" s="198" t="str">
        <f t="shared" si="4"/>
        <v>B</v>
      </c>
    </row>
    <row r="15" spans="2:17" outlineLevel="1">
      <c r="B15" s="99" t="s">
        <v>179</v>
      </c>
      <c r="C15" s="196">
        <f>'Юнит 11'!AL34</f>
        <v>4784.8191730071712</v>
      </c>
      <c r="D15" s="197">
        <f t="shared" si="0"/>
        <v>1.8164501014750353E-2</v>
      </c>
      <c r="E15" s="197">
        <f t="shared" si="5"/>
        <v>0.94102443601442642</v>
      </c>
      <c r="F15" s="198" t="str">
        <f t="shared" si="3"/>
        <v>B</v>
      </c>
      <c r="G15" s="198" t="str">
        <f t="shared" si="1"/>
        <v>B</v>
      </c>
      <c r="I15" s="99" t="s">
        <v>179</v>
      </c>
      <c r="J15" s="196">
        <f>'Юнит 11'!S34</f>
        <v>14</v>
      </c>
      <c r="K15" s="197">
        <f t="shared" si="2"/>
        <v>1.7857142857142856E-2</v>
      </c>
      <c r="L15" s="197">
        <f t="shared" si="6"/>
        <v>0.87372448979591855</v>
      </c>
      <c r="M15" s="198" t="str">
        <f t="shared" si="4"/>
        <v>B</v>
      </c>
    </row>
    <row r="16" spans="2:17" outlineLevel="1">
      <c r="B16" s="99" t="s">
        <v>202</v>
      </c>
      <c r="C16" s="196">
        <f>'Юнит 11'!AL18</f>
        <v>4709.8660419654143</v>
      </c>
      <c r="D16" s="197">
        <f t="shared" si="0"/>
        <v>1.7879958135356429E-2</v>
      </c>
      <c r="E16" s="197">
        <f t="shared" si="5"/>
        <v>0.9589043941497829</v>
      </c>
      <c r="F16" s="198" t="str">
        <f t="shared" si="3"/>
        <v>C</v>
      </c>
      <c r="G16" s="198" t="str">
        <f t="shared" si="1"/>
        <v>B</v>
      </c>
      <c r="I16" s="99" t="s">
        <v>174</v>
      </c>
      <c r="J16" s="196">
        <f>'Юнит 11'!S23</f>
        <v>13</v>
      </c>
      <c r="K16" s="197">
        <f t="shared" si="2"/>
        <v>1.6581632653061226E-2</v>
      </c>
      <c r="L16" s="197">
        <f t="shared" si="6"/>
        <v>0.89030612244897978</v>
      </c>
      <c r="M16" s="198" t="str">
        <f t="shared" si="4"/>
        <v>B</v>
      </c>
    </row>
    <row r="17" spans="2:13" outlineLevel="1">
      <c r="B17" s="99" t="s">
        <v>102</v>
      </c>
      <c r="C17" s="196">
        <f>'Юнит 11'!AL12</f>
        <v>3566.34</v>
      </c>
      <c r="D17" s="197">
        <f t="shared" si="0"/>
        <v>1.353881603601568E-2</v>
      </c>
      <c r="E17" s="197">
        <f t="shared" si="5"/>
        <v>0.9724432101857986</v>
      </c>
      <c r="F17" s="198" t="str">
        <f t="shared" si="3"/>
        <v>C</v>
      </c>
      <c r="G17" s="198" t="str">
        <f t="shared" si="1"/>
        <v>B</v>
      </c>
      <c r="I17" s="99" t="s">
        <v>175</v>
      </c>
      <c r="J17" s="196">
        <f>'Юнит 11'!S30</f>
        <v>13</v>
      </c>
      <c r="K17" s="197">
        <f t="shared" si="2"/>
        <v>1.6581632653061226E-2</v>
      </c>
      <c r="L17" s="197">
        <f t="shared" si="6"/>
        <v>0.906887755102041</v>
      </c>
      <c r="M17" s="198" t="str">
        <f t="shared" si="4"/>
        <v>B</v>
      </c>
    </row>
    <row r="18" spans="2:13" outlineLevel="1">
      <c r="B18" s="99" t="s">
        <v>200</v>
      </c>
      <c r="C18" s="196">
        <f>'Юнит 11'!AL16</f>
        <v>3108.5181527625482</v>
      </c>
      <c r="D18" s="197">
        <f t="shared" si="0"/>
        <v>1.1800797292144727E-2</v>
      </c>
      <c r="E18" s="197">
        <f t="shared" si="5"/>
        <v>0.98424400747794327</v>
      </c>
      <c r="F18" s="198" t="str">
        <f t="shared" si="3"/>
        <v>C</v>
      </c>
      <c r="G18" s="198" t="str">
        <f t="shared" si="1"/>
        <v>B</v>
      </c>
      <c r="I18" s="99" t="s">
        <v>102</v>
      </c>
      <c r="J18" s="196">
        <f>'Юнит 11'!S12</f>
        <v>9</v>
      </c>
      <c r="K18" s="197">
        <f t="shared" si="2"/>
        <v>1.1479591836734694E-2</v>
      </c>
      <c r="L18" s="197">
        <f t="shared" si="6"/>
        <v>0.91836734693877575</v>
      </c>
      <c r="M18" s="198" t="str">
        <f t="shared" si="4"/>
        <v>B</v>
      </c>
    </row>
    <row r="19" spans="2:13" outlineLevel="1">
      <c r="B19" s="99" t="s">
        <v>186</v>
      </c>
      <c r="C19" s="196">
        <f>'Юнит 11'!AL41</f>
        <v>2715.9219865035848</v>
      </c>
      <c r="D19" s="197">
        <f t="shared" si="0"/>
        <v>1.03103933285784E-2</v>
      </c>
      <c r="E19" s="197">
        <f t="shared" si="5"/>
        <v>0.99455440080652169</v>
      </c>
      <c r="F19" s="198" t="str">
        <f t="shared" si="3"/>
        <v>C</v>
      </c>
      <c r="G19" s="198" t="str">
        <f t="shared" si="1"/>
        <v>B</v>
      </c>
      <c r="I19" s="99" t="s">
        <v>202</v>
      </c>
      <c r="J19" s="196">
        <f>'Юнит 11'!S18</f>
        <v>8</v>
      </c>
      <c r="K19" s="197">
        <f t="shared" si="2"/>
        <v>1.020408163265306E-2</v>
      </c>
      <c r="L19" s="197">
        <f t="shared" si="6"/>
        <v>0.92857142857142883</v>
      </c>
      <c r="M19" s="198" t="str">
        <f t="shared" si="4"/>
        <v>B</v>
      </c>
    </row>
    <row r="20" spans="2:13" outlineLevel="1">
      <c r="B20" s="99" t="s">
        <v>172</v>
      </c>
      <c r="C20" s="196">
        <f>'Юнит 11'!AL21</f>
        <v>2070.5644446646984</v>
      </c>
      <c r="D20" s="197">
        <f t="shared" si="0"/>
        <v>7.8604370606925635E-3</v>
      </c>
      <c r="E20" s="197">
        <f t="shared" si="5"/>
        <v>1.0024148378672142</v>
      </c>
      <c r="F20" s="198" t="str">
        <f t="shared" si="3"/>
        <v>C</v>
      </c>
      <c r="G20" s="198" t="str">
        <f t="shared" si="1"/>
        <v>C</v>
      </c>
      <c r="I20" s="99" t="s">
        <v>177</v>
      </c>
      <c r="J20" s="196">
        <f>'Юнит 11'!S32</f>
        <v>8</v>
      </c>
      <c r="K20" s="197">
        <f t="shared" si="2"/>
        <v>1.020408163265306E-2</v>
      </c>
      <c r="L20" s="197">
        <f t="shared" si="6"/>
        <v>0.9387755102040819</v>
      </c>
      <c r="M20" s="198" t="str">
        <f t="shared" si="4"/>
        <v>B</v>
      </c>
    </row>
    <row r="21" spans="2:13" outlineLevel="1">
      <c r="B21" s="99" t="s">
        <v>105</v>
      </c>
      <c r="C21" s="196">
        <f>'Юнит 11'!AL15</f>
        <v>2026.8343905525101</v>
      </c>
      <c r="D21" s="197">
        <f t="shared" si="0"/>
        <v>7.6944256434216558E-3</v>
      </c>
      <c r="E21" s="197">
        <f t="shared" si="5"/>
        <v>1.0101092635106359</v>
      </c>
      <c r="F21" s="198" t="str">
        <f t="shared" si="3"/>
        <v>C</v>
      </c>
      <c r="G21" s="198" t="str">
        <f t="shared" si="1"/>
        <v>C</v>
      </c>
      <c r="I21" s="99" t="s">
        <v>186</v>
      </c>
      <c r="J21" s="196">
        <f>'Юнит 11'!S41</f>
        <v>8</v>
      </c>
      <c r="K21" s="197">
        <f t="shared" si="2"/>
        <v>1.020408163265306E-2</v>
      </c>
      <c r="L21" s="197">
        <f t="shared" si="6"/>
        <v>0.94897959183673497</v>
      </c>
      <c r="M21" s="198" t="str">
        <f t="shared" si="4"/>
        <v>B</v>
      </c>
    </row>
    <row r="22" spans="2:13" outlineLevel="1">
      <c r="B22" s="99" t="s">
        <v>210</v>
      </c>
      <c r="C22" s="196">
        <f>'Юнит 11'!AL25</f>
        <v>1842.0119527625475</v>
      </c>
      <c r="D22" s="197">
        <f t="shared" si="0"/>
        <v>6.992788394991541E-3</v>
      </c>
      <c r="E22" s="197">
        <f t="shared" si="5"/>
        <v>1.0171020519056275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11'!S15</f>
        <v>5</v>
      </c>
      <c r="K22" s="197">
        <f t="shared" si="2"/>
        <v>6.3775510204081634E-3</v>
      </c>
      <c r="L22" s="197">
        <f t="shared" si="6"/>
        <v>0.95535714285714313</v>
      </c>
      <c r="M22" s="198" t="str">
        <f t="shared" si="4"/>
        <v>C</v>
      </c>
    </row>
    <row r="23" spans="2:13" outlineLevel="1">
      <c r="B23" s="99" t="s">
        <v>101</v>
      </c>
      <c r="C23" s="196">
        <f>'Юнит 11'!AL11</f>
        <v>1792.6191649093209</v>
      </c>
      <c r="D23" s="197">
        <f t="shared" si="0"/>
        <v>6.8052796694491689E-3</v>
      </c>
      <c r="E23" s="197">
        <f t="shared" si="5"/>
        <v>1.0239073315750766</v>
      </c>
      <c r="F23" s="198" t="str">
        <f t="shared" si="3"/>
        <v>C</v>
      </c>
      <c r="G23" s="198" t="str">
        <f t="shared" si="1"/>
        <v>C</v>
      </c>
      <c r="I23" s="99" t="s">
        <v>172</v>
      </c>
      <c r="J23" s="196">
        <f>'Юнит 11'!S21</f>
        <v>5</v>
      </c>
      <c r="K23" s="197">
        <f t="shared" si="2"/>
        <v>6.3775510204081634E-3</v>
      </c>
      <c r="L23" s="197">
        <f t="shared" si="6"/>
        <v>0.96173469387755128</v>
      </c>
      <c r="M23" s="198" t="str">
        <f t="shared" si="4"/>
        <v>C</v>
      </c>
    </row>
    <row r="24" spans="2:13" outlineLevel="1">
      <c r="B24" s="99" t="s">
        <v>104</v>
      </c>
      <c r="C24" s="196">
        <f>'Юнит 11'!AL14</f>
        <v>1370.5175446646983</v>
      </c>
      <c r="D24" s="197">
        <f t="shared" si="0"/>
        <v>5.2028648169684475E-3</v>
      </c>
      <c r="E24" s="197">
        <f t="shared" si="5"/>
        <v>1.029110196392045</v>
      </c>
      <c r="F24" s="198" t="str">
        <f t="shared" si="3"/>
        <v>C</v>
      </c>
      <c r="G24" s="198" t="str">
        <f t="shared" si="1"/>
        <v>C</v>
      </c>
      <c r="I24" s="99" t="s">
        <v>209</v>
      </c>
      <c r="J24" s="196">
        <f>'Юнит 11'!S24</f>
        <v>5</v>
      </c>
      <c r="K24" s="197">
        <f t="shared" si="2"/>
        <v>6.3775510204081634E-3</v>
      </c>
      <c r="L24" s="197">
        <f t="shared" si="6"/>
        <v>0.96811224489795944</v>
      </c>
      <c r="M24" s="198" t="str">
        <f t="shared" si="4"/>
        <v>C</v>
      </c>
    </row>
    <row r="25" spans="2:13" outlineLevel="1">
      <c r="B25" s="99" t="s">
        <v>180</v>
      </c>
      <c r="C25" s="196">
        <f>'Юнит 11'!AL35</f>
        <v>1356.9500000000003</v>
      </c>
      <c r="D25" s="197">
        <f t="shared" si="0"/>
        <v>5.1513586534294208E-3</v>
      </c>
      <c r="E25" s="197">
        <f t="shared" si="5"/>
        <v>1.0342615550454746</v>
      </c>
      <c r="F25" s="198" t="str">
        <f t="shared" si="3"/>
        <v>C</v>
      </c>
      <c r="G25" s="198" t="str">
        <f t="shared" si="1"/>
        <v>C</v>
      </c>
      <c r="I25" s="99" t="s">
        <v>101</v>
      </c>
      <c r="J25" s="196">
        <f>'Юнит 11'!S11</f>
        <v>4</v>
      </c>
      <c r="K25" s="197">
        <f t="shared" si="2"/>
        <v>5.1020408163265302E-3</v>
      </c>
      <c r="L25" s="197">
        <f t="shared" si="6"/>
        <v>0.97321428571428592</v>
      </c>
      <c r="M25" s="198" t="str">
        <f t="shared" si="4"/>
        <v>C</v>
      </c>
    </row>
    <row r="26" spans="2:13" outlineLevel="1">
      <c r="B26" s="99" t="s">
        <v>175</v>
      </c>
      <c r="C26" s="196">
        <f>'Юнит 11'!AL30</f>
        <v>1025.0033784057366</v>
      </c>
      <c r="D26" s="197">
        <f t="shared" si="0"/>
        <v>3.8911971871806485E-3</v>
      </c>
      <c r="E26" s="197">
        <f t="shared" si="5"/>
        <v>1.0381527522326552</v>
      </c>
      <c r="F26" s="198" t="str">
        <f t="shared" si="3"/>
        <v>C</v>
      </c>
      <c r="G26" s="198" t="str">
        <f t="shared" si="1"/>
        <v>B</v>
      </c>
      <c r="I26" s="99" t="s">
        <v>104</v>
      </c>
      <c r="J26" s="196">
        <f>'Юнит 11'!S14</f>
        <v>3</v>
      </c>
      <c r="K26" s="197">
        <f t="shared" si="2"/>
        <v>3.8265306122448979E-3</v>
      </c>
      <c r="L26" s="197">
        <f t="shared" si="6"/>
        <v>0.97704081632653084</v>
      </c>
      <c r="M26" s="198" t="str">
        <f t="shared" si="4"/>
        <v>C</v>
      </c>
    </row>
    <row r="27" spans="2:13" outlineLevel="1">
      <c r="B27" s="99" t="s">
        <v>103</v>
      </c>
      <c r="C27" s="196">
        <f>'Юнит 11'!AL13</f>
        <v>935.07</v>
      </c>
      <c r="D27" s="197">
        <f t="shared" si="0"/>
        <v>3.5497851328805392E-3</v>
      </c>
      <c r="E27" s="197">
        <f t="shared" si="5"/>
        <v>1.0417025373655358</v>
      </c>
      <c r="F27" s="198" t="str">
        <f t="shared" si="3"/>
        <v>C</v>
      </c>
      <c r="G27" s="198" t="str">
        <f t="shared" si="1"/>
        <v>C</v>
      </c>
      <c r="I27" s="99" t="s">
        <v>210</v>
      </c>
      <c r="J27" s="196">
        <f>'Юнит 11'!S25</f>
        <v>3</v>
      </c>
      <c r="K27" s="197">
        <f t="shared" si="2"/>
        <v>3.8265306122448979E-3</v>
      </c>
      <c r="L27" s="197">
        <f t="shared" si="6"/>
        <v>0.98086734693877575</v>
      </c>
      <c r="M27" s="198" t="str">
        <f t="shared" si="4"/>
        <v>C</v>
      </c>
    </row>
    <row r="28" spans="2:13" outlineLevel="1">
      <c r="B28" s="99" t="s">
        <v>182</v>
      </c>
      <c r="C28" s="196">
        <f>'Юнит 11'!AL37</f>
        <v>806.39717840573599</v>
      </c>
      <c r="D28" s="197">
        <f t="shared" si="0"/>
        <v>3.0613074049017689E-3</v>
      </c>
      <c r="E28" s="197">
        <f>E24+D28</f>
        <v>1.0321715037969468</v>
      </c>
      <c r="F28" s="198" t="str">
        <f t="shared" si="3"/>
        <v>C</v>
      </c>
      <c r="G28" s="198" t="str">
        <f t="shared" si="1"/>
        <v>C</v>
      </c>
      <c r="I28" s="99" t="s">
        <v>180</v>
      </c>
      <c r="J28" s="196">
        <f>'Юнит 11'!S35</f>
        <v>3</v>
      </c>
      <c r="K28" s="197">
        <f t="shared" si="2"/>
        <v>3.8265306122448979E-3</v>
      </c>
      <c r="L28" s="197">
        <f>L24+K28</f>
        <v>0.97193877551020436</v>
      </c>
      <c r="M28" s="198" t="str">
        <f t="shared" si="4"/>
        <v>C</v>
      </c>
    </row>
    <row r="29" spans="2:13" outlineLevel="1">
      <c r="B29" s="99" t="s">
        <v>201</v>
      </c>
      <c r="C29" s="196">
        <f>'Юнит 11'!AL17</f>
        <v>646.30595951075486</v>
      </c>
      <c r="D29" s="197">
        <f t="shared" si="0"/>
        <v>2.4535567244841233E-3</v>
      </c>
      <c r="E29" s="197">
        <f t="shared" si="5"/>
        <v>1.0346250605214309</v>
      </c>
      <c r="F29" s="198" t="str">
        <f t="shared" si="3"/>
        <v>C</v>
      </c>
      <c r="G29" s="198" t="str">
        <f t="shared" si="1"/>
        <v>C</v>
      </c>
      <c r="I29" s="99" t="s">
        <v>100</v>
      </c>
      <c r="J29" s="196">
        <f>'Юнит 11'!S10</f>
        <v>2</v>
      </c>
      <c r="K29" s="197">
        <f t="shared" si="2"/>
        <v>2.5510204081632651E-3</v>
      </c>
      <c r="L29" s="197">
        <f t="shared" si="6"/>
        <v>0.9744897959183676</v>
      </c>
      <c r="M29" s="198" t="str">
        <f t="shared" si="4"/>
        <v>C</v>
      </c>
    </row>
    <row r="30" spans="2:13" outlineLevel="1">
      <c r="B30" s="99" t="s">
        <v>187</v>
      </c>
      <c r="C30" s="196">
        <f>'Юнит 11'!AL42</f>
        <v>457.77198650358503</v>
      </c>
      <c r="D30" s="197">
        <f t="shared" si="0"/>
        <v>1.7378294586925223E-3</v>
      </c>
      <c r="E30" s="197">
        <f t="shared" si="5"/>
        <v>1.0363628899801234</v>
      </c>
      <c r="F30" s="198" t="str">
        <f t="shared" si="3"/>
        <v>C</v>
      </c>
      <c r="G30" s="198" t="str">
        <f t="shared" si="1"/>
        <v>C</v>
      </c>
      <c r="I30" s="99" t="s">
        <v>103</v>
      </c>
      <c r="J30" s="196">
        <f>'Юнит 11'!S13</f>
        <v>2</v>
      </c>
      <c r="K30" s="197">
        <f t="shared" si="2"/>
        <v>2.5510204081632651E-3</v>
      </c>
      <c r="L30" s="197">
        <f t="shared" si="6"/>
        <v>0.97704081632653084</v>
      </c>
      <c r="M30" s="198" t="str">
        <f t="shared" si="4"/>
        <v>C</v>
      </c>
    </row>
    <row r="31" spans="2:13" outlineLevel="1">
      <c r="B31" s="99" t="s">
        <v>100</v>
      </c>
      <c r="C31" s="196">
        <f>'Юнит 11'!AL10</f>
        <v>283.86477435681138</v>
      </c>
      <c r="D31" s="197">
        <f t="shared" si="0"/>
        <v>1.0776294349731012E-3</v>
      </c>
      <c r="E31" s="197">
        <f t="shared" si="5"/>
        <v>1.0374405194150964</v>
      </c>
      <c r="F31" s="198" t="str">
        <f t="shared" si="3"/>
        <v>C</v>
      </c>
      <c r="G31" s="198" t="str">
        <f t="shared" si="1"/>
        <v>C</v>
      </c>
      <c r="I31" s="99" t="s">
        <v>201</v>
      </c>
      <c r="J31" s="196">
        <f>'Юнит 11'!S17</f>
        <v>2</v>
      </c>
      <c r="K31" s="197">
        <f t="shared" si="2"/>
        <v>2.5510204081632651E-3</v>
      </c>
      <c r="L31" s="197">
        <f t="shared" si="6"/>
        <v>0.97959183673469408</v>
      </c>
      <c r="M31" s="198" t="str">
        <f t="shared" si="4"/>
        <v>C</v>
      </c>
    </row>
    <row r="32" spans="2:13" outlineLevel="1">
      <c r="B32" s="99" t="s">
        <v>197</v>
      </c>
      <c r="C32" s="196">
        <f>'Юнит 11'!AL27</f>
        <v>134.59000000000003</v>
      </c>
      <c r="D32" s="197">
        <f t="shared" si="0"/>
        <v>5.1094097878703394E-4</v>
      </c>
      <c r="E32" s="197">
        <f t="shared" si="5"/>
        <v>1.0379514603938835</v>
      </c>
      <c r="F32" s="198" t="str">
        <f t="shared" si="3"/>
        <v>C</v>
      </c>
      <c r="G32" s="198" t="str">
        <f t="shared" si="1"/>
        <v>C</v>
      </c>
      <c r="I32" s="99" t="s">
        <v>182</v>
      </c>
      <c r="J32" s="196">
        <f>'Юнит 11'!S37</f>
        <v>2</v>
      </c>
      <c r="K32" s="197">
        <f t="shared" si="2"/>
        <v>2.5510204081632651E-3</v>
      </c>
      <c r="L32" s="197">
        <f t="shared" si="6"/>
        <v>0.98214285714285732</v>
      </c>
      <c r="M32" s="198" t="str">
        <f t="shared" si="4"/>
        <v>C</v>
      </c>
    </row>
    <row r="33" spans="2:16" outlineLevel="1">
      <c r="B33" s="99" t="s">
        <v>199</v>
      </c>
      <c r="C33" s="196">
        <f>'Юнит 11'!AL29</f>
        <v>-113.8</v>
      </c>
      <c r="D33" s="197">
        <f t="shared" si="0"/>
        <v>-4.3201637109714278E-4</v>
      </c>
      <c r="E33" s="197">
        <f t="shared" si="5"/>
        <v>1.0375194440227864</v>
      </c>
      <c r="F33" s="198" t="str">
        <f t="shared" si="3"/>
        <v>C</v>
      </c>
      <c r="G33" s="198" t="str">
        <f t="shared" si="1"/>
        <v>C</v>
      </c>
      <c r="I33" s="99" t="s">
        <v>211</v>
      </c>
      <c r="J33" s="196">
        <f>'Юнит 11'!S26</f>
        <v>1</v>
      </c>
      <c r="K33" s="197">
        <f t="shared" si="2"/>
        <v>1.2755102040816326E-3</v>
      </c>
      <c r="L33" s="197">
        <f t="shared" si="6"/>
        <v>0.98341836734693899</v>
      </c>
      <c r="M33" s="198" t="str">
        <f t="shared" si="4"/>
        <v>C</v>
      </c>
    </row>
    <row r="34" spans="2:16" outlineLevel="1">
      <c r="B34" s="99" t="s">
        <v>178</v>
      </c>
      <c r="C34" s="196">
        <f>'Юнит 11'!AL33</f>
        <v>-118.55160269928299</v>
      </c>
      <c r="D34" s="197">
        <f t="shared" si="0"/>
        <v>-4.5005477316251738E-4</v>
      </c>
      <c r="E34" s="197">
        <f t="shared" si="5"/>
        <v>1.0370693892496239</v>
      </c>
      <c r="F34" s="198" t="str">
        <f t="shared" si="3"/>
        <v>C</v>
      </c>
      <c r="G34" s="198" t="str">
        <f t="shared" si="1"/>
        <v>C</v>
      </c>
      <c r="I34" s="99" t="s">
        <v>197</v>
      </c>
      <c r="J34" s="196">
        <f>'Юнит 11'!S27</f>
        <v>1</v>
      </c>
      <c r="K34" s="197">
        <f t="shared" si="2"/>
        <v>1.2755102040816326E-3</v>
      </c>
      <c r="L34" s="197">
        <f t="shared" si="6"/>
        <v>0.98469387755102067</v>
      </c>
      <c r="M34" s="198" t="str">
        <f t="shared" si="4"/>
        <v>C</v>
      </c>
    </row>
    <row r="35" spans="2:16" outlineLevel="1">
      <c r="B35" s="99" t="s">
        <v>185</v>
      </c>
      <c r="C35" s="196">
        <f>'Юнит 11'!AL40</f>
        <v>-240.18881484605652</v>
      </c>
      <c r="D35" s="197">
        <f t="shared" si="0"/>
        <v>-9.1182337581649281E-4</v>
      </c>
      <c r="E35" s="197">
        <f t="shared" si="5"/>
        <v>1.0361575658738074</v>
      </c>
      <c r="F35" s="198" t="str">
        <f t="shared" si="3"/>
        <v>C</v>
      </c>
      <c r="G35" s="198" t="str">
        <f t="shared" si="1"/>
        <v>C</v>
      </c>
      <c r="I35" s="99" t="s">
        <v>187</v>
      </c>
      <c r="J35" s="196">
        <f>'Юнит 11'!S42</f>
        <v>1</v>
      </c>
      <c r="K35" s="197">
        <f t="shared" si="2"/>
        <v>1.2755102040816326E-3</v>
      </c>
      <c r="L35" s="197">
        <f t="shared" si="6"/>
        <v>0.98596938775510234</v>
      </c>
      <c r="M35" s="198" t="str">
        <f t="shared" si="4"/>
        <v>C</v>
      </c>
    </row>
    <row r="36" spans="2:16" outlineLevel="1">
      <c r="B36" s="99" t="s">
        <v>173</v>
      </c>
      <c r="C36" s="196">
        <f>'Юнит 11'!AL22</f>
        <v>-248.81606073386757</v>
      </c>
      <c r="D36" s="197">
        <f t="shared" si="0"/>
        <v>-9.445747946303318E-4</v>
      </c>
      <c r="E36" s="197">
        <f t="shared" si="5"/>
        <v>1.035212991079177</v>
      </c>
      <c r="F36" s="198" t="str">
        <f t="shared" si="3"/>
        <v>C</v>
      </c>
      <c r="G36" s="198" t="str">
        <f t="shared" si="1"/>
        <v>C</v>
      </c>
      <c r="I36" s="99" t="s">
        <v>188</v>
      </c>
      <c r="J36" s="196">
        <f>'Юнит 11'!S43</f>
        <v>1</v>
      </c>
      <c r="K36" s="197">
        <f t="shared" si="2"/>
        <v>1.2755102040816326E-3</v>
      </c>
      <c r="L36" s="197">
        <f t="shared" si="6"/>
        <v>0.98724489795918402</v>
      </c>
      <c r="M36" s="198" t="str">
        <f t="shared" si="4"/>
        <v>C</v>
      </c>
    </row>
    <row r="37" spans="2:16" outlineLevel="1">
      <c r="B37" s="99" t="s">
        <v>198</v>
      </c>
      <c r="C37" s="196">
        <f>'Юнит 11'!AL28</f>
        <v>-455.2</v>
      </c>
      <c r="D37" s="197">
        <f t="shared" si="0"/>
        <v>-1.7280654843885711E-3</v>
      </c>
      <c r="E37" s="197">
        <f t="shared" si="5"/>
        <v>1.0334849255947884</v>
      </c>
      <c r="F37" s="198" t="str">
        <f t="shared" si="3"/>
        <v>C</v>
      </c>
      <c r="G37" s="198" t="str">
        <f t="shared" si="1"/>
        <v>C</v>
      </c>
      <c r="I37" s="99" t="s">
        <v>173</v>
      </c>
      <c r="J37" s="196">
        <f>'Юнит 11'!S22</f>
        <v>0</v>
      </c>
      <c r="K37" s="197">
        <f t="shared" si="2"/>
        <v>0</v>
      </c>
      <c r="L37" s="197">
        <f t="shared" si="6"/>
        <v>0.98724489795918402</v>
      </c>
      <c r="M37" s="198" t="str">
        <f t="shared" si="4"/>
        <v>C</v>
      </c>
    </row>
    <row r="38" spans="2:16" outlineLevel="1">
      <c r="B38" s="99" t="s">
        <v>183</v>
      </c>
      <c r="C38" s="196">
        <f>'Юнит 11'!AL38</f>
        <v>-811.21961619569799</v>
      </c>
      <c r="D38" s="197">
        <f t="shared" si="0"/>
        <v>-3.0796147166228683E-3</v>
      </c>
      <c r="E38" s="197">
        <f t="shared" si="5"/>
        <v>1.0304053108781657</v>
      </c>
      <c r="F38" s="198" t="str">
        <f t="shared" si="3"/>
        <v>C</v>
      </c>
      <c r="G38" s="198" t="str">
        <f t="shared" si="1"/>
        <v>C</v>
      </c>
      <c r="I38" s="99" t="s">
        <v>198</v>
      </c>
      <c r="J38" s="196">
        <f>'Юнит 11'!S28</f>
        <v>0</v>
      </c>
      <c r="K38" s="197">
        <f t="shared" si="2"/>
        <v>0</v>
      </c>
      <c r="L38" s="197">
        <f t="shared" si="6"/>
        <v>0.98724489795918402</v>
      </c>
      <c r="M38" s="198" t="str">
        <f t="shared" si="4"/>
        <v>C</v>
      </c>
    </row>
    <row r="39" spans="2:16" outlineLevel="1">
      <c r="B39" s="99" t="s">
        <v>181</v>
      </c>
      <c r="C39" s="196">
        <f>'Юнит 11'!AL36</f>
        <v>-1000</v>
      </c>
      <c r="D39" s="197">
        <f t="shared" si="0"/>
        <v>-3.7962774261611847E-3</v>
      </c>
      <c r="E39" s="197">
        <f t="shared" si="5"/>
        <v>1.0266090334520044</v>
      </c>
      <c r="F39" s="198" t="str">
        <f t="shared" si="3"/>
        <v>C</v>
      </c>
      <c r="G39" s="198" t="str">
        <f t="shared" si="1"/>
        <v>C</v>
      </c>
      <c r="I39" s="99" t="s">
        <v>199</v>
      </c>
      <c r="J39" s="196">
        <f>'Юнит 11'!S29</f>
        <v>0</v>
      </c>
      <c r="K39" s="197">
        <f t="shared" si="2"/>
        <v>0</v>
      </c>
      <c r="L39" s="197">
        <f t="shared" si="6"/>
        <v>0.98724489795918402</v>
      </c>
      <c r="M39" s="198" t="str">
        <f t="shared" si="4"/>
        <v>C</v>
      </c>
    </row>
    <row r="40" spans="2:16" outlineLevel="1">
      <c r="B40" s="99" t="s">
        <v>184</v>
      </c>
      <c r="C40" s="196">
        <f>'Юнит 11'!AL39</f>
        <v>-1135.662437789962</v>
      </c>
      <c r="D40" s="197">
        <f t="shared" si="0"/>
        <v>-4.3112896763212137E-3</v>
      </c>
      <c r="E40" s="197">
        <f t="shared" si="5"/>
        <v>1.0222977437756833</v>
      </c>
      <c r="F40" s="198" t="str">
        <f t="shared" si="3"/>
        <v>C</v>
      </c>
      <c r="G40" s="198" t="str">
        <f t="shared" si="1"/>
        <v>C</v>
      </c>
      <c r="I40" s="99" t="s">
        <v>178</v>
      </c>
      <c r="J40" s="196">
        <f>'Юнит 11'!S33</f>
        <v>0</v>
      </c>
      <c r="K40" s="197">
        <f t="shared" si="2"/>
        <v>0</v>
      </c>
      <c r="L40" s="197">
        <f t="shared" si="6"/>
        <v>0.98724489795918402</v>
      </c>
      <c r="M40" s="198" t="str">
        <f t="shared" si="4"/>
        <v>C</v>
      </c>
    </row>
    <row r="41" spans="2:16" outlineLevel="1">
      <c r="B41" s="99" t="s">
        <v>188</v>
      </c>
      <c r="C41" s="196">
        <f>'Юнит 11'!AL43</f>
        <v>-1672.2308350906792</v>
      </c>
      <c r="D41" s="197">
        <f t="shared" si="0"/>
        <v>-6.3482521705854117E-3</v>
      </c>
      <c r="E41" s="197">
        <f t="shared" si="5"/>
        <v>1.015949491605098</v>
      </c>
      <c r="F41" s="198" t="str">
        <f t="shared" si="3"/>
        <v>C</v>
      </c>
      <c r="G41" s="198" t="str">
        <f t="shared" si="1"/>
        <v>C</v>
      </c>
      <c r="I41" s="99" t="s">
        <v>181</v>
      </c>
      <c r="J41" s="196">
        <f>'Юнит 11'!S36</f>
        <v>0</v>
      </c>
      <c r="K41" s="197">
        <f t="shared" si="2"/>
        <v>0</v>
      </c>
      <c r="L41" s="197">
        <f t="shared" si="6"/>
        <v>0.98724489795918402</v>
      </c>
      <c r="M41" s="198" t="str">
        <f t="shared" si="4"/>
        <v>C</v>
      </c>
    </row>
    <row r="42" spans="2:16" outlineLevel="1">
      <c r="B42" s="99" t="s">
        <v>211</v>
      </c>
      <c r="C42" s="196">
        <f>'Юнит 11'!AL26</f>
        <v>-2140.1748418388866</v>
      </c>
      <c r="D42" s="197">
        <f t="shared" si="0"/>
        <v>-8.1246974401110485E-3</v>
      </c>
      <c r="E42" s="197">
        <f t="shared" si="5"/>
        <v>1.0078247941649869</v>
      </c>
      <c r="F42" s="198" t="str">
        <f t="shared" si="3"/>
        <v>C</v>
      </c>
      <c r="G42" s="198" t="str">
        <f t="shared" si="1"/>
        <v>C</v>
      </c>
      <c r="I42" s="99" t="s">
        <v>183</v>
      </c>
      <c r="J42" s="196">
        <f>'Юнит 11'!S38</f>
        <v>0</v>
      </c>
      <c r="K42" s="197">
        <f t="shared" si="2"/>
        <v>0</v>
      </c>
      <c r="L42" s="197">
        <f t="shared" si="6"/>
        <v>0.98724489795918402</v>
      </c>
      <c r="M42" s="198" t="str">
        <f t="shared" si="4"/>
        <v>C</v>
      </c>
    </row>
    <row r="43" spans="2:16" outlineLevel="1">
      <c r="B43" s="99" t="s">
        <v>209</v>
      </c>
      <c r="C43" s="196">
        <f>'Юнит 11'!AL24</f>
        <v>-2348.8168283424711</v>
      </c>
      <c r="D43" s="197">
        <f t="shared" si="0"/>
        <v>-8.9167603036240332E-3</v>
      </c>
      <c r="E43" s="197">
        <f t="shared" si="5"/>
        <v>0.99890803386136295</v>
      </c>
      <c r="F43" s="198" t="str">
        <f t="shared" si="3"/>
        <v>C</v>
      </c>
      <c r="G43" s="198" t="str">
        <f t="shared" si="1"/>
        <v>C</v>
      </c>
      <c r="I43" s="99" t="s">
        <v>184</v>
      </c>
      <c r="J43" s="196">
        <f>'Юнит 11'!S39</f>
        <v>0</v>
      </c>
      <c r="K43" s="197">
        <f t="shared" si="2"/>
        <v>0</v>
      </c>
      <c r="L43" s="197">
        <f t="shared" si="6"/>
        <v>0.98724489795918402</v>
      </c>
      <c r="M43" s="198" t="str">
        <f t="shared" si="4"/>
        <v>C</v>
      </c>
    </row>
    <row r="44" spans="2:16" outlineLevel="1">
      <c r="B44" s="99" t="s">
        <v>177</v>
      </c>
      <c r="C44" s="196">
        <f>'Юнит 11'!AL32</f>
        <v>-3029.3820877266971</v>
      </c>
      <c r="D44" s="197">
        <f t="shared" si="0"/>
        <v>-1.1500374834853902E-2</v>
      </c>
      <c r="E44" s="197">
        <f t="shared" si="5"/>
        <v>0.98740765902650907</v>
      </c>
      <c r="F44" s="198" t="str">
        <f t="shared" si="3"/>
        <v>C</v>
      </c>
      <c r="G44" s="198" t="str">
        <f t="shared" si="1"/>
        <v>B</v>
      </c>
      <c r="I44" s="99" t="s">
        <v>185</v>
      </c>
      <c r="J44" s="196">
        <f>'Юнит 11'!S40</f>
        <v>0</v>
      </c>
      <c r="K44" s="197">
        <f t="shared" si="2"/>
        <v>0</v>
      </c>
      <c r="L44" s="197">
        <f t="shared" si="6"/>
        <v>0.98724489795918402</v>
      </c>
      <c r="M44" s="198" t="str">
        <f t="shared" si="4"/>
        <v>C</v>
      </c>
    </row>
    <row r="45" spans="2:16" outlineLevel="1">
      <c r="C45" s="203">
        <f>SUM(C4:C44)</f>
        <v>263415.94349999999</v>
      </c>
      <c r="D45" s="204">
        <f>SUM(D4:D44)</f>
        <v>0.99999999999999978</v>
      </c>
      <c r="I45" s="346"/>
      <c r="J45" s="203">
        <f>SUM(J4:J44)</f>
        <v>784</v>
      </c>
      <c r="K45" s="204">
        <f>SUM(K4:K44)</f>
        <v>1.0000000000000002</v>
      </c>
    </row>
    <row r="47" spans="2:16" ht="16" hidden="1" outlineLevel="1" thickBot="1">
      <c r="B47" s="539"/>
      <c r="C47" s="540"/>
      <c r="D47" s="540"/>
      <c r="E47" s="540"/>
      <c r="F47" s="540"/>
      <c r="G47" s="540"/>
      <c r="H47" s="540"/>
      <c r="I47" s="540"/>
      <c r="J47" s="540"/>
      <c r="K47" s="540"/>
      <c r="L47" s="540"/>
      <c r="M47" s="541"/>
      <c r="O47" s="205"/>
      <c r="P47" s="205"/>
    </row>
    <row r="48" spans="2:16" ht="3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9">C50/C$101</f>
        <v>#DIV/0!</v>
      </c>
      <c r="E50" s="197" t="e">
        <f t="shared" ref="E50:E100" si="10">D50+E49</f>
        <v>#DIV/0!</v>
      </c>
      <c r="F50" s="198" t="e">
        <f t="shared" si="7"/>
        <v>#DIV/0!</v>
      </c>
      <c r="G50" s="198" t="e">
        <f t="shared" ref="G50:G100" si="11">VLOOKUP(B50:B101,I$49:M$100,5,0)</f>
        <v>#N/A</v>
      </c>
      <c r="I50" s="207"/>
      <c r="J50" s="196"/>
      <c r="K50" s="197" t="e">
        <f t="shared" si="8"/>
        <v>#DIV/0!</v>
      </c>
      <c r="L50" s="197" t="e">
        <f>K50+L49</f>
        <v>#DIV/0!</v>
      </c>
      <c r="M50" s="198" t="e">
        <f t="shared" ref="M50:M100" si="1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ref="L51:L100" si="13">K51+L50</f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outlineLevel="1" thickBot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customHeight="1" outlineLevel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>D93+E92</f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outlineLevel="1" thickBot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6" hidden="1" customHeight="1" outlineLevel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I4:J44">
    <sortCondition descending="1" ref="J4:J44"/>
  </sortState>
  <mergeCells count="2">
    <mergeCell ref="B2:M2"/>
    <mergeCell ref="B47:M47"/>
  </mergeCells>
  <conditionalFormatting sqref="M49:M100 K49:K100 D49:D100 G4:G44 D4:D44 K4:K44 M4:M44">
    <cfRule type="cellIs" dxfId="298" priority="10" operator="equal">
      <formula>"C"</formula>
    </cfRule>
    <cfRule type="cellIs" dxfId="297" priority="11" operator="equal">
      <formula>"B"</formula>
    </cfRule>
    <cfRule type="cellIs" dxfId="296" priority="12" operator="equal">
      <formula>"A"</formula>
    </cfRule>
  </conditionalFormatting>
  <conditionalFormatting sqref="G49:G100">
    <cfRule type="cellIs" dxfId="295" priority="7" operator="equal">
      <formula>"C"</formula>
    </cfRule>
    <cfRule type="cellIs" dxfId="294" priority="8" operator="equal">
      <formula>"B"</formula>
    </cfRule>
    <cfRule type="cellIs" dxfId="293" priority="9" operator="equal">
      <formula>"A"</formula>
    </cfRule>
  </conditionalFormatting>
  <conditionalFormatting sqref="F4:F44">
    <cfRule type="cellIs" dxfId="292" priority="4" operator="equal">
      <formula>"C"</formula>
    </cfRule>
    <cfRule type="cellIs" dxfId="291" priority="5" operator="equal">
      <formula>"B"</formula>
    </cfRule>
    <cfRule type="cellIs" dxfId="290" priority="6" operator="equal">
      <formula>"A"</formula>
    </cfRule>
  </conditionalFormatting>
  <conditionalFormatting sqref="F49:F100">
    <cfRule type="cellIs" dxfId="289" priority="1" operator="equal">
      <formula>"C"</formula>
    </cfRule>
    <cfRule type="cellIs" dxfId="288" priority="2" operator="equal">
      <formula>"B"</formula>
    </cfRule>
    <cfRule type="cellIs" dxfId="287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61B4-33F0-47C1-93CA-67B818C48F19}">
  <dimension ref="B1:Q102"/>
  <sheetViews>
    <sheetView zoomScale="80" zoomScaleNormal="80" workbookViewId="0">
      <selection activeCell="O9" sqref="O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111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10'!AL4</f>
        <v>31446.626539935827</v>
      </c>
      <c r="D4" s="197">
        <f t="shared" ref="D4:D24" si="0">C4/C$45</f>
        <v>0.26713744902436337</v>
      </c>
      <c r="E4" s="197">
        <f>D4</f>
        <v>0.26713744902436337</v>
      </c>
      <c r="F4" s="198" t="str">
        <f>IF(AND(E4&lt;=0),"C",IF(E4&lt;=0.8,"A",IF(E4&lt;=0.95,"B","C")))</f>
        <v>A</v>
      </c>
      <c r="G4" s="198" t="str">
        <f t="shared" ref="G4:G24" si="1">VLOOKUP(B$4:B$44,I$4:M$44,5,0)</f>
        <v>A</v>
      </c>
      <c r="I4" s="99" t="s">
        <v>94</v>
      </c>
      <c r="J4" s="196">
        <f>'Юнит 10'!S4</f>
        <v>92</v>
      </c>
      <c r="K4" s="197">
        <f t="shared" ref="K4:K24" si="2">J4/J$45</f>
        <v>0.24598930481283424</v>
      </c>
      <c r="L4" s="197">
        <f>K4</f>
        <v>0.24598930481283424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10'!AL3</f>
        <v>21636.883639477292</v>
      </c>
      <c r="D5" s="197">
        <f t="shared" si="0"/>
        <v>0.18380419575201729</v>
      </c>
      <c r="E5" s="197">
        <f>E4+D5</f>
        <v>0.45094164477638066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10'!S3</f>
        <v>57</v>
      </c>
      <c r="K5" s="197">
        <f t="shared" si="2"/>
        <v>0.15240641711229946</v>
      </c>
      <c r="L5" s="197">
        <f>L4+K5</f>
        <v>0.39839572192513373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10'!AL6</f>
        <v>19208.801896882153</v>
      </c>
      <c r="D6" s="197">
        <f t="shared" si="0"/>
        <v>0.16317776824267022</v>
      </c>
      <c r="E6" s="197">
        <f t="shared" ref="E6:E44" si="5">E5+D6</f>
        <v>0.61411941301905082</v>
      </c>
      <c r="F6" s="198" t="str">
        <f t="shared" si="3"/>
        <v>A</v>
      </c>
      <c r="G6" s="198" t="str">
        <f t="shared" si="1"/>
        <v>A</v>
      </c>
      <c r="I6" s="99" t="s">
        <v>96</v>
      </c>
      <c r="J6" s="196">
        <f>'Юнит 10'!S6</f>
        <v>39</v>
      </c>
      <c r="K6" s="197">
        <f t="shared" si="2"/>
        <v>0.10427807486631016</v>
      </c>
      <c r="L6" s="197">
        <f t="shared" ref="L6:L44" si="6">L5+K6</f>
        <v>0.50267379679144386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171</v>
      </c>
      <c r="C7" s="196">
        <f>'Юнит 10'!AL20</f>
        <v>12971.0034134342</v>
      </c>
      <c r="D7" s="197">
        <f t="shared" si="0"/>
        <v>0.11018799611941438</v>
      </c>
      <c r="E7" s="197">
        <f t="shared" si="5"/>
        <v>0.72430740913846514</v>
      </c>
      <c r="F7" s="198" t="str">
        <f t="shared" si="3"/>
        <v>A</v>
      </c>
      <c r="G7" s="198" t="str">
        <f t="shared" si="1"/>
        <v>A</v>
      </c>
      <c r="I7" s="99" t="s">
        <v>98</v>
      </c>
      <c r="J7" s="196">
        <f>'Юнит 10'!S8</f>
        <v>29</v>
      </c>
      <c r="K7" s="197">
        <f t="shared" si="2"/>
        <v>7.7540106951871662E-2</v>
      </c>
      <c r="L7" s="197">
        <f t="shared" si="6"/>
        <v>0.5802139037433155</v>
      </c>
      <c r="M7" s="198" t="str">
        <f t="shared" si="4"/>
        <v>A</v>
      </c>
    </row>
    <row r="8" spans="2:17" outlineLevel="1">
      <c r="B8" s="99" t="s">
        <v>98</v>
      </c>
      <c r="C8" s="196">
        <f>'Юнит 10'!AL8</f>
        <v>9137.9677539202166</v>
      </c>
      <c r="D8" s="197">
        <f t="shared" si="0"/>
        <v>7.7626558510149171E-2</v>
      </c>
      <c r="E8" s="197">
        <f t="shared" si="5"/>
        <v>0.80193396764861435</v>
      </c>
      <c r="F8" s="198" t="str">
        <f t="shared" si="3"/>
        <v>B</v>
      </c>
      <c r="G8" s="198" t="str">
        <f t="shared" si="1"/>
        <v>A</v>
      </c>
      <c r="I8" s="99" t="s">
        <v>171</v>
      </c>
      <c r="J8" s="196">
        <f>'Юнит 10'!S20</f>
        <v>28</v>
      </c>
      <c r="K8" s="197">
        <f t="shared" si="2"/>
        <v>7.4866310160427801E-2</v>
      </c>
      <c r="L8" s="197">
        <f t="shared" si="6"/>
        <v>0.65508021390374327</v>
      </c>
      <c r="M8" s="198" t="str">
        <f t="shared" si="4"/>
        <v>A</v>
      </c>
    </row>
    <row r="9" spans="2:17" outlineLevel="1">
      <c r="B9" s="99" t="s">
        <v>170</v>
      </c>
      <c r="C9" s="196">
        <f>'Юнит 10'!AL19</f>
        <v>8030.8123711141679</v>
      </c>
      <c r="D9" s="197">
        <f t="shared" si="0"/>
        <v>6.8221331394267767E-2</v>
      </c>
      <c r="E9" s="197">
        <f t="shared" si="5"/>
        <v>0.87015529904288214</v>
      </c>
      <c r="F9" s="198" t="str">
        <f t="shared" si="3"/>
        <v>B</v>
      </c>
      <c r="G9" s="198" t="str">
        <f t="shared" si="1"/>
        <v>A</v>
      </c>
      <c r="I9" s="99" t="s">
        <v>95</v>
      </c>
      <c r="J9" s="196">
        <f>'Юнит 10'!S5</f>
        <v>18</v>
      </c>
      <c r="K9" s="197">
        <f t="shared" si="2"/>
        <v>4.8128342245989303E-2</v>
      </c>
      <c r="L9" s="197">
        <f t="shared" si="6"/>
        <v>0.70320855614973254</v>
      </c>
      <c r="M9" s="198" t="str">
        <f t="shared" si="4"/>
        <v>A</v>
      </c>
    </row>
    <row r="10" spans="2:17" outlineLevel="1">
      <c r="B10" s="99" t="s">
        <v>99</v>
      </c>
      <c r="C10" s="196">
        <f>'Юнит 10'!AL9</f>
        <v>7779.1109556625379</v>
      </c>
      <c r="D10" s="197">
        <f t="shared" si="0"/>
        <v>6.6083141024175771E-2</v>
      </c>
      <c r="E10" s="197">
        <f t="shared" si="5"/>
        <v>0.93623844006705792</v>
      </c>
      <c r="F10" s="198" t="str">
        <f t="shared" si="3"/>
        <v>B</v>
      </c>
      <c r="G10" s="198" t="str">
        <f t="shared" si="1"/>
        <v>A</v>
      </c>
      <c r="I10" s="99" t="s">
        <v>99</v>
      </c>
      <c r="J10" s="196">
        <f>'Юнит 10'!S9</f>
        <v>17</v>
      </c>
      <c r="K10" s="197">
        <f t="shared" si="2"/>
        <v>4.5454545454545456E-2</v>
      </c>
      <c r="L10" s="197">
        <f t="shared" si="6"/>
        <v>0.74866310160427796</v>
      </c>
      <c r="M10" s="198" t="str">
        <f t="shared" si="4"/>
        <v>A</v>
      </c>
    </row>
    <row r="11" spans="2:17" outlineLevel="1">
      <c r="B11" s="99" t="s">
        <v>97</v>
      </c>
      <c r="C11" s="196">
        <f>'Юнит 10'!AL7</f>
        <v>5174.0500546538315</v>
      </c>
      <c r="D11" s="197">
        <f t="shared" si="0"/>
        <v>4.3953284813214595E-2</v>
      </c>
      <c r="E11" s="197">
        <f t="shared" si="5"/>
        <v>0.98019172488027251</v>
      </c>
      <c r="F11" s="198" t="str">
        <f t="shared" si="3"/>
        <v>C</v>
      </c>
      <c r="G11" s="198" t="str">
        <f t="shared" si="1"/>
        <v>B</v>
      </c>
      <c r="I11" s="99" t="s">
        <v>170</v>
      </c>
      <c r="J11" s="196">
        <f>'Юнит 10'!S19</f>
        <v>17</v>
      </c>
      <c r="K11" s="197">
        <f t="shared" si="2"/>
        <v>4.5454545454545456E-2</v>
      </c>
      <c r="L11" s="197">
        <f t="shared" si="6"/>
        <v>0.79411764705882337</v>
      </c>
      <c r="M11" s="198" t="str">
        <f t="shared" si="4"/>
        <v>A</v>
      </c>
    </row>
    <row r="12" spans="2:17" outlineLevel="1">
      <c r="B12" s="99" t="s">
        <v>174</v>
      </c>
      <c r="C12" s="196">
        <f>'Юнит 10'!AL23</f>
        <v>3541.0371710224663</v>
      </c>
      <c r="D12" s="197">
        <f t="shared" si="0"/>
        <v>3.0080925709665019E-2</v>
      </c>
      <c r="E12" s="197">
        <f t="shared" si="5"/>
        <v>1.0102726505899375</v>
      </c>
      <c r="F12" s="198" t="str">
        <f t="shared" si="3"/>
        <v>C</v>
      </c>
      <c r="G12" s="198" t="str">
        <f t="shared" si="1"/>
        <v>B</v>
      </c>
      <c r="I12" s="99" t="s">
        <v>97</v>
      </c>
      <c r="J12" s="196">
        <f>'Юнит 10'!S7</f>
        <v>16</v>
      </c>
      <c r="K12" s="197">
        <f t="shared" si="2"/>
        <v>4.2780748663101602E-2</v>
      </c>
      <c r="L12" s="197">
        <f t="shared" si="6"/>
        <v>0.83689839572192493</v>
      </c>
      <c r="M12" s="198" t="str">
        <f t="shared" si="4"/>
        <v>B</v>
      </c>
    </row>
    <row r="13" spans="2:17" outlineLevel="1">
      <c r="B13" s="99" t="s">
        <v>95</v>
      </c>
      <c r="C13" s="196">
        <f>'Юнит 10'!AL5</f>
        <v>2724.8607677212322</v>
      </c>
      <c r="D13" s="197">
        <f t="shared" si="0"/>
        <v>2.3147549817822327E-2</v>
      </c>
      <c r="E13" s="197">
        <f t="shared" si="5"/>
        <v>1.0334202004077599</v>
      </c>
      <c r="F13" s="198" t="str">
        <f t="shared" si="3"/>
        <v>C</v>
      </c>
      <c r="G13" s="198" t="str">
        <f t="shared" si="1"/>
        <v>A</v>
      </c>
      <c r="I13" s="99" t="s">
        <v>176</v>
      </c>
      <c r="J13" s="196">
        <f>'Юнит 10'!S31</f>
        <v>8</v>
      </c>
      <c r="K13" s="197">
        <f t="shared" si="2"/>
        <v>2.1390374331550801E-2</v>
      </c>
      <c r="L13" s="197">
        <f t="shared" si="6"/>
        <v>0.8582887700534757</v>
      </c>
      <c r="M13" s="198" t="str">
        <f t="shared" si="4"/>
        <v>B</v>
      </c>
    </row>
    <row r="14" spans="2:17" outlineLevel="1">
      <c r="B14" s="99" t="s">
        <v>102</v>
      </c>
      <c r="C14" s="196">
        <f>'Юнит 10'!AL12</f>
        <v>2719.9661999082996</v>
      </c>
      <c r="D14" s="197">
        <f t="shared" si="0"/>
        <v>2.3105970720046512E-2</v>
      </c>
      <c r="E14" s="197">
        <f t="shared" si="5"/>
        <v>1.0565261711278064</v>
      </c>
      <c r="F14" s="198" t="str">
        <f t="shared" si="3"/>
        <v>C</v>
      </c>
      <c r="G14" s="198" t="str">
        <f t="shared" si="1"/>
        <v>B</v>
      </c>
      <c r="I14" s="99" t="s">
        <v>179</v>
      </c>
      <c r="J14" s="196">
        <f>'Юнит 10'!S34</f>
        <v>8</v>
      </c>
      <c r="K14" s="197">
        <f t="shared" si="2"/>
        <v>2.1390374331550801E-2</v>
      </c>
      <c r="L14" s="197">
        <f t="shared" si="6"/>
        <v>0.87967914438502648</v>
      </c>
      <c r="M14" s="198" t="str">
        <f t="shared" si="4"/>
        <v>B</v>
      </c>
    </row>
    <row r="15" spans="2:17" outlineLevel="1">
      <c r="B15" s="99" t="s">
        <v>181</v>
      </c>
      <c r="C15" s="196">
        <f>'Юнит 10'!AL36</f>
        <v>1169.9256</v>
      </c>
      <c r="D15" s="197">
        <f t="shared" si="0"/>
        <v>9.9384568305092204E-3</v>
      </c>
      <c r="E15" s="197">
        <f t="shared" si="5"/>
        <v>1.0664646279583156</v>
      </c>
      <c r="F15" s="198" t="str">
        <f t="shared" si="3"/>
        <v>C</v>
      </c>
      <c r="G15" s="198" t="str">
        <f t="shared" si="1"/>
        <v>C</v>
      </c>
      <c r="I15" s="99" t="s">
        <v>102</v>
      </c>
      <c r="J15" s="196">
        <f>'Юнит 10'!S12</f>
        <v>7</v>
      </c>
      <c r="K15" s="197">
        <f t="shared" si="2"/>
        <v>1.871657754010695E-2</v>
      </c>
      <c r="L15" s="197">
        <f t="shared" si="6"/>
        <v>0.89839572192513339</v>
      </c>
      <c r="M15" s="198" t="str">
        <f t="shared" si="4"/>
        <v>B</v>
      </c>
    </row>
    <row r="16" spans="2:17" outlineLevel="1">
      <c r="B16" s="99" t="s">
        <v>176</v>
      </c>
      <c r="C16" s="196">
        <f>'Юнит 10'!AL31</f>
        <v>1167.1318422283364</v>
      </c>
      <c r="D16" s="197">
        <f t="shared" si="0"/>
        <v>9.9147240042435341E-3</v>
      </c>
      <c r="E16" s="197">
        <f t="shared" si="5"/>
        <v>1.0763793519625591</v>
      </c>
      <c r="F16" s="198" t="str">
        <f t="shared" si="3"/>
        <v>C</v>
      </c>
      <c r="G16" s="198" t="str">
        <f t="shared" si="1"/>
        <v>B</v>
      </c>
      <c r="I16" s="99" t="s">
        <v>174</v>
      </c>
      <c r="J16" s="196">
        <f>'Юнит 10'!S23</f>
        <v>6</v>
      </c>
      <c r="K16" s="197">
        <f t="shared" si="2"/>
        <v>1.6042780748663103E-2</v>
      </c>
      <c r="L16" s="197">
        <f t="shared" si="6"/>
        <v>0.91443850267379645</v>
      </c>
      <c r="M16" s="198" t="str">
        <f t="shared" si="4"/>
        <v>B</v>
      </c>
    </row>
    <row r="17" spans="2:13" outlineLevel="1">
      <c r="B17" s="99" t="s">
        <v>173</v>
      </c>
      <c r="C17" s="196">
        <f>'Юнит 10'!AL22</f>
        <v>1132.8733425034388</v>
      </c>
      <c r="D17" s="197">
        <f t="shared" si="0"/>
        <v>9.6236998394642476E-3</v>
      </c>
      <c r="E17" s="197">
        <f t="shared" si="5"/>
        <v>1.0860030518020234</v>
      </c>
      <c r="F17" s="198" t="str">
        <f t="shared" si="3"/>
        <v>C</v>
      </c>
      <c r="G17" s="198" t="str">
        <f t="shared" si="1"/>
        <v>C</v>
      </c>
      <c r="I17" s="99" t="s">
        <v>186</v>
      </c>
      <c r="J17" s="196">
        <f>'Юнит 10'!S41</f>
        <v>4</v>
      </c>
      <c r="K17" s="197">
        <f t="shared" si="2"/>
        <v>1.06951871657754E-2</v>
      </c>
      <c r="L17" s="197">
        <f t="shared" si="6"/>
        <v>0.92513368983957189</v>
      </c>
      <c r="M17" s="198" t="str">
        <f t="shared" si="4"/>
        <v>B</v>
      </c>
    </row>
    <row r="18" spans="2:13" outlineLevel="1">
      <c r="B18" s="99" t="s">
        <v>104</v>
      </c>
      <c r="C18" s="196">
        <f>'Юнит 10'!AL14</f>
        <v>799.90482796882156</v>
      </c>
      <c r="D18" s="197">
        <f t="shared" si="0"/>
        <v>6.7951497097627723E-3</v>
      </c>
      <c r="E18" s="197">
        <f t="shared" si="5"/>
        <v>1.0927982015117861</v>
      </c>
      <c r="F18" s="198" t="str">
        <f t="shared" si="3"/>
        <v>C</v>
      </c>
      <c r="G18" s="198" t="str">
        <f t="shared" si="1"/>
        <v>C</v>
      </c>
      <c r="I18" s="99" t="s">
        <v>200</v>
      </c>
      <c r="J18" s="196">
        <f>'Юнит 10'!S16</f>
        <v>3</v>
      </c>
      <c r="K18" s="197">
        <f t="shared" si="2"/>
        <v>8.0213903743315516E-3</v>
      </c>
      <c r="L18" s="197">
        <f t="shared" si="6"/>
        <v>0.93315508021390348</v>
      </c>
      <c r="M18" s="198" t="str">
        <f t="shared" si="4"/>
        <v>B</v>
      </c>
    </row>
    <row r="19" spans="2:13" outlineLevel="1">
      <c r="B19" s="99" t="s">
        <v>105</v>
      </c>
      <c r="C19" s="196">
        <f>'Юнит 10'!AL15</f>
        <v>736.11914259513992</v>
      </c>
      <c r="D19" s="197">
        <f t="shared" si="0"/>
        <v>6.2532936460175407E-3</v>
      </c>
      <c r="E19" s="197">
        <f t="shared" si="5"/>
        <v>1.0990514951578036</v>
      </c>
      <c r="F19" s="198" t="str">
        <f t="shared" si="3"/>
        <v>C</v>
      </c>
      <c r="G19" s="198" t="str">
        <f t="shared" si="1"/>
        <v>C</v>
      </c>
      <c r="I19" s="99" t="s">
        <v>211</v>
      </c>
      <c r="J19" s="196">
        <f>'Юнит 10'!S26</f>
        <v>3</v>
      </c>
      <c r="K19" s="197">
        <f t="shared" si="2"/>
        <v>8.0213903743315516E-3</v>
      </c>
      <c r="L19" s="197">
        <f t="shared" si="6"/>
        <v>0.94117647058823506</v>
      </c>
      <c r="M19" s="198" t="str">
        <f t="shared" si="4"/>
        <v>B</v>
      </c>
    </row>
    <row r="20" spans="2:13" outlineLevel="1">
      <c r="B20" s="99" t="s">
        <v>197</v>
      </c>
      <c r="C20" s="196">
        <f>'Юнит 10'!AL27</f>
        <v>730.94345712975701</v>
      </c>
      <c r="D20" s="197">
        <f t="shared" si="0"/>
        <v>6.2093264684756509E-3</v>
      </c>
      <c r="E20" s="197">
        <f t="shared" si="5"/>
        <v>1.1052608216262794</v>
      </c>
      <c r="F20" s="198" t="str">
        <f t="shared" si="3"/>
        <v>C</v>
      </c>
      <c r="G20" s="198" t="str">
        <f t="shared" si="1"/>
        <v>C</v>
      </c>
      <c r="I20" s="99" t="s">
        <v>177</v>
      </c>
      <c r="J20" s="196">
        <f>'Юнит 10'!S32</f>
        <v>3</v>
      </c>
      <c r="K20" s="197">
        <f t="shared" si="2"/>
        <v>8.0213903743315516E-3</v>
      </c>
      <c r="L20" s="197">
        <f t="shared" si="6"/>
        <v>0.94919786096256664</v>
      </c>
      <c r="M20" s="198" t="str">
        <f t="shared" si="4"/>
        <v>B</v>
      </c>
    </row>
    <row r="21" spans="2:13" outlineLevel="1">
      <c r="B21" s="99" t="s">
        <v>180</v>
      </c>
      <c r="C21" s="196">
        <f>'Юнит 10'!AL35</f>
        <v>531.86</v>
      </c>
      <c r="D21" s="197">
        <f t="shared" si="0"/>
        <v>4.5181229044604495E-3</v>
      </c>
      <c r="E21" s="197">
        <f t="shared" si="5"/>
        <v>1.1097789445307398</v>
      </c>
      <c r="F21" s="198" t="str">
        <f t="shared" si="3"/>
        <v>C</v>
      </c>
      <c r="G21" s="198" t="str">
        <f t="shared" si="1"/>
        <v>C</v>
      </c>
      <c r="I21" s="99" t="s">
        <v>104</v>
      </c>
      <c r="J21" s="196">
        <f>'Юнит 10'!S14</f>
        <v>2</v>
      </c>
      <c r="K21" s="197">
        <f t="shared" si="2"/>
        <v>5.3475935828877002E-3</v>
      </c>
      <c r="L21" s="197">
        <f t="shared" si="6"/>
        <v>0.95454545454545436</v>
      </c>
      <c r="M21" s="198" t="str">
        <f t="shared" si="4"/>
        <v>C</v>
      </c>
    </row>
    <row r="22" spans="2:13" outlineLevel="1">
      <c r="B22" s="99" t="s">
        <v>103</v>
      </c>
      <c r="C22" s="196">
        <f>'Юнит 10'!AL13</f>
        <v>484.12345712975701</v>
      </c>
      <c r="D22" s="197">
        <f t="shared" si="0"/>
        <v>4.1126034675375688E-3</v>
      </c>
      <c r="E22" s="197">
        <f t="shared" si="5"/>
        <v>1.1138915479982774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10'!S15</f>
        <v>2</v>
      </c>
      <c r="K22" s="197">
        <f t="shared" si="2"/>
        <v>5.3475935828877002E-3</v>
      </c>
      <c r="L22" s="197">
        <f t="shared" si="6"/>
        <v>0.95989304812834209</v>
      </c>
      <c r="M22" s="198" t="str">
        <f t="shared" si="4"/>
        <v>C</v>
      </c>
    </row>
    <row r="23" spans="2:13" outlineLevel="1">
      <c r="B23" s="99" t="s">
        <v>175</v>
      </c>
      <c r="C23" s="196">
        <f>'Юнит 10'!AL30</f>
        <v>484.03902796882164</v>
      </c>
      <c r="D23" s="197">
        <f t="shared" si="0"/>
        <v>4.1118862462277764E-3</v>
      </c>
      <c r="E23" s="197">
        <f t="shared" si="5"/>
        <v>1.1180034342445051</v>
      </c>
      <c r="F23" s="198" t="str">
        <f t="shared" si="3"/>
        <v>C</v>
      </c>
      <c r="G23" s="198" t="str">
        <f t="shared" si="1"/>
        <v>C</v>
      </c>
      <c r="I23" s="99" t="s">
        <v>173</v>
      </c>
      <c r="J23" s="196">
        <f>'Юнит 10'!S22</f>
        <v>2</v>
      </c>
      <c r="K23" s="197">
        <f t="shared" si="2"/>
        <v>5.3475935828877002E-3</v>
      </c>
      <c r="L23" s="197">
        <f t="shared" si="6"/>
        <v>0.96524064171122981</v>
      </c>
      <c r="M23" s="198" t="str">
        <f t="shared" si="4"/>
        <v>C</v>
      </c>
    </row>
    <row r="24" spans="2:13" outlineLevel="1">
      <c r="B24" s="99" t="s">
        <v>101</v>
      </c>
      <c r="C24" s="196">
        <f>'Юнит 10'!AL11</f>
        <v>295.28408528198082</v>
      </c>
      <c r="D24" s="197">
        <f t="shared" si="0"/>
        <v>2.5084228726265749E-3</v>
      </c>
      <c r="E24" s="197">
        <f t="shared" si="5"/>
        <v>1.1205118571171317</v>
      </c>
      <c r="F24" s="198" t="str">
        <f t="shared" si="3"/>
        <v>C</v>
      </c>
      <c r="G24" s="198" t="str">
        <f t="shared" si="1"/>
        <v>C</v>
      </c>
      <c r="I24" s="99" t="s">
        <v>209</v>
      </c>
      <c r="J24" s="196">
        <f>'Юнит 10'!S24</f>
        <v>2</v>
      </c>
      <c r="K24" s="197">
        <f t="shared" si="2"/>
        <v>5.3475935828877002E-3</v>
      </c>
      <c r="L24" s="197">
        <f t="shared" si="6"/>
        <v>0.97058823529411753</v>
      </c>
      <c r="M24" s="198" t="str">
        <f t="shared" si="4"/>
        <v>C</v>
      </c>
    </row>
    <row r="25" spans="2:13" outlineLevel="1">
      <c r="B25" s="99" t="s">
        <v>172</v>
      </c>
      <c r="C25" s="196">
        <f>'Юнит 10'!AL21</f>
        <v>272.84334250343875</v>
      </c>
      <c r="D25" s="197">
        <f t="shared" ref="D25:D27" si="7">C25/C$45</f>
        <v>2.3177899354986909E-3</v>
      </c>
      <c r="E25" s="197">
        <f t="shared" ref="E25:E27" si="8">E24+D25</f>
        <v>1.1228296470526304</v>
      </c>
      <c r="F25" s="198" t="str">
        <f t="shared" ref="F25:F27" si="9">IF(AND(E25&lt;=0),"C",IF(E25&lt;=0.8,"A",IF(E25&lt;=0.95,"B","C")))</f>
        <v>C</v>
      </c>
      <c r="G25" s="198" t="str">
        <f t="shared" ref="G25:G27" si="10">VLOOKUP(B$4:B$44,I$4:M$44,5,0)</f>
        <v>C</v>
      </c>
      <c r="I25" s="99" t="s">
        <v>197</v>
      </c>
      <c r="J25" s="196">
        <f>'Юнит 10'!S27</f>
        <v>2</v>
      </c>
      <c r="K25" s="197">
        <f t="shared" ref="K25:K27" si="11">J25/J$45</f>
        <v>5.3475935828877002E-3</v>
      </c>
      <c r="L25" s="197">
        <f t="shared" ref="L25:L27" si="12">L24+K25</f>
        <v>0.97593582887700525</v>
      </c>
      <c r="M25" s="198" t="str">
        <f t="shared" ref="M25:M27" si="13">_xlfn.IFS(L25&lt;80%,"A",L25&lt;=95%,"B",L25&gt;95%,"C")</f>
        <v>C</v>
      </c>
    </row>
    <row r="26" spans="2:13" outlineLevel="1">
      <c r="B26" s="99" t="s">
        <v>198</v>
      </c>
      <c r="C26" s="196">
        <f>'Юнит 10'!AL28</f>
        <v>0</v>
      </c>
      <c r="D26" s="197">
        <f t="shared" si="7"/>
        <v>0</v>
      </c>
      <c r="E26" s="197">
        <f t="shared" si="8"/>
        <v>1.1228296470526304</v>
      </c>
      <c r="F26" s="198" t="str">
        <f t="shared" si="9"/>
        <v>C</v>
      </c>
      <c r="G26" s="198" t="str">
        <f t="shared" si="10"/>
        <v>C</v>
      </c>
      <c r="I26" s="99" t="s">
        <v>181</v>
      </c>
      <c r="J26" s="196">
        <f>'Юнит 10'!S36</f>
        <v>2</v>
      </c>
      <c r="K26" s="197">
        <f t="shared" si="11"/>
        <v>5.3475935828877002E-3</v>
      </c>
      <c r="L26" s="197">
        <f t="shared" si="12"/>
        <v>0.98128342245989297</v>
      </c>
      <c r="M26" s="198" t="str">
        <f t="shared" si="13"/>
        <v>C</v>
      </c>
    </row>
    <row r="27" spans="2:13" outlineLevel="1">
      <c r="B27" s="99" t="s">
        <v>199</v>
      </c>
      <c r="C27" s="196">
        <f>'Юнит 10'!AL29</f>
        <v>0</v>
      </c>
      <c r="D27" s="197">
        <f t="shared" si="7"/>
        <v>0</v>
      </c>
      <c r="E27" s="197">
        <f t="shared" si="8"/>
        <v>1.1228296470526304</v>
      </c>
      <c r="F27" s="198" t="str">
        <f t="shared" si="9"/>
        <v>C</v>
      </c>
      <c r="G27" s="198" t="str">
        <f t="shared" si="10"/>
        <v>C</v>
      </c>
      <c r="I27" s="99" t="s">
        <v>101</v>
      </c>
      <c r="J27" s="196">
        <f>'Юнит 10'!S11</f>
        <v>1</v>
      </c>
      <c r="K27" s="197">
        <f t="shared" si="11"/>
        <v>2.6737967914438501E-3</v>
      </c>
      <c r="L27" s="197">
        <f t="shared" si="12"/>
        <v>0.98395721925133683</v>
      </c>
      <c r="M27" s="198" t="str">
        <f t="shared" si="13"/>
        <v>C</v>
      </c>
    </row>
    <row r="28" spans="2:13" outlineLevel="1">
      <c r="B28" s="99" t="s">
        <v>186</v>
      </c>
      <c r="C28" s="196">
        <f>'Юнит 10'!AL41</f>
        <v>-17.235428702430198</v>
      </c>
      <c r="D28" s="197">
        <f t="shared" ref="D28:D44" si="14">C28/C$45</f>
        <v>-1.4641406608627256E-4</v>
      </c>
      <c r="E28" s="197">
        <f>E24+D28</f>
        <v>1.1203654430510455</v>
      </c>
      <c r="F28" s="198" t="str">
        <f t="shared" si="3"/>
        <v>C</v>
      </c>
      <c r="G28" s="198" t="str">
        <f t="shared" ref="G28:G44" si="15">VLOOKUP(B$4:B$44,I$4:M$44,5,0)</f>
        <v>B</v>
      </c>
      <c r="I28" s="99" t="s">
        <v>103</v>
      </c>
      <c r="J28" s="196">
        <f>'Юнит 10'!S13</f>
        <v>1</v>
      </c>
      <c r="K28" s="197">
        <f t="shared" ref="K28:K44" si="16">J28/J$45</f>
        <v>2.6737967914438501E-3</v>
      </c>
      <c r="L28" s="197">
        <f>L24+K28</f>
        <v>0.97326203208556139</v>
      </c>
      <c r="M28" s="198" t="str">
        <f t="shared" si="4"/>
        <v>C</v>
      </c>
    </row>
    <row r="29" spans="2:13" outlineLevel="1">
      <c r="B29" s="99" t="s">
        <v>210</v>
      </c>
      <c r="C29" s="196">
        <f>'Юнит 10'!AL25</f>
        <v>-18.364314534617151</v>
      </c>
      <c r="D29" s="197">
        <f t="shared" si="14"/>
        <v>-1.5600389223398956E-4</v>
      </c>
      <c r="E29" s="197">
        <f t="shared" si="5"/>
        <v>1.1202094391588115</v>
      </c>
      <c r="F29" s="198" t="str">
        <f t="shared" si="3"/>
        <v>C</v>
      </c>
      <c r="G29" s="198" t="str">
        <f t="shared" si="15"/>
        <v>C</v>
      </c>
      <c r="I29" s="99" t="s">
        <v>172</v>
      </c>
      <c r="J29" s="196">
        <f>'Юнит 10'!S21</f>
        <v>1</v>
      </c>
      <c r="K29" s="197">
        <f t="shared" si="16"/>
        <v>2.6737967914438501E-3</v>
      </c>
      <c r="L29" s="197">
        <f t="shared" si="6"/>
        <v>0.97593582887700525</v>
      </c>
      <c r="M29" s="198" t="str">
        <f t="shared" si="4"/>
        <v>C</v>
      </c>
    </row>
    <row r="30" spans="2:13" outlineLevel="1">
      <c r="B30" s="99" t="s">
        <v>100</v>
      </c>
      <c r="C30" s="196">
        <f>'Юнит 10'!AL10</f>
        <v>-25.130114626318207</v>
      </c>
      <c r="D30" s="197">
        <f t="shared" si="14"/>
        <v>-2.1347901042545939E-4</v>
      </c>
      <c r="E30" s="197">
        <f t="shared" si="5"/>
        <v>1.119995960148386</v>
      </c>
      <c r="F30" s="198" t="str">
        <f t="shared" si="3"/>
        <v>C</v>
      </c>
      <c r="G30" s="198" t="str">
        <f t="shared" si="15"/>
        <v>C</v>
      </c>
      <c r="I30" s="99" t="s">
        <v>175</v>
      </c>
      <c r="J30" s="196">
        <f>'Юнит 10'!S30</f>
        <v>1</v>
      </c>
      <c r="K30" s="197">
        <f t="shared" si="16"/>
        <v>2.6737967914438501E-3</v>
      </c>
      <c r="L30" s="197">
        <f t="shared" si="6"/>
        <v>0.97860962566844911</v>
      </c>
      <c r="M30" s="198" t="str">
        <f t="shared" si="4"/>
        <v>C</v>
      </c>
    </row>
    <row r="31" spans="2:13" outlineLevel="1">
      <c r="B31" s="99" t="s">
        <v>201</v>
      </c>
      <c r="C31" s="196">
        <f>'Юнит 10'!AL17</f>
        <v>-113.8</v>
      </c>
      <c r="D31" s="197">
        <f t="shared" si="14"/>
        <v>-9.6672505269732468E-4</v>
      </c>
      <c r="E31" s="197">
        <f t="shared" si="5"/>
        <v>1.1190292350956887</v>
      </c>
      <c r="F31" s="198" t="str">
        <f t="shared" si="3"/>
        <v>C</v>
      </c>
      <c r="G31" s="198" t="str">
        <f t="shared" si="15"/>
        <v>C</v>
      </c>
      <c r="I31" s="99" t="s">
        <v>180</v>
      </c>
      <c r="J31" s="196">
        <f>'Юнит 10'!S35</f>
        <v>1</v>
      </c>
      <c r="K31" s="197">
        <f t="shared" si="16"/>
        <v>2.6737967914438501E-3</v>
      </c>
      <c r="L31" s="197">
        <f t="shared" si="6"/>
        <v>0.98128342245989297</v>
      </c>
      <c r="M31" s="198" t="str">
        <f t="shared" si="4"/>
        <v>C</v>
      </c>
    </row>
    <row r="32" spans="2:13" outlineLevel="1">
      <c r="B32" s="99" t="s">
        <v>178</v>
      </c>
      <c r="C32" s="196">
        <f>'Юнит 10'!AL33</f>
        <v>-114.766542870243</v>
      </c>
      <c r="D32" s="197">
        <f t="shared" si="14"/>
        <v>-9.7493578386753459E-4</v>
      </c>
      <c r="E32" s="197">
        <f t="shared" si="5"/>
        <v>1.1180542993118212</v>
      </c>
      <c r="F32" s="198" t="str">
        <f t="shared" si="3"/>
        <v>C</v>
      </c>
      <c r="G32" s="198" t="str">
        <f t="shared" si="15"/>
        <v>C</v>
      </c>
      <c r="I32" s="99" t="s">
        <v>182</v>
      </c>
      <c r="J32" s="196">
        <f>'Юнит 10'!S37</f>
        <v>1</v>
      </c>
      <c r="K32" s="197">
        <f t="shared" si="16"/>
        <v>2.6737967914438501E-3</v>
      </c>
      <c r="L32" s="197">
        <f t="shared" si="6"/>
        <v>0.98395721925133683</v>
      </c>
      <c r="M32" s="198" t="str">
        <f t="shared" si="4"/>
        <v>C</v>
      </c>
    </row>
    <row r="33" spans="2:16" outlineLevel="1">
      <c r="B33" s="99" t="s">
        <v>202</v>
      </c>
      <c r="C33" s="196">
        <f>'Юнит 10'!AL18</f>
        <v>-122.25122879413112</v>
      </c>
      <c r="D33" s="197">
        <f t="shared" si="14"/>
        <v>-1.0385177996337356E-3</v>
      </c>
      <c r="E33" s="197">
        <f t="shared" si="5"/>
        <v>1.1170157815121875</v>
      </c>
      <c r="F33" s="198" t="str">
        <f t="shared" si="3"/>
        <v>C</v>
      </c>
      <c r="G33" s="198" t="str">
        <f t="shared" si="15"/>
        <v>C</v>
      </c>
      <c r="I33" s="99" t="s">
        <v>188</v>
      </c>
      <c r="J33" s="196">
        <f>'Юнит 10'!S43</f>
        <v>1</v>
      </c>
      <c r="K33" s="197">
        <f t="shared" si="16"/>
        <v>2.6737967914438501E-3</v>
      </c>
      <c r="L33" s="197">
        <f t="shared" si="6"/>
        <v>0.9866310160427807</v>
      </c>
      <c r="M33" s="198" t="str">
        <f t="shared" si="4"/>
        <v>C</v>
      </c>
    </row>
    <row r="34" spans="2:16" outlineLevel="1">
      <c r="B34" s="99" t="s">
        <v>187</v>
      </c>
      <c r="C34" s="196">
        <f>'Юнит 10'!AL42</f>
        <v>-144.16</v>
      </c>
      <c r="D34" s="197">
        <f t="shared" si="14"/>
        <v>-1.2246316660531312E-3</v>
      </c>
      <c r="E34" s="197">
        <f t="shared" si="5"/>
        <v>1.1157911498461344</v>
      </c>
      <c r="F34" s="198" t="str">
        <f t="shared" si="3"/>
        <v>C</v>
      </c>
      <c r="G34" s="198" t="str">
        <f t="shared" si="15"/>
        <v>C</v>
      </c>
      <c r="I34" s="99" t="s">
        <v>100</v>
      </c>
      <c r="J34" s="196">
        <f>'Юнит 10'!S10</f>
        <v>0</v>
      </c>
      <c r="K34" s="197">
        <f t="shared" si="16"/>
        <v>0</v>
      </c>
      <c r="L34" s="197">
        <f t="shared" si="6"/>
        <v>0.9866310160427807</v>
      </c>
      <c r="M34" s="198" t="str">
        <f t="shared" si="4"/>
        <v>C</v>
      </c>
    </row>
    <row r="35" spans="2:16" outlineLevel="1">
      <c r="B35" s="99" t="s">
        <v>182</v>
      </c>
      <c r="C35" s="196">
        <f>'Юнит 10'!AL37</f>
        <v>-488.94999999999993</v>
      </c>
      <c r="D35" s="197">
        <f t="shared" si="14"/>
        <v>-4.1536046969802886E-3</v>
      </c>
      <c r="E35" s="197">
        <f t="shared" si="5"/>
        <v>1.111637545149154</v>
      </c>
      <c r="F35" s="198" t="str">
        <f t="shared" si="3"/>
        <v>C</v>
      </c>
      <c r="G35" s="198" t="str">
        <f t="shared" si="15"/>
        <v>C</v>
      </c>
      <c r="I35" s="99" t="s">
        <v>201</v>
      </c>
      <c r="J35" s="196">
        <f>'Юнит 10'!S17</f>
        <v>0</v>
      </c>
      <c r="K35" s="197">
        <f t="shared" si="16"/>
        <v>0</v>
      </c>
      <c r="L35" s="197">
        <f t="shared" si="6"/>
        <v>0.9866310160427807</v>
      </c>
      <c r="M35" s="198" t="str">
        <f t="shared" si="4"/>
        <v>C</v>
      </c>
    </row>
    <row r="36" spans="2:16" outlineLevel="1">
      <c r="B36" s="99" t="s">
        <v>183</v>
      </c>
      <c r="C36" s="196">
        <f>'Юнит 10'!AL38</f>
        <v>-519.926542870243</v>
      </c>
      <c r="D36" s="197">
        <f t="shared" si="14"/>
        <v>-4.4167488097976585E-3</v>
      </c>
      <c r="E36" s="197">
        <f t="shared" si="5"/>
        <v>1.1072207963393563</v>
      </c>
      <c r="F36" s="198" t="str">
        <f t="shared" si="3"/>
        <v>C</v>
      </c>
      <c r="G36" s="198" t="str">
        <f t="shared" si="15"/>
        <v>C</v>
      </c>
      <c r="I36" s="99" t="s">
        <v>202</v>
      </c>
      <c r="J36" s="196">
        <f>'Юнит 10'!S18</f>
        <v>0</v>
      </c>
      <c r="K36" s="197">
        <f t="shared" si="16"/>
        <v>0</v>
      </c>
      <c r="L36" s="197">
        <f t="shared" si="6"/>
        <v>0.9866310160427807</v>
      </c>
      <c r="M36" s="198" t="str">
        <f t="shared" si="4"/>
        <v>C</v>
      </c>
    </row>
    <row r="37" spans="2:16" outlineLevel="1">
      <c r="B37" s="99" t="s">
        <v>184</v>
      </c>
      <c r="C37" s="196">
        <f>'Юнит 10'!AL39</f>
        <v>-656.23122879413108</v>
      </c>
      <c r="D37" s="197">
        <f t="shared" si="14"/>
        <v>-5.5746499933008479E-3</v>
      </c>
      <c r="E37" s="197">
        <f t="shared" si="5"/>
        <v>1.1016461463460554</v>
      </c>
      <c r="F37" s="198" t="str">
        <f t="shared" si="3"/>
        <v>C</v>
      </c>
      <c r="G37" s="198" t="str">
        <f t="shared" si="15"/>
        <v>C</v>
      </c>
      <c r="I37" s="99" t="s">
        <v>210</v>
      </c>
      <c r="J37" s="196">
        <f>'Юнит 10'!S25</f>
        <v>0</v>
      </c>
      <c r="K37" s="197">
        <f t="shared" si="16"/>
        <v>0</v>
      </c>
      <c r="L37" s="197">
        <f t="shared" si="6"/>
        <v>0.9866310160427807</v>
      </c>
      <c r="M37" s="198" t="str">
        <f t="shared" si="4"/>
        <v>C</v>
      </c>
    </row>
    <row r="38" spans="2:16" outlineLevel="1">
      <c r="B38" s="99" t="s">
        <v>179</v>
      </c>
      <c r="C38" s="196">
        <f>'Юнит 10'!AL34</f>
        <v>-734.81320036680393</v>
      </c>
      <c r="D38" s="197">
        <f t="shared" si="14"/>
        <v>-6.242199735037683E-3</v>
      </c>
      <c r="E38" s="197">
        <f t="shared" si="5"/>
        <v>1.0954039466110177</v>
      </c>
      <c r="F38" s="198" t="str">
        <f t="shared" si="3"/>
        <v>C</v>
      </c>
      <c r="G38" s="198" t="str">
        <f t="shared" si="15"/>
        <v>B</v>
      </c>
      <c r="I38" s="99" t="s">
        <v>198</v>
      </c>
      <c r="J38" s="196">
        <f>'Юнит 10'!S28</f>
        <v>0</v>
      </c>
      <c r="K38" s="197">
        <f t="shared" si="16"/>
        <v>0</v>
      </c>
      <c r="L38" s="197">
        <f t="shared" si="6"/>
        <v>0.9866310160427807</v>
      </c>
      <c r="M38" s="198" t="str">
        <f t="shared" si="4"/>
        <v>C</v>
      </c>
    </row>
    <row r="39" spans="2:16" outlineLevel="1">
      <c r="B39" s="99" t="s">
        <v>185</v>
      </c>
      <c r="C39" s="196">
        <f>'Юнит 10'!AL40</f>
        <v>-840</v>
      </c>
      <c r="D39" s="197">
        <f t="shared" si="14"/>
        <v>-7.1357561007535392E-3</v>
      </c>
      <c r="E39" s="197">
        <f t="shared" si="5"/>
        <v>1.0882681905102642</v>
      </c>
      <c r="F39" s="198" t="str">
        <f t="shared" si="3"/>
        <v>C</v>
      </c>
      <c r="G39" s="198" t="str">
        <f t="shared" si="15"/>
        <v>C</v>
      </c>
      <c r="I39" s="99" t="s">
        <v>199</v>
      </c>
      <c r="J39" s="196">
        <f>'Юнит 10'!S29</f>
        <v>0</v>
      </c>
      <c r="K39" s="197">
        <f t="shared" si="16"/>
        <v>0</v>
      </c>
      <c r="L39" s="197">
        <f t="shared" si="6"/>
        <v>0.9866310160427807</v>
      </c>
      <c r="M39" s="198" t="str">
        <f t="shared" si="4"/>
        <v>C</v>
      </c>
    </row>
    <row r="40" spans="2:16" outlineLevel="1">
      <c r="B40" s="99" t="s">
        <v>211</v>
      </c>
      <c r="C40" s="196">
        <f>'Юнит 10'!AL26</f>
        <v>-867.32777166437381</v>
      </c>
      <c r="D40" s="197">
        <f t="shared" si="14"/>
        <v>-7.3679040928655093E-3</v>
      </c>
      <c r="E40" s="197">
        <f t="shared" si="5"/>
        <v>1.0809002864173987</v>
      </c>
      <c r="F40" s="198" t="str">
        <f t="shared" si="3"/>
        <v>C</v>
      </c>
      <c r="G40" s="198" t="str">
        <f t="shared" si="15"/>
        <v>B</v>
      </c>
      <c r="I40" s="99" t="s">
        <v>178</v>
      </c>
      <c r="J40" s="196">
        <f>'Юнит 10'!S33</f>
        <v>0</v>
      </c>
      <c r="K40" s="197">
        <f t="shared" si="16"/>
        <v>0</v>
      </c>
      <c r="L40" s="197">
        <f t="shared" si="6"/>
        <v>0.9866310160427807</v>
      </c>
      <c r="M40" s="198" t="str">
        <f t="shared" si="4"/>
        <v>C</v>
      </c>
    </row>
    <row r="41" spans="2:16" outlineLevel="1">
      <c r="B41" s="99" t="s">
        <v>188</v>
      </c>
      <c r="C41" s="196">
        <f>'Юнит 10'!AL43</f>
        <v>-913.60814305364499</v>
      </c>
      <c r="D41" s="197">
        <f t="shared" si="14"/>
        <v>-7.7610534291585234E-3</v>
      </c>
      <c r="E41" s="197">
        <f t="shared" si="5"/>
        <v>1.0731392329882401</v>
      </c>
      <c r="F41" s="198" t="str">
        <f t="shared" si="3"/>
        <v>C</v>
      </c>
      <c r="G41" s="198" t="str">
        <f t="shared" si="15"/>
        <v>C</v>
      </c>
      <c r="I41" s="99" t="s">
        <v>183</v>
      </c>
      <c r="J41" s="196">
        <f>'Юнит 10'!S38</f>
        <v>0</v>
      </c>
      <c r="K41" s="197">
        <f t="shared" si="16"/>
        <v>0</v>
      </c>
      <c r="L41" s="197">
        <f t="shared" si="6"/>
        <v>0.9866310160427807</v>
      </c>
      <c r="M41" s="198" t="str">
        <f t="shared" si="4"/>
        <v>C</v>
      </c>
    </row>
    <row r="42" spans="2:16" outlineLevel="1">
      <c r="B42" s="99" t="s">
        <v>177</v>
      </c>
      <c r="C42" s="196">
        <f>'Юнит 10'!AL32</f>
        <v>-2039.4103438789541</v>
      </c>
      <c r="D42" s="197">
        <f t="shared" si="14"/>
        <v>-1.7324684289612046E-2</v>
      </c>
      <c r="E42" s="197">
        <f t="shared" si="5"/>
        <v>1.0558145486986281</v>
      </c>
      <c r="F42" s="198" t="str">
        <f t="shared" si="3"/>
        <v>C</v>
      </c>
      <c r="G42" s="198" t="str">
        <f t="shared" si="15"/>
        <v>B</v>
      </c>
      <c r="I42" s="99" t="s">
        <v>184</v>
      </c>
      <c r="J42" s="196">
        <f>'Юнит 10'!S39</f>
        <v>0</v>
      </c>
      <c r="K42" s="197">
        <f t="shared" si="16"/>
        <v>0</v>
      </c>
      <c r="L42" s="197">
        <f t="shared" si="6"/>
        <v>0.9866310160427807</v>
      </c>
      <c r="M42" s="198" t="str">
        <f t="shared" si="4"/>
        <v>C</v>
      </c>
    </row>
    <row r="43" spans="2:16" outlineLevel="1">
      <c r="B43" s="99" t="s">
        <v>200</v>
      </c>
      <c r="C43" s="196">
        <f>'Юнит 10'!AL16</f>
        <v>-3200.0745287024301</v>
      </c>
      <c r="D43" s="197">
        <f t="shared" si="14"/>
        <v>-2.7184465882207586E-2</v>
      </c>
      <c r="E43" s="197">
        <f t="shared" si="5"/>
        <v>1.0286300828164205</v>
      </c>
      <c r="F43" s="198" t="str">
        <f t="shared" si="3"/>
        <v>C</v>
      </c>
      <c r="G43" s="198" t="str">
        <f t="shared" si="15"/>
        <v>B</v>
      </c>
      <c r="I43" s="99" t="s">
        <v>185</v>
      </c>
      <c r="J43" s="196">
        <f>'Юнит 10'!S40</f>
        <v>0</v>
      </c>
      <c r="K43" s="197">
        <f t="shared" si="16"/>
        <v>0</v>
      </c>
      <c r="L43" s="197">
        <f t="shared" si="6"/>
        <v>0.9866310160427807</v>
      </c>
      <c r="M43" s="198" t="str">
        <f t="shared" si="4"/>
        <v>C</v>
      </c>
    </row>
    <row r="44" spans="2:16" outlineLevel="1">
      <c r="B44" s="99" t="s">
        <v>209</v>
      </c>
      <c r="C44" s="196">
        <f>'Юнит 10'!AL24</f>
        <v>-3643.0916001834021</v>
      </c>
      <c r="D44" s="197">
        <f t="shared" si="14"/>
        <v>-3.0947872751919861E-2</v>
      </c>
      <c r="E44" s="197">
        <f t="shared" si="5"/>
        <v>0.99768221006450064</v>
      </c>
      <c r="F44" s="198" t="str">
        <f t="shared" si="3"/>
        <v>C</v>
      </c>
      <c r="G44" s="198" t="str">
        <f t="shared" si="15"/>
        <v>C</v>
      </c>
      <c r="I44" s="99" t="s">
        <v>187</v>
      </c>
      <c r="J44" s="196">
        <f>'Юнит 10'!S42</f>
        <v>0</v>
      </c>
      <c r="K44" s="197">
        <f t="shared" si="16"/>
        <v>0</v>
      </c>
      <c r="L44" s="197">
        <f t="shared" si="6"/>
        <v>0.9866310160427807</v>
      </c>
      <c r="M44" s="198" t="str">
        <f t="shared" si="4"/>
        <v>C</v>
      </c>
    </row>
    <row r="45" spans="2:16" outlineLevel="1">
      <c r="C45" s="203">
        <f>SUM(C4:C44)</f>
        <v>117717.02790000006</v>
      </c>
      <c r="D45" s="204">
        <f>SUM(D4:D44)</f>
        <v>0.99999999999999933</v>
      </c>
      <c r="J45" s="203">
        <f>SUM(J4:J44)</f>
        <v>374</v>
      </c>
      <c r="K45" s="204">
        <f>SUM(K4:K44)</f>
        <v>1</v>
      </c>
    </row>
    <row r="47" spans="2:16" ht="16" hidden="1" outlineLevel="1" thickBot="1">
      <c r="B47" s="539"/>
      <c r="C47" s="540"/>
      <c r="D47" s="540"/>
      <c r="E47" s="540"/>
      <c r="F47" s="540"/>
      <c r="G47" s="540"/>
      <c r="H47" s="540"/>
      <c r="I47" s="540"/>
      <c r="J47" s="540"/>
      <c r="K47" s="540"/>
      <c r="L47" s="540"/>
      <c r="M47" s="541"/>
      <c r="O47" s="205"/>
      <c r="P47" s="205"/>
    </row>
    <row r="48" spans="2:16" ht="3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1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1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19">C50/C$101</f>
        <v>#DIV/0!</v>
      </c>
      <c r="E50" s="197" t="e">
        <f t="shared" ref="E50:E100" si="20">D50+E49</f>
        <v>#DIV/0!</v>
      </c>
      <c r="F50" s="198" t="e">
        <f t="shared" si="17"/>
        <v>#DIV/0!</v>
      </c>
      <c r="G50" s="198" t="e">
        <f t="shared" ref="G50:G100" si="21">VLOOKUP(B50:B101,I$49:M$100,5,0)</f>
        <v>#N/A</v>
      </c>
      <c r="I50" s="207"/>
      <c r="J50" s="196"/>
      <c r="K50" s="197" t="e">
        <f t="shared" si="18"/>
        <v>#DIV/0!</v>
      </c>
      <c r="L50" s="197" t="e">
        <f>K50+L49</f>
        <v>#DIV/0!</v>
      </c>
      <c r="M50" s="198" t="e">
        <f t="shared" ref="M50:M100" si="2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19"/>
        <v>#DIV/0!</v>
      </c>
      <c r="E51" s="197" t="e">
        <f t="shared" si="20"/>
        <v>#DIV/0!</v>
      </c>
      <c r="F51" s="198" t="e">
        <f t="shared" si="17"/>
        <v>#DIV/0!</v>
      </c>
      <c r="G51" s="198" t="e">
        <f t="shared" si="21"/>
        <v>#N/A</v>
      </c>
      <c r="I51" s="207"/>
      <c r="J51" s="196"/>
      <c r="K51" s="197" t="e">
        <f t="shared" si="18"/>
        <v>#DIV/0!</v>
      </c>
      <c r="L51" s="197" t="e">
        <f t="shared" ref="L51:L100" si="23">K51+L50</f>
        <v>#DIV/0!</v>
      </c>
      <c r="M51" s="198" t="e">
        <f t="shared" si="22"/>
        <v>#DIV/0!</v>
      </c>
    </row>
    <row r="52" spans="2:13" ht="15" hidden="1" outlineLevel="1" thickBot="1">
      <c r="B52" s="207"/>
      <c r="C52" s="196"/>
      <c r="D52" s="197" t="e">
        <f t="shared" si="19"/>
        <v>#DIV/0!</v>
      </c>
      <c r="E52" s="197" t="e">
        <f t="shared" si="20"/>
        <v>#DIV/0!</v>
      </c>
      <c r="F52" s="198" t="e">
        <f t="shared" si="17"/>
        <v>#DIV/0!</v>
      </c>
      <c r="G52" s="198" t="e">
        <f t="shared" si="21"/>
        <v>#N/A</v>
      </c>
      <c r="I52" s="207"/>
      <c r="J52" s="196"/>
      <c r="K52" s="197" t="e">
        <f t="shared" si="18"/>
        <v>#DIV/0!</v>
      </c>
      <c r="L52" s="197" t="e">
        <f t="shared" si="23"/>
        <v>#DIV/0!</v>
      </c>
      <c r="M52" s="198" t="e">
        <f t="shared" si="22"/>
        <v>#DIV/0!</v>
      </c>
    </row>
    <row r="53" spans="2:13" ht="15" hidden="1" outlineLevel="1" thickBot="1">
      <c r="B53" s="207"/>
      <c r="C53" s="196"/>
      <c r="D53" s="197" t="e">
        <f t="shared" si="19"/>
        <v>#DIV/0!</v>
      </c>
      <c r="E53" s="197" t="e">
        <f t="shared" si="20"/>
        <v>#DIV/0!</v>
      </c>
      <c r="F53" s="198" t="e">
        <f t="shared" si="17"/>
        <v>#DIV/0!</v>
      </c>
      <c r="G53" s="198" t="e">
        <f t="shared" si="21"/>
        <v>#N/A</v>
      </c>
      <c r="I53" s="207"/>
      <c r="J53" s="196"/>
      <c r="K53" s="197" t="e">
        <f t="shared" si="18"/>
        <v>#DIV/0!</v>
      </c>
      <c r="L53" s="197" t="e">
        <f t="shared" si="23"/>
        <v>#DIV/0!</v>
      </c>
      <c r="M53" s="198" t="e">
        <f t="shared" si="22"/>
        <v>#DIV/0!</v>
      </c>
    </row>
    <row r="54" spans="2:13" ht="15" hidden="1" outlineLevel="1" thickBot="1">
      <c r="B54" s="207"/>
      <c r="C54" s="196"/>
      <c r="D54" s="197" t="e">
        <f t="shared" si="19"/>
        <v>#DIV/0!</v>
      </c>
      <c r="E54" s="197" t="e">
        <f t="shared" si="20"/>
        <v>#DIV/0!</v>
      </c>
      <c r="F54" s="198" t="e">
        <f t="shared" si="17"/>
        <v>#DIV/0!</v>
      </c>
      <c r="G54" s="198" t="e">
        <f t="shared" si="21"/>
        <v>#N/A</v>
      </c>
      <c r="I54" s="207"/>
      <c r="J54" s="196"/>
      <c r="K54" s="197" t="e">
        <f t="shared" si="18"/>
        <v>#DIV/0!</v>
      </c>
      <c r="L54" s="197" t="e">
        <f t="shared" si="23"/>
        <v>#DIV/0!</v>
      </c>
      <c r="M54" s="198" t="e">
        <f t="shared" si="22"/>
        <v>#DIV/0!</v>
      </c>
    </row>
    <row r="55" spans="2:13" ht="15" hidden="1" outlineLevel="1" thickBot="1">
      <c r="B55" s="207"/>
      <c r="C55" s="196"/>
      <c r="D55" s="197" t="e">
        <f t="shared" si="19"/>
        <v>#DIV/0!</v>
      </c>
      <c r="E55" s="197" t="e">
        <f t="shared" si="20"/>
        <v>#DIV/0!</v>
      </c>
      <c r="F55" s="198" t="e">
        <f t="shared" si="17"/>
        <v>#DIV/0!</v>
      </c>
      <c r="G55" s="198" t="e">
        <f t="shared" si="21"/>
        <v>#N/A</v>
      </c>
      <c r="I55" s="207"/>
      <c r="J55" s="196"/>
      <c r="K55" s="197" t="e">
        <f t="shared" si="18"/>
        <v>#DIV/0!</v>
      </c>
      <c r="L55" s="197" t="e">
        <f t="shared" si="23"/>
        <v>#DIV/0!</v>
      </c>
      <c r="M55" s="198" t="e">
        <f t="shared" si="22"/>
        <v>#DIV/0!</v>
      </c>
    </row>
    <row r="56" spans="2:13" ht="15" hidden="1" outlineLevel="1" thickBot="1">
      <c r="B56" s="207"/>
      <c r="C56" s="196"/>
      <c r="D56" s="197" t="e">
        <f t="shared" si="19"/>
        <v>#DIV/0!</v>
      </c>
      <c r="E56" s="197" t="e">
        <f t="shared" si="20"/>
        <v>#DIV/0!</v>
      </c>
      <c r="F56" s="198" t="e">
        <f t="shared" si="17"/>
        <v>#DIV/0!</v>
      </c>
      <c r="G56" s="198" t="e">
        <f t="shared" si="21"/>
        <v>#N/A</v>
      </c>
      <c r="I56" s="207"/>
      <c r="J56" s="196"/>
      <c r="K56" s="197" t="e">
        <f t="shared" si="18"/>
        <v>#DIV/0!</v>
      </c>
      <c r="L56" s="197" t="e">
        <f t="shared" si="23"/>
        <v>#DIV/0!</v>
      </c>
      <c r="M56" s="198" t="e">
        <f t="shared" si="22"/>
        <v>#DIV/0!</v>
      </c>
    </row>
    <row r="57" spans="2:13" ht="15" hidden="1" outlineLevel="1" thickBot="1">
      <c r="B57" s="207"/>
      <c r="C57" s="196"/>
      <c r="D57" s="197" t="e">
        <f t="shared" si="19"/>
        <v>#DIV/0!</v>
      </c>
      <c r="E57" s="197" t="e">
        <f t="shared" si="20"/>
        <v>#DIV/0!</v>
      </c>
      <c r="F57" s="198" t="e">
        <f t="shared" si="17"/>
        <v>#DIV/0!</v>
      </c>
      <c r="G57" s="198" t="e">
        <f t="shared" si="21"/>
        <v>#N/A</v>
      </c>
      <c r="I57" s="207"/>
      <c r="J57" s="196"/>
      <c r="K57" s="197" t="e">
        <f t="shared" si="18"/>
        <v>#DIV/0!</v>
      </c>
      <c r="L57" s="197" t="e">
        <f t="shared" si="23"/>
        <v>#DIV/0!</v>
      </c>
      <c r="M57" s="198" t="e">
        <f t="shared" si="22"/>
        <v>#DIV/0!</v>
      </c>
    </row>
    <row r="58" spans="2:13" ht="15" hidden="1" outlineLevel="1" thickBot="1">
      <c r="B58" s="207"/>
      <c r="C58" s="196"/>
      <c r="D58" s="197" t="e">
        <f t="shared" si="19"/>
        <v>#DIV/0!</v>
      </c>
      <c r="E58" s="197" t="e">
        <f t="shared" si="20"/>
        <v>#DIV/0!</v>
      </c>
      <c r="F58" s="198" t="e">
        <f t="shared" si="17"/>
        <v>#DIV/0!</v>
      </c>
      <c r="G58" s="198" t="e">
        <f t="shared" si="21"/>
        <v>#N/A</v>
      </c>
      <c r="I58" s="207"/>
      <c r="J58" s="196"/>
      <c r="K58" s="197" t="e">
        <f t="shared" si="18"/>
        <v>#DIV/0!</v>
      </c>
      <c r="L58" s="197" t="e">
        <f t="shared" si="23"/>
        <v>#DIV/0!</v>
      </c>
      <c r="M58" s="198" t="e">
        <f t="shared" si="22"/>
        <v>#DIV/0!</v>
      </c>
    </row>
    <row r="59" spans="2:13" ht="15" hidden="1" outlineLevel="1" thickBot="1">
      <c r="B59" s="207"/>
      <c r="C59" s="196"/>
      <c r="D59" s="197" t="e">
        <f t="shared" si="19"/>
        <v>#DIV/0!</v>
      </c>
      <c r="E59" s="197" t="e">
        <f t="shared" si="20"/>
        <v>#DIV/0!</v>
      </c>
      <c r="F59" s="198" t="e">
        <f t="shared" si="17"/>
        <v>#DIV/0!</v>
      </c>
      <c r="G59" s="198" t="e">
        <f t="shared" si="21"/>
        <v>#N/A</v>
      </c>
      <c r="I59" s="207"/>
      <c r="J59" s="196"/>
      <c r="K59" s="197" t="e">
        <f t="shared" si="18"/>
        <v>#DIV/0!</v>
      </c>
      <c r="L59" s="197" t="e">
        <f t="shared" si="23"/>
        <v>#DIV/0!</v>
      </c>
      <c r="M59" s="198" t="e">
        <f t="shared" si="22"/>
        <v>#DIV/0!</v>
      </c>
    </row>
    <row r="60" spans="2:13" ht="15" hidden="1" outlineLevel="1" thickBot="1">
      <c r="B60" s="207"/>
      <c r="C60" s="196"/>
      <c r="D60" s="197" t="e">
        <f t="shared" si="19"/>
        <v>#DIV/0!</v>
      </c>
      <c r="E60" s="197" t="e">
        <f t="shared" si="20"/>
        <v>#DIV/0!</v>
      </c>
      <c r="F60" s="198" t="e">
        <f t="shared" si="17"/>
        <v>#DIV/0!</v>
      </c>
      <c r="G60" s="198" t="e">
        <f t="shared" si="21"/>
        <v>#N/A</v>
      </c>
      <c r="I60" s="207"/>
      <c r="J60" s="196"/>
      <c r="K60" s="197" t="e">
        <f t="shared" si="18"/>
        <v>#DIV/0!</v>
      </c>
      <c r="L60" s="197" t="e">
        <f t="shared" si="23"/>
        <v>#DIV/0!</v>
      </c>
      <c r="M60" s="198" t="e">
        <f t="shared" si="22"/>
        <v>#DIV/0!</v>
      </c>
    </row>
    <row r="61" spans="2:13" ht="15" hidden="1" outlineLevel="1" thickBot="1">
      <c r="B61" s="207"/>
      <c r="C61" s="196"/>
      <c r="D61" s="197" t="e">
        <f t="shared" si="19"/>
        <v>#DIV/0!</v>
      </c>
      <c r="E61" s="197" t="e">
        <f t="shared" si="20"/>
        <v>#DIV/0!</v>
      </c>
      <c r="F61" s="198" t="e">
        <f t="shared" si="17"/>
        <v>#DIV/0!</v>
      </c>
      <c r="G61" s="198" t="e">
        <f t="shared" si="21"/>
        <v>#N/A</v>
      </c>
      <c r="I61" s="207"/>
      <c r="J61" s="196"/>
      <c r="K61" s="197" t="e">
        <f t="shared" si="18"/>
        <v>#DIV/0!</v>
      </c>
      <c r="L61" s="197" t="e">
        <f t="shared" si="23"/>
        <v>#DIV/0!</v>
      </c>
      <c r="M61" s="198" t="e">
        <f t="shared" si="22"/>
        <v>#DIV/0!</v>
      </c>
    </row>
    <row r="62" spans="2:13" ht="15" hidden="1" outlineLevel="1" thickBot="1">
      <c r="B62" s="207"/>
      <c r="C62" s="196"/>
      <c r="D62" s="197" t="e">
        <f t="shared" si="19"/>
        <v>#DIV/0!</v>
      </c>
      <c r="E62" s="197" t="e">
        <f t="shared" si="20"/>
        <v>#DIV/0!</v>
      </c>
      <c r="F62" s="198" t="e">
        <f t="shared" si="17"/>
        <v>#DIV/0!</v>
      </c>
      <c r="G62" s="198" t="e">
        <f t="shared" si="21"/>
        <v>#N/A</v>
      </c>
      <c r="I62" s="207"/>
      <c r="J62" s="196"/>
      <c r="K62" s="197" t="e">
        <f t="shared" si="18"/>
        <v>#DIV/0!</v>
      </c>
      <c r="L62" s="197" t="e">
        <f t="shared" si="23"/>
        <v>#DIV/0!</v>
      </c>
      <c r="M62" s="198" t="e">
        <f t="shared" si="22"/>
        <v>#DIV/0!</v>
      </c>
    </row>
    <row r="63" spans="2:13" ht="15" hidden="1" outlineLevel="1" thickBot="1">
      <c r="B63" s="207"/>
      <c r="C63" s="196"/>
      <c r="D63" s="197" t="e">
        <f t="shared" si="19"/>
        <v>#DIV/0!</v>
      </c>
      <c r="E63" s="197" t="e">
        <f t="shared" si="20"/>
        <v>#DIV/0!</v>
      </c>
      <c r="F63" s="198" t="e">
        <f t="shared" si="17"/>
        <v>#DIV/0!</v>
      </c>
      <c r="G63" s="198" t="e">
        <f t="shared" si="21"/>
        <v>#N/A</v>
      </c>
      <c r="I63" s="207"/>
      <c r="J63" s="196"/>
      <c r="K63" s="197" t="e">
        <f t="shared" si="18"/>
        <v>#DIV/0!</v>
      </c>
      <c r="L63" s="197" t="e">
        <f t="shared" si="23"/>
        <v>#DIV/0!</v>
      </c>
      <c r="M63" s="198" t="e">
        <f t="shared" si="22"/>
        <v>#DIV/0!</v>
      </c>
    </row>
    <row r="64" spans="2:13" ht="15" hidden="1" outlineLevel="1" thickBot="1">
      <c r="B64" s="207"/>
      <c r="C64" s="196"/>
      <c r="D64" s="197" t="e">
        <f t="shared" si="19"/>
        <v>#DIV/0!</v>
      </c>
      <c r="E64" s="197" t="e">
        <f t="shared" si="20"/>
        <v>#DIV/0!</v>
      </c>
      <c r="F64" s="198" t="e">
        <f t="shared" si="17"/>
        <v>#DIV/0!</v>
      </c>
      <c r="G64" s="198" t="e">
        <f t="shared" si="21"/>
        <v>#N/A</v>
      </c>
      <c r="I64" s="207"/>
      <c r="J64" s="196"/>
      <c r="K64" s="197" t="e">
        <f t="shared" si="18"/>
        <v>#DIV/0!</v>
      </c>
      <c r="L64" s="197" t="e">
        <f t="shared" si="23"/>
        <v>#DIV/0!</v>
      </c>
      <c r="M64" s="198" t="e">
        <f t="shared" si="22"/>
        <v>#DIV/0!</v>
      </c>
    </row>
    <row r="65" spans="2:13" ht="15" hidden="1" outlineLevel="1" thickBot="1">
      <c r="B65" s="207"/>
      <c r="C65" s="196"/>
      <c r="D65" s="197" t="e">
        <f t="shared" si="19"/>
        <v>#DIV/0!</v>
      </c>
      <c r="E65" s="197" t="e">
        <f t="shared" si="20"/>
        <v>#DIV/0!</v>
      </c>
      <c r="F65" s="198" t="e">
        <f t="shared" si="17"/>
        <v>#DIV/0!</v>
      </c>
      <c r="G65" s="198" t="e">
        <f t="shared" si="21"/>
        <v>#N/A</v>
      </c>
      <c r="I65" s="207"/>
      <c r="J65" s="196"/>
      <c r="K65" s="197" t="e">
        <f t="shared" si="18"/>
        <v>#DIV/0!</v>
      </c>
      <c r="L65" s="197" t="e">
        <f t="shared" si="23"/>
        <v>#DIV/0!</v>
      </c>
      <c r="M65" s="198" t="e">
        <f t="shared" si="22"/>
        <v>#DIV/0!</v>
      </c>
    </row>
    <row r="66" spans="2:13" ht="15" hidden="1" outlineLevel="1" thickBot="1">
      <c r="B66" s="207"/>
      <c r="C66" s="196"/>
      <c r="D66" s="197" t="e">
        <f t="shared" si="19"/>
        <v>#DIV/0!</v>
      </c>
      <c r="E66" s="197" t="e">
        <f t="shared" si="20"/>
        <v>#DIV/0!</v>
      </c>
      <c r="F66" s="198" t="e">
        <f t="shared" si="17"/>
        <v>#DIV/0!</v>
      </c>
      <c r="G66" s="198" t="e">
        <f t="shared" si="21"/>
        <v>#N/A</v>
      </c>
      <c r="I66" s="207"/>
      <c r="J66" s="196"/>
      <c r="K66" s="197" t="e">
        <f t="shared" si="18"/>
        <v>#DIV/0!</v>
      </c>
      <c r="L66" s="197" t="e">
        <f t="shared" si="23"/>
        <v>#DIV/0!</v>
      </c>
      <c r="M66" s="198" t="e">
        <f t="shared" si="22"/>
        <v>#DIV/0!</v>
      </c>
    </row>
    <row r="67" spans="2:13" ht="15" hidden="1" outlineLevel="1" thickBot="1">
      <c r="B67" s="207"/>
      <c r="C67" s="196"/>
      <c r="D67" s="197" t="e">
        <f t="shared" si="19"/>
        <v>#DIV/0!</v>
      </c>
      <c r="E67" s="197" t="e">
        <f t="shared" si="20"/>
        <v>#DIV/0!</v>
      </c>
      <c r="F67" s="198" t="e">
        <f t="shared" si="17"/>
        <v>#DIV/0!</v>
      </c>
      <c r="G67" s="198" t="e">
        <f t="shared" si="21"/>
        <v>#N/A</v>
      </c>
      <c r="I67" s="207"/>
      <c r="J67" s="196"/>
      <c r="K67" s="197" t="e">
        <f t="shared" si="18"/>
        <v>#DIV/0!</v>
      </c>
      <c r="L67" s="197" t="e">
        <f t="shared" si="23"/>
        <v>#DIV/0!</v>
      </c>
      <c r="M67" s="198" t="e">
        <f t="shared" si="22"/>
        <v>#DIV/0!</v>
      </c>
    </row>
    <row r="68" spans="2:13" ht="15" hidden="1" outlineLevel="1" thickBot="1">
      <c r="B68" s="207"/>
      <c r="C68" s="196"/>
      <c r="D68" s="197" t="e">
        <f t="shared" si="19"/>
        <v>#DIV/0!</v>
      </c>
      <c r="E68" s="197" t="e">
        <f t="shared" si="20"/>
        <v>#DIV/0!</v>
      </c>
      <c r="F68" s="198" t="e">
        <f t="shared" si="17"/>
        <v>#DIV/0!</v>
      </c>
      <c r="G68" s="198" t="e">
        <f t="shared" si="21"/>
        <v>#N/A</v>
      </c>
      <c r="I68" s="207"/>
      <c r="J68" s="196"/>
      <c r="K68" s="197" t="e">
        <f t="shared" si="18"/>
        <v>#DIV/0!</v>
      </c>
      <c r="L68" s="197" t="e">
        <f t="shared" si="23"/>
        <v>#DIV/0!</v>
      </c>
      <c r="M68" s="198" t="e">
        <f t="shared" si="22"/>
        <v>#DIV/0!</v>
      </c>
    </row>
    <row r="69" spans="2:13" ht="15" hidden="1" outlineLevel="1" thickBot="1">
      <c r="B69" s="207"/>
      <c r="C69" s="196"/>
      <c r="D69" s="197" t="e">
        <f t="shared" si="19"/>
        <v>#DIV/0!</v>
      </c>
      <c r="E69" s="197" t="e">
        <f t="shared" si="20"/>
        <v>#DIV/0!</v>
      </c>
      <c r="F69" s="198" t="e">
        <f t="shared" si="17"/>
        <v>#DIV/0!</v>
      </c>
      <c r="G69" s="198" t="e">
        <f t="shared" si="21"/>
        <v>#N/A</v>
      </c>
      <c r="I69" s="207"/>
      <c r="J69" s="196"/>
      <c r="K69" s="197" t="e">
        <f t="shared" si="18"/>
        <v>#DIV/0!</v>
      </c>
      <c r="L69" s="197" t="e">
        <f t="shared" si="23"/>
        <v>#DIV/0!</v>
      </c>
      <c r="M69" s="198" t="e">
        <f t="shared" si="22"/>
        <v>#DIV/0!</v>
      </c>
    </row>
    <row r="70" spans="2:13" ht="15" hidden="1" outlineLevel="1" thickBot="1">
      <c r="B70" s="207"/>
      <c r="C70" s="196"/>
      <c r="D70" s="197" t="e">
        <f t="shared" si="19"/>
        <v>#DIV/0!</v>
      </c>
      <c r="E70" s="197" t="e">
        <f t="shared" si="20"/>
        <v>#DIV/0!</v>
      </c>
      <c r="F70" s="198" t="e">
        <f t="shared" si="17"/>
        <v>#DIV/0!</v>
      </c>
      <c r="G70" s="198" t="e">
        <f t="shared" si="21"/>
        <v>#N/A</v>
      </c>
      <c r="I70" s="207"/>
      <c r="J70" s="196"/>
      <c r="K70" s="197" t="e">
        <f t="shared" si="18"/>
        <v>#DIV/0!</v>
      </c>
      <c r="L70" s="197" t="e">
        <f t="shared" si="23"/>
        <v>#DIV/0!</v>
      </c>
      <c r="M70" s="198" t="e">
        <f t="shared" si="22"/>
        <v>#DIV/0!</v>
      </c>
    </row>
    <row r="71" spans="2:13" ht="15" hidden="1" outlineLevel="1" thickBot="1">
      <c r="B71" s="207"/>
      <c r="C71" s="196"/>
      <c r="D71" s="197" t="e">
        <f t="shared" si="19"/>
        <v>#DIV/0!</v>
      </c>
      <c r="E71" s="197" t="e">
        <f t="shared" si="20"/>
        <v>#DIV/0!</v>
      </c>
      <c r="F71" s="198" t="e">
        <f t="shared" si="17"/>
        <v>#DIV/0!</v>
      </c>
      <c r="G71" s="198" t="e">
        <f t="shared" si="21"/>
        <v>#N/A</v>
      </c>
      <c r="I71" s="207"/>
      <c r="J71" s="196"/>
      <c r="K71" s="197" t="e">
        <f t="shared" si="18"/>
        <v>#DIV/0!</v>
      </c>
      <c r="L71" s="197" t="e">
        <f t="shared" si="23"/>
        <v>#DIV/0!</v>
      </c>
      <c r="M71" s="198" t="e">
        <f t="shared" si="22"/>
        <v>#DIV/0!</v>
      </c>
    </row>
    <row r="72" spans="2:13" ht="15" hidden="1" outlineLevel="1" thickBot="1">
      <c r="B72" s="207"/>
      <c r="C72" s="196"/>
      <c r="D72" s="197" t="e">
        <f t="shared" si="19"/>
        <v>#DIV/0!</v>
      </c>
      <c r="E72" s="197" t="e">
        <f t="shared" si="20"/>
        <v>#DIV/0!</v>
      </c>
      <c r="F72" s="198" t="e">
        <f t="shared" si="17"/>
        <v>#DIV/0!</v>
      </c>
      <c r="G72" s="198" t="e">
        <f t="shared" si="21"/>
        <v>#N/A</v>
      </c>
      <c r="I72" s="207"/>
      <c r="J72" s="196"/>
      <c r="K72" s="197" t="e">
        <f t="shared" si="18"/>
        <v>#DIV/0!</v>
      </c>
      <c r="L72" s="197" t="e">
        <f t="shared" si="23"/>
        <v>#DIV/0!</v>
      </c>
      <c r="M72" s="198" t="e">
        <f t="shared" si="22"/>
        <v>#DIV/0!</v>
      </c>
    </row>
    <row r="73" spans="2:13" ht="15" hidden="1" outlineLevel="1" thickBot="1">
      <c r="B73" s="207"/>
      <c r="C73" s="196"/>
      <c r="D73" s="197" t="e">
        <f t="shared" si="19"/>
        <v>#DIV/0!</v>
      </c>
      <c r="E73" s="197" t="e">
        <f t="shared" si="20"/>
        <v>#DIV/0!</v>
      </c>
      <c r="F73" s="198" t="e">
        <f t="shared" si="17"/>
        <v>#DIV/0!</v>
      </c>
      <c r="G73" s="198" t="e">
        <f t="shared" si="21"/>
        <v>#N/A</v>
      </c>
      <c r="I73" s="207"/>
      <c r="J73" s="196"/>
      <c r="K73" s="197" t="e">
        <f t="shared" si="18"/>
        <v>#DIV/0!</v>
      </c>
      <c r="L73" s="197" t="e">
        <f t="shared" si="23"/>
        <v>#DIV/0!</v>
      </c>
      <c r="M73" s="198" t="e">
        <f t="shared" si="22"/>
        <v>#DIV/0!</v>
      </c>
    </row>
    <row r="74" spans="2:13" ht="15" hidden="1" outlineLevel="1" thickBot="1">
      <c r="B74" s="207"/>
      <c r="C74" s="196"/>
      <c r="D74" s="197" t="e">
        <f t="shared" si="19"/>
        <v>#DIV/0!</v>
      </c>
      <c r="E74" s="197" t="e">
        <f t="shared" si="20"/>
        <v>#DIV/0!</v>
      </c>
      <c r="F74" s="198" t="e">
        <f t="shared" si="17"/>
        <v>#DIV/0!</v>
      </c>
      <c r="G74" s="198" t="e">
        <f t="shared" si="21"/>
        <v>#N/A</v>
      </c>
      <c r="I74" s="207"/>
      <c r="J74" s="196"/>
      <c r="K74" s="197" t="e">
        <f t="shared" si="18"/>
        <v>#DIV/0!</v>
      </c>
      <c r="L74" s="197" t="e">
        <f t="shared" si="23"/>
        <v>#DIV/0!</v>
      </c>
      <c r="M74" s="198" t="e">
        <f t="shared" si="22"/>
        <v>#DIV/0!</v>
      </c>
    </row>
    <row r="75" spans="2:13" ht="15" hidden="1" outlineLevel="1" thickBot="1">
      <c r="B75" s="207"/>
      <c r="C75" s="196"/>
      <c r="D75" s="197" t="e">
        <f t="shared" si="19"/>
        <v>#DIV/0!</v>
      </c>
      <c r="E75" s="197" t="e">
        <f t="shared" si="20"/>
        <v>#DIV/0!</v>
      </c>
      <c r="F75" s="198" t="e">
        <f t="shared" si="17"/>
        <v>#DIV/0!</v>
      </c>
      <c r="G75" s="198" t="e">
        <f t="shared" si="21"/>
        <v>#N/A</v>
      </c>
      <c r="I75" s="207"/>
      <c r="J75" s="196"/>
      <c r="K75" s="197" t="e">
        <f t="shared" si="18"/>
        <v>#DIV/0!</v>
      </c>
      <c r="L75" s="197" t="e">
        <f t="shared" si="23"/>
        <v>#DIV/0!</v>
      </c>
      <c r="M75" s="198" t="e">
        <f t="shared" si="22"/>
        <v>#DIV/0!</v>
      </c>
    </row>
    <row r="76" spans="2:13" ht="15" hidden="1" outlineLevel="1" thickBot="1">
      <c r="B76" s="207"/>
      <c r="C76" s="196"/>
      <c r="D76" s="197" t="e">
        <f t="shared" si="19"/>
        <v>#DIV/0!</v>
      </c>
      <c r="E76" s="197" t="e">
        <f t="shared" si="20"/>
        <v>#DIV/0!</v>
      </c>
      <c r="F76" s="198" t="e">
        <f t="shared" si="17"/>
        <v>#DIV/0!</v>
      </c>
      <c r="G76" s="198" t="e">
        <f t="shared" si="21"/>
        <v>#N/A</v>
      </c>
      <c r="I76" s="207"/>
      <c r="J76" s="196"/>
      <c r="K76" s="197" t="e">
        <f t="shared" si="18"/>
        <v>#DIV/0!</v>
      </c>
      <c r="L76" s="197" t="e">
        <f t="shared" si="23"/>
        <v>#DIV/0!</v>
      </c>
      <c r="M76" s="198" t="e">
        <f t="shared" si="22"/>
        <v>#DIV/0!</v>
      </c>
    </row>
    <row r="77" spans="2:13" ht="15" hidden="1" outlineLevel="1" thickBot="1">
      <c r="B77" s="207"/>
      <c r="C77" s="196"/>
      <c r="D77" s="197" t="e">
        <f t="shared" si="19"/>
        <v>#DIV/0!</v>
      </c>
      <c r="E77" s="197" t="e">
        <f t="shared" si="20"/>
        <v>#DIV/0!</v>
      </c>
      <c r="F77" s="198" t="e">
        <f t="shared" si="17"/>
        <v>#DIV/0!</v>
      </c>
      <c r="G77" s="198" t="e">
        <f t="shared" si="21"/>
        <v>#N/A</v>
      </c>
      <c r="I77" s="207"/>
      <c r="J77" s="196"/>
      <c r="K77" s="197" t="e">
        <f t="shared" si="18"/>
        <v>#DIV/0!</v>
      </c>
      <c r="L77" s="197" t="e">
        <f t="shared" si="23"/>
        <v>#DIV/0!</v>
      </c>
      <c r="M77" s="198" t="e">
        <f t="shared" si="22"/>
        <v>#DIV/0!</v>
      </c>
    </row>
    <row r="78" spans="2:13" ht="15" hidden="1" outlineLevel="1" thickBot="1">
      <c r="B78" s="207"/>
      <c r="C78" s="196"/>
      <c r="D78" s="197" t="e">
        <f t="shared" si="19"/>
        <v>#DIV/0!</v>
      </c>
      <c r="E78" s="197" t="e">
        <f t="shared" si="20"/>
        <v>#DIV/0!</v>
      </c>
      <c r="F78" s="198" t="e">
        <f t="shared" si="17"/>
        <v>#DIV/0!</v>
      </c>
      <c r="G78" s="198" t="e">
        <f t="shared" si="21"/>
        <v>#N/A</v>
      </c>
      <c r="I78" s="207"/>
      <c r="J78" s="196"/>
      <c r="K78" s="197" t="e">
        <f t="shared" si="18"/>
        <v>#DIV/0!</v>
      </c>
      <c r="L78" s="197" t="e">
        <f t="shared" si="23"/>
        <v>#DIV/0!</v>
      </c>
      <c r="M78" s="198" t="e">
        <f t="shared" si="22"/>
        <v>#DIV/0!</v>
      </c>
    </row>
    <row r="79" spans="2:13" ht="15" hidden="1" outlineLevel="1" thickBot="1">
      <c r="B79" s="207"/>
      <c r="C79" s="196"/>
      <c r="D79" s="197" t="e">
        <f t="shared" si="19"/>
        <v>#DIV/0!</v>
      </c>
      <c r="E79" s="197" t="e">
        <f t="shared" si="20"/>
        <v>#DIV/0!</v>
      </c>
      <c r="F79" s="198" t="e">
        <f t="shared" si="17"/>
        <v>#DIV/0!</v>
      </c>
      <c r="G79" s="198" t="e">
        <f t="shared" si="21"/>
        <v>#N/A</v>
      </c>
      <c r="I79" s="207"/>
      <c r="J79" s="196"/>
      <c r="K79" s="197" t="e">
        <f t="shared" si="18"/>
        <v>#DIV/0!</v>
      </c>
      <c r="L79" s="197" t="e">
        <f t="shared" si="23"/>
        <v>#DIV/0!</v>
      </c>
      <c r="M79" s="198" t="e">
        <f t="shared" si="22"/>
        <v>#DIV/0!</v>
      </c>
    </row>
    <row r="80" spans="2:13" ht="15" hidden="1" outlineLevel="1" thickBot="1">
      <c r="B80" s="207"/>
      <c r="C80" s="196"/>
      <c r="D80" s="197" t="e">
        <f t="shared" si="19"/>
        <v>#DIV/0!</v>
      </c>
      <c r="E80" s="197" t="e">
        <f t="shared" si="20"/>
        <v>#DIV/0!</v>
      </c>
      <c r="F80" s="198" t="e">
        <f t="shared" si="17"/>
        <v>#DIV/0!</v>
      </c>
      <c r="G80" s="198" t="e">
        <f t="shared" si="21"/>
        <v>#N/A</v>
      </c>
      <c r="I80" s="207"/>
      <c r="J80" s="196"/>
      <c r="K80" s="197" t="e">
        <f t="shared" si="18"/>
        <v>#DIV/0!</v>
      </c>
      <c r="L80" s="197" t="e">
        <f t="shared" si="23"/>
        <v>#DIV/0!</v>
      </c>
      <c r="M80" s="198" t="e">
        <f t="shared" si="22"/>
        <v>#DIV/0!</v>
      </c>
    </row>
    <row r="81" spans="2:13" ht="15" hidden="1" customHeight="1" outlineLevel="1">
      <c r="B81" s="207"/>
      <c r="C81" s="196"/>
      <c r="D81" s="197" t="e">
        <f t="shared" si="19"/>
        <v>#DIV/0!</v>
      </c>
      <c r="E81" s="197" t="e">
        <f t="shared" si="20"/>
        <v>#DIV/0!</v>
      </c>
      <c r="F81" s="198" t="e">
        <f t="shared" si="17"/>
        <v>#DIV/0!</v>
      </c>
      <c r="G81" s="198" t="e">
        <f t="shared" si="21"/>
        <v>#N/A</v>
      </c>
      <c r="I81" s="207"/>
      <c r="J81" s="196"/>
      <c r="K81" s="197" t="e">
        <f t="shared" si="18"/>
        <v>#DIV/0!</v>
      </c>
      <c r="L81" s="197" t="e">
        <f t="shared" si="23"/>
        <v>#DIV/0!</v>
      </c>
      <c r="M81" s="198" t="e">
        <f t="shared" si="22"/>
        <v>#DIV/0!</v>
      </c>
    </row>
    <row r="82" spans="2:13" ht="15" hidden="1" outlineLevel="1" thickBot="1">
      <c r="B82" s="207"/>
      <c r="C82" s="196"/>
      <c r="D82" s="197" t="e">
        <f t="shared" si="19"/>
        <v>#DIV/0!</v>
      </c>
      <c r="E82" s="197" t="e">
        <f t="shared" si="20"/>
        <v>#DIV/0!</v>
      </c>
      <c r="F82" s="198" t="e">
        <f t="shared" si="17"/>
        <v>#DIV/0!</v>
      </c>
      <c r="G82" s="198" t="e">
        <f t="shared" si="21"/>
        <v>#N/A</v>
      </c>
      <c r="I82" s="207"/>
      <c r="J82" s="196"/>
      <c r="K82" s="197" t="e">
        <f t="shared" si="18"/>
        <v>#DIV/0!</v>
      </c>
      <c r="L82" s="197" t="e">
        <f t="shared" si="23"/>
        <v>#DIV/0!</v>
      </c>
      <c r="M82" s="198" t="e">
        <f t="shared" si="22"/>
        <v>#DIV/0!</v>
      </c>
    </row>
    <row r="83" spans="2:13" ht="15" hidden="1" outlineLevel="1" thickBot="1">
      <c r="B83" s="207"/>
      <c r="C83" s="196"/>
      <c r="D83" s="197" t="e">
        <f t="shared" si="19"/>
        <v>#DIV/0!</v>
      </c>
      <c r="E83" s="197" t="e">
        <f t="shared" si="20"/>
        <v>#DIV/0!</v>
      </c>
      <c r="F83" s="198" t="e">
        <f t="shared" si="17"/>
        <v>#DIV/0!</v>
      </c>
      <c r="G83" s="198" t="e">
        <f t="shared" si="21"/>
        <v>#N/A</v>
      </c>
      <c r="I83" s="207"/>
      <c r="J83" s="196"/>
      <c r="K83" s="197" t="e">
        <f t="shared" si="18"/>
        <v>#DIV/0!</v>
      </c>
      <c r="L83" s="197" t="e">
        <f t="shared" si="23"/>
        <v>#DIV/0!</v>
      </c>
      <c r="M83" s="198" t="e">
        <f t="shared" si="22"/>
        <v>#DIV/0!</v>
      </c>
    </row>
    <row r="84" spans="2:13" ht="15" hidden="1" outlineLevel="1" thickBot="1">
      <c r="B84" s="207"/>
      <c r="C84" s="196"/>
      <c r="D84" s="197" t="e">
        <f t="shared" si="19"/>
        <v>#DIV/0!</v>
      </c>
      <c r="E84" s="197" t="e">
        <f t="shared" si="20"/>
        <v>#DIV/0!</v>
      </c>
      <c r="F84" s="198" t="e">
        <f t="shared" si="17"/>
        <v>#DIV/0!</v>
      </c>
      <c r="G84" s="198" t="e">
        <f t="shared" si="21"/>
        <v>#N/A</v>
      </c>
      <c r="I84" s="207"/>
      <c r="J84" s="196"/>
      <c r="K84" s="197" t="e">
        <f t="shared" si="18"/>
        <v>#DIV/0!</v>
      </c>
      <c r="L84" s="197" t="e">
        <f t="shared" si="23"/>
        <v>#DIV/0!</v>
      </c>
      <c r="M84" s="198" t="e">
        <f t="shared" si="22"/>
        <v>#DIV/0!</v>
      </c>
    </row>
    <row r="85" spans="2:13" ht="15" hidden="1" outlineLevel="1" thickBot="1">
      <c r="B85" s="207"/>
      <c r="C85" s="196"/>
      <c r="D85" s="197" t="e">
        <f t="shared" si="19"/>
        <v>#DIV/0!</v>
      </c>
      <c r="E85" s="197" t="e">
        <f t="shared" si="20"/>
        <v>#DIV/0!</v>
      </c>
      <c r="F85" s="198" t="e">
        <f t="shared" si="17"/>
        <v>#DIV/0!</v>
      </c>
      <c r="G85" s="198" t="e">
        <f t="shared" si="21"/>
        <v>#N/A</v>
      </c>
      <c r="I85" s="207"/>
      <c r="J85" s="196"/>
      <c r="K85" s="197" t="e">
        <f t="shared" si="18"/>
        <v>#DIV/0!</v>
      </c>
      <c r="L85" s="197" t="e">
        <f t="shared" si="23"/>
        <v>#DIV/0!</v>
      </c>
      <c r="M85" s="198" t="e">
        <f t="shared" si="22"/>
        <v>#DIV/0!</v>
      </c>
    </row>
    <row r="86" spans="2:13" ht="15" hidden="1" outlineLevel="1" thickBot="1">
      <c r="B86" s="207"/>
      <c r="C86" s="196"/>
      <c r="D86" s="197" t="e">
        <f t="shared" si="19"/>
        <v>#DIV/0!</v>
      </c>
      <c r="E86" s="197" t="e">
        <f t="shared" si="20"/>
        <v>#DIV/0!</v>
      </c>
      <c r="F86" s="198" t="e">
        <f t="shared" si="17"/>
        <v>#DIV/0!</v>
      </c>
      <c r="G86" s="198" t="e">
        <f t="shared" si="21"/>
        <v>#N/A</v>
      </c>
      <c r="I86" s="207"/>
      <c r="J86" s="196"/>
      <c r="K86" s="197" t="e">
        <f t="shared" si="18"/>
        <v>#DIV/0!</v>
      </c>
      <c r="L86" s="197" t="e">
        <f t="shared" si="23"/>
        <v>#DIV/0!</v>
      </c>
      <c r="M86" s="198" t="e">
        <f t="shared" si="22"/>
        <v>#DIV/0!</v>
      </c>
    </row>
    <row r="87" spans="2:13" ht="15" hidden="1" outlineLevel="1" thickBot="1">
      <c r="B87" s="207"/>
      <c r="C87" s="196"/>
      <c r="D87" s="197" t="e">
        <f t="shared" si="19"/>
        <v>#DIV/0!</v>
      </c>
      <c r="E87" s="197" t="e">
        <f t="shared" si="20"/>
        <v>#DIV/0!</v>
      </c>
      <c r="F87" s="198" t="e">
        <f t="shared" si="17"/>
        <v>#DIV/0!</v>
      </c>
      <c r="G87" s="198" t="e">
        <f t="shared" si="21"/>
        <v>#N/A</v>
      </c>
      <c r="I87" s="207"/>
      <c r="J87" s="196"/>
      <c r="K87" s="197" t="e">
        <f t="shared" si="18"/>
        <v>#DIV/0!</v>
      </c>
      <c r="L87" s="197" t="e">
        <f t="shared" si="23"/>
        <v>#DIV/0!</v>
      </c>
      <c r="M87" s="198" t="e">
        <f t="shared" si="22"/>
        <v>#DIV/0!</v>
      </c>
    </row>
    <row r="88" spans="2:13" ht="15" hidden="1" outlineLevel="1" thickBot="1">
      <c r="B88" s="207"/>
      <c r="C88" s="196"/>
      <c r="D88" s="197" t="e">
        <f t="shared" si="19"/>
        <v>#DIV/0!</v>
      </c>
      <c r="E88" s="197" t="e">
        <f t="shared" si="20"/>
        <v>#DIV/0!</v>
      </c>
      <c r="F88" s="198" t="e">
        <f t="shared" si="17"/>
        <v>#DIV/0!</v>
      </c>
      <c r="G88" s="198" t="e">
        <f t="shared" si="21"/>
        <v>#N/A</v>
      </c>
      <c r="I88" s="207"/>
      <c r="J88" s="196"/>
      <c r="K88" s="197" t="e">
        <f t="shared" si="18"/>
        <v>#DIV/0!</v>
      </c>
      <c r="L88" s="197" t="e">
        <f t="shared" si="23"/>
        <v>#DIV/0!</v>
      </c>
      <c r="M88" s="198" t="e">
        <f t="shared" si="22"/>
        <v>#DIV/0!</v>
      </c>
    </row>
    <row r="89" spans="2:13" ht="15" hidden="1" outlineLevel="1" thickBot="1">
      <c r="B89" s="207"/>
      <c r="C89" s="196"/>
      <c r="D89" s="197" t="e">
        <f t="shared" si="19"/>
        <v>#DIV/0!</v>
      </c>
      <c r="E89" s="197" t="e">
        <f t="shared" si="20"/>
        <v>#DIV/0!</v>
      </c>
      <c r="F89" s="198" t="e">
        <f t="shared" si="17"/>
        <v>#DIV/0!</v>
      </c>
      <c r="G89" s="198" t="e">
        <f t="shared" si="21"/>
        <v>#N/A</v>
      </c>
      <c r="I89" s="207"/>
      <c r="J89" s="196"/>
      <c r="K89" s="197" t="e">
        <f t="shared" si="18"/>
        <v>#DIV/0!</v>
      </c>
      <c r="L89" s="197" t="e">
        <f t="shared" si="23"/>
        <v>#DIV/0!</v>
      </c>
      <c r="M89" s="198" t="e">
        <f t="shared" si="22"/>
        <v>#DIV/0!</v>
      </c>
    </row>
    <row r="90" spans="2:13" ht="15" hidden="1" outlineLevel="1" thickBot="1">
      <c r="B90" s="207"/>
      <c r="C90" s="196"/>
      <c r="D90" s="197" t="e">
        <f t="shared" si="19"/>
        <v>#DIV/0!</v>
      </c>
      <c r="E90" s="197" t="e">
        <f t="shared" si="20"/>
        <v>#DIV/0!</v>
      </c>
      <c r="F90" s="198" t="e">
        <f t="shared" si="17"/>
        <v>#DIV/0!</v>
      </c>
      <c r="G90" s="198" t="e">
        <f t="shared" si="21"/>
        <v>#N/A</v>
      </c>
      <c r="I90" s="207"/>
      <c r="J90" s="196"/>
      <c r="K90" s="197" t="e">
        <f t="shared" si="18"/>
        <v>#DIV/0!</v>
      </c>
      <c r="L90" s="197" t="e">
        <f t="shared" si="23"/>
        <v>#DIV/0!</v>
      </c>
      <c r="M90" s="198" t="e">
        <f t="shared" si="22"/>
        <v>#DIV/0!</v>
      </c>
    </row>
    <row r="91" spans="2:13" ht="15" hidden="1" outlineLevel="1" thickBot="1">
      <c r="B91" s="207"/>
      <c r="C91" s="196"/>
      <c r="D91" s="197" t="e">
        <f t="shared" si="19"/>
        <v>#DIV/0!</v>
      </c>
      <c r="E91" s="197" t="e">
        <f t="shared" si="20"/>
        <v>#DIV/0!</v>
      </c>
      <c r="F91" s="198" t="e">
        <f t="shared" si="17"/>
        <v>#DIV/0!</v>
      </c>
      <c r="G91" s="198" t="e">
        <f t="shared" si="21"/>
        <v>#N/A</v>
      </c>
      <c r="I91" s="207"/>
      <c r="J91" s="196"/>
      <c r="K91" s="197" t="e">
        <f t="shared" si="18"/>
        <v>#DIV/0!</v>
      </c>
      <c r="L91" s="197" t="e">
        <f t="shared" si="23"/>
        <v>#DIV/0!</v>
      </c>
      <c r="M91" s="198" t="e">
        <f t="shared" si="22"/>
        <v>#DIV/0!</v>
      </c>
    </row>
    <row r="92" spans="2:13" ht="15" hidden="1" outlineLevel="1" thickBot="1">
      <c r="B92" s="207"/>
      <c r="C92" s="196"/>
      <c r="D92" s="197" t="e">
        <f t="shared" si="19"/>
        <v>#DIV/0!</v>
      </c>
      <c r="E92" s="197" t="e">
        <f t="shared" si="20"/>
        <v>#DIV/0!</v>
      </c>
      <c r="F92" s="198" t="e">
        <f t="shared" si="17"/>
        <v>#DIV/0!</v>
      </c>
      <c r="G92" s="198" t="e">
        <f t="shared" si="21"/>
        <v>#N/A</v>
      </c>
      <c r="I92" s="207"/>
      <c r="J92" s="196"/>
      <c r="K92" s="197" t="e">
        <f t="shared" si="18"/>
        <v>#DIV/0!</v>
      </c>
      <c r="L92" s="197" t="e">
        <f t="shared" si="23"/>
        <v>#DIV/0!</v>
      </c>
      <c r="M92" s="198" t="e">
        <f t="shared" si="22"/>
        <v>#DIV/0!</v>
      </c>
    </row>
    <row r="93" spans="2:13" ht="15" hidden="1" outlineLevel="1" thickBot="1">
      <c r="B93" s="207"/>
      <c r="C93" s="196"/>
      <c r="D93" s="197" t="e">
        <f t="shared" si="19"/>
        <v>#DIV/0!</v>
      </c>
      <c r="E93" s="197" t="e">
        <f>D93+E92</f>
        <v>#DIV/0!</v>
      </c>
      <c r="F93" s="198" t="e">
        <f t="shared" si="17"/>
        <v>#DIV/0!</v>
      </c>
      <c r="G93" s="198" t="e">
        <f t="shared" si="21"/>
        <v>#N/A</v>
      </c>
      <c r="I93" s="207"/>
      <c r="J93" s="196"/>
      <c r="K93" s="197" t="e">
        <f t="shared" si="18"/>
        <v>#DIV/0!</v>
      </c>
      <c r="L93" s="197" t="e">
        <f t="shared" si="23"/>
        <v>#DIV/0!</v>
      </c>
      <c r="M93" s="198" t="e">
        <f t="shared" si="22"/>
        <v>#DIV/0!</v>
      </c>
    </row>
    <row r="94" spans="2:13" ht="15" hidden="1" outlineLevel="1" thickBot="1">
      <c r="B94" s="207"/>
      <c r="C94" s="196"/>
      <c r="D94" s="197" t="e">
        <f t="shared" si="19"/>
        <v>#DIV/0!</v>
      </c>
      <c r="E94" s="197" t="e">
        <f t="shared" si="20"/>
        <v>#DIV/0!</v>
      </c>
      <c r="F94" s="198" t="e">
        <f t="shared" si="17"/>
        <v>#DIV/0!</v>
      </c>
      <c r="G94" s="198" t="e">
        <f t="shared" si="21"/>
        <v>#N/A</v>
      </c>
      <c r="I94" s="207"/>
      <c r="J94" s="196"/>
      <c r="K94" s="197" t="e">
        <f t="shared" si="18"/>
        <v>#DIV/0!</v>
      </c>
      <c r="L94" s="197" t="e">
        <f t="shared" si="23"/>
        <v>#DIV/0!</v>
      </c>
      <c r="M94" s="198" t="e">
        <f t="shared" si="22"/>
        <v>#DIV/0!</v>
      </c>
    </row>
    <row r="95" spans="2:13" ht="15" hidden="1" outlineLevel="1" thickBot="1">
      <c r="B95" s="207"/>
      <c r="C95" s="196"/>
      <c r="D95" s="197" t="e">
        <f t="shared" si="19"/>
        <v>#DIV/0!</v>
      </c>
      <c r="E95" s="197" t="e">
        <f t="shared" si="20"/>
        <v>#DIV/0!</v>
      </c>
      <c r="F95" s="198" t="e">
        <f t="shared" si="17"/>
        <v>#DIV/0!</v>
      </c>
      <c r="G95" s="198" t="e">
        <f t="shared" si="21"/>
        <v>#N/A</v>
      </c>
      <c r="I95" s="207"/>
      <c r="J95" s="196"/>
      <c r="K95" s="197" t="e">
        <f t="shared" si="18"/>
        <v>#DIV/0!</v>
      </c>
      <c r="L95" s="197" t="e">
        <f t="shared" si="23"/>
        <v>#DIV/0!</v>
      </c>
      <c r="M95" s="198" t="e">
        <f t="shared" si="22"/>
        <v>#DIV/0!</v>
      </c>
    </row>
    <row r="96" spans="2:13" ht="15" hidden="1" outlineLevel="1" thickBot="1">
      <c r="B96" s="207"/>
      <c r="C96" s="196"/>
      <c r="D96" s="197" t="e">
        <f t="shared" si="19"/>
        <v>#DIV/0!</v>
      </c>
      <c r="E96" s="197" t="e">
        <f t="shared" si="20"/>
        <v>#DIV/0!</v>
      </c>
      <c r="F96" s="198" t="e">
        <f t="shared" si="17"/>
        <v>#DIV/0!</v>
      </c>
      <c r="G96" s="198" t="e">
        <f t="shared" si="21"/>
        <v>#N/A</v>
      </c>
      <c r="I96" s="207"/>
      <c r="J96" s="196"/>
      <c r="K96" s="197" t="e">
        <f t="shared" si="18"/>
        <v>#DIV/0!</v>
      </c>
      <c r="L96" s="197" t="e">
        <f t="shared" si="23"/>
        <v>#DIV/0!</v>
      </c>
      <c r="M96" s="198" t="e">
        <f t="shared" si="22"/>
        <v>#DIV/0!</v>
      </c>
    </row>
    <row r="97" spans="2:13" ht="16" hidden="1" customHeight="1" outlineLevel="1">
      <c r="B97" s="207"/>
      <c r="C97" s="196"/>
      <c r="D97" s="197" t="e">
        <f t="shared" si="19"/>
        <v>#DIV/0!</v>
      </c>
      <c r="E97" s="197" t="e">
        <f t="shared" si="20"/>
        <v>#DIV/0!</v>
      </c>
      <c r="F97" s="198" t="e">
        <f t="shared" si="17"/>
        <v>#DIV/0!</v>
      </c>
      <c r="G97" s="198" t="e">
        <f t="shared" si="21"/>
        <v>#N/A</v>
      </c>
      <c r="I97" s="207"/>
      <c r="J97" s="196"/>
      <c r="K97" s="197" t="e">
        <f t="shared" si="18"/>
        <v>#DIV/0!</v>
      </c>
      <c r="L97" s="197" t="e">
        <f t="shared" si="23"/>
        <v>#DIV/0!</v>
      </c>
      <c r="M97" s="198" t="e">
        <f t="shared" si="22"/>
        <v>#DIV/0!</v>
      </c>
    </row>
    <row r="98" spans="2:13" ht="15" hidden="1" outlineLevel="1" thickBot="1">
      <c r="B98" s="207"/>
      <c r="C98" s="196"/>
      <c r="D98" s="197" t="e">
        <f t="shared" si="19"/>
        <v>#DIV/0!</v>
      </c>
      <c r="E98" s="197" t="e">
        <f t="shared" si="20"/>
        <v>#DIV/0!</v>
      </c>
      <c r="F98" s="198" t="e">
        <f t="shared" si="17"/>
        <v>#DIV/0!</v>
      </c>
      <c r="G98" s="198" t="e">
        <f t="shared" si="21"/>
        <v>#N/A</v>
      </c>
      <c r="I98" s="207"/>
      <c r="J98" s="196"/>
      <c r="K98" s="197" t="e">
        <f t="shared" si="18"/>
        <v>#DIV/0!</v>
      </c>
      <c r="L98" s="197" t="e">
        <f t="shared" si="23"/>
        <v>#DIV/0!</v>
      </c>
      <c r="M98" s="198" t="e">
        <f t="shared" si="22"/>
        <v>#DIV/0!</v>
      </c>
    </row>
    <row r="99" spans="2:13" ht="15" hidden="1" outlineLevel="1" thickBot="1">
      <c r="B99" s="207"/>
      <c r="C99" s="196"/>
      <c r="D99" s="197" t="e">
        <f t="shared" si="19"/>
        <v>#DIV/0!</v>
      </c>
      <c r="E99" s="197" t="e">
        <f t="shared" si="20"/>
        <v>#DIV/0!</v>
      </c>
      <c r="F99" s="198" t="e">
        <f t="shared" si="17"/>
        <v>#DIV/0!</v>
      </c>
      <c r="G99" s="198" t="e">
        <f t="shared" si="21"/>
        <v>#N/A</v>
      </c>
      <c r="I99" s="207"/>
      <c r="J99" s="196"/>
      <c r="K99" s="197" t="e">
        <f t="shared" si="18"/>
        <v>#DIV/0!</v>
      </c>
      <c r="L99" s="197" t="e">
        <f t="shared" si="23"/>
        <v>#DIV/0!</v>
      </c>
      <c r="M99" s="198" t="e">
        <f t="shared" si="22"/>
        <v>#DIV/0!</v>
      </c>
    </row>
    <row r="100" spans="2:13" ht="15" hidden="1" outlineLevel="1" thickBot="1">
      <c r="B100" s="207"/>
      <c r="C100" s="196"/>
      <c r="D100" s="197" t="e">
        <f t="shared" si="19"/>
        <v>#DIV/0!</v>
      </c>
      <c r="E100" s="197" t="e">
        <f t="shared" si="20"/>
        <v>#DIV/0!</v>
      </c>
      <c r="F100" s="198" t="e">
        <f t="shared" si="17"/>
        <v>#DIV/0!</v>
      </c>
      <c r="G100" s="198" t="e">
        <f t="shared" si="21"/>
        <v>#N/A</v>
      </c>
      <c r="I100" s="207"/>
      <c r="J100" s="196"/>
      <c r="K100" s="197" t="e">
        <f t="shared" si="18"/>
        <v>#DIV/0!</v>
      </c>
      <c r="L100" s="197" t="e">
        <f t="shared" si="23"/>
        <v>#DIV/0!</v>
      </c>
      <c r="M100" s="198" t="e">
        <f t="shared" si="2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4" type="noConversion"/>
  <conditionalFormatting sqref="M49:M100 K49:K100 D49:D100 G4:G44 D4:D44 K4:K44 M4:M44">
    <cfRule type="cellIs" dxfId="286" priority="10" operator="equal">
      <formula>"C"</formula>
    </cfRule>
    <cfRule type="cellIs" dxfId="285" priority="11" operator="equal">
      <formula>"B"</formula>
    </cfRule>
    <cfRule type="cellIs" dxfId="284" priority="12" operator="equal">
      <formula>"A"</formula>
    </cfRule>
  </conditionalFormatting>
  <conditionalFormatting sqref="G49:G100">
    <cfRule type="cellIs" dxfId="283" priority="7" operator="equal">
      <formula>"C"</formula>
    </cfRule>
    <cfRule type="cellIs" dxfId="282" priority="8" operator="equal">
      <formula>"B"</formula>
    </cfRule>
    <cfRule type="cellIs" dxfId="281" priority="9" operator="equal">
      <formula>"A"</formula>
    </cfRule>
  </conditionalFormatting>
  <conditionalFormatting sqref="F4:F44">
    <cfRule type="cellIs" dxfId="280" priority="4" operator="equal">
      <formula>"C"</formula>
    </cfRule>
    <cfRule type="cellIs" dxfId="279" priority="5" operator="equal">
      <formula>"B"</formula>
    </cfRule>
    <cfRule type="cellIs" dxfId="278" priority="6" operator="equal">
      <formula>"A"</formula>
    </cfRule>
  </conditionalFormatting>
  <conditionalFormatting sqref="F49:F100">
    <cfRule type="cellIs" dxfId="277" priority="1" operator="equal">
      <formula>"C"</formula>
    </cfRule>
    <cfRule type="cellIs" dxfId="276" priority="2" operator="equal">
      <formula>"B"</formula>
    </cfRule>
    <cfRule type="cellIs" dxfId="275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4A07-CB86-49C0-9594-C35DE4C2EA59}">
  <dimension ref="B1:Q102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111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ФЕВРАЛЬ!AL4</f>
        <v>103235.70368130216</v>
      </c>
      <c r="D4" s="197">
        <f t="shared" ref="D4:D24" si="0">C4/C$45</f>
        <v>0.38344232656406185</v>
      </c>
      <c r="E4" s="197">
        <f>D4</f>
        <v>0.38344232656406185</v>
      </c>
      <c r="F4" s="198" t="str">
        <f>IF(AND(E4&lt;=0),"C",IF(E4&lt;=0.8,"A",IF(E4&lt;=0.95,"B","C")))</f>
        <v>A</v>
      </c>
      <c r="G4" s="198" t="str">
        <f t="shared" ref="G4:G24" si="1">VLOOKUP(B$4:B$44,I$4:M$44,5,0)</f>
        <v>A</v>
      </c>
      <c r="I4" s="99" t="s">
        <v>94</v>
      </c>
      <c r="J4" s="196">
        <f>ФЕВРАЛЬ!S4</f>
        <v>358</v>
      </c>
      <c r="K4" s="197">
        <f t="shared" ref="K4:K24" si="2">J4/J$45</f>
        <v>0.34225621414913959</v>
      </c>
      <c r="L4" s="197">
        <f>K4</f>
        <v>0.34225621414913959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ФЕВРАЛЬ!AL3</f>
        <v>71082.64907567692</v>
      </c>
      <c r="D5" s="197">
        <f t="shared" si="0"/>
        <v>0.26401811939071318</v>
      </c>
      <c r="E5" s="197">
        <f>E4+D5</f>
        <v>0.64746044595477503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ФЕВРАЛЬ!S3</f>
        <v>204</v>
      </c>
      <c r="K5" s="197">
        <f t="shared" si="2"/>
        <v>0.19502868068833651</v>
      </c>
      <c r="L5" s="197">
        <f>L4+K5</f>
        <v>0.5372848948374761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ФЕВРАЛЬ!AL8</f>
        <v>39874.682800246388</v>
      </c>
      <c r="D6" s="197">
        <f t="shared" si="0"/>
        <v>0.14810419843827427</v>
      </c>
      <c r="E6" s="197">
        <f t="shared" ref="E6:E44" si="5">E5+D6</f>
        <v>0.7955646443930493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ФЕВРАЛЬ!S8</f>
        <v>119</v>
      </c>
      <c r="K6" s="197">
        <f t="shared" si="2"/>
        <v>0.11376673040152964</v>
      </c>
      <c r="L6" s="197">
        <f t="shared" ref="L6:L44" si="6">L5+K6</f>
        <v>0.65105162523900573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99</v>
      </c>
      <c r="C7" s="196">
        <f>ФЕВРАЛЬ!AL9</f>
        <v>26831.34986449041</v>
      </c>
      <c r="D7" s="197">
        <f t="shared" si="0"/>
        <v>9.9658111002520533E-2</v>
      </c>
      <c r="E7" s="197">
        <f t="shared" si="5"/>
        <v>0.89522275539556984</v>
      </c>
      <c r="F7" s="198" t="str">
        <f t="shared" si="3"/>
        <v>B</v>
      </c>
      <c r="G7" s="198" t="str">
        <f t="shared" si="1"/>
        <v>A</v>
      </c>
      <c r="I7" s="99" t="s">
        <v>99</v>
      </c>
      <c r="J7" s="196">
        <f>ФЕВРАЛЬ!S9</f>
        <v>75</v>
      </c>
      <c r="K7" s="197">
        <f t="shared" si="2"/>
        <v>7.1701720841300193E-2</v>
      </c>
      <c r="L7" s="197">
        <f t="shared" si="6"/>
        <v>0.72275334608030595</v>
      </c>
      <c r="M7" s="198" t="str">
        <f t="shared" si="4"/>
        <v>A</v>
      </c>
    </row>
    <row r="8" spans="2:17" outlineLevel="1">
      <c r="B8" s="99" t="s">
        <v>96</v>
      </c>
      <c r="C8" s="196">
        <f>ФЕВРАЛЬ!AL6</f>
        <v>20970.778550048763</v>
      </c>
      <c r="D8" s="197">
        <f t="shared" si="0"/>
        <v>7.78905342856379E-2</v>
      </c>
      <c r="E8" s="197">
        <f t="shared" si="5"/>
        <v>0.97311328968120769</v>
      </c>
      <c r="F8" s="198" t="str">
        <f t="shared" si="3"/>
        <v>C</v>
      </c>
      <c r="G8" s="198" t="str">
        <f t="shared" si="1"/>
        <v>A</v>
      </c>
      <c r="I8" s="99" t="s">
        <v>96</v>
      </c>
      <c r="J8" s="196">
        <f>ФЕВРАЛЬ!S6</f>
        <v>70</v>
      </c>
      <c r="K8" s="197">
        <f t="shared" si="2"/>
        <v>6.6921606118546847E-2</v>
      </c>
      <c r="L8" s="197">
        <f t="shared" si="6"/>
        <v>0.78967495219885275</v>
      </c>
      <c r="M8" s="198" t="str">
        <f t="shared" si="4"/>
        <v>A</v>
      </c>
    </row>
    <row r="9" spans="2:17" outlineLevel="1">
      <c r="B9" s="99" t="s">
        <v>97</v>
      </c>
      <c r="C9" s="196">
        <f>ФЕВРАЛЬ!AL7</f>
        <v>10200.216287839297</v>
      </c>
      <c r="D9" s="197">
        <f t="shared" si="0"/>
        <v>3.7886065822149533E-2</v>
      </c>
      <c r="E9" s="197">
        <f t="shared" si="5"/>
        <v>1.0109993555033572</v>
      </c>
      <c r="F9" s="198" t="str">
        <f t="shared" si="3"/>
        <v>C</v>
      </c>
      <c r="G9" s="198" t="str">
        <f t="shared" si="1"/>
        <v>B</v>
      </c>
      <c r="I9" s="99" t="s">
        <v>97</v>
      </c>
      <c r="J9" s="196">
        <f>ФЕВРАЛЬ!S7</f>
        <v>54</v>
      </c>
      <c r="K9" s="197">
        <f t="shared" si="2"/>
        <v>5.1625239005736137E-2</v>
      </c>
      <c r="L9" s="197">
        <f t="shared" si="6"/>
        <v>0.84130019120458888</v>
      </c>
      <c r="M9" s="198" t="str">
        <f t="shared" si="4"/>
        <v>B</v>
      </c>
    </row>
    <row r="10" spans="2:17" outlineLevel="1">
      <c r="B10" s="99" t="s">
        <v>198</v>
      </c>
      <c r="C10" s="196">
        <f>ФЕВРАЛЬ!AL28</f>
        <v>7597.044394459851</v>
      </c>
      <c r="D10" s="197">
        <f t="shared" si="0"/>
        <v>2.8217256954192211E-2</v>
      </c>
      <c r="E10" s="197">
        <f t="shared" si="5"/>
        <v>1.0392166124575495</v>
      </c>
      <c r="F10" s="198" t="str">
        <f t="shared" si="3"/>
        <v>C</v>
      </c>
      <c r="G10" s="198" t="str">
        <f t="shared" si="1"/>
        <v>B</v>
      </c>
      <c r="I10" s="99" t="s">
        <v>95</v>
      </c>
      <c r="J10" s="196">
        <f>ФЕВРАЛЬ!S5</f>
        <v>23</v>
      </c>
      <c r="K10" s="197">
        <f t="shared" si="2"/>
        <v>2.1988527724665391E-2</v>
      </c>
      <c r="L10" s="197">
        <f t="shared" si="6"/>
        <v>0.8632887189292543</v>
      </c>
      <c r="M10" s="198" t="str">
        <f t="shared" si="4"/>
        <v>B</v>
      </c>
    </row>
    <row r="11" spans="2:17" outlineLevel="1">
      <c r="B11" s="99" t="s">
        <v>102</v>
      </c>
      <c r="C11" s="196">
        <f>ФЕВРАЛЬ!AL12</f>
        <v>5598.015839137357</v>
      </c>
      <c r="D11" s="197">
        <f t="shared" si="0"/>
        <v>2.079238229564245E-2</v>
      </c>
      <c r="E11" s="197">
        <f t="shared" si="5"/>
        <v>1.0600089947531919</v>
      </c>
      <c r="F11" s="198" t="str">
        <f t="shared" si="3"/>
        <v>C</v>
      </c>
      <c r="G11" s="198" t="str">
        <f t="shared" si="1"/>
        <v>B</v>
      </c>
      <c r="I11" s="99" t="s">
        <v>198</v>
      </c>
      <c r="J11" s="196">
        <f>ФЕВРАЛЬ!S28</f>
        <v>18</v>
      </c>
      <c r="K11" s="197">
        <f t="shared" si="2"/>
        <v>1.7208413001912046E-2</v>
      </c>
      <c r="L11" s="197">
        <f t="shared" si="6"/>
        <v>0.8804971319311663</v>
      </c>
      <c r="M11" s="198" t="str">
        <f t="shared" si="4"/>
        <v>B</v>
      </c>
    </row>
    <row r="12" spans="2:17" outlineLevel="1">
      <c r="B12" s="99" t="s">
        <v>95</v>
      </c>
      <c r="C12" s="196">
        <f>ФЕВРАЛЬ!AL5</f>
        <v>4615.59696941934</v>
      </c>
      <c r="D12" s="197">
        <f t="shared" si="0"/>
        <v>1.7143441438630211E-2</v>
      </c>
      <c r="E12" s="197">
        <f t="shared" si="5"/>
        <v>1.0771524361918221</v>
      </c>
      <c r="F12" s="198" t="str">
        <f t="shared" si="3"/>
        <v>C</v>
      </c>
      <c r="G12" s="198" t="str">
        <f t="shared" si="1"/>
        <v>B</v>
      </c>
      <c r="I12" s="99" t="s">
        <v>102</v>
      </c>
      <c r="J12" s="196">
        <f>ФЕВРАЛЬ!S12</f>
        <v>15</v>
      </c>
      <c r="K12" s="197">
        <f t="shared" si="2"/>
        <v>1.4340344168260038E-2</v>
      </c>
      <c r="L12" s="197">
        <f t="shared" si="6"/>
        <v>0.89483747609942632</v>
      </c>
      <c r="M12" s="198" t="str">
        <f t="shared" si="4"/>
        <v>B</v>
      </c>
    </row>
    <row r="13" spans="2:17" outlineLevel="1">
      <c r="B13" s="99" t="s">
        <v>173</v>
      </c>
      <c r="C13" s="196">
        <f>ФЕВРАЛЬ!AL22</f>
        <v>2755.6508720901525</v>
      </c>
      <c r="D13" s="197">
        <f t="shared" si="0"/>
        <v>1.0235152606257765E-2</v>
      </c>
      <c r="E13" s="197">
        <f t="shared" si="5"/>
        <v>1.08738758879808</v>
      </c>
      <c r="F13" s="198" t="str">
        <f t="shared" si="3"/>
        <v>C</v>
      </c>
      <c r="G13" s="198" t="str">
        <f t="shared" si="1"/>
        <v>C</v>
      </c>
      <c r="I13" s="99" t="s">
        <v>100</v>
      </c>
      <c r="J13" s="196">
        <f>ФЕВРАЛЬ!S10</f>
        <v>14</v>
      </c>
      <c r="K13" s="197">
        <f t="shared" si="2"/>
        <v>1.338432122370937E-2</v>
      </c>
      <c r="L13" s="197">
        <f t="shared" si="6"/>
        <v>0.90822179732313568</v>
      </c>
      <c r="M13" s="198" t="str">
        <f t="shared" si="4"/>
        <v>B</v>
      </c>
    </row>
    <row r="14" spans="2:17" outlineLevel="1">
      <c r="B14" s="99" t="s">
        <v>104</v>
      </c>
      <c r="C14" s="196">
        <f>ФЕВРАЛЬ!AL14</f>
        <v>2034.6773351531449</v>
      </c>
      <c r="D14" s="197">
        <f t="shared" si="0"/>
        <v>7.5572828331444035E-3</v>
      </c>
      <c r="E14" s="197">
        <f t="shared" si="5"/>
        <v>1.0949448716312244</v>
      </c>
      <c r="F14" s="198" t="str">
        <f t="shared" si="3"/>
        <v>C</v>
      </c>
      <c r="G14" s="198" t="str">
        <f t="shared" si="1"/>
        <v>B</v>
      </c>
      <c r="I14" s="99" t="s">
        <v>170</v>
      </c>
      <c r="J14" s="196">
        <f>ФЕВРАЛЬ!S19</f>
        <v>13</v>
      </c>
      <c r="K14" s="197">
        <f t="shared" si="2"/>
        <v>1.24282982791587E-2</v>
      </c>
      <c r="L14" s="197">
        <f t="shared" si="6"/>
        <v>0.92065009560229438</v>
      </c>
      <c r="M14" s="198" t="str">
        <f t="shared" si="4"/>
        <v>B</v>
      </c>
    </row>
    <row r="15" spans="2:17" outlineLevel="1">
      <c r="B15" s="99" t="s">
        <v>103</v>
      </c>
      <c r="C15" s="196">
        <f>ФЕВРАЛЬ!AL13</f>
        <v>1947.9250572286167</v>
      </c>
      <c r="D15" s="197">
        <f t="shared" si="0"/>
        <v>7.2350639292581695E-3</v>
      </c>
      <c r="E15" s="197">
        <f t="shared" si="5"/>
        <v>1.1021799355604827</v>
      </c>
      <c r="F15" s="198" t="str">
        <f t="shared" si="3"/>
        <v>C</v>
      </c>
      <c r="G15" s="198" t="str">
        <f t="shared" si="1"/>
        <v>C</v>
      </c>
      <c r="I15" s="99" t="s">
        <v>171</v>
      </c>
      <c r="J15" s="196">
        <f>ФЕВРАЛЬ!S20</f>
        <v>13</v>
      </c>
      <c r="K15" s="197">
        <f t="shared" si="2"/>
        <v>1.24282982791587E-2</v>
      </c>
      <c r="L15" s="197">
        <f t="shared" si="6"/>
        <v>0.93307839388145308</v>
      </c>
      <c r="M15" s="198" t="str">
        <f t="shared" si="4"/>
        <v>B</v>
      </c>
    </row>
    <row r="16" spans="2:17" outlineLevel="1">
      <c r="B16" s="99" t="s">
        <v>105</v>
      </c>
      <c r="C16" s="196">
        <f>ФЕВРАЛЬ!AL15</f>
        <v>1563.1744690245775</v>
      </c>
      <c r="D16" s="197">
        <f t="shared" si="0"/>
        <v>5.8060073584492444E-3</v>
      </c>
      <c r="E16" s="197">
        <f t="shared" si="5"/>
        <v>1.1079859429189318</v>
      </c>
      <c r="F16" s="198" t="str">
        <f t="shared" si="3"/>
        <v>C</v>
      </c>
      <c r="G16" s="198" t="str">
        <f t="shared" si="1"/>
        <v>C</v>
      </c>
      <c r="I16" s="99" t="s">
        <v>104</v>
      </c>
      <c r="J16" s="196">
        <f>ФЕВРАЛЬ!S14</f>
        <v>7</v>
      </c>
      <c r="K16" s="197">
        <f t="shared" si="2"/>
        <v>6.6921606118546849E-3</v>
      </c>
      <c r="L16" s="197">
        <f t="shared" si="6"/>
        <v>0.93977055449330782</v>
      </c>
      <c r="M16" s="198" t="str">
        <f t="shared" si="4"/>
        <v>B</v>
      </c>
    </row>
    <row r="17" spans="2:13" outlineLevel="1">
      <c r="B17" s="99" t="s">
        <v>174</v>
      </c>
      <c r="C17" s="196">
        <f>ФЕВРАЛЬ!AL23</f>
        <v>1088.1402896480749</v>
      </c>
      <c r="D17" s="197">
        <f t="shared" si="0"/>
        <v>4.0416157338240676E-3</v>
      </c>
      <c r="E17" s="197">
        <f t="shared" si="5"/>
        <v>1.1120275586527559</v>
      </c>
      <c r="F17" s="198" t="str">
        <f t="shared" si="3"/>
        <v>C</v>
      </c>
      <c r="G17" s="198" t="str">
        <f t="shared" si="1"/>
        <v>C</v>
      </c>
      <c r="I17" s="99" t="s">
        <v>176</v>
      </c>
      <c r="J17" s="196">
        <f>ФЕВРАЛЬ!S31</f>
        <v>6</v>
      </c>
      <c r="K17" s="197">
        <f t="shared" si="2"/>
        <v>5.7361376673040155E-3</v>
      </c>
      <c r="L17" s="197">
        <f t="shared" si="6"/>
        <v>0.94550669216061178</v>
      </c>
      <c r="M17" s="198" t="str">
        <f t="shared" si="4"/>
        <v>B</v>
      </c>
    </row>
    <row r="18" spans="2:13" outlineLevel="1">
      <c r="B18" s="99" t="s">
        <v>182</v>
      </c>
      <c r="C18" s="196">
        <f>ФЕВРАЛЬ!AL37</f>
        <v>990.80569291616416</v>
      </c>
      <c r="D18" s="197">
        <f t="shared" si="0"/>
        <v>3.6800915431111762E-3</v>
      </c>
      <c r="E18" s="197">
        <f t="shared" si="5"/>
        <v>1.1157076501958672</v>
      </c>
      <c r="F18" s="198" t="str">
        <f t="shared" si="3"/>
        <v>C</v>
      </c>
      <c r="G18" s="198" t="str">
        <f t="shared" si="1"/>
        <v>C</v>
      </c>
      <c r="I18" s="99" t="s">
        <v>173</v>
      </c>
      <c r="J18" s="196">
        <f>ФЕВРАЛЬ!S22</f>
        <v>5</v>
      </c>
      <c r="K18" s="197">
        <f t="shared" si="2"/>
        <v>4.7801147227533461E-3</v>
      </c>
      <c r="L18" s="197">
        <f t="shared" si="6"/>
        <v>0.95028680688336509</v>
      </c>
      <c r="M18" s="198" t="str">
        <f t="shared" si="4"/>
        <v>C</v>
      </c>
    </row>
    <row r="19" spans="2:13" outlineLevel="1">
      <c r="B19" s="99" t="s">
        <v>197</v>
      </c>
      <c r="C19" s="196">
        <f>ФЕВРАЛЬ!AL27</f>
        <v>912.33322277849572</v>
      </c>
      <c r="D19" s="197">
        <f t="shared" si="0"/>
        <v>3.388625844250771E-3</v>
      </c>
      <c r="E19" s="197">
        <f t="shared" si="5"/>
        <v>1.119096276040118</v>
      </c>
      <c r="F19" s="198" t="str">
        <f t="shared" si="3"/>
        <v>C</v>
      </c>
      <c r="G19" s="198" t="str">
        <f t="shared" si="1"/>
        <v>C</v>
      </c>
      <c r="I19" s="99" t="s">
        <v>183</v>
      </c>
      <c r="J19" s="196">
        <f>ФЕВРАЛЬ!S38</f>
        <v>5</v>
      </c>
      <c r="K19" s="197">
        <f t="shared" si="2"/>
        <v>4.7801147227533461E-3</v>
      </c>
      <c r="L19" s="197">
        <f t="shared" si="6"/>
        <v>0.95506692160611839</v>
      </c>
      <c r="M19" s="198" t="str">
        <f t="shared" si="4"/>
        <v>C</v>
      </c>
    </row>
    <row r="20" spans="2:13" outlineLevel="1">
      <c r="B20" s="99" t="s">
        <v>187</v>
      </c>
      <c r="C20" s="196">
        <f>ФЕВРАЛЬ!AL42</f>
        <v>792.28547906884899</v>
      </c>
      <c r="D20" s="197">
        <f t="shared" si="0"/>
        <v>2.9427395422704388E-3</v>
      </c>
      <c r="E20" s="197">
        <f t="shared" si="5"/>
        <v>1.1220390155823885</v>
      </c>
      <c r="F20" s="198" t="str">
        <f t="shared" si="3"/>
        <v>C</v>
      </c>
      <c r="G20" s="198" t="str">
        <f t="shared" si="1"/>
        <v>C</v>
      </c>
      <c r="I20" s="99" t="s">
        <v>103</v>
      </c>
      <c r="J20" s="196">
        <f>ФЕВРАЛЬ!S13</f>
        <v>4</v>
      </c>
      <c r="K20" s="197">
        <f t="shared" si="2"/>
        <v>3.8240917782026767E-3</v>
      </c>
      <c r="L20" s="197">
        <f t="shared" si="6"/>
        <v>0.95889101338432103</v>
      </c>
      <c r="M20" s="198" t="str">
        <f t="shared" si="4"/>
        <v>C</v>
      </c>
    </row>
    <row r="21" spans="2:13" outlineLevel="1">
      <c r="B21" s="99" t="s">
        <v>175</v>
      </c>
      <c r="C21" s="196">
        <f>ФЕВРАЛЬ!AL30</f>
        <v>745.75725726743065</v>
      </c>
      <c r="D21" s="197">
        <f t="shared" si="0"/>
        <v>2.769922493689059E-3</v>
      </c>
      <c r="E21" s="197">
        <f t="shared" si="5"/>
        <v>1.1248089380760775</v>
      </c>
      <c r="F21" s="198" t="str">
        <f t="shared" si="3"/>
        <v>C</v>
      </c>
      <c r="G21" s="198" t="str">
        <f t="shared" si="1"/>
        <v>C</v>
      </c>
      <c r="I21" s="99" t="s">
        <v>105</v>
      </c>
      <c r="J21" s="196">
        <f>ФЕВРАЛЬ!S15</f>
        <v>4</v>
      </c>
      <c r="K21" s="197">
        <f t="shared" si="2"/>
        <v>3.8240917782026767E-3</v>
      </c>
      <c r="L21" s="197">
        <f t="shared" si="6"/>
        <v>0.96271510516252368</v>
      </c>
      <c r="M21" s="198" t="str">
        <f t="shared" si="4"/>
        <v>C</v>
      </c>
    </row>
    <row r="22" spans="2:13" outlineLevel="1">
      <c r="B22" s="99" t="s">
        <v>101</v>
      </c>
      <c r="C22" s="196">
        <f>ФЕВРАЛЬ!AL11</f>
        <v>655.53894230038145</v>
      </c>
      <c r="D22" s="197">
        <f t="shared" si="0"/>
        <v>2.4348298914586529E-3</v>
      </c>
      <c r="E22" s="197">
        <f t="shared" si="5"/>
        <v>1.1272437679675362</v>
      </c>
      <c r="F22" s="198" t="str">
        <f t="shared" si="3"/>
        <v>C</v>
      </c>
      <c r="G22" s="198" t="str">
        <f t="shared" si="1"/>
        <v>C</v>
      </c>
      <c r="I22" s="99" t="s">
        <v>197</v>
      </c>
      <c r="J22" s="196">
        <f>ФЕВРАЛЬ!S27</f>
        <v>4</v>
      </c>
      <c r="K22" s="197">
        <f t="shared" si="2"/>
        <v>3.8240917782026767E-3</v>
      </c>
      <c r="L22" s="197">
        <f t="shared" si="6"/>
        <v>0.96653919694072632</v>
      </c>
      <c r="M22" s="198" t="str">
        <f t="shared" si="4"/>
        <v>C</v>
      </c>
    </row>
    <row r="23" spans="2:13" outlineLevel="1">
      <c r="B23" s="99" t="s">
        <v>172</v>
      </c>
      <c r="C23" s="196">
        <f>ФЕВРАЛЬ!AL21</f>
        <v>481.8712455068906</v>
      </c>
      <c r="D23" s="197">
        <f t="shared" si="0"/>
        <v>1.7897861388331826E-3</v>
      </c>
      <c r="E23" s="197">
        <f t="shared" si="5"/>
        <v>1.1290335541063694</v>
      </c>
      <c r="F23" s="198" t="str">
        <f t="shared" si="3"/>
        <v>C</v>
      </c>
      <c r="G23" s="198" t="str">
        <f t="shared" si="1"/>
        <v>C</v>
      </c>
      <c r="I23" s="99" t="s">
        <v>186</v>
      </c>
      <c r="J23" s="196">
        <f>ФЕВРАЛЬ!S41</f>
        <v>4</v>
      </c>
      <c r="K23" s="197">
        <f t="shared" si="2"/>
        <v>3.8240917782026767E-3</v>
      </c>
      <c r="L23" s="197">
        <f t="shared" si="6"/>
        <v>0.97036328871892896</v>
      </c>
      <c r="M23" s="198" t="str">
        <f t="shared" si="4"/>
        <v>C</v>
      </c>
    </row>
    <row r="24" spans="2:13" outlineLevel="1">
      <c r="B24" s="99" t="s">
        <v>100</v>
      </c>
      <c r="C24" s="196">
        <f>ФЕВРАЛЬ!AL10</f>
        <v>445.46332759699169</v>
      </c>
      <c r="D24" s="197">
        <f t="shared" si="0"/>
        <v>1.6545583421416251E-3</v>
      </c>
      <c r="E24" s="197">
        <f t="shared" si="5"/>
        <v>1.1306881124485111</v>
      </c>
      <c r="F24" s="198" t="str">
        <f t="shared" si="3"/>
        <v>C</v>
      </c>
      <c r="G24" s="198" t="str">
        <f t="shared" si="1"/>
        <v>B</v>
      </c>
      <c r="I24" s="99" t="s">
        <v>200</v>
      </c>
      <c r="J24" s="196">
        <f>ФЕВРАЛЬ!S16</f>
        <v>3</v>
      </c>
      <c r="K24" s="197">
        <f t="shared" si="2"/>
        <v>2.8680688336520078E-3</v>
      </c>
      <c r="L24" s="197">
        <f t="shared" si="6"/>
        <v>0.97323135755258094</v>
      </c>
      <c r="M24" s="198" t="str">
        <f t="shared" si="4"/>
        <v>C</v>
      </c>
    </row>
    <row r="25" spans="2:13" outlineLevel="1">
      <c r="B25" s="99" t="s">
        <v>180</v>
      </c>
      <c r="C25" s="196">
        <f>ФЕВРАЛЬ!AL35</f>
        <v>412.56031659575081</v>
      </c>
      <c r="D25" s="197">
        <f t="shared" ref="D25:D27" si="7">C25/C$45</f>
        <v>1.5323486158610089E-3</v>
      </c>
      <c r="E25" s="197">
        <f t="shared" ref="E25:E27" si="8">E24+D25</f>
        <v>1.132220461064372</v>
      </c>
      <c r="F25" s="198" t="str">
        <f t="shared" ref="F25:F27" si="9">IF(AND(E25&lt;=0),"C",IF(E25&lt;=0.8,"A",IF(E25&lt;=0.95,"B","C")))</f>
        <v>C</v>
      </c>
      <c r="G25" s="198" t="str">
        <f t="shared" ref="G25:G27" si="10">VLOOKUP(B$4:B$44,I$4:M$44,5,0)</f>
        <v>C</v>
      </c>
      <c r="I25" s="99" t="s">
        <v>174</v>
      </c>
      <c r="J25" s="196">
        <f>ФЕВРАЛЬ!S23</f>
        <v>3</v>
      </c>
      <c r="K25" s="197">
        <f t="shared" ref="K25:K27" si="11">J25/J$45</f>
        <v>2.8680688336520078E-3</v>
      </c>
      <c r="L25" s="197">
        <f t="shared" ref="L25:L27" si="12">L24+K25</f>
        <v>0.97609942638623293</v>
      </c>
      <c r="M25" s="198" t="str">
        <f t="shared" ref="M25:M27" si="13">_xlfn.IFS(L25&lt;80%,"A",L25&lt;=95%,"B",L25&gt;95%,"C")</f>
        <v>C</v>
      </c>
    </row>
    <row r="26" spans="2:13" outlineLevel="1">
      <c r="B26" s="99" t="s">
        <v>202</v>
      </c>
      <c r="C26" s="196">
        <f>ФЕВРАЛЬ!AL18</f>
        <v>-13.703723404255319</v>
      </c>
      <c r="D26" s="197">
        <f t="shared" si="7"/>
        <v>-5.0898937066767395E-5</v>
      </c>
      <c r="E26" s="197">
        <f t="shared" si="8"/>
        <v>1.1321695621273054</v>
      </c>
      <c r="F26" s="198" t="str">
        <f t="shared" si="9"/>
        <v>C</v>
      </c>
      <c r="G26" s="198" t="str">
        <f t="shared" si="10"/>
        <v>C</v>
      </c>
      <c r="I26" s="99" t="s">
        <v>178</v>
      </c>
      <c r="J26" s="196">
        <f>ФЕВРАЛЬ!S33</f>
        <v>3</v>
      </c>
      <c r="K26" s="197">
        <f t="shared" si="11"/>
        <v>2.8680688336520078E-3</v>
      </c>
      <c r="L26" s="197">
        <f t="shared" si="12"/>
        <v>0.97896749521988491</v>
      </c>
      <c r="M26" s="198" t="str">
        <f t="shared" si="13"/>
        <v>C</v>
      </c>
    </row>
    <row r="27" spans="2:13" outlineLevel="1">
      <c r="B27" s="99" t="s">
        <v>210</v>
      </c>
      <c r="C27" s="196">
        <f>ФЕВРАЛЬ!AL25</f>
        <v>-17</v>
      </c>
      <c r="D27" s="197">
        <f t="shared" si="7"/>
        <v>-6.3142104128163882E-5</v>
      </c>
      <c r="E27" s="197">
        <f t="shared" si="8"/>
        <v>1.1321064200231772</v>
      </c>
      <c r="F27" s="198" t="str">
        <f t="shared" si="9"/>
        <v>C</v>
      </c>
      <c r="G27" s="198" t="str">
        <f t="shared" si="10"/>
        <v>C</v>
      </c>
      <c r="I27" s="99" t="s">
        <v>182</v>
      </c>
      <c r="J27" s="196">
        <f>ФЕВРАЛЬ!S37</f>
        <v>3</v>
      </c>
      <c r="K27" s="197">
        <f t="shared" si="11"/>
        <v>2.8680688336520078E-3</v>
      </c>
      <c r="L27" s="197">
        <f t="shared" si="12"/>
        <v>0.98183556405353689</v>
      </c>
      <c r="M27" s="198" t="str">
        <f t="shared" si="13"/>
        <v>C</v>
      </c>
    </row>
    <row r="28" spans="2:13" outlineLevel="1">
      <c r="B28" s="99" t="s">
        <v>183</v>
      </c>
      <c r="C28" s="196">
        <f>ФЕВРАЛЬ!AL38</f>
        <v>-107.44893076342203</v>
      </c>
      <c r="D28" s="197">
        <f t="shared" ref="D28:D44" si="14">C28/C$45</f>
        <v>-3.9909126910140378E-4</v>
      </c>
      <c r="E28" s="197">
        <f>E24+D28</f>
        <v>1.1302890211794097</v>
      </c>
      <c r="F28" s="198" t="str">
        <f t="shared" si="3"/>
        <v>C</v>
      </c>
      <c r="G28" s="198" t="str">
        <f t="shared" ref="G28:G44" si="15">VLOOKUP(B$4:B$44,I$4:M$44,5,0)</f>
        <v>C</v>
      </c>
      <c r="I28" s="99" t="s">
        <v>101</v>
      </c>
      <c r="J28" s="196">
        <f>ФЕВРАЛЬ!S11</f>
        <v>2</v>
      </c>
      <c r="K28" s="197">
        <f t="shared" ref="K28:K44" si="16">J28/J$45</f>
        <v>1.9120458891013384E-3</v>
      </c>
      <c r="L28" s="197">
        <f>L24+K28</f>
        <v>0.97514340344168227</v>
      </c>
      <c r="M28" s="198" t="str">
        <f t="shared" si="4"/>
        <v>C</v>
      </c>
    </row>
    <row r="29" spans="2:13" outlineLevel="1">
      <c r="B29" s="99" t="s">
        <v>211</v>
      </c>
      <c r="C29" s="196">
        <f>ФЕВРАЛЬ!AL26</f>
        <v>-286</v>
      </c>
      <c r="D29" s="197">
        <f t="shared" si="14"/>
        <v>-1.0622730459208746E-3</v>
      </c>
      <c r="E29" s="197">
        <f t="shared" si="5"/>
        <v>1.1292267481334888</v>
      </c>
      <c r="F29" s="198" t="str">
        <f t="shared" si="3"/>
        <v>C</v>
      </c>
      <c r="G29" s="198" t="str">
        <f t="shared" si="15"/>
        <v>C</v>
      </c>
      <c r="I29" s="99" t="s">
        <v>201</v>
      </c>
      <c r="J29" s="196">
        <f>ФЕВРАЛЬ!S17</f>
        <v>2</v>
      </c>
      <c r="K29" s="197">
        <f t="shared" si="16"/>
        <v>1.9120458891013384E-3</v>
      </c>
      <c r="L29" s="197">
        <f t="shared" si="6"/>
        <v>0.97705544933078359</v>
      </c>
      <c r="M29" s="198" t="str">
        <f t="shared" si="4"/>
        <v>C</v>
      </c>
    </row>
    <row r="30" spans="2:13" outlineLevel="1">
      <c r="B30" s="99" t="s">
        <v>201</v>
      </c>
      <c r="C30" s="196">
        <f>ФЕВРАЛЬ!AL17</f>
        <v>-339.78</v>
      </c>
      <c r="D30" s="197">
        <f t="shared" si="14"/>
        <v>-1.2620249494510306E-3</v>
      </c>
      <c r="E30" s="197">
        <f t="shared" si="5"/>
        <v>1.1279647231840377</v>
      </c>
      <c r="F30" s="198" t="str">
        <f t="shared" si="3"/>
        <v>C</v>
      </c>
      <c r="G30" s="198" t="str">
        <f t="shared" si="15"/>
        <v>C</v>
      </c>
      <c r="I30" s="99" t="s">
        <v>175</v>
      </c>
      <c r="J30" s="196">
        <f>ФЕВРАЛЬ!S30</f>
        <v>2</v>
      </c>
      <c r="K30" s="197">
        <f t="shared" si="16"/>
        <v>1.9120458891013384E-3</v>
      </c>
      <c r="L30" s="197">
        <f t="shared" si="6"/>
        <v>0.97896749521988491</v>
      </c>
      <c r="M30" s="198" t="str">
        <f t="shared" si="4"/>
        <v>C</v>
      </c>
    </row>
    <row r="31" spans="2:13" outlineLevel="1">
      <c r="B31" s="99" t="s">
        <v>185</v>
      </c>
      <c r="C31" s="196">
        <f>ФЕВРАЛЬ!AL40</f>
        <v>-353.67586918647714</v>
      </c>
      <c r="D31" s="197">
        <f t="shared" si="14"/>
        <v>-1.3136375623406709E-3</v>
      </c>
      <c r="E31" s="197">
        <f t="shared" si="5"/>
        <v>1.1266510856216971</v>
      </c>
      <c r="F31" s="198" t="str">
        <f t="shared" si="3"/>
        <v>C</v>
      </c>
      <c r="G31" s="198" t="str">
        <f t="shared" si="15"/>
        <v>C</v>
      </c>
      <c r="I31" s="99" t="s">
        <v>177</v>
      </c>
      <c r="J31" s="196">
        <f>ФЕВРАЛЬ!S32</f>
        <v>2</v>
      </c>
      <c r="K31" s="197">
        <f t="shared" si="16"/>
        <v>1.9120458891013384E-3</v>
      </c>
      <c r="L31" s="197">
        <f t="shared" si="6"/>
        <v>0.98087954110898623</v>
      </c>
      <c r="M31" s="198" t="str">
        <f t="shared" si="4"/>
        <v>C</v>
      </c>
    </row>
    <row r="32" spans="2:13" outlineLevel="1">
      <c r="B32" s="99" t="s">
        <v>199</v>
      </c>
      <c r="C32" s="196">
        <f>ФЕВРАЛЬ!AL29</f>
        <v>-559.31999999999994</v>
      </c>
      <c r="D32" s="197">
        <f t="shared" si="14"/>
        <v>-2.0774495106449771E-3</v>
      </c>
      <c r="E32" s="197">
        <f t="shared" si="5"/>
        <v>1.1245736361110521</v>
      </c>
      <c r="F32" s="198" t="str">
        <f t="shared" si="3"/>
        <v>C</v>
      </c>
      <c r="G32" s="198" t="str">
        <f t="shared" si="15"/>
        <v>C</v>
      </c>
      <c r="I32" s="99" t="s">
        <v>181</v>
      </c>
      <c r="J32" s="196">
        <f>ФЕВРАЛЬ!S36</f>
        <v>2</v>
      </c>
      <c r="K32" s="197">
        <f t="shared" si="16"/>
        <v>1.9120458891013384E-3</v>
      </c>
      <c r="L32" s="197">
        <f t="shared" si="6"/>
        <v>0.98279158699808755</v>
      </c>
      <c r="M32" s="198" t="str">
        <f t="shared" si="4"/>
        <v>C</v>
      </c>
    </row>
    <row r="33" spans="2:16" outlineLevel="1">
      <c r="B33" s="99" t="s">
        <v>209</v>
      </c>
      <c r="C33" s="196">
        <f>ФЕВРАЛЬ!AL24</f>
        <v>-1000</v>
      </c>
      <c r="D33" s="197">
        <f t="shared" si="14"/>
        <v>-3.7142414193037572E-3</v>
      </c>
      <c r="E33" s="197">
        <f t="shared" si="5"/>
        <v>1.1208593946917484</v>
      </c>
      <c r="F33" s="198" t="str">
        <f t="shared" si="3"/>
        <v>C</v>
      </c>
      <c r="G33" s="198" t="str">
        <f t="shared" si="15"/>
        <v>C</v>
      </c>
      <c r="I33" s="99" t="s">
        <v>184</v>
      </c>
      <c r="J33" s="196">
        <f>ФЕВРАЛЬ!S39</f>
        <v>2</v>
      </c>
      <c r="K33" s="197">
        <f t="shared" si="16"/>
        <v>1.9120458891013384E-3</v>
      </c>
      <c r="L33" s="197">
        <f t="shared" si="6"/>
        <v>0.98470363288718887</v>
      </c>
      <c r="M33" s="198" t="str">
        <f t="shared" si="4"/>
        <v>C</v>
      </c>
    </row>
    <row r="34" spans="2:16" outlineLevel="1">
      <c r="B34" s="99" t="s">
        <v>181</v>
      </c>
      <c r="C34" s="196">
        <f>ФЕВРАЛЬ!AL36</f>
        <v>-1074.3532481334864</v>
      </c>
      <c r="D34" s="197">
        <f t="shared" si="14"/>
        <v>-3.9904073331809226E-3</v>
      </c>
      <c r="E34" s="197">
        <f t="shared" si="5"/>
        <v>1.1168689873585675</v>
      </c>
      <c r="F34" s="198" t="str">
        <f t="shared" si="3"/>
        <v>C</v>
      </c>
      <c r="G34" s="198" t="str">
        <f t="shared" si="15"/>
        <v>C</v>
      </c>
      <c r="I34" s="99" t="s">
        <v>187</v>
      </c>
      <c r="J34" s="196">
        <f>ФЕВРАЛЬ!S42</f>
        <v>2</v>
      </c>
      <c r="K34" s="197">
        <f t="shared" si="16"/>
        <v>1.9120458891013384E-3</v>
      </c>
      <c r="L34" s="197">
        <f t="shared" si="6"/>
        <v>0.98661567877629019</v>
      </c>
      <c r="M34" s="198" t="str">
        <f t="shared" si="4"/>
        <v>C</v>
      </c>
    </row>
    <row r="35" spans="2:16" outlineLevel="1">
      <c r="B35" s="99" t="s">
        <v>200</v>
      </c>
      <c r="C35" s="196">
        <f>ФЕВРАЛЬ!AL16</f>
        <v>-1095.6885372340425</v>
      </c>
      <c r="D35" s="197">
        <f t="shared" si="14"/>
        <v>-4.0696517476510275E-3</v>
      </c>
      <c r="E35" s="197">
        <f t="shared" si="5"/>
        <v>1.1127993356109165</v>
      </c>
      <c r="F35" s="198" t="str">
        <f t="shared" si="3"/>
        <v>C</v>
      </c>
      <c r="G35" s="198" t="str">
        <f t="shared" si="15"/>
        <v>C</v>
      </c>
      <c r="I35" s="99" t="s">
        <v>172</v>
      </c>
      <c r="J35" s="196">
        <f>ФЕВРАЛЬ!S21</f>
        <v>1</v>
      </c>
      <c r="K35" s="197">
        <f t="shared" si="16"/>
        <v>9.5602294455066918E-4</v>
      </c>
      <c r="L35" s="197">
        <f t="shared" si="6"/>
        <v>0.98757170172084086</v>
      </c>
      <c r="M35" s="198" t="str">
        <f t="shared" si="4"/>
        <v>C</v>
      </c>
    </row>
    <row r="36" spans="2:16" outlineLevel="1">
      <c r="B36" s="99" t="s">
        <v>178</v>
      </c>
      <c r="C36" s="196">
        <f>ФЕВРАЛЬ!AL33</f>
        <v>-1213.7155408942726</v>
      </c>
      <c r="D36" s="197">
        <f t="shared" si="14"/>
        <v>-4.5080325332421704E-3</v>
      </c>
      <c r="E36" s="197">
        <f t="shared" si="5"/>
        <v>1.1082913030776742</v>
      </c>
      <c r="F36" s="198" t="str">
        <f t="shared" si="3"/>
        <v>C</v>
      </c>
      <c r="G36" s="198" t="str">
        <f t="shared" si="15"/>
        <v>C</v>
      </c>
      <c r="I36" s="99" t="s">
        <v>199</v>
      </c>
      <c r="J36" s="196">
        <f>ФЕВРАЛЬ!S29</f>
        <v>1</v>
      </c>
      <c r="K36" s="197">
        <f t="shared" si="16"/>
        <v>9.5602294455066918E-4</v>
      </c>
      <c r="L36" s="197">
        <f t="shared" si="6"/>
        <v>0.98852772466539152</v>
      </c>
      <c r="M36" s="198" t="str">
        <f t="shared" si="4"/>
        <v>C</v>
      </c>
    </row>
    <row r="37" spans="2:16" outlineLevel="1">
      <c r="B37" s="99" t="s">
        <v>177</v>
      </c>
      <c r="C37" s="196">
        <f>ФЕВРАЛЬ!AL32</f>
        <v>-1416.4024862202518</v>
      </c>
      <c r="D37" s="197">
        <f t="shared" si="14"/>
        <v>-5.2608607807240792E-3</v>
      </c>
      <c r="E37" s="197">
        <f t="shared" si="5"/>
        <v>1.1030304422969501</v>
      </c>
      <c r="F37" s="198" t="str">
        <f t="shared" si="3"/>
        <v>C</v>
      </c>
      <c r="G37" s="198" t="str">
        <f t="shared" si="15"/>
        <v>C</v>
      </c>
      <c r="I37" s="99" t="s">
        <v>179</v>
      </c>
      <c r="J37" s="196">
        <f>ФЕВРАЛЬ!S34</f>
        <v>1</v>
      </c>
      <c r="K37" s="197">
        <f t="shared" si="16"/>
        <v>9.5602294455066918E-4</v>
      </c>
      <c r="L37" s="197">
        <f t="shared" si="6"/>
        <v>0.98948374760994218</v>
      </c>
      <c r="M37" s="198" t="str">
        <f t="shared" si="4"/>
        <v>C</v>
      </c>
    </row>
    <row r="38" spans="2:16" outlineLevel="1">
      <c r="B38" s="99" t="s">
        <v>186</v>
      </c>
      <c r="C38" s="196">
        <f>ФЕВРАЛЬ!AL41</f>
        <v>-2606.7362913516649</v>
      </c>
      <c r="D38" s="197">
        <f t="shared" si="14"/>
        <v>-9.6820479025406213E-3</v>
      </c>
      <c r="E38" s="197">
        <f t="shared" si="5"/>
        <v>1.0933483943944096</v>
      </c>
      <c r="F38" s="198" t="str">
        <f t="shared" si="3"/>
        <v>C</v>
      </c>
      <c r="G38" s="198" t="str">
        <f t="shared" si="15"/>
        <v>C</v>
      </c>
      <c r="I38" s="99" t="s">
        <v>180</v>
      </c>
      <c r="J38" s="196">
        <f>ФЕВРАЛЬ!S35</f>
        <v>1</v>
      </c>
      <c r="K38" s="197">
        <f t="shared" si="16"/>
        <v>9.5602294455066918E-4</v>
      </c>
      <c r="L38" s="197">
        <f t="shared" si="6"/>
        <v>0.99043977055449284</v>
      </c>
      <c r="M38" s="198" t="str">
        <f t="shared" si="4"/>
        <v>C</v>
      </c>
    </row>
    <row r="39" spans="2:16" outlineLevel="1">
      <c r="B39" s="99" t="s">
        <v>184</v>
      </c>
      <c r="C39" s="196">
        <f>ФЕВРАЛЬ!AL39</f>
        <v>-2641.2657224463778</v>
      </c>
      <c r="D39" s="197">
        <f t="shared" si="14"/>
        <v>-9.8102985456975985E-3</v>
      </c>
      <c r="E39" s="197">
        <f t="shared" si="5"/>
        <v>1.083538095848712</v>
      </c>
      <c r="F39" s="198" t="str">
        <f t="shared" si="3"/>
        <v>C</v>
      </c>
      <c r="G39" s="198" t="str">
        <f t="shared" si="15"/>
        <v>C</v>
      </c>
      <c r="I39" s="99" t="s">
        <v>185</v>
      </c>
      <c r="J39" s="196">
        <f>ФЕВРАЛЬ!S40</f>
        <v>1</v>
      </c>
      <c r="K39" s="197">
        <f t="shared" si="16"/>
        <v>9.5602294455066918E-4</v>
      </c>
      <c r="L39" s="197">
        <f t="shared" si="6"/>
        <v>0.9913957934990435</v>
      </c>
      <c r="M39" s="198" t="str">
        <f t="shared" si="4"/>
        <v>C</v>
      </c>
    </row>
    <row r="40" spans="2:16" outlineLevel="1">
      <c r="B40" s="99" t="s">
        <v>188</v>
      </c>
      <c r="C40" s="196">
        <f>ФЕВРАЛЬ!AL43</f>
        <v>-3112.64</v>
      </c>
      <c r="D40" s="197">
        <f t="shared" si="14"/>
        <v>-1.1561096411381647E-2</v>
      </c>
      <c r="E40" s="197">
        <f t="shared" si="5"/>
        <v>1.0719769994373303</v>
      </c>
      <c r="F40" s="198" t="str">
        <f t="shared" si="3"/>
        <v>C</v>
      </c>
      <c r="G40" s="198" t="str">
        <f t="shared" si="15"/>
        <v>C</v>
      </c>
      <c r="I40" s="99" t="s">
        <v>202</v>
      </c>
      <c r="J40" s="196">
        <f>ФЕВРАЛЬ!S18</f>
        <v>0</v>
      </c>
      <c r="K40" s="197">
        <f t="shared" si="16"/>
        <v>0</v>
      </c>
      <c r="L40" s="197">
        <f t="shared" si="6"/>
        <v>0.9913957934990435</v>
      </c>
      <c r="M40" s="198" t="str">
        <f t="shared" si="4"/>
        <v>C</v>
      </c>
    </row>
    <row r="41" spans="2:16" outlineLevel="1">
      <c r="B41" s="99" t="s">
        <v>170</v>
      </c>
      <c r="C41" s="196">
        <f>ФЕВРАЛЬ!AL19</f>
        <v>-3591.1888513552099</v>
      </c>
      <c r="D41" s="197">
        <f t="shared" si="14"/>
        <v>-1.3338542376245405E-2</v>
      </c>
      <c r="E41" s="197">
        <f t="shared" si="5"/>
        <v>1.0586384570610849</v>
      </c>
      <c r="F41" s="198" t="str">
        <f t="shared" si="3"/>
        <v>C</v>
      </c>
      <c r="G41" s="198" t="str">
        <f t="shared" si="15"/>
        <v>B</v>
      </c>
      <c r="I41" s="99" t="s">
        <v>209</v>
      </c>
      <c r="J41" s="196">
        <f>ФЕВРАЛЬ!S24</f>
        <v>0</v>
      </c>
      <c r="K41" s="197">
        <f t="shared" si="16"/>
        <v>0</v>
      </c>
      <c r="L41" s="197">
        <f t="shared" si="6"/>
        <v>0.9913957934990435</v>
      </c>
      <c r="M41" s="198" t="str">
        <f t="shared" si="4"/>
        <v>C</v>
      </c>
    </row>
    <row r="42" spans="2:16" outlineLevel="1">
      <c r="B42" s="99" t="s">
        <v>171</v>
      </c>
      <c r="C42" s="196">
        <f>ФЕВРАЛЬ!AL20</f>
        <v>-4335.7420774581633</v>
      </c>
      <c r="D42" s="197">
        <f t="shared" si="14"/>
        <v>-1.6103992807513231E-2</v>
      </c>
      <c r="E42" s="197">
        <f t="shared" si="5"/>
        <v>1.0425344642535717</v>
      </c>
      <c r="F42" s="198" t="str">
        <f t="shared" si="3"/>
        <v>C</v>
      </c>
      <c r="G42" s="198" t="str">
        <f t="shared" si="15"/>
        <v>B</v>
      </c>
      <c r="I42" s="99" t="s">
        <v>210</v>
      </c>
      <c r="J42" s="196">
        <f>ФЕВРАЛЬ!S25</f>
        <v>0</v>
      </c>
      <c r="K42" s="197">
        <f t="shared" si="16"/>
        <v>0</v>
      </c>
      <c r="L42" s="197">
        <f t="shared" si="6"/>
        <v>0.9913957934990435</v>
      </c>
      <c r="M42" s="198" t="str">
        <f t="shared" si="4"/>
        <v>C</v>
      </c>
    </row>
    <row r="43" spans="2:16" outlineLevel="1">
      <c r="B43" s="99" t="s">
        <v>179</v>
      </c>
      <c r="C43" s="196">
        <f>ФЕВРАЛЬ!AL34</f>
        <v>-4602.9934976220211</v>
      </c>
      <c r="D43" s="197">
        <f t="shared" si="14"/>
        <v>-1.7096629101653583E-2</v>
      </c>
      <c r="E43" s="197">
        <f t="shared" si="5"/>
        <v>1.025437835151918</v>
      </c>
      <c r="F43" s="198" t="str">
        <f t="shared" si="3"/>
        <v>C</v>
      </c>
      <c r="G43" s="198" t="str">
        <f t="shared" si="15"/>
        <v>C</v>
      </c>
      <c r="I43" s="99" t="s">
        <v>211</v>
      </c>
      <c r="J43" s="196">
        <f>ФЕВРАЛЬ!S26</f>
        <v>0</v>
      </c>
      <c r="K43" s="197">
        <f t="shared" si="16"/>
        <v>0</v>
      </c>
      <c r="L43" s="197">
        <f t="shared" si="6"/>
        <v>0.9913957934990435</v>
      </c>
      <c r="M43" s="198" t="str">
        <f t="shared" si="4"/>
        <v>C</v>
      </c>
    </row>
    <row r="44" spans="2:16" outlineLevel="1">
      <c r="B44" s="99" t="s">
        <v>176</v>
      </c>
      <c r="C44" s="196">
        <f>ФЕВРАЛЬ!AL31</f>
        <v>-7230.5861937263053</v>
      </c>
      <c r="D44" s="197">
        <f t="shared" si="14"/>
        <v>-2.6856142726584143E-2</v>
      </c>
      <c r="E44" s="197">
        <f t="shared" si="5"/>
        <v>0.9985816924253339</v>
      </c>
      <c r="F44" s="198" t="str">
        <f t="shared" si="3"/>
        <v>C</v>
      </c>
      <c r="G44" s="198" t="str">
        <f t="shared" si="15"/>
        <v>B</v>
      </c>
      <c r="I44" s="99" t="s">
        <v>188</v>
      </c>
      <c r="J44" s="196">
        <f>ФЕВРАЛЬ!S43</f>
        <v>0</v>
      </c>
      <c r="K44" s="197">
        <f t="shared" si="16"/>
        <v>0</v>
      </c>
      <c r="L44" s="197">
        <f t="shared" si="6"/>
        <v>0.9913957934990435</v>
      </c>
      <c r="M44" s="198" t="str">
        <f t="shared" si="4"/>
        <v>C</v>
      </c>
    </row>
    <row r="45" spans="2:16" outlineLevel="1">
      <c r="C45" s="203">
        <f>SUM(C4:C44)</f>
        <v>269233.98000000016</v>
      </c>
      <c r="D45" s="204">
        <f>SUM(D4:D44)</f>
        <v>1</v>
      </c>
      <c r="J45" s="203">
        <f>SUM(J4:J44)</f>
        <v>1046</v>
      </c>
      <c r="K45" s="204">
        <f>SUM(K4:K44)</f>
        <v>0.99999999999999944</v>
      </c>
    </row>
    <row r="47" spans="2:16" ht="16" hidden="1" outlineLevel="1" thickBot="1">
      <c r="B47" s="539"/>
      <c r="C47" s="540"/>
      <c r="D47" s="540"/>
      <c r="E47" s="540"/>
      <c r="F47" s="540"/>
      <c r="G47" s="540"/>
      <c r="H47" s="540"/>
      <c r="I47" s="540"/>
      <c r="J47" s="540"/>
      <c r="K47" s="540"/>
      <c r="L47" s="540"/>
      <c r="M47" s="541"/>
      <c r="O47" s="205"/>
      <c r="P47" s="205"/>
    </row>
    <row r="48" spans="2:16" ht="3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1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1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19">C50/C$101</f>
        <v>#DIV/0!</v>
      </c>
      <c r="E50" s="197" t="e">
        <f t="shared" ref="E50:E100" si="20">D50+E49</f>
        <v>#DIV/0!</v>
      </c>
      <c r="F50" s="198" t="e">
        <f t="shared" si="17"/>
        <v>#DIV/0!</v>
      </c>
      <c r="G50" s="198" t="e">
        <f t="shared" ref="G50:G100" si="21">VLOOKUP(B50:B101,I$49:M$100,5,0)</f>
        <v>#N/A</v>
      </c>
      <c r="I50" s="207"/>
      <c r="J50" s="196"/>
      <c r="K50" s="197" t="e">
        <f t="shared" si="18"/>
        <v>#DIV/0!</v>
      </c>
      <c r="L50" s="197" t="e">
        <f>K50+L49</f>
        <v>#DIV/0!</v>
      </c>
      <c r="M50" s="198" t="e">
        <f t="shared" ref="M50:M100" si="2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19"/>
        <v>#DIV/0!</v>
      </c>
      <c r="E51" s="197" t="e">
        <f t="shared" si="20"/>
        <v>#DIV/0!</v>
      </c>
      <c r="F51" s="198" t="e">
        <f t="shared" si="17"/>
        <v>#DIV/0!</v>
      </c>
      <c r="G51" s="198" t="e">
        <f t="shared" si="21"/>
        <v>#N/A</v>
      </c>
      <c r="I51" s="207"/>
      <c r="J51" s="196"/>
      <c r="K51" s="197" t="e">
        <f t="shared" si="18"/>
        <v>#DIV/0!</v>
      </c>
      <c r="L51" s="197" t="e">
        <f t="shared" ref="L51:L100" si="23">K51+L50</f>
        <v>#DIV/0!</v>
      </c>
      <c r="M51" s="198" t="e">
        <f t="shared" si="22"/>
        <v>#DIV/0!</v>
      </c>
    </row>
    <row r="52" spans="2:13" ht="15" hidden="1" outlineLevel="1" thickBot="1">
      <c r="B52" s="207"/>
      <c r="C52" s="196"/>
      <c r="D52" s="197" t="e">
        <f t="shared" si="19"/>
        <v>#DIV/0!</v>
      </c>
      <c r="E52" s="197" t="e">
        <f t="shared" si="20"/>
        <v>#DIV/0!</v>
      </c>
      <c r="F52" s="198" t="e">
        <f t="shared" si="17"/>
        <v>#DIV/0!</v>
      </c>
      <c r="G52" s="198" t="e">
        <f t="shared" si="21"/>
        <v>#N/A</v>
      </c>
      <c r="I52" s="207"/>
      <c r="J52" s="196"/>
      <c r="K52" s="197" t="e">
        <f t="shared" si="18"/>
        <v>#DIV/0!</v>
      </c>
      <c r="L52" s="197" t="e">
        <f t="shared" si="23"/>
        <v>#DIV/0!</v>
      </c>
      <c r="M52" s="198" t="e">
        <f t="shared" si="22"/>
        <v>#DIV/0!</v>
      </c>
    </row>
    <row r="53" spans="2:13" ht="15" hidden="1" outlineLevel="1" thickBot="1">
      <c r="B53" s="207"/>
      <c r="C53" s="196"/>
      <c r="D53" s="197" t="e">
        <f t="shared" si="19"/>
        <v>#DIV/0!</v>
      </c>
      <c r="E53" s="197" t="e">
        <f t="shared" si="20"/>
        <v>#DIV/0!</v>
      </c>
      <c r="F53" s="198" t="e">
        <f t="shared" si="17"/>
        <v>#DIV/0!</v>
      </c>
      <c r="G53" s="198" t="e">
        <f t="shared" si="21"/>
        <v>#N/A</v>
      </c>
      <c r="I53" s="207"/>
      <c r="J53" s="196"/>
      <c r="K53" s="197" t="e">
        <f t="shared" si="18"/>
        <v>#DIV/0!</v>
      </c>
      <c r="L53" s="197" t="e">
        <f t="shared" si="23"/>
        <v>#DIV/0!</v>
      </c>
      <c r="M53" s="198" t="e">
        <f t="shared" si="22"/>
        <v>#DIV/0!</v>
      </c>
    </row>
    <row r="54" spans="2:13" ht="15" hidden="1" outlineLevel="1" thickBot="1">
      <c r="B54" s="207"/>
      <c r="C54" s="196"/>
      <c r="D54" s="197" t="e">
        <f t="shared" si="19"/>
        <v>#DIV/0!</v>
      </c>
      <c r="E54" s="197" t="e">
        <f t="shared" si="20"/>
        <v>#DIV/0!</v>
      </c>
      <c r="F54" s="198" t="e">
        <f t="shared" si="17"/>
        <v>#DIV/0!</v>
      </c>
      <c r="G54" s="198" t="e">
        <f t="shared" si="21"/>
        <v>#N/A</v>
      </c>
      <c r="I54" s="207"/>
      <c r="J54" s="196"/>
      <c r="K54" s="197" t="e">
        <f t="shared" si="18"/>
        <v>#DIV/0!</v>
      </c>
      <c r="L54" s="197" t="e">
        <f t="shared" si="23"/>
        <v>#DIV/0!</v>
      </c>
      <c r="M54" s="198" t="e">
        <f t="shared" si="22"/>
        <v>#DIV/0!</v>
      </c>
    </row>
    <row r="55" spans="2:13" ht="15" hidden="1" outlineLevel="1" thickBot="1">
      <c r="B55" s="207"/>
      <c r="C55" s="196"/>
      <c r="D55" s="197" t="e">
        <f t="shared" si="19"/>
        <v>#DIV/0!</v>
      </c>
      <c r="E55" s="197" t="e">
        <f t="shared" si="20"/>
        <v>#DIV/0!</v>
      </c>
      <c r="F55" s="198" t="e">
        <f t="shared" si="17"/>
        <v>#DIV/0!</v>
      </c>
      <c r="G55" s="198" t="e">
        <f t="shared" si="21"/>
        <v>#N/A</v>
      </c>
      <c r="I55" s="207"/>
      <c r="J55" s="196"/>
      <c r="K55" s="197" t="e">
        <f t="shared" si="18"/>
        <v>#DIV/0!</v>
      </c>
      <c r="L55" s="197" t="e">
        <f t="shared" si="23"/>
        <v>#DIV/0!</v>
      </c>
      <c r="M55" s="198" t="e">
        <f t="shared" si="22"/>
        <v>#DIV/0!</v>
      </c>
    </row>
    <row r="56" spans="2:13" ht="15" hidden="1" outlineLevel="1" thickBot="1">
      <c r="B56" s="207"/>
      <c r="C56" s="196"/>
      <c r="D56" s="197" t="e">
        <f t="shared" si="19"/>
        <v>#DIV/0!</v>
      </c>
      <c r="E56" s="197" t="e">
        <f t="shared" si="20"/>
        <v>#DIV/0!</v>
      </c>
      <c r="F56" s="198" t="e">
        <f t="shared" si="17"/>
        <v>#DIV/0!</v>
      </c>
      <c r="G56" s="198" t="e">
        <f t="shared" si="21"/>
        <v>#N/A</v>
      </c>
      <c r="I56" s="207"/>
      <c r="J56" s="196"/>
      <c r="K56" s="197" t="e">
        <f t="shared" si="18"/>
        <v>#DIV/0!</v>
      </c>
      <c r="L56" s="197" t="e">
        <f t="shared" si="23"/>
        <v>#DIV/0!</v>
      </c>
      <c r="M56" s="198" t="e">
        <f t="shared" si="22"/>
        <v>#DIV/0!</v>
      </c>
    </row>
    <row r="57" spans="2:13" ht="15" hidden="1" outlineLevel="1" thickBot="1">
      <c r="B57" s="207"/>
      <c r="C57" s="196"/>
      <c r="D57" s="197" t="e">
        <f t="shared" si="19"/>
        <v>#DIV/0!</v>
      </c>
      <c r="E57" s="197" t="e">
        <f t="shared" si="20"/>
        <v>#DIV/0!</v>
      </c>
      <c r="F57" s="198" t="e">
        <f t="shared" si="17"/>
        <v>#DIV/0!</v>
      </c>
      <c r="G57" s="198" t="e">
        <f t="shared" si="21"/>
        <v>#N/A</v>
      </c>
      <c r="I57" s="207"/>
      <c r="J57" s="196"/>
      <c r="K57" s="197" t="e">
        <f t="shared" si="18"/>
        <v>#DIV/0!</v>
      </c>
      <c r="L57" s="197" t="e">
        <f t="shared" si="23"/>
        <v>#DIV/0!</v>
      </c>
      <c r="M57" s="198" t="e">
        <f t="shared" si="22"/>
        <v>#DIV/0!</v>
      </c>
    </row>
    <row r="58" spans="2:13" ht="15" hidden="1" outlineLevel="1" thickBot="1">
      <c r="B58" s="207"/>
      <c r="C58" s="196"/>
      <c r="D58" s="197" t="e">
        <f t="shared" si="19"/>
        <v>#DIV/0!</v>
      </c>
      <c r="E58" s="197" t="e">
        <f t="shared" si="20"/>
        <v>#DIV/0!</v>
      </c>
      <c r="F58" s="198" t="e">
        <f t="shared" si="17"/>
        <v>#DIV/0!</v>
      </c>
      <c r="G58" s="198" t="e">
        <f t="shared" si="21"/>
        <v>#N/A</v>
      </c>
      <c r="I58" s="207"/>
      <c r="J58" s="196"/>
      <c r="K58" s="197" t="e">
        <f t="shared" si="18"/>
        <v>#DIV/0!</v>
      </c>
      <c r="L58" s="197" t="e">
        <f t="shared" si="23"/>
        <v>#DIV/0!</v>
      </c>
      <c r="M58" s="198" t="e">
        <f t="shared" si="22"/>
        <v>#DIV/0!</v>
      </c>
    </row>
    <row r="59" spans="2:13" ht="15" hidden="1" outlineLevel="1" thickBot="1">
      <c r="B59" s="207"/>
      <c r="C59" s="196"/>
      <c r="D59" s="197" t="e">
        <f t="shared" si="19"/>
        <v>#DIV/0!</v>
      </c>
      <c r="E59" s="197" t="e">
        <f t="shared" si="20"/>
        <v>#DIV/0!</v>
      </c>
      <c r="F59" s="198" t="e">
        <f t="shared" si="17"/>
        <v>#DIV/0!</v>
      </c>
      <c r="G59" s="198" t="e">
        <f t="shared" si="21"/>
        <v>#N/A</v>
      </c>
      <c r="I59" s="207"/>
      <c r="J59" s="196"/>
      <c r="K59" s="197" t="e">
        <f t="shared" si="18"/>
        <v>#DIV/0!</v>
      </c>
      <c r="L59" s="197" t="e">
        <f t="shared" si="23"/>
        <v>#DIV/0!</v>
      </c>
      <c r="M59" s="198" t="e">
        <f t="shared" si="22"/>
        <v>#DIV/0!</v>
      </c>
    </row>
    <row r="60" spans="2:13" ht="15" hidden="1" outlineLevel="1" thickBot="1">
      <c r="B60" s="207"/>
      <c r="C60" s="196"/>
      <c r="D60" s="197" t="e">
        <f t="shared" si="19"/>
        <v>#DIV/0!</v>
      </c>
      <c r="E60" s="197" t="e">
        <f t="shared" si="20"/>
        <v>#DIV/0!</v>
      </c>
      <c r="F60" s="198" t="e">
        <f t="shared" si="17"/>
        <v>#DIV/0!</v>
      </c>
      <c r="G60" s="198" t="e">
        <f t="shared" si="21"/>
        <v>#N/A</v>
      </c>
      <c r="I60" s="207"/>
      <c r="J60" s="196"/>
      <c r="K60" s="197" t="e">
        <f t="shared" si="18"/>
        <v>#DIV/0!</v>
      </c>
      <c r="L60" s="197" t="e">
        <f t="shared" si="23"/>
        <v>#DIV/0!</v>
      </c>
      <c r="M60" s="198" t="e">
        <f t="shared" si="22"/>
        <v>#DIV/0!</v>
      </c>
    </row>
    <row r="61" spans="2:13" ht="15" hidden="1" outlineLevel="1" thickBot="1">
      <c r="B61" s="207"/>
      <c r="C61" s="196"/>
      <c r="D61" s="197" t="e">
        <f t="shared" si="19"/>
        <v>#DIV/0!</v>
      </c>
      <c r="E61" s="197" t="e">
        <f t="shared" si="20"/>
        <v>#DIV/0!</v>
      </c>
      <c r="F61" s="198" t="e">
        <f t="shared" si="17"/>
        <v>#DIV/0!</v>
      </c>
      <c r="G61" s="198" t="e">
        <f t="shared" si="21"/>
        <v>#N/A</v>
      </c>
      <c r="I61" s="207"/>
      <c r="J61" s="196"/>
      <c r="K61" s="197" t="e">
        <f t="shared" si="18"/>
        <v>#DIV/0!</v>
      </c>
      <c r="L61" s="197" t="e">
        <f t="shared" si="23"/>
        <v>#DIV/0!</v>
      </c>
      <c r="M61" s="198" t="e">
        <f t="shared" si="22"/>
        <v>#DIV/0!</v>
      </c>
    </row>
    <row r="62" spans="2:13" ht="15" hidden="1" outlineLevel="1" thickBot="1">
      <c r="B62" s="207"/>
      <c r="C62" s="196"/>
      <c r="D62" s="197" t="e">
        <f t="shared" si="19"/>
        <v>#DIV/0!</v>
      </c>
      <c r="E62" s="197" t="e">
        <f t="shared" si="20"/>
        <v>#DIV/0!</v>
      </c>
      <c r="F62" s="198" t="e">
        <f t="shared" si="17"/>
        <v>#DIV/0!</v>
      </c>
      <c r="G62" s="198" t="e">
        <f t="shared" si="21"/>
        <v>#N/A</v>
      </c>
      <c r="I62" s="207"/>
      <c r="J62" s="196"/>
      <c r="K62" s="197" t="e">
        <f t="shared" si="18"/>
        <v>#DIV/0!</v>
      </c>
      <c r="L62" s="197" t="e">
        <f t="shared" si="23"/>
        <v>#DIV/0!</v>
      </c>
      <c r="M62" s="198" t="e">
        <f t="shared" si="22"/>
        <v>#DIV/0!</v>
      </c>
    </row>
    <row r="63" spans="2:13" ht="15" hidden="1" outlineLevel="1" thickBot="1">
      <c r="B63" s="207"/>
      <c r="C63" s="196"/>
      <c r="D63" s="197" t="e">
        <f t="shared" si="19"/>
        <v>#DIV/0!</v>
      </c>
      <c r="E63" s="197" t="e">
        <f t="shared" si="20"/>
        <v>#DIV/0!</v>
      </c>
      <c r="F63" s="198" t="e">
        <f t="shared" si="17"/>
        <v>#DIV/0!</v>
      </c>
      <c r="G63" s="198" t="e">
        <f t="shared" si="21"/>
        <v>#N/A</v>
      </c>
      <c r="I63" s="207"/>
      <c r="J63" s="196"/>
      <c r="K63" s="197" t="e">
        <f t="shared" si="18"/>
        <v>#DIV/0!</v>
      </c>
      <c r="L63" s="197" t="e">
        <f t="shared" si="23"/>
        <v>#DIV/0!</v>
      </c>
      <c r="M63" s="198" t="e">
        <f t="shared" si="22"/>
        <v>#DIV/0!</v>
      </c>
    </row>
    <row r="64" spans="2:13" ht="15" hidden="1" outlineLevel="1" thickBot="1">
      <c r="B64" s="207"/>
      <c r="C64" s="196"/>
      <c r="D64" s="197" t="e">
        <f t="shared" si="19"/>
        <v>#DIV/0!</v>
      </c>
      <c r="E64" s="197" t="e">
        <f t="shared" si="20"/>
        <v>#DIV/0!</v>
      </c>
      <c r="F64" s="198" t="e">
        <f t="shared" si="17"/>
        <v>#DIV/0!</v>
      </c>
      <c r="G64" s="198" t="e">
        <f t="shared" si="21"/>
        <v>#N/A</v>
      </c>
      <c r="I64" s="207"/>
      <c r="J64" s="196"/>
      <c r="K64" s="197" t="e">
        <f t="shared" si="18"/>
        <v>#DIV/0!</v>
      </c>
      <c r="L64" s="197" t="e">
        <f t="shared" si="23"/>
        <v>#DIV/0!</v>
      </c>
      <c r="M64" s="198" t="e">
        <f t="shared" si="22"/>
        <v>#DIV/0!</v>
      </c>
    </row>
    <row r="65" spans="2:13" ht="15" hidden="1" outlineLevel="1" thickBot="1">
      <c r="B65" s="207"/>
      <c r="C65" s="196"/>
      <c r="D65" s="197" t="e">
        <f t="shared" si="19"/>
        <v>#DIV/0!</v>
      </c>
      <c r="E65" s="197" t="e">
        <f t="shared" si="20"/>
        <v>#DIV/0!</v>
      </c>
      <c r="F65" s="198" t="e">
        <f t="shared" si="17"/>
        <v>#DIV/0!</v>
      </c>
      <c r="G65" s="198" t="e">
        <f t="shared" si="21"/>
        <v>#N/A</v>
      </c>
      <c r="I65" s="207"/>
      <c r="J65" s="196"/>
      <c r="K65" s="197" t="e">
        <f t="shared" si="18"/>
        <v>#DIV/0!</v>
      </c>
      <c r="L65" s="197" t="e">
        <f t="shared" si="23"/>
        <v>#DIV/0!</v>
      </c>
      <c r="M65" s="198" t="e">
        <f t="shared" si="22"/>
        <v>#DIV/0!</v>
      </c>
    </row>
    <row r="66" spans="2:13" ht="15" hidden="1" outlineLevel="1" thickBot="1">
      <c r="B66" s="207"/>
      <c r="C66" s="196"/>
      <c r="D66" s="197" t="e">
        <f t="shared" si="19"/>
        <v>#DIV/0!</v>
      </c>
      <c r="E66" s="197" t="e">
        <f t="shared" si="20"/>
        <v>#DIV/0!</v>
      </c>
      <c r="F66" s="198" t="e">
        <f t="shared" si="17"/>
        <v>#DIV/0!</v>
      </c>
      <c r="G66" s="198" t="e">
        <f t="shared" si="21"/>
        <v>#N/A</v>
      </c>
      <c r="I66" s="207"/>
      <c r="J66" s="196"/>
      <c r="K66" s="197" t="e">
        <f t="shared" si="18"/>
        <v>#DIV/0!</v>
      </c>
      <c r="L66" s="197" t="e">
        <f t="shared" si="23"/>
        <v>#DIV/0!</v>
      </c>
      <c r="M66" s="198" t="e">
        <f t="shared" si="22"/>
        <v>#DIV/0!</v>
      </c>
    </row>
    <row r="67" spans="2:13" ht="15" hidden="1" outlineLevel="1" thickBot="1">
      <c r="B67" s="207"/>
      <c r="C67" s="196"/>
      <c r="D67" s="197" t="e">
        <f t="shared" si="19"/>
        <v>#DIV/0!</v>
      </c>
      <c r="E67" s="197" t="e">
        <f t="shared" si="20"/>
        <v>#DIV/0!</v>
      </c>
      <c r="F67" s="198" t="e">
        <f t="shared" si="17"/>
        <v>#DIV/0!</v>
      </c>
      <c r="G67" s="198" t="e">
        <f t="shared" si="21"/>
        <v>#N/A</v>
      </c>
      <c r="I67" s="207"/>
      <c r="J67" s="196"/>
      <c r="K67" s="197" t="e">
        <f t="shared" si="18"/>
        <v>#DIV/0!</v>
      </c>
      <c r="L67" s="197" t="e">
        <f t="shared" si="23"/>
        <v>#DIV/0!</v>
      </c>
      <c r="M67" s="198" t="e">
        <f t="shared" si="22"/>
        <v>#DIV/0!</v>
      </c>
    </row>
    <row r="68" spans="2:13" ht="15" hidden="1" outlineLevel="1" thickBot="1">
      <c r="B68" s="207"/>
      <c r="C68" s="196"/>
      <c r="D68" s="197" t="e">
        <f t="shared" si="19"/>
        <v>#DIV/0!</v>
      </c>
      <c r="E68" s="197" t="e">
        <f t="shared" si="20"/>
        <v>#DIV/0!</v>
      </c>
      <c r="F68" s="198" t="e">
        <f t="shared" si="17"/>
        <v>#DIV/0!</v>
      </c>
      <c r="G68" s="198" t="e">
        <f t="shared" si="21"/>
        <v>#N/A</v>
      </c>
      <c r="I68" s="207"/>
      <c r="J68" s="196"/>
      <c r="K68" s="197" t="e">
        <f t="shared" si="18"/>
        <v>#DIV/0!</v>
      </c>
      <c r="L68" s="197" t="e">
        <f t="shared" si="23"/>
        <v>#DIV/0!</v>
      </c>
      <c r="M68" s="198" t="e">
        <f t="shared" si="22"/>
        <v>#DIV/0!</v>
      </c>
    </row>
    <row r="69" spans="2:13" ht="15" hidden="1" outlineLevel="1" thickBot="1">
      <c r="B69" s="207"/>
      <c r="C69" s="196"/>
      <c r="D69" s="197" t="e">
        <f t="shared" si="19"/>
        <v>#DIV/0!</v>
      </c>
      <c r="E69" s="197" t="e">
        <f t="shared" si="20"/>
        <v>#DIV/0!</v>
      </c>
      <c r="F69" s="198" t="e">
        <f t="shared" si="17"/>
        <v>#DIV/0!</v>
      </c>
      <c r="G69" s="198" t="e">
        <f t="shared" si="21"/>
        <v>#N/A</v>
      </c>
      <c r="I69" s="207"/>
      <c r="J69" s="196"/>
      <c r="K69" s="197" t="e">
        <f t="shared" si="18"/>
        <v>#DIV/0!</v>
      </c>
      <c r="L69" s="197" t="e">
        <f t="shared" si="23"/>
        <v>#DIV/0!</v>
      </c>
      <c r="M69" s="198" t="e">
        <f t="shared" si="22"/>
        <v>#DIV/0!</v>
      </c>
    </row>
    <row r="70" spans="2:13" ht="15" hidden="1" outlineLevel="1" thickBot="1">
      <c r="B70" s="207"/>
      <c r="C70" s="196"/>
      <c r="D70" s="197" t="e">
        <f t="shared" si="19"/>
        <v>#DIV/0!</v>
      </c>
      <c r="E70" s="197" t="e">
        <f t="shared" si="20"/>
        <v>#DIV/0!</v>
      </c>
      <c r="F70" s="198" t="e">
        <f t="shared" si="17"/>
        <v>#DIV/0!</v>
      </c>
      <c r="G70" s="198" t="e">
        <f t="shared" si="21"/>
        <v>#N/A</v>
      </c>
      <c r="I70" s="207"/>
      <c r="J70" s="196"/>
      <c r="K70" s="197" t="e">
        <f t="shared" si="18"/>
        <v>#DIV/0!</v>
      </c>
      <c r="L70" s="197" t="e">
        <f t="shared" si="23"/>
        <v>#DIV/0!</v>
      </c>
      <c r="M70" s="198" t="e">
        <f t="shared" si="22"/>
        <v>#DIV/0!</v>
      </c>
    </row>
    <row r="71" spans="2:13" ht="15" hidden="1" outlineLevel="1" thickBot="1">
      <c r="B71" s="207"/>
      <c r="C71" s="196"/>
      <c r="D71" s="197" t="e">
        <f t="shared" si="19"/>
        <v>#DIV/0!</v>
      </c>
      <c r="E71" s="197" t="e">
        <f t="shared" si="20"/>
        <v>#DIV/0!</v>
      </c>
      <c r="F71" s="198" t="e">
        <f t="shared" si="17"/>
        <v>#DIV/0!</v>
      </c>
      <c r="G71" s="198" t="e">
        <f t="shared" si="21"/>
        <v>#N/A</v>
      </c>
      <c r="I71" s="207"/>
      <c r="J71" s="196"/>
      <c r="K71" s="197" t="e">
        <f t="shared" si="18"/>
        <v>#DIV/0!</v>
      </c>
      <c r="L71" s="197" t="e">
        <f t="shared" si="23"/>
        <v>#DIV/0!</v>
      </c>
      <c r="M71" s="198" t="e">
        <f t="shared" si="22"/>
        <v>#DIV/0!</v>
      </c>
    </row>
    <row r="72" spans="2:13" ht="15" hidden="1" outlineLevel="1" thickBot="1">
      <c r="B72" s="207"/>
      <c r="C72" s="196"/>
      <c r="D72" s="197" t="e">
        <f t="shared" si="19"/>
        <v>#DIV/0!</v>
      </c>
      <c r="E72" s="197" t="e">
        <f t="shared" si="20"/>
        <v>#DIV/0!</v>
      </c>
      <c r="F72" s="198" t="e">
        <f t="shared" si="17"/>
        <v>#DIV/0!</v>
      </c>
      <c r="G72" s="198" t="e">
        <f t="shared" si="21"/>
        <v>#N/A</v>
      </c>
      <c r="I72" s="207"/>
      <c r="J72" s="196"/>
      <c r="K72" s="197" t="e">
        <f t="shared" si="18"/>
        <v>#DIV/0!</v>
      </c>
      <c r="L72" s="197" t="e">
        <f t="shared" si="23"/>
        <v>#DIV/0!</v>
      </c>
      <c r="M72" s="198" t="e">
        <f t="shared" si="22"/>
        <v>#DIV/0!</v>
      </c>
    </row>
    <row r="73" spans="2:13" ht="15" hidden="1" outlineLevel="1" thickBot="1">
      <c r="B73" s="207"/>
      <c r="C73" s="196"/>
      <c r="D73" s="197" t="e">
        <f t="shared" si="19"/>
        <v>#DIV/0!</v>
      </c>
      <c r="E73" s="197" t="e">
        <f t="shared" si="20"/>
        <v>#DIV/0!</v>
      </c>
      <c r="F73" s="198" t="e">
        <f t="shared" si="17"/>
        <v>#DIV/0!</v>
      </c>
      <c r="G73" s="198" t="e">
        <f t="shared" si="21"/>
        <v>#N/A</v>
      </c>
      <c r="I73" s="207"/>
      <c r="J73" s="196"/>
      <c r="K73" s="197" t="e">
        <f t="shared" si="18"/>
        <v>#DIV/0!</v>
      </c>
      <c r="L73" s="197" t="e">
        <f t="shared" si="23"/>
        <v>#DIV/0!</v>
      </c>
      <c r="M73" s="198" t="e">
        <f t="shared" si="22"/>
        <v>#DIV/0!</v>
      </c>
    </row>
    <row r="74" spans="2:13" ht="15" hidden="1" outlineLevel="1" thickBot="1">
      <c r="B74" s="207"/>
      <c r="C74" s="196"/>
      <c r="D74" s="197" t="e">
        <f t="shared" si="19"/>
        <v>#DIV/0!</v>
      </c>
      <c r="E74" s="197" t="e">
        <f t="shared" si="20"/>
        <v>#DIV/0!</v>
      </c>
      <c r="F74" s="198" t="e">
        <f t="shared" si="17"/>
        <v>#DIV/0!</v>
      </c>
      <c r="G74" s="198" t="e">
        <f t="shared" si="21"/>
        <v>#N/A</v>
      </c>
      <c r="I74" s="207"/>
      <c r="J74" s="196"/>
      <c r="K74" s="197" t="e">
        <f t="shared" si="18"/>
        <v>#DIV/0!</v>
      </c>
      <c r="L74" s="197" t="e">
        <f t="shared" si="23"/>
        <v>#DIV/0!</v>
      </c>
      <c r="M74" s="198" t="e">
        <f t="shared" si="22"/>
        <v>#DIV/0!</v>
      </c>
    </row>
    <row r="75" spans="2:13" ht="15" hidden="1" outlineLevel="1" thickBot="1">
      <c r="B75" s="207"/>
      <c r="C75" s="196"/>
      <c r="D75" s="197" t="e">
        <f t="shared" si="19"/>
        <v>#DIV/0!</v>
      </c>
      <c r="E75" s="197" t="e">
        <f t="shared" si="20"/>
        <v>#DIV/0!</v>
      </c>
      <c r="F75" s="198" t="e">
        <f t="shared" si="17"/>
        <v>#DIV/0!</v>
      </c>
      <c r="G75" s="198" t="e">
        <f t="shared" si="21"/>
        <v>#N/A</v>
      </c>
      <c r="I75" s="207"/>
      <c r="J75" s="196"/>
      <c r="K75" s="197" t="e">
        <f t="shared" si="18"/>
        <v>#DIV/0!</v>
      </c>
      <c r="L75" s="197" t="e">
        <f t="shared" si="23"/>
        <v>#DIV/0!</v>
      </c>
      <c r="M75" s="198" t="e">
        <f t="shared" si="22"/>
        <v>#DIV/0!</v>
      </c>
    </row>
    <row r="76" spans="2:13" ht="15" hidden="1" outlineLevel="1" thickBot="1">
      <c r="B76" s="207"/>
      <c r="C76" s="196"/>
      <c r="D76" s="197" t="e">
        <f t="shared" si="19"/>
        <v>#DIV/0!</v>
      </c>
      <c r="E76" s="197" t="e">
        <f t="shared" si="20"/>
        <v>#DIV/0!</v>
      </c>
      <c r="F76" s="198" t="e">
        <f t="shared" si="17"/>
        <v>#DIV/0!</v>
      </c>
      <c r="G76" s="198" t="e">
        <f t="shared" si="21"/>
        <v>#N/A</v>
      </c>
      <c r="I76" s="207"/>
      <c r="J76" s="196"/>
      <c r="K76" s="197" t="e">
        <f t="shared" si="18"/>
        <v>#DIV/0!</v>
      </c>
      <c r="L76" s="197" t="e">
        <f t="shared" si="23"/>
        <v>#DIV/0!</v>
      </c>
      <c r="M76" s="198" t="e">
        <f t="shared" si="22"/>
        <v>#DIV/0!</v>
      </c>
    </row>
    <row r="77" spans="2:13" ht="15" hidden="1" outlineLevel="1" thickBot="1">
      <c r="B77" s="207"/>
      <c r="C77" s="196"/>
      <c r="D77" s="197" t="e">
        <f t="shared" si="19"/>
        <v>#DIV/0!</v>
      </c>
      <c r="E77" s="197" t="e">
        <f t="shared" si="20"/>
        <v>#DIV/0!</v>
      </c>
      <c r="F77" s="198" t="e">
        <f t="shared" si="17"/>
        <v>#DIV/0!</v>
      </c>
      <c r="G77" s="198" t="e">
        <f t="shared" si="21"/>
        <v>#N/A</v>
      </c>
      <c r="I77" s="207"/>
      <c r="J77" s="196"/>
      <c r="K77" s="197" t="e">
        <f t="shared" si="18"/>
        <v>#DIV/0!</v>
      </c>
      <c r="L77" s="197" t="e">
        <f t="shared" si="23"/>
        <v>#DIV/0!</v>
      </c>
      <c r="M77" s="198" t="e">
        <f t="shared" si="22"/>
        <v>#DIV/0!</v>
      </c>
    </row>
    <row r="78" spans="2:13" ht="15" hidden="1" outlineLevel="1" thickBot="1">
      <c r="B78" s="207"/>
      <c r="C78" s="196"/>
      <c r="D78" s="197" t="e">
        <f t="shared" si="19"/>
        <v>#DIV/0!</v>
      </c>
      <c r="E78" s="197" t="e">
        <f t="shared" si="20"/>
        <v>#DIV/0!</v>
      </c>
      <c r="F78" s="198" t="e">
        <f t="shared" si="17"/>
        <v>#DIV/0!</v>
      </c>
      <c r="G78" s="198" t="e">
        <f t="shared" si="21"/>
        <v>#N/A</v>
      </c>
      <c r="I78" s="207"/>
      <c r="J78" s="196"/>
      <c r="K78" s="197" t="e">
        <f t="shared" si="18"/>
        <v>#DIV/0!</v>
      </c>
      <c r="L78" s="197" t="e">
        <f t="shared" si="23"/>
        <v>#DIV/0!</v>
      </c>
      <c r="M78" s="198" t="e">
        <f t="shared" si="22"/>
        <v>#DIV/0!</v>
      </c>
    </row>
    <row r="79" spans="2:13" ht="15" hidden="1" outlineLevel="1" thickBot="1">
      <c r="B79" s="207"/>
      <c r="C79" s="196"/>
      <c r="D79" s="197" t="e">
        <f t="shared" si="19"/>
        <v>#DIV/0!</v>
      </c>
      <c r="E79" s="197" t="e">
        <f t="shared" si="20"/>
        <v>#DIV/0!</v>
      </c>
      <c r="F79" s="198" t="e">
        <f t="shared" si="17"/>
        <v>#DIV/0!</v>
      </c>
      <c r="G79" s="198" t="e">
        <f t="shared" si="21"/>
        <v>#N/A</v>
      </c>
      <c r="I79" s="207"/>
      <c r="J79" s="196"/>
      <c r="K79" s="197" t="e">
        <f t="shared" si="18"/>
        <v>#DIV/0!</v>
      </c>
      <c r="L79" s="197" t="e">
        <f t="shared" si="23"/>
        <v>#DIV/0!</v>
      </c>
      <c r="M79" s="198" t="e">
        <f t="shared" si="22"/>
        <v>#DIV/0!</v>
      </c>
    </row>
    <row r="80" spans="2:13" ht="15" hidden="1" outlineLevel="1" thickBot="1">
      <c r="B80" s="207"/>
      <c r="C80" s="196"/>
      <c r="D80" s="197" t="e">
        <f t="shared" si="19"/>
        <v>#DIV/0!</v>
      </c>
      <c r="E80" s="197" t="e">
        <f t="shared" si="20"/>
        <v>#DIV/0!</v>
      </c>
      <c r="F80" s="198" t="e">
        <f t="shared" si="17"/>
        <v>#DIV/0!</v>
      </c>
      <c r="G80" s="198" t="e">
        <f t="shared" si="21"/>
        <v>#N/A</v>
      </c>
      <c r="I80" s="207"/>
      <c r="J80" s="196"/>
      <c r="K80" s="197" t="e">
        <f t="shared" si="18"/>
        <v>#DIV/0!</v>
      </c>
      <c r="L80" s="197" t="e">
        <f t="shared" si="23"/>
        <v>#DIV/0!</v>
      </c>
      <c r="M80" s="198" t="e">
        <f t="shared" si="22"/>
        <v>#DIV/0!</v>
      </c>
    </row>
    <row r="81" spans="2:13" ht="15" hidden="1" customHeight="1" outlineLevel="1">
      <c r="B81" s="207"/>
      <c r="C81" s="196"/>
      <c r="D81" s="197" t="e">
        <f t="shared" si="19"/>
        <v>#DIV/0!</v>
      </c>
      <c r="E81" s="197" t="e">
        <f t="shared" si="20"/>
        <v>#DIV/0!</v>
      </c>
      <c r="F81" s="198" t="e">
        <f t="shared" si="17"/>
        <v>#DIV/0!</v>
      </c>
      <c r="G81" s="198" t="e">
        <f t="shared" si="21"/>
        <v>#N/A</v>
      </c>
      <c r="I81" s="207"/>
      <c r="J81" s="196"/>
      <c r="K81" s="197" t="e">
        <f t="shared" si="18"/>
        <v>#DIV/0!</v>
      </c>
      <c r="L81" s="197" t="e">
        <f t="shared" si="23"/>
        <v>#DIV/0!</v>
      </c>
      <c r="M81" s="198" t="e">
        <f t="shared" si="22"/>
        <v>#DIV/0!</v>
      </c>
    </row>
    <row r="82" spans="2:13" ht="15" hidden="1" outlineLevel="1" thickBot="1">
      <c r="B82" s="207"/>
      <c r="C82" s="196"/>
      <c r="D82" s="197" t="e">
        <f t="shared" si="19"/>
        <v>#DIV/0!</v>
      </c>
      <c r="E82" s="197" t="e">
        <f t="shared" si="20"/>
        <v>#DIV/0!</v>
      </c>
      <c r="F82" s="198" t="e">
        <f t="shared" si="17"/>
        <v>#DIV/0!</v>
      </c>
      <c r="G82" s="198" t="e">
        <f t="shared" si="21"/>
        <v>#N/A</v>
      </c>
      <c r="I82" s="207"/>
      <c r="J82" s="196"/>
      <c r="K82" s="197" t="e">
        <f t="shared" si="18"/>
        <v>#DIV/0!</v>
      </c>
      <c r="L82" s="197" t="e">
        <f t="shared" si="23"/>
        <v>#DIV/0!</v>
      </c>
      <c r="M82" s="198" t="e">
        <f t="shared" si="22"/>
        <v>#DIV/0!</v>
      </c>
    </row>
    <row r="83" spans="2:13" ht="15" hidden="1" outlineLevel="1" thickBot="1">
      <c r="B83" s="207"/>
      <c r="C83" s="196"/>
      <c r="D83" s="197" t="e">
        <f t="shared" si="19"/>
        <v>#DIV/0!</v>
      </c>
      <c r="E83" s="197" t="e">
        <f t="shared" si="20"/>
        <v>#DIV/0!</v>
      </c>
      <c r="F83" s="198" t="e">
        <f t="shared" si="17"/>
        <v>#DIV/0!</v>
      </c>
      <c r="G83" s="198" t="e">
        <f t="shared" si="21"/>
        <v>#N/A</v>
      </c>
      <c r="I83" s="207"/>
      <c r="J83" s="196"/>
      <c r="K83" s="197" t="e">
        <f t="shared" si="18"/>
        <v>#DIV/0!</v>
      </c>
      <c r="L83" s="197" t="e">
        <f t="shared" si="23"/>
        <v>#DIV/0!</v>
      </c>
      <c r="M83" s="198" t="e">
        <f t="shared" si="22"/>
        <v>#DIV/0!</v>
      </c>
    </row>
    <row r="84" spans="2:13" ht="15" hidden="1" outlineLevel="1" thickBot="1">
      <c r="B84" s="207"/>
      <c r="C84" s="196"/>
      <c r="D84" s="197" t="e">
        <f t="shared" si="19"/>
        <v>#DIV/0!</v>
      </c>
      <c r="E84" s="197" t="e">
        <f t="shared" si="20"/>
        <v>#DIV/0!</v>
      </c>
      <c r="F84" s="198" t="e">
        <f t="shared" si="17"/>
        <v>#DIV/0!</v>
      </c>
      <c r="G84" s="198" t="e">
        <f t="shared" si="21"/>
        <v>#N/A</v>
      </c>
      <c r="I84" s="207"/>
      <c r="J84" s="196"/>
      <c r="K84" s="197" t="e">
        <f t="shared" si="18"/>
        <v>#DIV/0!</v>
      </c>
      <c r="L84" s="197" t="e">
        <f t="shared" si="23"/>
        <v>#DIV/0!</v>
      </c>
      <c r="M84" s="198" t="e">
        <f t="shared" si="22"/>
        <v>#DIV/0!</v>
      </c>
    </row>
    <row r="85" spans="2:13" ht="15" hidden="1" outlineLevel="1" thickBot="1">
      <c r="B85" s="207"/>
      <c r="C85" s="196"/>
      <c r="D85" s="197" t="e">
        <f t="shared" si="19"/>
        <v>#DIV/0!</v>
      </c>
      <c r="E85" s="197" t="e">
        <f t="shared" si="20"/>
        <v>#DIV/0!</v>
      </c>
      <c r="F85" s="198" t="e">
        <f t="shared" si="17"/>
        <v>#DIV/0!</v>
      </c>
      <c r="G85" s="198" t="e">
        <f t="shared" si="21"/>
        <v>#N/A</v>
      </c>
      <c r="I85" s="207"/>
      <c r="J85" s="196"/>
      <c r="K85" s="197" t="e">
        <f t="shared" si="18"/>
        <v>#DIV/0!</v>
      </c>
      <c r="L85" s="197" t="e">
        <f t="shared" si="23"/>
        <v>#DIV/0!</v>
      </c>
      <c r="M85" s="198" t="e">
        <f t="shared" si="22"/>
        <v>#DIV/0!</v>
      </c>
    </row>
    <row r="86" spans="2:13" ht="15" hidden="1" outlineLevel="1" thickBot="1">
      <c r="B86" s="207"/>
      <c r="C86" s="196"/>
      <c r="D86" s="197" t="e">
        <f t="shared" si="19"/>
        <v>#DIV/0!</v>
      </c>
      <c r="E86" s="197" t="e">
        <f t="shared" si="20"/>
        <v>#DIV/0!</v>
      </c>
      <c r="F86" s="198" t="e">
        <f t="shared" si="17"/>
        <v>#DIV/0!</v>
      </c>
      <c r="G86" s="198" t="e">
        <f t="shared" si="21"/>
        <v>#N/A</v>
      </c>
      <c r="I86" s="207"/>
      <c r="J86" s="196"/>
      <c r="K86" s="197" t="e">
        <f t="shared" si="18"/>
        <v>#DIV/0!</v>
      </c>
      <c r="L86" s="197" t="e">
        <f t="shared" si="23"/>
        <v>#DIV/0!</v>
      </c>
      <c r="M86" s="198" t="e">
        <f t="shared" si="22"/>
        <v>#DIV/0!</v>
      </c>
    </row>
    <row r="87" spans="2:13" ht="15" hidden="1" outlineLevel="1" thickBot="1">
      <c r="B87" s="207"/>
      <c r="C87" s="196"/>
      <c r="D87" s="197" t="e">
        <f t="shared" si="19"/>
        <v>#DIV/0!</v>
      </c>
      <c r="E87" s="197" t="e">
        <f t="shared" si="20"/>
        <v>#DIV/0!</v>
      </c>
      <c r="F87" s="198" t="e">
        <f t="shared" si="17"/>
        <v>#DIV/0!</v>
      </c>
      <c r="G87" s="198" t="e">
        <f t="shared" si="21"/>
        <v>#N/A</v>
      </c>
      <c r="I87" s="207"/>
      <c r="J87" s="196"/>
      <c r="K87" s="197" t="e">
        <f t="shared" si="18"/>
        <v>#DIV/0!</v>
      </c>
      <c r="L87" s="197" t="e">
        <f t="shared" si="23"/>
        <v>#DIV/0!</v>
      </c>
      <c r="M87" s="198" t="e">
        <f t="shared" si="22"/>
        <v>#DIV/0!</v>
      </c>
    </row>
    <row r="88" spans="2:13" ht="15" hidden="1" outlineLevel="1" thickBot="1">
      <c r="B88" s="207"/>
      <c r="C88" s="196"/>
      <c r="D88" s="197" t="e">
        <f t="shared" si="19"/>
        <v>#DIV/0!</v>
      </c>
      <c r="E88" s="197" t="e">
        <f t="shared" si="20"/>
        <v>#DIV/0!</v>
      </c>
      <c r="F88" s="198" t="e">
        <f t="shared" si="17"/>
        <v>#DIV/0!</v>
      </c>
      <c r="G88" s="198" t="e">
        <f t="shared" si="21"/>
        <v>#N/A</v>
      </c>
      <c r="I88" s="207"/>
      <c r="J88" s="196"/>
      <c r="K88" s="197" t="e">
        <f t="shared" si="18"/>
        <v>#DIV/0!</v>
      </c>
      <c r="L88" s="197" t="e">
        <f t="shared" si="23"/>
        <v>#DIV/0!</v>
      </c>
      <c r="M88" s="198" t="e">
        <f t="shared" si="22"/>
        <v>#DIV/0!</v>
      </c>
    </row>
    <row r="89" spans="2:13" ht="15" hidden="1" outlineLevel="1" thickBot="1">
      <c r="B89" s="207"/>
      <c r="C89" s="196"/>
      <c r="D89" s="197" t="e">
        <f t="shared" si="19"/>
        <v>#DIV/0!</v>
      </c>
      <c r="E89" s="197" t="e">
        <f t="shared" si="20"/>
        <v>#DIV/0!</v>
      </c>
      <c r="F89" s="198" t="e">
        <f t="shared" si="17"/>
        <v>#DIV/0!</v>
      </c>
      <c r="G89" s="198" t="e">
        <f t="shared" si="21"/>
        <v>#N/A</v>
      </c>
      <c r="I89" s="207"/>
      <c r="J89" s="196"/>
      <c r="K89" s="197" t="e">
        <f t="shared" si="18"/>
        <v>#DIV/0!</v>
      </c>
      <c r="L89" s="197" t="e">
        <f t="shared" si="23"/>
        <v>#DIV/0!</v>
      </c>
      <c r="M89" s="198" t="e">
        <f t="shared" si="22"/>
        <v>#DIV/0!</v>
      </c>
    </row>
    <row r="90" spans="2:13" ht="15" hidden="1" outlineLevel="1" thickBot="1">
      <c r="B90" s="207"/>
      <c r="C90" s="196"/>
      <c r="D90" s="197" t="e">
        <f t="shared" si="19"/>
        <v>#DIV/0!</v>
      </c>
      <c r="E90" s="197" t="e">
        <f t="shared" si="20"/>
        <v>#DIV/0!</v>
      </c>
      <c r="F90" s="198" t="e">
        <f t="shared" si="17"/>
        <v>#DIV/0!</v>
      </c>
      <c r="G90" s="198" t="e">
        <f t="shared" si="21"/>
        <v>#N/A</v>
      </c>
      <c r="I90" s="207"/>
      <c r="J90" s="196"/>
      <c r="K90" s="197" t="e">
        <f t="shared" si="18"/>
        <v>#DIV/0!</v>
      </c>
      <c r="L90" s="197" t="e">
        <f t="shared" si="23"/>
        <v>#DIV/0!</v>
      </c>
      <c r="M90" s="198" t="e">
        <f t="shared" si="22"/>
        <v>#DIV/0!</v>
      </c>
    </row>
    <row r="91" spans="2:13" ht="15" hidden="1" outlineLevel="1" thickBot="1">
      <c r="B91" s="207"/>
      <c r="C91" s="196"/>
      <c r="D91" s="197" t="e">
        <f t="shared" si="19"/>
        <v>#DIV/0!</v>
      </c>
      <c r="E91" s="197" t="e">
        <f t="shared" si="20"/>
        <v>#DIV/0!</v>
      </c>
      <c r="F91" s="198" t="e">
        <f t="shared" si="17"/>
        <v>#DIV/0!</v>
      </c>
      <c r="G91" s="198" t="e">
        <f t="shared" si="21"/>
        <v>#N/A</v>
      </c>
      <c r="I91" s="207"/>
      <c r="J91" s="196"/>
      <c r="K91" s="197" t="e">
        <f t="shared" si="18"/>
        <v>#DIV/0!</v>
      </c>
      <c r="L91" s="197" t="e">
        <f t="shared" si="23"/>
        <v>#DIV/0!</v>
      </c>
      <c r="M91" s="198" t="e">
        <f t="shared" si="22"/>
        <v>#DIV/0!</v>
      </c>
    </row>
    <row r="92" spans="2:13" ht="15" hidden="1" outlineLevel="1" thickBot="1">
      <c r="B92" s="207"/>
      <c r="C92" s="196"/>
      <c r="D92" s="197" t="e">
        <f t="shared" si="19"/>
        <v>#DIV/0!</v>
      </c>
      <c r="E92" s="197" t="e">
        <f t="shared" si="20"/>
        <v>#DIV/0!</v>
      </c>
      <c r="F92" s="198" t="e">
        <f t="shared" si="17"/>
        <v>#DIV/0!</v>
      </c>
      <c r="G92" s="198" t="e">
        <f t="shared" si="21"/>
        <v>#N/A</v>
      </c>
      <c r="I92" s="207"/>
      <c r="J92" s="196"/>
      <c r="K92" s="197" t="e">
        <f t="shared" si="18"/>
        <v>#DIV/0!</v>
      </c>
      <c r="L92" s="197" t="e">
        <f t="shared" si="23"/>
        <v>#DIV/0!</v>
      </c>
      <c r="M92" s="198" t="e">
        <f t="shared" si="22"/>
        <v>#DIV/0!</v>
      </c>
    </row>
    <row r="93" spans="2:13" ht="15" hidden="1" outlineLevel="1" thickBot="1">
      <c r="B93" s="207"/>
      <c r="C93" s="196"/>
      <c r="D93" s="197" t="e">
        <f t="shared" si="19"/>
        <v>#DIV/0!</v>
      </c>
      <c r="E93" s="197" t="e">
        <f>D93+E92</f>
        <v>#DIV/0!</v>
      </c>
      <c r="F93" s="198" t="e">
        <f t="shared" si="17"/>
        <v>#DIV/0!</v>
      </c>
      <c r="G93" s="198" t="e">
        <f t="shared" si="21"/>
        <v>#N/A</v>
      </c>
      <c r="I93" s="207"/>
      <c r="J93" s="196"/>
      <c r="K93" s="197" t="e">
        <f t="shared" si="18"/>
        <v>#DIV/0!</v>
      </c>
      <c r="L93" s="197" t="e">
        <f t="shared" si="23"/>
        <v>#DIV/0!</v>
      </c>
      <c r="M93" s="198" t="e">
        <f t="shared" si="22"/>
        <v>#DIV/0!</v>
      </c>
    </row>
    <row r="94" spans="2:13" ht="15" hidden="1" outlineLevel="1" thickBot="1">
      <c r="B94" s="207"/>
      <c r="C94" s="196"/>
      <c r="D94" s="197" t="e">
        <f t="shared" si="19"/>
        <v>#DIV/0!</v>
      </c>
      <c r="E94" s="197" t="e">
        <f t="shared" si="20"/>
        <v>#DIV/0!</v>
      </c>
      <c r="F94" s="198" t="e">
        <f t="shared" si="17"/>
        <v>#DIV/0!</v>
      </c>
      <c r="G94" s="198" t="e">
        <f t="shared" si="21"/>
        <v>#N/A</v>
      </c>
      <c r="I94" s="207"/>
      <c r="J94" s="196"/>
      <c r="K94" s="197" t="e">
        <f t="shared" si="18"/>
        <v>#DIV/0!</v>
      </c>
      <c r="L94" s="197" t="e">
        <f t="shared" si="23"/>
        <v>#DIV/0!</v>
      </c>
      <c r="M94" s="198" t="e">
        <f t="shared" si="22"/>
        <v>#DIV/0!</v>
      </c>
    </row>
    <row r="95" spans="2:13" ht="15" hidden="1" outlineLevel="1" thickBot="1">
      <c r="B95" s="207"/>
      <c r="C95" s="196"/>
      <c r="D95" s="197" t="e">
        <f t="shared" si="19"/>
        <v>#DIV/0!</v>
      </c>
      <c r="E95" s="197" t="e">
        <f t="shared" si="20"/>
        <v>#DIV/0!</v>
      </c>
      <c r="F95" s="198" t="e">
        <f t="shared" si="17"/>
        <v>#DIV/0!</v>
      </c>
      <c r="G95" s="198" t="e">
        <f t="shared" si="21"/>
        <v>#N/A</v>
      </c>
      <c r="I95" s="207"/>
      <c r="J95" s="196"/>
      <c r="K95" s="197" t="e">
        <f t="shared" si="18"/>
        <v>#DIV/0!</v>
      </c>
      <c r="L95" s="197" t="e">
        <f t="shared" si="23"/>
        <v>#DIV/0!</v>
      </c>
      <c r="M95" s="198" t="e">
        <f t="shared" si="22"/>
        <v>#DIV/0!</v>
      </c>
    </row>
    <row r="96" spans="2:13" ht="15" hidden="1" outlineLevel="1" thickBot="1">
      <c r="B96" s="207"/>
      <c r="C96" s="196"/>
      <c r="D96" s="197" t="e">
        <f t="shared" si="19"/>
        <v>#DIV/0!</v>
      </c>
      <c r="E96" s="197" t="e">
        <f t="shared" si="20"/>
        <v>#DIV/0!</v>
      </c>
      <c r="F96" s="198" t="e">
        <f t="shared" si="17"/>
        <v>#DIV/0!</v>
      </c>
      <c r="G96" s="198" t="e">
        <f t="shared" si="21"/>
        <v>#N/A</v>
      </c>
      <c r="I96" s="207"/>
      <c r="J96" s="196"/>
      <c r="K96" s="197" t="e">
        <f t="shared" si="18"/>
        <v>#DIV/0!</v>
      </c>
      <c r="L96" s="197" t="e">
        <f t="shared" si="23"/>
        <v>#DIV/0!</v>
      </c>
      <c r="M96" s="198" t="e">
        <f t="shared" si="22"/>
        <v>#DIV/0!</v>
      </c>
    </row>
    <row r="97" spans="2:13" ht="16" hidden="1" customHeight="1" outlineLevel="1">
      <c r="B97" s="207"/>
      <c r="C97" s="196"/>
      <c r="D97" s="197" t="e">
        <f t="shared" si="19"/>
        <v>#DIV/0!</v>
      </c>
      <c r="E97" s="197" t="e">
        <f t="shared" si="20"/>
        <v>#DIV/0!</v>
      </c>
      <c r="F97" s="198" t="e">
        <f t="shared" si="17"/>
        <v>#DIV/0!</v>
      </c>
      <c r="G97" s="198" t="e">
        <f t="shared" si="21"/>
        <v>#N/A</v>
      </c>
      <c r="I97" s="207"/>
      <c r="J97" s="196"/>
      <c r="K97" s="197" t="e">
        <f t="shared" si="18"/>
        <v>#DIV/0!</v>
      </c>
      <c r="L97" s="197" t="e">
        <f t="shared" si="23"/>
        <v>#DIV/0!</v>
      </c>
      <c r="M97" s="198" t="e">
        <f t="shared" si="22"/>
        <v>#DIV/0!</v>
      </c>
    </row>
    <row r="98" spans="2:13" ht="15" hidden="1" outlineLevel="1" thickBot="1">
      <c r="B98" s="207"/>
      <c r="C98" s="196"/>
      <c r="D98" s="197" t="e">
        <f t="shared" si="19"/>
        <v>#DIV/0!</v>
      </c>
      <c r="E98" s="197" t="e">
        <f t="shared" si="20"/>
        <v>#DIV/0!</v>
      </c>
      <c r="F98" s="198" t="e">
        <f t="shared" si="17"/>
        <v>#DIV/0!</v>
      </c>
      <c r="G98" s="198" t="e">
        <f t="shared" si="21"/>
        <v>#N/A</v>
      </c>
      <c r="I98" s="207"/>
      <c r="J98" s="196"/>
      <c r="K98" s="197" t="e">
        <f t="shared" si="18"/>
        <v>#DIV/0!</v>
      </c>
      <c r="L98" s="197" t="e">
        <f t="shared" si="23"/>
        <v>#DIV/0!</v>
      </c>
      <c r="M98" s="198" t="e">
        <f t="shared" si="22"/>
        <v>#DIV/0!</v>
      </c>
    </row>
    <row r="99" spans="2:13" ht="15" hidden="1" outlineLevel="1" thickBot="1">
      <c r="B99" s="207"/>
      <c r="C99" s="196"/>
      <c r="D99" s="197" t="e">
        <f t="shared" si="19"/>
        <v>#DIV/0!</v>
      </c>
      <c r="E99" s="197" t="e">
        <f t="shared" si="20"/>
        <v>#DIV/0!</v>
      </c>
      <c r="F99" s="198" t="e">
        <f t="shared" si="17"/>
        <v>#DIV/0!</v>
      </c>
      <c r="G99" s="198" t="e">
        <f t="shared" si="21"/>
        <v>#N/A</v>
      </c>
      <c r="I99" s="207"/>
      <c r="J99" s="196"/>
      <c r="K99" s="197" t="e">
        <f t="shared" si="18"/>
        <v>#DIV/0!</v>
      </c>
      <c r="L99" s="197" t="e">
        <f t="shared" si="23"/>
        <v>#DIV/0!</v>
      </c>
      <c r="M99" s="198" t="e">
        <f t="shared" si="22"/>
        <v>#DIV/0!</v>
      </c>
    </row>
    <row r="100" spans="2:13" ht="15" hidden="1" outlineLevel="1" thickBot="1">
      <c r="B100" s="207"/>
      <c r="C100" s="196"/>
      <c r="D100" s="197" t="e">
        <f t="shared" si="19"/>
        <v>#DIV/0!</v>
      </c>
      <c r="E100" s="197" t="e">
        <f t="shared" si="20"/>
        <v>#DIV/0!</v>
      </c>
      <c r="F100" s="198" t="e">
        <f t="shared" si="17"/>
        <v>#DIV/0!</v>
      </c>
      <c r="G100" s="198" t="e">
        <f t="shared" si="21"/>
        <v>#N/A</v>
      </c>
      <c r="I100" s="207"/>
      <c r="J100" s="196"/>
      <c r="K100" s="197" t="e">
        <f t="shared" si="18"/>
        <v>#DIV/0!</v>
      </c>
      <c r="L100" s="197" t="e">
        <f t="shared" si="23"/>
        <v>#DIV/0!</v>
      </c>
      <c r="M100" s="198" t="e">
        <f t="shared" si="2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4" type="noConversion"/>
  <conditionalFormatting sqref="M49:M100 K49:K100 D49:D100 G4:G44 D4:D44 K4:K44 M4:M44">
    <cfRule type="cellIs" dxfId="274" priority="10" operator="equal">
      <formula>"C"</formula>
    </cfRule>
    <cfRule type="cellIs" dxfId="273" priority="11" operator="equal">
      <formula>"B"</formula>
    </cfRule>
    <cfRule type="cellIs" dxfId="272" priority="12" operator="equal">
      <formula>"A"</formula>
    </cfRule>
  </conditionalFormatting>
  <conditionalFormatting sqref="G49:G100">
    <cfRule type="cellIs" dxfId="271" priority="7" operator="equal">
      <formula>"C"</formula>
    </cfRule>
    <cfRule type="cellIs" dxfId="270" priority="8" operator="equal">
      <formula>"B"</formula>
    </cfRule>
    <cfRule type="cellIs" dxfId="269" priority="9" operator="equal">
      <formula>"A"</formula>
    </cfRule>
  </conditionalFormatting>
  <conditionalFormatting sqref="F4:F44">
    <cfRule type="cellIs" dxfId="268" priority="4" operator="equal">
      <formula>"C"</formula>
    </cfRule>
    <cfRule type="cellIs" dxfId="267" priority="5" operator="equal">
      <formula>"B"</formula>
    </cfRule>
    <cfRule type="cellIs" dxfId="266" priority="6" operator="equal">
      <formula>"A"</formula>
    </cfRule>
  </conditionalFormatting>
  <conditionalFormatting sqref="F49:F100">
    <cfRule type="cellIs" dxfId="265" priority="1" operator="equal">
      <formula>"C"</formula>
    </cfRule>
    <cfRule type="cellIs" dxfId="264" priority="2" operator="equal">
      <formula>"B"</formula>
    </cfRule>
    <cfRule type="cellIs" dxfId="263" priority="3" operator="equal">
      <formula>"A"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964F-E1D2-4EA6-A029-0DC118D8A2C7}">
  <dimension ref="B1:Q102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111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9'!AL4</f>
        <v>47017.718450000102</v>
      </c>
      <c r="D4" s="197">
        <f t="shared" ref="D4:D24" si="0">C4/C$45</f>
        <v>0.42676848753769264</v>
      </c>
      <c r="E4" s="197">
        <f>D4</f>
        <v>0.42676848753769264</v>
      </c>
      <c r="F4" s="198" t="str">
        <f>IF(AND(E4&lt;=0),"C",IF(E4&lt;=0.8,"A",IF(E4&lt;=0.95,"B","C")))</f>
        <v>A</v>
      </c>
      <c r="G4" s="198" t="str">
        <f t="shared" ref="G4:G24" si="1">VLOOKUP(B$4:B$44,I$4:M$44,5,0)</f>
        <v>A</v>
      </c>
      <c r="I4" s="99" t="s">
        <v>94</v>
      </c>
      <c r="J4" s="196">
        <f>'Юнит 9'!S4</f>
        <v>140</v>
      </c>
      <c r="K4" s="197">
        <f t="shared" ref="K4:K24" si="2">J4/J$45</f>
        <v>0.35897435897435898</v>
      </c>
      <c r="L4" s="197">
        <f>K4</f>
        <v>0.35897435897435898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9'!AL3</f>
        <v>22649.432967021279</v>
      </c>
      <c r="D5" s="197">
        <f t="shared" si="0"/>
        <v>0.2055834389582552</v>
      </c>
      <c r="E5" s="197">
        <f>E4+D5</f>
        <v>0.63235192649594785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9'!S3</f>
        <v>59</v>
      </c>
      <c r="K5" s="197">
        <f t="shared" si="2"/>
        <v>0.15128205128205127</v>
      </c>
      <c r="L5" s="197">
        <f>L4+K5</f>
        <v>0.51025641025641022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9'!AL8</f>
        <v>17894.161363829789</v>
      </c>
      <c r="D6" s="197">
        <f t="shared" si="0"/>
        <v>0.16242098580598052</v>
      </c>
      <c r="E6" s="197">
        <f t="shared" ref="E6:E44" si="5">E5+D6</f>
        <v>0.79477291230192837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9'!S8</f>
        <v>41</v>
      </c>
      <c r="K6" s="197">
        <f t="shared" si="2"/>
        <v>0.10512820512820513</v>
      </c>
      <c r="L6" s="197">
        <f t="shared" ref="L6:L44" si="6">L5+K6</f>
        <v>0.61538461538461531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99</v>
      </c>
      <c r="C7" s="196">
        <f>'Юнит 9'!AL9</f>
        <v>12196.260680851074</v>
      </c>
      <c r="D7" s="197">
        <f t="shared" si="0"/>
        <v>0.11070251590190104</v>
      </c>
      <c r="E7" s="197">
        <f t="shared" si="5"/>
        <v>0.90547542820382942</v>
      </c>
      <c r="F7" s="198" t="str">
        <f t="shared" si="3"/>
        <v>B</v>
      </c>
      <c r="G7" s="198" t="str">
        <f t="shared" si="1"/>
        <v>A</v>
      </c>
      <c r="I7" s="99" t="s">
        <v>99</v>
      </c>
      <c r="J7" s="196">
        <f>'Юнит 9'!S9</f>
        <v>31</v>
      </c>
      <c r="K7" s="197">
        <f t="shared" si="2"/>
        <v>7.9487179487179482E-2</v>
      </c>
      <c r="L7" s="197">
        <f t="shared" si="6"/>
        <v>0.69487179487179485</v>
      </c>
      <c r="M7" s="198" t="str">
        <f t="shared" si="4"/>
        <v>A</v>
      </c>
    </row>
    <row r="8" spans="2:17" outlineLevel="1">
      <c r="B8" s="99" t="s">
        <v>96</v>
      </c>
      <c r="C8" s="196">
        <f>'Юнит 9'!AL6</f>
        <v>9605.5413223404321</v>
      </c>
      <c r="D8" s="197">
        <f t="shared" si="0"/>
        <v>8.7187181285186877E-2</v>
      </c>
      <c r="E8" s="197">
        <f t="shared" si="5"/>
        <v>0.9926626094890163</v>
      </c>
      <c r="F8" s="198" t="str">
        <f t="shared" si="3"/>
        <v>C</v>
      </c>
      <c r="G8" s="198" t="str">
        <f t="shared" si="1"/>
        <v>A</v>
      </c>
      <c r="I8" s="99" t="s">
        <v>96</v>
      </c>
      <c r="J8" s="196">
        <f>'Юнит 9'!S6</f>
        <v>24</v>
      </c>
      <c r="K8" s="197">
        <f t="shared" si="2"/>
        <v>6.1538461538461542E-2</v>
      </c>
      <c r="L8" s="197">
        <f t="shared" si="6"/>
        <v>0.75641025641025639</v>
      </c>
      <c r="M8" s="198" t="str">
        <f t="shared" si="4"/>
        <v>A</v>
      </c>
    </row>
    <row r="9" spans="2:17" outlineLevel="1">
      <c r="B9" s="99" t="s">
        <v>198</v>
      </c>
      <c r="C9" s="196">
        <f>'Юнит 9'!AL28</f>
        <v>7952.6741999999967</v>
      </c>
      <c r="D9" s="197">
        <f t="shared" si="0"/>
        <v>7.2184505163159857E-2</v>
      </c>
      <c r="E9" s="197">
        <f t="shared" si="5"/>
        <v>1.0648471146521761</v>
      </c>
      <c r="F9" s="198" t="str">
        <f t="shared" si="3"/>
        <v>C</v>
      </c>
      <c r="G9" s="198" t="str">
        <f t="shared" si="1"/>
        <v>A</v>
      </c>
      <c r="I9" s="99" t="s">
        <v>198</v>
      </c>
      <c r="J9" s="196">
        <f>'Юнит 9'!S28</f>
        <v>15</v>
      </c>
      <c r="K9" s="197">
        <f t="shared" si="2"/>
        <v>3.8461538461538464E-2</v>
      </c>
      <c r="L9" s="197">
        <f t="shared" si="6"/>
        <v>0.79487179487179482</v>
      </c>
      <c r="M9" s="198" t="str">
        <f t="shared" si="4"/>
        <v>A</v>
      </c>
    </row>
    <row r="10" spans="2:17" outlineLevel="1">
      <c r="B10" s="99" t="s">
        <v>102</v>
      </c>
      <c r="C10" s="196">
        <f>'Юнит 9'!AL12</f>
        <v>3072.2488627659568</v>
      </c>
      <c r="D10" s="197">
        <f t="shared" si="0"/>
        <v>2.7886061759809209E-2</v>
      </c>
      <c r="E10" s="197">
        <f t="shared" si="5"/>
        <v>1.0927331764119852</v>
      </c>
      <c r="F10" s="198" t="str">
        <f t="shared" si="3"/>
        <v>C</v>
      </c>
      <c r="G10" s="198" t="str">
        <f t="shared" si="1"/>
        <v>B</v>
      </c>
      <c r="I10" s="99" t="s">
        <v>97</v>
      </c>
      <c r="J10" s="196">
        <f>'Юнит 9'!S7</f>
        <v>12</v>
      </c>
      <c r="K10" s="197">
        <f t="shared" si="2"/>
        <v>3.0769230769230771E-2</v>
      </c>
      <c r="L10" s="197">
        <f t="shared" si="6"/>
        <v>0.82564102564102559</v>
      </c>
      <c r="M10" s="198" t="str">
        <f t="shared" si="4"/>
        <v>B</v>
      </c>
    </row>
    <row r="11" spans="2:17" outlineLevel="1">
      <c r="B11" s="99" t="s">
        <v>95</v>
      </c>
      <c r="C11" s="196">
        <f>'Юнит 9'!AL5</f>
        <v>1709.3270744680847</v>
      </c>
      <c r="D11" s="197">
        <f t="shared" si="0"/>
        <v>1.5515149486756346E-2</v>
      </c>
      <c r="E11" s="197">
        <f t="shared" si="5"/>
        <v>1.1082483258987414</v>
      </c>
      <c r="F11" s="198" t="str">
        <f t="shared" si="3"/>
        <v>C</v>
      </c>
      <c r="G11" s="198" t="str">
        <f t="shared" si="1"/>
        <v>B</v>
      </c>
      <c r="I11" s="99" t="s">
        <v>171</v>
      </c>
      <c r="J11" s="196">
        <f>'Юнит 9'!S20</f>
        <v>11</v>
      </c>
      <c r="K11" s="197">
        <f t="shared" si="2"/>
        <v>2.8205128205128206E-2</v>
      </c>
      <c r="L11" s="197">
        <f t="shared" si="6"/>
        <v>0.85384615384615381</v>
      </c>
      <c r="M11" s="198" t="str">
        <f t="shared" si="4"/>
        <v>B</v>
      </c>
    </row>
    <row r="12" spans="2:17" outlineLevel="1">
      <c r="B12" s="99" t="s">
        <v>173</v>
      </c>
      <c r="C12" s="196">
        <f>'Юнит 9'!AL22</f>
        <v>1616.2600000000002</v>
      </c>
      <c r="D12" s="197">
        <f t="shared" si="0"/>
        <v>1.467040210386197E-2</v>
      </c>
      <c r="E12" s="197">
        <f t="shared" si="5"/>
        <v>1.1229187280026034</v>
      </c>
      <c r="F12" s="198" t="str">
        <f t="shared" si="3"/>
        <v>C</v>
      </c>
      <c r="G12" s="198" t="str">
        <f t="shared" si="1"/>
        <v>B</v>
      </c>
      <c r="I12" s="99" t="s">
        <v>170</v>
      </c>
      <c r="J12" s="196">
        <f>'Юнит 9'!S19</f>
        <v>10</v>
      </c>
      <c r="K12" s="197">
        <f t="shared" si="2"/>
        <v>2.564102564102564E-2</v>
      </c>
      <c r="L12" s="197">
        <f t="shared" si="6"/>
        <v>0.87948717948717947</v>
      </c>
      <c r="M12" s="198" t="str">
        <f t="shared" si="4"/>
        <v>B</v>
      </c>
    </row>
    <row r="13" spans="2:17" outlineLevel="1">
      <c r="B13" s="99" t="s">
        <v>100</v>
      </c>
      <c r="C13" s="196">
        <f>'Юнит 9'!AL10</f>
        <v>1494.3303457446807</v>
      </c>
      <c r="D13" s="197">
        <f t="shared" si="0"/>
        <v>1.3563676047218606E-2</v>
      </c>
      <c r="E13" s="197">
        <f t="shared" si="5"/>
        <v>1.136482404049822</v>
      </c>
      <c r="F13" s="198" t="str">
        <f t="shared" si="3"/>
        <v>C</v>
      </c>
      <c r="G13" s="198" t="str">
        <f t="shared" si="1"/>
        <v>B</v>
      </c>
      <c r="I13" s="99" t="s">
        <v>95</v>
      </c>
      <c r="J13" s="196">
        <f>'Юнит 9'!S5</f>
        <v>9</v>
      </c>
      <c r="K13" s="197">
        <f t="shared" si="2"/>
        <v>2.3076923076923078E-2</v>
      </c>
      <c r="L13" s="197">
        <f t="shared" si="6"/>
        <v>0.90256410256410258</v>
      </c>
      <c r="M13" s="198" t="str">
        <f t="shared" si="4"/>
        <v>B</v>
      </c>
    </row>
    <row r="14" spans="2:17" outlineLevel="1">
      <c r="B14" s="99" t="s">
        <v>174</v>
      </c>
      <c r="C14" s="196">
        <f>'Юнит 9'!AL23</f>
        <v>1314.8614627659572</v>
      </c>
      <c r="D14" s="197">
        <f t="shared" si="0"/>
        <v>1.1934680292557337E-2</v>
      </c>
      <c r="E14" s="197">
        <f t="shared" si="5"/>
        <v>1.1484170843423793</v>
      </c>
      <c r="F14" s="198" t="str">
        <f t="shared" si="3"/>
        <v>C</v>
      </c>
      <c r="G14" s="198" t="str">
        <f t="shared" si="1"/>
        <v>B</v>
      </c>
      <c r="I14" s="99" t="s">
        <v>102</v>
      </c>
      <c r="J14" s="196">
        <f>'Юнит 9'!S12</f>
        <v>8</v>
      </c>
      <c r="K14" s="197">
        <f t="shared" si="2"/>
        <v>2.0512820512820513E-2</v>
      </c>
      <c r="L14" s="197">
        <f t="shared" si="6"/>
        <v>0.92307692307692313</v>
      </c>
      <c r="M14" s="198" t="str">
        <f t="shared" si="4"/>
        <v>B</v>
      </c>
    </row>
    <row r="15" spans="2:17" outlineLevel="1">
      <c r="B15" s="99" t="s">
        <v>197</v>
      </c>
      <c r="C15" s="196">
        <f>'Юнит 9'!AL27</f>
        <v>1029.6899999999996</v>
      </c>
      <c r="D15" s="197">
        <f t="shared" si="0"/>
        <v>9.3462477214839336E-3</v>
      </c>
      <c r="E15" s="197">
        <f t="shared" si="5"/>
        <v>1.1577633320638632</v>
      </c>
      <c r="F15" s="198" t="str">
        <f t="shared" si="3"/>
        <v>C</v>
      </c>
      <c r="G15" s="198" t="str">
        <f t="shared" si="1"/>
        <v>C</v>
      </c>
      <c r="I15" s="99" t="s">
        <v>100</v>
      </c>
      <c r="J15" s="196">
        <f>'Юнит 9'!S10</f>
        <v>3</v>
      </c>
      <c r="K15" s="197">
        <f t="shared" si="2"/>
        <v>7.6923076923076927E-3</v>
      </c>
      <c r="L15" s="197">
        <f t="shared" si="6"/>
        <v>0.93076923076923079</v>
      </c>
      <c r="M15" s="198" t="str">
        <f t="shared" si="4"/>
        <v>B</v>
      </c>
    </row>
    <row r="16" spans="2:17" outlineLevel="1">
      <c r="B16" s="99" t="s">
        <v>181</v>
      </c>
      <c r="C16" s="196">
        <f>'Юнит 9'!AL36</f>
        <v>924.58000000000015</v>
      </c>
      <c r="D16" s="197">
        <f t="shared" si="0"/>
        <v>8.3921896088430693E-3</v>
      </c>
      <c r="E16" s="197">
        <f t="shared" si="5"/>
        <v>1.1661555216727062</v>
      </c>
      <c r="F16" s="198" t="str">
        <f t="shared" si="3"/>
        <v>C</v>
      </c>
      <c r="G16" s="198" t="str">
        <f t="shared" si="1"/>
        <v>C</v>
      </c>
      <c r="I16" s="99" t="s">
        <v>173</v>
      </c>
      <c r="J16" s="196">
        <f>'Юнит 9'!S22</f>
        <v>3</v>
      </c>
      <c r="K16" s="197">
        <f t="shared" si="2"/>
        <v>7.6923076923076927E-3</v>
      </c>
      <c r="L16" s="197">
        <f t="shared" si="6"/>
        <v>0.93846153846153846</v>
      </c>
      <c r="M16" s="198" t="str">
        <f t="shared" si="4"/>
        <v>B</v>
      </c>
    </row>
    <row r="17" spans="2:13" outlineLevel="1">
      <c r="B17" s="99" t="s">
        <v>105</v>
      </c>
      <c r="C17" s="196">
        <f>'Юнит 9'!AL15</f>
        <v>858.5951595744682</v>
      </c>
      <c r="D17" s="197">
        <f t="shared" si="0"/>
        <v>7.7932611308743523E-3</v>
      </c>
      <c r="E17" s="197">
        <f t="shared" si="5"/>
        <v>1.1739487828035806</v>
      </c>
      <c r="F17" s="198" t="str">
        <f t="shared" si="3"/>
        <v>C</v>
      </c>
      <c r="G17" s="198" t="str">
        <f t="shared" si="1"/>
        <v>C</v>
      </c>
      <c r="I17" s="99" t="s">
        <v>174</v>
      </c>
      <c r="J17" s="196">
        <f>'Юнит 9'!S23</f>
        <v>3</v>
      </c>
      <c r="K17" s="197">
        <f t="shared" si="2"/>
        <v>7.6923076923076927E-3</v>
      </c>
      <c r="L17" s="197">
        <f t="shared" si="6"/>
        <v>0.94615384615384612</v>
      </c>
      <c r="M17" s="198" t="str">
        <f t="shared" si="4"/>
        <v>B</v>
      </c>
    </row>
    <row r="18" spans="2:13" outlineLevel="1">
      <c r="B18" s="99" t="s">
        <v>178</v>
      </c>
      <c r="C18" s="196">
        <f>'Юнит 9'!AL33</f>
        <v>733.9599999999997</v>
      </c>
      <c r="D18" s="197">
        <f t="shared" si="0"/>
        <v>6.6619778551412056E-3</v>
      </c>
      <c r="E18" s="197">
        <f t="shared" si="5"/>
        <v>1.1806107606587217</v>
      </c>
      <c r="F18" s="198" t="str">
        <f t="shared" si="3"/>
        <v>C</v>
      </c>
      <c r="G18" s="198" t="str">
        <f t="shared" si="1"/>
        <v>C</v>
      </c>
      <c r="I18" s="99" t="s">
        <v>197</v>
      </c>
      <c r="J18" s="196">
        <f>'Юнит 9'!S27</f>
        <v>3</v>
      </c>
      <c r="K18" s="197">
        <f t="shared" si="2"/>
        <v>7.6923076923076927E-3</v>
      </c>
      <c r="L18" s="197">
        <f t="shared" si="6"/>
        <v>0.95384615384615379</v>
      </c>
      <c r="M18" s="198" t="str">
        <f t="shared" si="4"/>
        <v>C</v>
      </c>
    </row>
    <row r="19" spans="2:13" outlineLevel="1">
      <c r="B19" s="99" t="s">
        <v>182</v>
      </c>
      <c r="C19" s="196">
        <f>'Юнит 9'!AL37</f>
        <v>621.57000000000005</v>
      </c>
      <c r="D19" s="197">
        <f t="shared" si="0"/>
        <v>5.6418409387706701E-3</v>
      </c>
      <c r="E19" s="197">
        <f t="shared" si="5"/>
        <v>1.1862526015974924</v>
      </c>
      <c r="F19" s="198" t="str">
        <f t="shared" si="3"/>
        <v>C</v>
      </c>
      <c r="G19" s="198" t="str">
        <f t="shared" si="1"/>
        <v>C</v>
      </c>
      <c r="I19" s="99" t="s">
        <v>176</v>
      </c>
      <c r="J19" s="196">
        <f>'Юнит 9'!S31</f>
        <v>3</v>
      </c>
      <c r="K19" s="197">
        <f t="shared" si="2"/>
        <v>7.6923076923076927E-3</v>
      </c>
      <c r="L19" s="197">
        <f t="shared" si="6"/>
        <v>0.96153846153846145</v>
      </c>
      <c r="M19" s="198" t="str">
        <f t="shared" si="4"/>
        <v>C</v>
      </c>
    </row>
    <row r="20" spans="2:13" outlineLevel="1">
      <c r="B20" s="99" t="s">
        <v>172</v>
      </c>
      <c r="C20" s="196">
        <f>'Юнит 9'!AL21</f>
        <v>482.23999999999995</v>
      </c>
      <c r="D20" s="197">
        <f t="shared" si="0"/>
        <v>4.3771761415653384E-3</v>
      </c>
      <c r="E20" s="197">
        <f t="shared" si="5"/>
        <v>1.1906297777390578</v>
      </c>
      <c r="F20" s="198" t="str">
        <f t="shared" si="3"/>
        <v>C</v>
      </c>
      <c r="G20" s="198" t="str">
        <f t="shared" si="1"/>
        <v>C</v>
      </c>
      <c r="I20" s="99" t="s">
        <v>183</v>
      </c>
      <c r="J20" s="196">
        <f>'Юнит 9'!S38</f>
        <v>3</v>
      </c>
      <c r="K20" s="197">
        <f t="shared" si="2"/>
        <v>7.6923076923076927E-3</v>
      </c>
      <c r="L20" s="197">
        <f t="shared" si="6"/>
        <v>0.96923076923076912</v>
      </c>
      <c r="M20" s="198" t="str">
        <f t="shared" si="4"/>
        <v>C</v>
      </c>
    </row>
    <row r="21" spans="2:13" outlineLevel="1">
      <c r="B21" s="99" t="s">
        <v>175</v>
      </c>
      <c r="C21" s="196">
        <f>'Юнит 9'!AL30</f>
        <v>355.61109042553198</v>
      </c>
      <c r="D21" s="197">
        <f t="shared" si="0"/>
        <v>3.2277960780662594E-3</v>
      </c>
      <c r="E21" s="197">
        <f t="shared" si="5"/>
        <v>1.193857573817124</v>
      </c>
      <c r="F21" s="198" t="str">
        <f t="shared" si="3"/>
        <v>C</v>
      </c>
      <c r="G21" s="198" t="str">
        <f t="shared" si="1"/>
        <v>C</v>
      </c>
      <c r="I21" s="99" t="s">
        <v>105</v>
      </c>
      <c r="J21" s="196">
        <f>'Юнит 9'!S15</f>
        <v>2</v>
      </c>
      <c r="K21" s="197">
        <f t="shared" si="2"/>
        <v>5.1282051282051282E-3</v>
      </c>
      <c r="L21" s="197">
        <f t="shared" si="6"/>
        <v>0.97435897435897423</v>
      </c>
      <c r="M21" s="198" t="str">
        <f t="shared" si="4"/>
        <v>C</v>
      </c>
    </row>
    <row r="22" spans="2:13" outlineLevel="1">
      <c r="B22" s="99" t="s">
        <v>183</v>
      </c>
      <c r="C22" s="196">
        <f>'Юнит 9'!AL38</f>
        <v>97.18</v>
      </c>
      <c r="D22" s="197">
        <f t="shared" si="0"/>
        <v>8.8207941572105114E-4</v>
      </c>
      <c r="E22" s="197">
        <f t="shared" si="5"/>
        <v>1.1947396532328451</v>
      </c>
      <c r="F22" s="198" t="str">
        <f t="shared" si="3"/>
        <v>C</v>
      </c>
      <c r="G22" s="198" t="str">
        <f t="shared" si="1"/>
        <v>C</v>
      </c>
      <c r="I22" s="99" t="s">
        <v>178</v>
      </c>
      <c r="J22" s="196">
        <f>'Юнит 9'!S33</f>
        <v>2</v>
      </c>
      <c r="K22" s="197">
        <f t="shared" si="2"/>
        <v>5.1282051282051282E-3</v>
      </c>
      <c r="L22" s="197">
        <f t="shared" si="6"/>
        <v>0.97948717948717934</v>
      </c>
      <c r="M22" s="198" t="str">
        <f t="shared" si="4"/>
        <v>C</v>
      </c>
    </row>
    <row r="23" spans="2:13" outlineLevel="1">
      <c r="B23" s="99" t="s">
        <v>201</v>
      </c>
      <c r="C23" s="196">
        <f>'Юнит 9'!AL17</f>
        <v>0</v>
      </c>
      <c r="D23" s="197">
        <f t="shared" si="0"/>
        <v>0</v>
      </c>
      <c r="E23" s="197">
        <f t="shared" si="5"/>
        <v>1.1947396532328451</v>
      </c>
      <c r="F23" s="198" t="str">
        <f t="shared" si="3"/>
        <v>C</v>
      </c>
      <c r="G23" s="198" t="str">
        <f t="shared" si="1"/>
        <v>C</v>
      </c>
      <c r="I23" s="99" t="s">
        <v>181</v>
      </c>
      <c r="J23" s="196">
        <f>'Юнит 9'!S36</f>
        <v>2</v>
      </c>
      <c r="K23" s="197">
        <f t="shared" si="2"/>
        <v>5.1282051282051282E-3</v>
      </c>
      <c r="L23" s="197">
        <f t="shared" si="6"/>
        <v>0.98461538461538445</v>
      </c>
      <c r="M23" s="198" t="str">
        <f t="shared" si="4"/>
        <v>C</v>
      </c>
    </row>
    <row r="24" spans="2:13" outlineLevel="1">
      <c r="B24" s="99" t="s">
        <v>180</v>
      </c>
      <c r="C24" s="196">
        <f>'Юнит 9'!AL35</f>
        <v>0</v>
      </c>
      <c r="D24" s="197">
        <f t="shared" si="0"/>
        <v>0</v>
      </c>
      <c r="E24" s="197">
        <f t="shared" si="5"/>
        <v>1.1947396532328451</v>
      </c>
      <c r="F24" s="198" t="str">
        <f t="shared" si="3"/>
        <v>C</v>
      </c>
      <c r="G24" s="198" t="str">
        <f t="shared" si="1"/>
        <v>C</v>
      </c>
      <c r="I24" s="99" t="s">
        <v>182</v>
      </c>
      <c r="J24" s="196">
        <f>'Юнит 9'!S37</f>
        <v>2</v>
      </c>
      <c r="K24" s="197">
        <f t="shared" si="2"/>
        <v>5.1282051282051282E-3</v>
      </c>
      <c r="L24" s="197">
        <f t="shared" si="6"/>
        <v>0.98974358974358956</v>
      </c>
      <c r="M24" s="198" t="str">
        <f t="shared" si="4"/>
        <v>C</v>
      </c>
    </row>
    <row r="25" spans="2:13" outlineLevel="1">
      <c r="B25" s="99" t="s">
        <v>103</v>
      </c>
      <c r="C25" s="196">
        <f>'Юнит 9'!AL13</f>
        <v>-2.0555585106382979</v>
      </c>
      <c r="D25" s="197">
        <f t="shared" ref="D25:D27" si="7">C25/C$45</f>
        <v>-1.865780870595044E-5</v>
      </c>
      <c r="E25" s="197">
        <f t="shared" ref="E25:E27" si="8">E24+D25</f>
        <v>1.1947209954241391</v>
      </c>
      <c r="F25" s="198" t="str">
        <f t="shared" ref="F25:F27" si="9">IF(AND(E25&lt;=0),"C",IF(E25&lt;=0.8,"A",IF(E25&lt;=0.95,"B","C")))</f>
        <v>C</v>
      </c>
      <c r="G25" s="198" t="str">
        <f t="shared" ref="G25:G27" si="10">VLOOKUP(B$4:B$44,I$4:M$44,5,0)</f>
        <v>C</v>
      </c>
      <c r="I25" s="99" t="s">
        <v>172</v>
      </c>
      <c r="J25" s="196">
        <f>'Юнит 9'!S21</f>
        <v>1</v>
      </c>
      <c r="K25" s="197">
        <f t="shared" ref="K25:K27" si="11">J25/J$45</f>
        <v>2.5641025641025641E-3</v>
      </c>
      <c r="L25" s="197">
        <f t="shared" ref="L25:L27" si="12">L24+K25</f>
        <v>0.99230769230769211</v>
      </c>
      <c r="M25" s="198" t="str">
        <f t="shared" ref="M25:M27" si="13">_xlfn.IFS(L25&lt;80%,"A",L25&lt;=95%,"B",L25&gt;95%,"C")</f>
        <v>C</v>
      </c>
    </row>
    <row r="26" spans="2:13" outlineLevel="1">
      <c r="B26" s="99" t="s">
        <v>202</v>
      </c>
      <c r="C26" s="196">
        <f>'Юнит 9'!AL18</f>
        <v>-13.703723404255319</v>
      </c>
      <c r="D26" s="197">
        <f t="shared" si="7"/>
        <v>-1.2438539137300293E-4</v>
      </c>
      <c r="E26" s="197">
        <f t="shared" si="8"/>
        <v>1.1945966100327661</v>
      </c>
      <c r="F26" s="198" t="str">
        <f t="shared" si="9"/>
        <v>C</v>
      </c>
      <c r="G26" s="198" t="str">
        <f t="shared" si="10"/>
        <v>C</v>
      </c>
      <c r="I26" s="99" t="s">
        <v>175</v>
      </c>
      <c r="J26" s="196">
        <f>'Юнит 9'!S30</f>
        <v>1</v>
      </c>
      <c r="K26" s="197">
        <f t="shared" si="11"/>
        <v>2.5641025641025641E-3</v>
      </c>
      <c r="L26" s="197">
        <f t="shared" si="12"/>
        <v>0.99487179487179467</v>
      </c>
      <c r="M26" s="198" t="str">
        <f t="shared" si="13"/>
        <v>C</v>
      </c>
    </row>
    <row r="27" spans="2:13" outlineLevel="1">
      <c r="B27" s="99" t="s">
        <v>210</v>
      </c>
      <c r="C27" s="196">
        <f>'Юнит 9'!AL25</f>
        <v>-17</v>
      </c>
      <c r="D27" s="197">
        <f t="shared" si="7"/>
        <v>-1.5430489881928245E-4</v>
      </c>
      <c r="E27" s="197">
        <f t="shared" si="8"/>
        <v>1.1944423051339468</v>
      </c>
      <c r="F27" s="198" t="str">
        <f t="shared" si="9"/>
        <v>C</v>
      </c>
      <c r="G27" s="198" t="str">
        <f t="shared" si="10"/>
        <v>C</v>
      </c>
      <c r="I27" s="99" t="s">
        <v>177</v>
      </c>
      <c r="J27" s="196">
        <f>'Юнит 9'!S32</f>
        <v>1</v>
      </c>
      <c r="K27" s="197">
        <f t="shared" si="11"/>
        <v>2.5641025641025641E-3</v>
      </c>
      <c r="L27" s="197">
        <f t="shared" si="12"/>
        <v>0.99743589743589722</v>
      </c>
      <c r="M27" s="198" t="str">
        <f t="shared" si="13"/>
        <v>C</v>
      </c>
    </row>
    <row r="28" spans="2:13" outlineLevel="1">
      <c r="B28" s="99" t="s">
        <v>187</v>
      </c>
      <c r="C28" s="196">
        <f>'Юнит 9'!AL42</f>
        <v>-30</v>
      </c>
      <c r="D28" s="197">
        <f t="shared" ref="D28:D44" si="14">C28/C$45</f>
        <v>-2.7230276262226312E-4</v>
      </c>
      <c r="E28" s="197">
        <f>E24+D28</f>
        <v>1.1944673504702228</v>
      </c>
      <c r="F28" s="198" t="str">
        <f t="shared" si="3"/>
        <v>C</v>
      </c>
      <c r="G28" s="198" t="str">
        <f t="shared" ref="G28:G44" si="15">VLOOKUP(B$4:B$44,I$4:M$44,5,0)</f>
        <v>C</v>
      </c>
      <c r="I28" s="99" t="s">
        <v>184</v>
      </c>
      <c r="J28" s="196">
        <f>'Юнит 9'!S39</f>
        <v>1</v>
      </c>
      <c r="K28" s="197">
        <f t="shared" ref="K28:K44" si="16">J28/J$45</f>
        <v>2.5641025641025641E-3</v>
      </c>
      <c r="L28" s="197">
        <f>L24+K28</f>
        <v>0.99230769230769211</v>
      </c>
      <c r="M28" s="198" t="str">
        <f t="shared" si="4"/>
        <v>C</v>
      </c>
    </row>
    <row r="29" spans="2:13" outlineLevel="1">
      <c r="B29" s="99" t="s">
        <v>104</v>
      </c>
      <c r="C29" s="196">
        <f>'Юнит 9'!AL14</f>
        <v>-130.73893617021275</v>
      </c>
      <c r="D29" s="197">
        <f t="shared" si="14"/>
        <v>-1.1866857833814886E-3</v>
      </c>
      <c r="E29" s="197">
        <f t="shared" si="5"/>
        <v>1.1932806646868412</v>
      </c>
      <c r="F29" s="198" t="str">
        <f t="shared" si="3"/>
        <v>C</v>
      </c>
      <c r="G29" s="198" t="str">
        <f t="shared" si="15"/>
        <v>C</v>
      </c>
      <c r="I29" s="99" t="s">
        <v>101</v>
      </c>
      <c r="J29" s="196">
        <f>'Юнит 9'!S11</f>
        <v>0</v>
      </c>
      <c r="K29" s="197">
        <f t="shared" si="16"/>
        <v>0</v>
      </c>
      <c r="L29" s="197">
        <f t="shared" si="6"/>
        <v>0.99230769230769211</v>
      </c>
      <c r="M29" s="198" t="str">
        <f t="shared" si="4"/>
        <v>C</v>
      </c>
    </row>
    <row r="30" spans="2:13" outlineLevel="1">
      <c r="B30" s="99" t="s">
        <v>101</v>
      </c>
      <c r="C30" s="196">
        <f>'Юнит 9'!AL11</f>
        <v>-136.18151595744681</v>
      </c>
      <c r="D30" s="197">
        <f t="shared" si="14"/>
        <v>-1.2360867671100193E-3</v>
      </c>
      <c r="E30" s="197">
        <f t="shared" si="5"/>
        <v>1.1920445779197313</v>
      </c>
      <c r="F30" s="198" t="str">
        <f t="shared" si="3"/>
        <v>C</v>
      </c>
      <c r="G30" s="198" t="str">
        <f t="shared" si="15"/>
        <v>C</v>
      </c>
      <c r="I30" s="99" t="s">
        <v>103</v>
      </c>
      <c r="J30" s="196">
        <f>'Юнит 9'!S13</f>
        <v>0</v>
      </c>
      <c r="K30" s="197">
        <f t="shared" si="16"/>
        <v>0</v>
      </c>
      <c r="L30" s="197">
        <f t="shared" si="6"/>
        <v>0.99230769230769211</v>
      </c>
      <c r="M30" s="198" t="str">
        <f t="shared" si="4"/>
        <v>C</v>
      </c>
    </row>
    <row r="31" spans="2:13" outlineLevel="1">
      <c r="B31" s="99" t="s">
        <v>97</v>
      </c>
      <c r="C31" s="196">
        <f>'Юнит 9'!AL7</f>
        <v>-237.50775106382986</v>
      </c>
      <c r="D31" s="197">
        <f t="shared" si="14"/>
        <v>-2.1558005586293878E-3</v>
      </c>
      <c r="E31" s="197">
        <f t="shared" si="5"/>
        <v>1.189888777361102</v>
      </c>
      <c r="F31" s="198" t="str">
        <f t="shared" si="3"/>
        <v>C</v>
      </c>
      <c r="G31" s="198" t="str">
        <f t="shared" si="15"/>
        <v>B</v>
      </c>
      <c r="I31" s="99" t="s">
        <v>104</v>
      </c>
      <c r="J31" s="196">
        <f>'Юнит 9'!S14</f>
        <v>0</v>
      </c>
      <c r="K31" s="197">
        <f t="shared" si="16"/>
        <v>0</v>
      </c>
      <c r="L31" s="197">
        <f t="shared" si="6"/>
        <v>0.99230769230769211</v>
      </c>
      <c r="M31" s="198" t="str">
        <f t="shared" si="4"/>
        <v>C</v>
      </c>
    </row>
    <row r="32" spans="2:13" outlineLevel="1">
      <c r="B32" s="99" t="s">
        <v>211</v>
      </c>
      <c r="C32" s="196">
        <f>'Юнит 9'!AL26</f>
        <v>-286</v>
      </c>
      <c r="D32" s="197">
        <f t="shared" si="14"/>
        <v>-2.5959530036655755E-3</v>
      </c>
      <c r="E32" s="197">
        <f t="shared" si="5"/>
        <v>1.1872928243574363</v>
      </c>
      <c r="F32" s="198" t="str">
        <f t="shared" si="3"/>
        <v>C</v>
      </c>
      <c r="G32" s="198" t="str">
        <f t="shared" si="15"/>
        <v>C</v>
      </c>
      <c r="I32" s="99" t="s">
        <v>200</v>
      </c>
      <c r="J32" s="196">
        <f>'Юнит 9'!S16</f>
        <v>0</v>
      </c>
      <c r="K32" s="197">
        <f t="shared" si="16"/>
        <v>0</v>
      </c>
      <c r="L32" s="197">
        <f t="shared" si="6"/>
        <v>0.99230769230769211</v>
      </c>
      <c r="M32" s="198" t="str">
        <f t="shared" si="4"/>
        <v>C</v>
      </c>
    </row>
    <row r="33" spans="2:16" outlineLevel="1">
      <c r="B33" s="99" t="s">
        <v>199</v>
      </c>
      <c r="C33" s="196">
        <f>'Юнит 9'!AL29</f>
        <v>-441.55999999999995</v>
      </c>
      <c r="D33" s="197">
        <f t="shared" si="14"/>
        <v>-4.0079335954495499E-3</v>
      </c>
      <c r="E33" s="197">
        <f t="shared" si="5"/>
        <v>1.1832848907619868</v>
      </c>
      <c r="F33" s="198" t="str">
        <f t="shared" si="3"/>
        <v>C</v>
      </c>
      <c r="G33" s="198" t="str">
        <f t="shared" si="15"/>
        <v>C</v>
      </c>
      <c r="I33" s="99" t="s">
        <v>201</v>
      </c>
      <c r="J33" s="196">
        <f>'Юнит 9'!S17</f>
        <v>0</v>
      </c>
      <c r="K33" s="197">
        <f t="shared" si="16"/>
        <v>0</v>
      </c>
      <c r="L33" s="197">
        <f t="shared" si="6"/>
        <v>0.99230769230769211</v>
      </c>
      <c r="M33" s="198" t="str">
        <f t="shared" si="4"/>
        <v>C</v>
      </c>
    </row>
    <row r="34" spans="2:16" outlineLevel="1">
      <c r="B34" s="99" t="s">
        <v>200</v>
      </c>
      <c r="C34" s="196">
        <f>'Юнит 9'!AL16</f>
        <v>-586.01853723404258</v>
      </c>
      <c r="D34" s="197">
        <f t="shared" si="14"/>
        <v>-5.3191488878895788E-3</v>
      </c>
      <c r="E34" s="197">
        <f t="shared" si="5"/>
        <v>1.1779657418740972</v>
      </c>
      <c r="F34" s="198" t="str">
        <f t="shared" si="3"/>
        <v>C</v>
      </c>
      <c r="G34" s="198" t="str">
        <f t="shared" si="15"/>
        <v>C</v>
      </c>
      <c r="I34" s="99" t="s">
        <v>202</v>
      </c>
      <c r="J34" s="196">
        <f>'Юнит 9'!S18</f>
        <v>0</v>
      </c>
      <c r="K34" s="197">
        <f t="shared" si="16"/>
        <v>0</v>
      </c>
      <c r="L34" s="197">
        <f t="shared" si="6"/>
        <v>0.99230769230769211</v>
      </c>
      <c r="M34" s="198" t="str">
        <f t="shared" si="4"/>
        <v>C</v>
      </c>
    </row>
    <row r="35" spans="2:16" outlineLevel="1">
      <c r="B35" s="99" t="s">
        <v>170</v>
      </c>
      <c r="C35" s="196">
        <f>'Юнит 9'!AL19</f>
        <v>-611.31300531914985</v>
      </c>
      <c r="D35" s="197">
        <f t="shared" si="14"/>
        <v>-5.5487406725107579E-3</v>
      </c>
      <c r="E35" s="197">
        <f t="shared" si="5"/>
        <v>1.1724170012015864</v>
      </c>
      <c r="F35" s="198" t="str">
        <f t="shared" si="3"/>
        <v>C</v>
      </c>
      <c r="G35" s="198" t="str">
        <f t="shared" si="15"/>
        <v>B</v>
      </c>
      <c r="I35" s="99" t="s">
        <v>209</v>
      </c>
      <c r="J35" s="196">
        <f>'Юнит 9'!S24</f>
        <v>0</v>
      </c>
      <c r="K35" s="197">
        <f t="shared" si="16"/>
        <v>0</v>
      </c>
      <c r="L35" s="197">
        <f t="shared" si="6"/>
        <v>0.99230769230769211</v>
      </c>
      <c r="M35" s="198" t="str">
        <f t="shared" si="4"/>
        <v>C</v>
      </c>
    </row>
    <row r="36" spans="2:16" outlineLevel="1">
      <c r="B36" s="99" t="s">
        <v>185</v>
      </c>
      <c r="C36" s="196">
        <f>'Юнит 9'!AL40</f>
        <v>-745.44</v>
      </c>
      <c r="D36" s="197">
        <f t="shared" si="14"/>
        <v>-6.7661790456379949E-3</v>
      </c>
      <c r="E36" s="197">
        <f t="shared" si="5"/>
        <v>1.1656508221559485</v>
      </c>
      <c r="F36" s="198" t="str">
        <f t="shared" si="3"/>
        <v>C</v>
      </c>
      <c r="G36" s="198" t="str">
        <f t="shared" si="15"/>
        <v>C</v>
      </c>
      <c r="I36" s="99" t="s">
        <v>210</v>
      </c>
      <c r="J36" s="196">
        <f>'Юнит 9'!S25</f>
        <v>0</v>
      </c>
      <c r="K36" s="197">
        <f t="shared" si="16"/>
        <v>0</v>
      </c>
      <c r="L36" s="197">
        <f t="shared" si="6"/>
        <v>0.99230769230769211</v>
      </c>
      <c r="M36" s="198" t="str">
        <f t="shared" si="4"/>
        <v>C</v>
      </c>
    </row>
    <row r="37" spans="2:16" outlineLevel="1">
      <c r="B37" s="99" t="s">
        <v>184</v>
      </c>
      <c r="C37" s="196">
        <f>'Юнит 9'!AL39</f>
        <v>-907.76999999999987</v>
      </c>
      <c r="D37" s="197">
        <f t="shared" si="14"/>
        <v>-8.2396092941870586E-3</v>
      </c>
      <c r="E37" s="197">
        <f t="shared" si="5"/>
        <v>1.1574112128617615</v>
      </c>
      <c r="F37" s="198" t="str">
        <f t="shared" si="3"/>
        <v>C</v>
      </c>
      <c r="G37" s="198" t="str">
        <f t="shared" si="15"/>
        <v>C</v>
      </c>
      <c r="I37" s="99" t="s">
        <v>211</v>
      </c>
      <c r="J37" s="196">
        <f>'Юнит 9'!S26</f>
        <v>0</v>
      </c>
      <c r="K37" s="197">
        <f t="shared" si="16"/>
        <v>0</v>
      </c>
      <c r="L37" s="197">
        <f t="shared" si="6"/>
        <v>0.99230769230769211</v>
      </c>
      <c r="M37" s="198" t="str">
        <f t="shared" si="4"/>
        <v>C</v>
      </c>
    </row>
    <row r="38" spans="2:16" outlineLevel="1">
      <c r="B38" s="99" t="s">
        <v>209</v>
      </c>
      <c r="C38" s="196">
        <f>'Юнит 9'!AL24</f>
        <v>-1000</v>
      </c>
      <c r="D38" s="197">
        <f t="shared" si="14"/>
        <v>-9.0767587540754383E-3</v>
      </c>
      <c r="E38" s="197">
        <f t="shared" si="5"/>
        <v>1.1483344541076861</v>
      </c>
      <c r="F38" s="198" t="str">
        <f t="shared" si="3"/>
        <v>C</v>
      </c>
      <c r="G38" s="198" t="str">
        <f t="shared" si="15"/>
        <v>C</v>
      </c>
      <c r="I38" s="99" t="s">
        <v>199</v>
      </c>
      <c r="J38" s="196">
        <f>'Юнит 9'!S29</f>
        <v>0</v>
      </c>
      <c r="K38" s="197">
        <f t="shared" si="16"/>
        <v>0</v>
      </c>
      <c r="L38" s="197">
        <f t="shared" si="6"/>
        <v>0.99230769230769211</v>
      </c>
      <c r="M38" s="198" t="str">
        <f t="shared" si="4"/>
        <v>C</v>
      </c>
    </row>
    <row r="39" spans="2:16" outlineLevel="1">
      <c r="B39" s="99" t="s">
        <v>186</v>
      </c>
      <c r="C39" s="196">
        <f>'Юнит 9'!AL41</f>
        <v>-1800.6851861702128</v>
      </c>
      <c r="D39" s="197">
        <f t="shared" si="14"/>
        <v>-1.634438502690444E-2</v>
      </c>
      <c r="E39" s="197">
        <f t="shared" si="5"/>
        <v>1.1319900690807816</v>
      </c>
      <c r="F39" s="198" t="str">
        <f t="shared" si="3"/>
        <v>C</v>
      </c>
      <c r="G39" s="198" t="str">
        <f t="shared" si="15"/>
        <v>C</v>
      </c>
      <c r="I39" s="99" t="s">
        <v>179</v>
      </c>
      <c r="J39" s="196">
        <f>'Юнит 9'!S34</f>
        <v>0</v>
      </c>
      <c r="K39" s="197">
        <f t="shared" si="16"/>
        <v>0</v>
      </c>
      <c r="L39" s="197">
        <f t="shared" si="6"/>
        <v>0.99230769230769211</v>
      </c>
      <c r="M39" s="198" t="str">
        <f t="shared" si="4"/>
        <v>C</v>
      </c>
    </row>
    <row r="40" spans="2:16" outlineLevel="1">
      <c r="B40" s="99" t="s">
        <v>188</v>
      </c>
      <c r="C40" s="196">
        <f>'Юнит 9'!AL43</f>
        <v>-2000</v>
      </c>
      <c r="D40" s="197">
        <f t="shared" si="14"/>
        <v>-1.8153517508150877E-2</v>
      </c>
      <c r="E40" s="197">
        <f t="shared" si="5"/>
        <v>1.1138365515726307</v>
      </c>
      <c r="F40" s="198" t="str">
        <f t="shared" si="3"/>
        <v>C</v>
      </c>
      <c r="G40" s="198" t="str">
        <f t="shared" si="15"/>
        <v>C</v>
      </c>
      <c r="I40" s="99" t="s">
        <v>180</v>
      </c>
      <c r="J40" s="196">
        <f>'Юнит 9'!S35</f>
        <v>0</v>
      </c>
      <c r="K40" s="197">
        <f t="shared" si="16"/>
        <v>0</v>
      </c>
      <c r="L40" s="197">
        <f t="shared" si="6"/>
        <v>0.99230769230769211</v>
      </c>
      <c r="M40" s="198" t="str">
        <f t="shared" si="4"/>
        <v>C</v>
      </c>
    </row>
    <row r="41" spans="2:16" outlineLevel="1">
      <c r="B41" s="99" t="s">
        <v>171</v>
      </c>
      <c r="C41" s="196">
        <f>'Юнит 9'!AL20</f>
        <v>-2019.8274468085112</v>
      </c>
      <c r="D41" s="197">
        <f t="shared" si="14"/>
        <v>-1.8333486459540995E-2</v>
      </c>
      <c r="E41" s="197">
        <f t="shared" si="5"/>
        <v>1.0955030651130897</v>
      </c>
      <c r="F41" s="198" t="str">
        <f t="shared" si="3"/>
        <v>C</v>
      </c>
      <c r="G41" s="198" t="str">
        <f t="shared" si="15"/>
        <v>B</v>
      </c>
      <c r="I41" s="99" t="s">
        <v>185</v>
      </c>
      <c r="J41" s="196">
        <f>'Юнит 9'!S40</f>
        <v>0</v>
      </c>
      <c r="K41" s="197">
        <f t="shared" si="16"/>
        <v>0</v>
      </c>
      <c r="L41" s="197">
        <f t="shared" si="6"/>
        <v>0.99230769230769211</v>
      </c>
      <c r="M41" s="198" t="str">
        <f t="shared" si="4"/>
        <v>C</v>
      </c>
    </row>
    <row r="42" spans="2:16" outlineLevel="1">
      <c r="B42" s="99" t="s">
        <v>179</v>
      </c>
      <c r="C42" s="196">
        <f>'Юнит 9'!AL34</f>
        <v>-2373</v>
      </c>
      <c r="D42" s="197">
        <f t="shared" si="14"/>
        <v>-2.1539148523421016E-2</v>
      </c>
      <c r="E42" s="197">
        <f t="shared" si="5"/>
        <v>1.0739639165896686</v>
      </c>
      <c r="F42" s="198" t="str">
        <f t="shared" si="3"/>
        <v>C</v>
      </c>
      <c r="G42" s="198" t="str">
        <f t="shared" si="15"/>
        <v>C</v>
      </c>
      <c r="I42" s="99" t="s">
        <v>186</v>
      </c>
      <c r="J42" s="196">
        <f>'Юнит 9'!S41</f>
        <v>0</v>
      </c>
      <c r="K42" s="197">
        <f t="shared" si="16"/>
        <v>0</v>
      </c>
      <c r="L42" s="197">
        <f t="shared" si="6"/>
        <v>0.99230769230769211</v>
      </c>
      <c r="M42" s="198" t="str">
        <f t="shared" si="4"/>
        <v>C</v>
      </c>
    </row>
    <row r="43" spans="2:16" outlineLevel="1">
      <c r="B43" s="99" t="s">
        <v>177</v>
      </c>
      <c r="C43" s="196">
        <f>'Юнит 9'!AL32</f>
        <v>-2751.9904521276594</v>
      </c>
      <c r="D43" s="197">
        <f t="shared" si="14"/>
        <v>-2.4979153427481755E-2</v>
      </c>
      <c r="E43" s="197">
        <f t="shared" si="5"/>
        <v>1.0489847631621869</v>
      </c>
      <c r="F43" s="198" t="str">
        <f t="shared" si="3"/>
        <v>C</v>
      </c>
      <c r="G43" s="198" t="str">
        <f t="shared" si="15"/>
        <v>C</v>
      </c>
      <c r="I43" s="99" t="s">
        <v>187</v>
      </c>
      <c r="J43" s="196">
        <f>'Юнит 9'!S42</f>
        <v>0</v>
      </c>
      <c r="K43" s="197">
        <f t="shared" si="16"/>
        <v>0</v>
      </c>
      <c r="L43" s="197">
        <f t="shared" si="6"/>
        <v>0.99230769230769211</v>
      </c>
      <c r="M43" s="198" t="str">
        <f t="shared" si="4"/>
        <v>C</v>
      </c>
    </row>
    <row r="44" spans="2:16" outlineLevel="1">
      <c r="B44" s="99" t="s">
        <v>176</v>
      </c>
      <c r="C44" s="196">
        <f>'Юнит 9'!AL31</f>
        <v>-5363.9648670212773</v>
      </c>
      <c r="D44" s="197">
        <f t="shared" si="14"/>
        <v>-4.8687415063288469E-2</v>
      </c>
      <c r="E44" s="197">
        <f t="shared" si="5"/>
        <v>1.0002973480988984</v>
      </c>
      <c r="F44" s="198" t="str">
        <f t="shared" si="3"/>
        <v>C</v>
      </c>
      <c r="G44" s="198" t="str">
        <f t="shared" si="15"/>
        <v>C</v>
      </c>
      <c r="I44" s="99" t="s">
        <v>188</v>
      </c>
      <c r="J44" s="196">
        <f>'Юнит 9'!S43</f>
        <v>0</v>
      </c>
      <c r="K44" s="197">
        <f t="shared" si="16"/>
        <v>0</v>
      </c>
      <c r="L44" s="197">
        <f t="shared" si="6"/>
        <v>0.99230769230769211</v>
      </c>
      <c r="M44" s="198" t="str">
        <f t="shared" si="4"/>
        <v>C</v>
      </c>
    </row>
    <row r="45" spans="2:16" outlineLevel="1">
      <c r="C45" s="203">
        <f>SUM(C4:C44)</f>
        <v>110171.48600000005</v>
      </c>
      <c r="D45" s="204">
        <f>SUM(D4:D44)</f>
        <v>1</v>
      </c>
      <c r="J45" s="203">
        <f>SUM(J4:J44)</f>
        <v>390</v>
      </c>
      <c r="K45" s="204">
        <f>SUM(K4:K44)</f>
        <v>0.99999999999999978</v>
      </c>
    </row>
    <row r="47" spans="2:16" ht="16" hidden="1" outlineLevel="1" thickBot="1">
      <c r="B47" s="539"/>
      <c r="C47" s="540"/>
      <c r="D47" s="540"/>
      <c r="E47" s="540"/>
      <c r="F47" s="540"/>
      <c r="G47" s="540"/>
      <c r="H47" s="540"/>
      <c r="I47" s="540"/>
      <c r="J47" s="540"/>
      <c r="K47" s="540"/>
      <c r="L47" s="540"/>
      <c r="M47" s="541"/>
      <c r="O47" s="205"/>
      <c r="P47" s="205"/>
    </row>
    <row r="48" spans="2:16" ht="3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1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1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19">C50/C$101</f>
        <v>#DIV/0!</v>
      </c>
      <c r="E50" s="197" t="e">
        <f t="shared" ref="E50:E100" si="20">D50+E49</f>
        <v>#DIV/0!</v>
      </c>
      <c r="F50" s="198" t="e">
        <f t="shared" si="17"/>
        <v>#DIV/0!</v>
      </c>
      <c r="G50" s="198" t="e">
        <f t="shared" ref="G50:G100" si="21">VLOOKUP(B50:B101,I$49:M$100,5,0)</f>
        <v>#N/A</v>
      </c>
      <c r="I50" s="207"/>
      <c r="J50" s="196"/>
      <c r="K50" s="197" t="e">
        <f t="shared" si="18"/>
        <v>#DIV/0!</v>
      </c>
      <c r="L50" s="197" t="e">
        <f>K50+L49</f>
        <v>#DIV/0!</v>
      </c>
      <c r="M50" s="198" t="e">
        <f t="shared" ref="M50:M100" si="2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19"/>
        <v>#DIV/0!</v>
      </c>
      <c r="E51" s="197" t="e">
        <f t="shared" si="20"/>
        <v>#DIV/0!</v>
      </c>
      <c r="F51" s="198" t="e">
        <f t="shared" si="17"/>
        <v>#DIV/0!</v>
      </c>
      <c r="G51" s="198" t="e">
        <f t="shared" si="21"/>
        <v>#N/A</v>
      </c>
      <c r="I51" s="207"/>
      <c r="J51" s="196"/>
      <c r="K51" s="197" t="e">
        <f t="shared" si="18"/>
        <v>#DIV/0!</v>
      </c>
      <c r="L51" s="197" t="e">
        <f t="shared" ref="L51:L100" si="23">K51+L50</f>
        <v>#DIV/0!</v>
      </c>
      <c r="M51" s="198" t="e">
        <f t="shared" si="22"/>
        <v>#DIV/0!</v>
      </c>
    </row>
    <row r="52" spans="2:13" ht="15" hidden="1" outlineLevel="1" thickBot="1">
      <c r="B52" s="207"/>
      <c r="C52" s="196"/>
      <c r="D52" s="197" t="e">
        <f t="shared" si="19"/>
        <v>#DIV/0!</v>
      </c>
      <c r="E52" s="197" t="e">
        <f t="shared" si="20"/>
        <v>#DIV/0!</v>
      </c>
      <c r="F52" s="198" t="e">
        <f t="shared" si="17"/>
        <v>#DIV/0!</v>
      </c>
      <c r="G52" s="198" t="e">
        <f t="shared" si="21"/>
        <v>#N/A</v>
      </c>
      <c r="I52" s="207"/>
      <c r="J52" s="196"/>
      <c r="K52" s="197" t="e">
        <f t="shared" si="18"/>
        <v>#DIV/0!</v>
      </c>
      <c r="L52" s="197" t="e">
        <f t="shared" si="23"/>
        <v>#DIV/0!</v>
      </c>
      <c r="M52" s="198" t="e">
        <f t="shared" si="22"/>
        <v>#DIV/0!</v>
      </c>
    </row>
    <row r="53" spans="2:13" ht="15" hidden="1" outlineLevel="1" thickBot="1">
      <c r="B53" s="207"/>
      <c r="C53" s="196"/>
      <c r="D53" s="197" t="e">
        <f t="shared" si="19"/>
        <v>#DIV/0!</v>
      </c>
      <c r="E53" s="197" t="e">
        <f t="shared" si="20"/>
        <v>#DIV/0!</v>
      </c>
      <c r="F53" s="198" t="e">
        <f t="shared" si="17"/>
        <v>#DIV/0!</v>
      </c>
      <c r="G53" s="198" t="e">
        <f t="shared" si="21"/>
        <v>#N/A</v>
      </c>
      <c r="I53" s="207"/>
      <c r="J53" s="196"/>
      <c r="K53" s="197" t="e">
        <f t="shared" si="18"/>
        <v>#DIV/0!</v>
      </c>
      <c r="L53" s="197" t="e">
        <f t="shared" si="23"/>
        <v>#DIV/0!</v>
      </c>
      <c r="M53" s="198" t="e">
        <f t="shared" si="22"/>
        <v>#DIV/0!</v>
      </c>
    </row>
    <row r="54" spans="2:13" ht="15" hidden="1" outlineLevel="1" thickBot="1">
      <c r="B54" s="207"/>
      <c r="C54" s="196"/>
      <c r="D54" s="197" t="e">
        <f t="shared" si="19"/>
        <v>#DIV/0!</v>
      </c>
      <c r="E54" s="197" t="e">
        <f t="shared" si="20"/>
        <v>#DIV/0!</v>
      </c>
      <c r="F54" s="198" t="e">
        <f t="shared" si="17"/>
        <v>#DIV/0!</v>
      </c>
      <c r="G54" s="198" t="e">
        <f t="shared" si="21"/>
        <v>#N/A</v>
      </c>
      <c r="I54" s="207"/>
      <c r="J54" s="196"/>
      <c r="K54" s="197" t="e">
        <f t="shared" si="18"/>
        <v>#DIV/0!</v>
      </c>
      <c r="L54" s="197" t="e">
        <f t="shared" si="23"/>
        <v>#DIV/0!</v>
      </c>
      <c r="M54" s="198" t="e">
        <f t="shared" si="22"/>
        <v>#DIV/0!</v>
      </c>
    </row>
    <row r="55" spans="2:13" ht="15" hidden="1" outlineLevel="1" thickBot="1">
      <c r="B55" s="207"/>
      <c r="C55" s="196"/>
      <c r="D55" s="197" t="e">
        <f t="shared" si="19"/>
        <v>#DIV/0!</v>
      </c>
      <c r="E55" s="197" t="e">
        <f t="shared" si="20"/>
        <v>#DIV/0!</v>
      </c>
      <c r="F55" s="198" t="e">
        <f t="shared" si="17"/>
        <v>#DIV/0!</v>
      </c>
      <c r="G55" s="198" t="e">
        <f t="shared" si="21"/>
        <v>#N/A</v>
      </c>
      <c r="I55" s="207"/>
      <c r="J55" s="196"/>
      <c r="K55" s="197" t="e">
        <f t="shared" si="18"/>
        <v>#DIV/0!</v>
      </c>
      <c r="L55" s="197" t="e">
        <f t="shared" si="23"/>
        <v>#DIV/0!</v>
      </c>
      <c r="M55" s="198" t="e">
        <f t="shared" si="22"/>
        <v>#DIV/0!</v>
      </c>
    </row>
    <row r="56" spans="2:13" ht="15" hidden="1" outlineLevel="1" thickBot="1">
      <c r="B56" s="207"/>
      <c r="C56" s="196"/>
      <c r="D56" s="197" t="e">
        <f t="shared" si="19"/>
        <v>#DIV/0!</v>
      </c>
      <c r="E56" s="197" t="e">
        <f t="shared" si="20"/>
        <v>#DIV/0!</v>
      </c>
      <c r="F56" s="198" t="e">
        <f t="shared" si="17"/>
        <v>#DIV/0!</v>
      </c>
      <c r="G56" s="198" t="e">
        <f t="shared" si="21"/>
        <v>#N/A</v>
      </c>
      <c r="I56" s="207"/>
      <c r="J56" s="196"/>
      <c r="K56" s="197" t="e">
        <f t="shared" si="18"/>
        <v>#DIV/0!</v>
      </c>
      <c r="L56" s="197" t="e">
        <f t="shared" si="23"/>
        <v>#DIV/0!</v>
      </c>
      <c r="M56" s="198" t="e">
        <f t="shared" si="22"/>
        <v>#DIV/0!</v>
      </c>
    </row>
    <row r="57" spans="2:13" ht="15" hidden="1" outlineLevel="1" thickBot="1">
      <c r="B57" s="207"/>
      <c r="C57" s="196"/>
      <c r="D57" s="197" t="e">
        <f t="shared" si="19"/>
        <v>#DIV/0!</v>
      </c>
      <c r="E57" s="197" t="e">
        <f t="shared" si="20"/>
        <v>#DIV/0!</v>
      </c>
      <c r="F57" s="198" t="e">
        <f t="shared" si="17"/>
        <v>#DIV/0!</v>
      </c>
      <c r="G57" s="198" t="e">
        <f t="shared" si="21"/>
        <v>#N/A</v>
      </c>
      <c r="I57" s="207"/>
      <c r="J57" s="196"/>
      <c r="K57" s="197" t="e">
        <f t="shared" si="18"/>
        <v>#DIV/0!</v>
      </c>
      <c r="L57" s="197" t="e">
        <f t="shared" si="23"/>
        <v>#DIV/0!</v>
      </c>
      <c r="M57" s="198" t="e">
        <f t="shared" si="22"/>
        <v>#DIV/0!</v>
      </c>
    </row>
    <row r="58" spans="2:13" ht="15" hidden="1" outlineLevel="1" thickBot="1">
      <c r="B58" s="207"/>
      <c r="C58" s="196"/>
      <c r="D58" s="197" t="e">
        <f t="shared" si="19"/>
        <v>#DIV/0!</v>
      </c>
      <c r="E58" s="197" t="e">
        <f t="shared" si="20"/>
        <v>#DIV/0!</v>
      </c>
      <c r="F58" s="198" t="e">
        <f t="shared" si="17"/>
        <v>#DIV/0!</v>
      </c>
      <c r="G58" s="198" t="e">
        <f t="shared" si="21"/>
        <v>#N/A</v>
      </c>
      <c r="I58" s="207"/>
      <c r="J58" s="196"/>
      <c r="K58" s="197" t="e">
        <f t="shared" si="18"/>
        <v>#DIV/0!</v>
      </c>
      <c r="L58" s="197" t="e">
        <f t="shared" si="23"/>
        <v>#DIV/0!</v>
      </c>
      <c r="M58" s="198" t="e">
        <f t="shared" si="22"/>
        <v>#DIV/0!</v>
      </c>
    </row>
    <row r="59" spans="2:13" ht="15" hidden="1" outlineLevel="1" thickBot="1">
      <c r="B59" s="207"/>
      <c r="C59" s="196"/>
      <c r="D59" s="197" t="e">
        <f t="shared" si="19"/>
        <v>#DIV/0!</v>
      </c>
      <c r="E59" s="197" t="e">
        <f t="shared" si="20"/>
        <v>#DIV/0!</v>
      </c>
      <c r="F59" s="198" t="e">
        <f t="shared" si="17"/>
        <v>#DIV/0!</v>
      </c>
      <c r="G59" s="198" t="e">
        <f t="shared" si="21"/>
        <v>#N/A</v>
      </c>
      <c r="I59" s="207"/>
      <c r="J59" s="196"/>
      <c r="K59" s="197" t="e">
        <f t="shared" si="18"/>
        <v>#DIV/0!</v>
      </c>
      <c r="L59" s="197" t="e">
        <f t="shared" si="23"/>
        <v>#DIV/0!</v>
      </c>
      <c r="M59" s="198" t="e">
        <f t="shared" si="22"/>
        <v>#DIV/0!</v>
      </c>
    </row>
    <row r="60" spans="2:13" ht="15" hidden="1" outlineLevel="1" thickBot="1">
      <c r="B60" s="207"/>
      <c r="C60" s="196"/>
      <c r="D60" s="197" t="e">
        <f t="shared" si="19"/>
        <v>#DIV/0!</v>
      </c>
      <c r="E60" s="197" t="e">
        <f t="shared" si="20"/>
        <v>#DIV/0!</v>
      </c>
      <c r="F60" s="198" t="e">
        <f t="shared" si="17"/>
        <v>#DIV/0!</v>
      </c>
      <c r="G60" s="198" t="e">
        <f t="shared" si="21"/>
        <v>#N/A</v>
      </c>
      <c r="I60" s="207"/>
      <c r="J60" s="196"/>
      <c r="K60" s="197" t="e">
        <f t="shared" si="18"/>
        <v>#DIV/0!</v>
      </c>
      <c r="L60" s="197" t="e">
        <f t="shared" si="23"/>
        <v>#DIV/0!</v>
      </c>
      <c r="M60" s="198" t="e">
        <f t="shared" si="22"/>
        <v>#DIV/0!</v>
      </c>
    </row>
    <row r="61" spans="2:13" ht="15" hidden="1" outlineLevel="1" thickBot="1">
      <c r="B61" s="207"/>
      <c r="C61" s="196"/>
      <c r="D61" s="197" t="e">
        <f t="shared" si="19"/>
        <v>#DIV/0!</v>
      </c>
      <c r="E61" s="197" t="e">
        <f t="shared" si="20"/>
        <v>#DIV/0!</v>
      </c>
      <c r="F61" s="198" t="e">
        <f t="shared" si="17"/>
        <v>#DIV/0!</v>
      </c>
      <c r="G61" s="198" t="e">
        <f t="shared" si="21"/>
        <v>#N/A</v>
      </c>
      <c r="I61" s="207"/>
      <c r="J61" s="196"/>
      <c r="K61" s="197" t="e">
        <f t="shared" si="18"/>
        <v>#DIV/0!</v>
      </c>
      <c r="L61" s="197" t="e">
        <f t="shared" si="23"/>
        <v>#DIV/0!</v>
      </c>
      <c r="M61" s="198" t="e">
        <f t="shared" si="22"/>
        <v>#DIV/0!</v>
      </c>
    </row>
    <row r="62" spans="2:13" ht="15" hidden="1" outlineLevel="1" thickBot="1">
      <c r="B62" s="207"/>
      <c r="C62" s="196"/>
      <c r="D62" s="197" t="e">
        <f t="shared" si="19"/>
        <v>#DIV/0!</v>
      </c>
      <c r="E62" s="197" t="e">
        <f t="shared" si="20"/>
        <v>#DIV/0!</v>
      </c>
      <c r="F62" s="198" t="e">
        <f t="shared" si="17"/>
        <v>#DIV/0!</v>
      </c>
      <c r="G62" s="198" t="e">
        <f t="shared" si="21"/>
        <v>#N/A</v>
      </c>
      <c r="I62" s="207"/>
      <c r="J62" s="196"/>
      <c r="K62" s="197" t="e">
        <f t="shared" si="18"/>
        <v>#DIV/0!</v>
      </c>
      <c r="L62" s="197" t="e">
        <f t="shared" si="23"/>
        <v>#DIV/0!</v>
      </c>
      <c r="M62" s="198" t="e">
        <f t="shared" si="22"/>
        <v>#DIV/0!</v>
      </c>
    </row>
    <row r="63" spans="2:13" ht="15" hidden="1" outlineLevel="1" thickBot="1">
      <c r="B63" s="207"/>
      <c r="C63" s="196"/>
      <c r="D63" s="197" t="e">
        <f t="shared" si="19"/>
        <v>#DIV/0!</v>
      </c>
      <c r="E63" s="197" t="e">
        <f t="shared" si="20"/>
        <v>#DIV/0!</v>
      </c>
      <c r="F63" s="198" t="e">
        <f t="shared" si="17"/>
        <v>#DIV/0!</v>
      </c>
      <c r="G63" s="198" t="e">
        <f t="shared" si="21"/>
        <v>#N/A</v>
      </c>
      <c r="I63" s="207"/>
      <c r="J63" s="196"/>
      <c r="K63" s="197" t="e">
        <f t="shared" si="18"/>
        <v>#DIV/0!</v>
      </c>
      <c r="L63" s="197" t="e">
        <f t="shared" si="23"/>
        <v>#DIV/0!</v>
      </c>
      <c r="M63" s="198" t="e">
        <f t="shared" si="22"/>
        <v>#DIV/0!</v>
      </c>
    </row>
    <row r="64" spans="2:13" ht="15" hidden="1" outlineLevel="1" thickBot="1">
      <c r="B64" s="207"/>
      <c r="C64" s="196"/>
      <c r="D64" s="197" t="e">
        <f t="shared" si="19"/>
        <v>#DIV/0!</v>
      </c>
      <c r="E64" s="197" t="e">
        <f t="shared" si="20"/>
        <v>#DIV/0!</v>
      </c>
      <c r="F64" s="198" t="e">
        <f t="shared" si="17"/>
        <v>#DIV/0!</v>
      </c>
      <c r="G64" s="198" t="e">
        <f t="shared" si="21"/>
        <v>#N/A</v>
      </c>
      <c r="I64" s="207"/>
      <c r="J64" s="196"/>
      <c r="K64" s="197" t="e">
        <f t="shared" si="18"/>
        <v>#DIV/0!</v>
      </c>
      <c r="L64" s="197" t="e">
        <f t="shared" si="23"/>
        <v>#DIV/0!</v>
      </c>
      <c r="M64" s="198" t="e">
        <f t="shared" si="22"/>
        <v>#DIV/0!</v>
      </c>
    </row>
    <row r="65" spans="2:13" ht="15" hidden="1" outlineLevel="1" thickBot="1">
      <c r="B65" s="207"/>
      <c r="C65" s="196"/>
      <c r="D65" s="197" t="e">
        <f t="shared" si="19"/>
        <v>#DIV/0!</v>
      </c>
      <c r="E65" s="197" t="e">
        <f t="shared" si="20"/>
        <v>#DIV/0!</v>
      </c>
      <c r="F65" s="198" t="e">
        <f t="shared" si="17"/>
        <v>#DIV/0!</v>
      </c>
      <c r="G65" s="198" t="e">
        <f t="shared" si="21"/>
        <v>#N/A</v>
      </c>
      <c r="I65" s="207"/>
      <c r="J65" s="196"/>
      <c r="K65" s="197" t="e">
        <f t="shared" si="18"/>
        <v>#DIV/0!</v>
      </c>
      <c r="L65" s="197" t="e">
        <f t="shared" si="23"/>
        <v>#DIV/0!</v>
      </c>
      <c r="M65" s="198" t="e">
        <f t="shared" si="22"/>
        <v>#DIV/0!</v>
      </c>
    </row>
    <row r="66" spans="2:13" ht="15" hidden="1" outlineLevel="1" thickBot="1">
      <c r="B66" s="207"/>
      <c r="C66" s="196"/>
      <c r="D66" s="197" t="e">
        <f t="shared" si="19"/>
        <v>#DIV/0!</v>
      </c>
      <c r="E66" s="197" t="e">
        <f t="shared" si="20"/>
        <v>#DIV/0!</v>
      </c>
      <c r="F66" s="198" t="e">
        <f t="shared" si="17"/>
        <v>#DIV/0!</v>
      </c>
      <c r="G66" s="198" t="e">
        <f t="shared" si="21"/>
        <v>#N/A</v>
      </c>
      <c r="I66" s="207"/>
      <c r="J66" s="196"/>
      <c r="K66" s="197" t="e">
        <f t="shared" si="18"/>
        <v>#DIV/0!</v>
      </c>
      <c r="L66" s="197" t="e">
        <f t="shared" si="23"/>
        <v>#DIV/0!</v>
      </c>
      <c r="M66" s="198" t="e">
        <f t="shared" si="22"/>
        <v>#DIV/0!</v>
      </c>
    </row>
    <row r="67" spans="2:13" ht="15" hidden="1" outlineLevel="1" thickBot="1">
      <c r="B67" s="207"/>
      <c r="C67" s="196"/>
      <c r="D67" s="197" t="e">
        <f t="shared" si="19"/>
        <v>#DIV/0!</v>
      </c>
      <c r="E67" s="197" t="e">
        <f t="shared" si="20"/>
        <v>#DIV/0!</v>
      </c>
      <c r="F67" s="198" t="e">
        <f t="shared" si="17"/>
        <v>#DIV/0!</v>
      </c>
      <c r="G67" s="198" t="e">
        <f t="shared" si="21"/>
        <v>#N/A</v>
      </c>
      <c r="I67" s="207"/>
      <c r="J67" s="196"/>
      <c r="K67" s="197" t="e">
        <f t="shared" si="18"/>
        <v>#DIV/0!</v>
      </c>
      <c r="L67" s="197" t="e">
        <f t="shared" si="23"/>
        <v>#DIV/0!</v>
      </c>
      <c r="M67" s="198" t="e">
        <f t="shared" si="22"/>
        <v>#DIV/0!</v>
      </c>
    </row>
    <row r="68" spans="2:13" ht="15" hidden="1" outlineLevel="1" thickBot="1">
      <c r="B68" s="207"/>
      <c r="C68" s="196"/>
      <c r="D68" s="197" t="e">
        <f t="shared" si="19"/>
        <v>#DIV/0!</v>
      </c>
      <c r="E68" s="197" t="e">
        <f t="shared" si="20"/>
        <v>#DIV/0!</v>
      </c>
      <c r="F68" s="198" t="e">
        <f t="shared" si="17"/>
        <v>#DIV/0!</v>
      </c>
      <c r="G68" s="198" t="e">
        <f t="shared" si="21"/>
        <v>#N/A</v>
      </c>
      <c r="I68" s="207"/>
      <c r="J68" s="196"/>
      <c r="K68" s="197" t="e">
        <f t="shared" si="18"/>
        <v>#DIV/0!</v>
      </c>
      <c r="L68" s="197" t="e">
        <f t="shared" si="23"/>
        <v>#DIV/0!</v>
      </c>
      <c r="M68" s="198" t="e">
        <f t="shared" si="22"/>
        <v>#DIV/0!</v>
      </c>
    </row>
    <row r="69" spans="2:13" ht="15" hidden="1" outlineLevel="1" thickBot="1">
      <c r="B69" s="207"/>
      <c r="C69" s="196"/>
      <c r="D69" s="197" t="e">
        <f t="shared" si="19"/>
        <v>#DIV/0!</v>
      </c>
      <c r="E69" s="197" t="e">
        <f t="shared" si="20"/>
        <v>#DIV/0!</v>
      </c>
      <c r="F69" s="198" t="e">
        <f t="shared" si="17"/>
        <v>#DIV/0!</v>
      </c>
      <c r="G69" s="198" t="e">
        <f t="shared" si="21"/>
        <v>#N/A</v>
      </c>
      <c r="I69" s="207"/>
      <c r="J69" s="196"/>
      <c r="K69" s="197" t="e">
        <f t="shared" si="18"/>
        <v>#DIV/0!</v>
      </c>
      <c r="L69" s="197" t="e">
        <f t="shared" si="23"/>
        <v>#DIV/0!</v>
      </c>
      <c r="M69" s="198" t="e">
        <f t="shared" si="22"/>
        <v>#DIV/0!</v>
      </c>
    </row>
    <row r="70" spans="2:13" ht="15" hidden="1" outlineLevel="1" thickBot="1">
      <c r="B70" s="207"/>
      <c r="C70" s="196"/>
      <c r="D70" s="197" t="e">
        <f t="shared" si="19"/>
        <v>#DIV/0!</v>
      </c>
      <c r="E70" s="197" t="e">
        <f t="shared" si="20"/>
        <v>#DIV/0!</v>
      </c>
      <c r="F70" s="198" t="e">
        <f t="shared" si="17"/>
        <v>#DIV/0!</v>
      </c>
      <c r="G70" s="198" t="e">
        <f t="shared" si="21"/>
        <v>#N/A</v>
      </c>
      <c r="I70" s="207"/>
      <c r="J70" s="196"/>
      <c r="K70" s="197" t="e">
        <f t="shared" si="18"/>
        <v>#DIV/0!</v>
      </c>
      <c r="L70" s="197" t="e">
        <f t="shared" si="23"/>
        <v>#DIV/0!</v>
      </c>
      <c r="M70" s="198" t="e">
        <f t="shared" si="22"/>
        <v>#DIV/0!</v>
      </c>
    </row>
    <row r="71" spans="2:13" ht="15" hidden="1" outlineLevel="1" thickBot="1">
      <c r="B71" s="207"/>
      <c r="C71" s="196"/>
      <c r="D71" s="197" t="e">
        <f t="shared" si="19"/>
        <v>#DIV/0!</v>
      </c>
      <c r="E71" s="197" t="e">
        <f t="shared" si="20"/>
        <v>#DIV/0!</v>
      </c>
      <c r="F71" s="198" t="e">
        <f t="shared" si="17"/>
        <v>#DIV/0!</v>
      </c>
      <c r="G71" s="198" t="e">
        <f t="shared" si="21"/>
        <v>#N/A</v>
      </c>
      <c r="I71" s="207"/>
      <c r="J71" s="196"/>
      <c r="K71" s="197" t="e">
        <f t="shared" si="18"/>
        <v>#DIV/0!</v>
      </c>
      <c r="L71" s="197" t="e">
        <f t="shared" si="23"/>
        <v>#DIV/0!</v>
      </c>
      <c r="M71" s="198" t="e">
        <f t="shared" si="22"/>
        <v>#DIV/0!</v>
      </c>
    </row>
    <row r="72" spans="2:13" ht="15" hidden="1" outlineLevel="1" thickBot="1">
      <c r="B72" s="207"/>
      <c r="C72" s="196"/>
      <c r="D72" s="197" t="e">
        <f t="shared" si="19"/>
        <v>#DIV/0!</v>
      </c>
      <c r="E72" s="197" t="e">
        <f t="shared" si="20"/>
        <v>#DIV/0!</v>
      </c>
      <c r="F72" s="198" t="e">
        <f t="shared" si="17"/>
        <v>#DIV/0!</v>
      </c>
      <c r="G72" s="198" t="e">
        <f t="shared" si="21"/>
        <v>#N/A</v>
      </c>
      <c r="I72" s="207"/>
      <c r="J72" s="196"/>
      <c r="K72" s="197" t="e">
        <f t="shared" si="18"/>
        <v>#DIV/0!</v>
      </c>
      <c r="L72" s="197" t="e">
        <f t="shared" si="23"/>
        <v>#DIV/0!</v>
      </c>
      <c r="M72" s="198" t="e">
        <f t="shared" si="22"/>
        <v>#DIV/0!</v>
      </c>
    </row>
    <row r="73" spans="2:13" ht="15" hidden="1" outlineLevel="1" thickBot="1">
      <c r="B73" s="207"/>
      <c r="C73" s="196"/>
      <c r="D73" s="197" t="e">
        <f t="shared" si="19"/>
        <v>#DIV/0!</v>
      </c>
      <c r="E73" s="197" t="e">
        <f t="shared" si="20"/>
        <v>#DIV/0!</v>
      </c>
      <c r="F73" s="198" t="e">
        <f t="shared" si="17"/>
        <v>#DIV/0!</v>
      </c>
      <c r="G73" s="198" t="e">
        <f t="shared" si="21"/>
        <v>#N/A</v>
      </c>
      <c r="I73" s="207"/>
      <c r="J73" s="196"/>
      <c r="K73" s="197" t="e">
        <f t="shared" si="18"/>
        <v>#DIV/0!</v>
      </c>
      <c r="L73" s="197" t="e">
        <f t="shared" si="23"/>
        <v>#DIV/0!</v>
      </c>
      <c r="M73" s="198" t="e">
        <f t="shared" si="22"/>
        <v>#DIV/0!</v>
      </c>
    </row>
    <row r="74" spans="2:13" ht="15" hidden="1" outlineLevel="1" thickBot="1">
      <c r="B74" s="207"/>
      <c r="C74" s="196"/>
      <c r="D74" s="197" t="e">
        <f t="shared" si="19"/>
        <v>#DIV/0!</v>
      </c>
      <c r="E74" s="197" t="e">
        <f t="shared" si="20"/>
        <v>#DIV/0!</v>
      </c>
      <c r="F74" s="198" t="e">
        <f t="shared" si="17"/>
        <v>#DIV/0!</v>
      </c>
      <c r="G74" s="198" t="e">
        <f t="shared" si="21"/>
        <v>#N/A</v>
      </c>
      <c r="I74" s="207"/>
      <c r="J74" s="196"/>
      <c r="K74" s="197" t="e">
        <f t="shared" si="18"/>
        <v>#DIV/0!</v>
      </c>
      <c r="L74" s="197" t="e">
        <f t="shared" si="23"/>
        <v>#DIV/0!</v>
      </c>
      <c r="M74" s="198" t="e">
        <f t="shared" si="22"/>
        <v>#DIV/0!</v>
      </c>
    </row>
    <row r="75" spans="2:13" ht="15" hidden="1" outlineLevel="1" thickBot="1">
      <c r="B75" s="207"/>
      <c r="C75" s="196"/>
      <c r="D75" s="197" t="e">
        <f t="shared" si="19"/>
        <v>#DIV/0!</v>
      </c>
      <c r="E75" s="197" t="e">
        <f t="shared" si="20"/>
        <v>#DIV/0!</v>
      </c>
      <c r="F75" s="198" t="e">
        <f t="shared" si="17"/>
        <v>#DIV/0!</v>
      </c>
      <c r="G75" s="198" t="e">
        <f t="shared" si="21"/>
        <v>#N/A</v>
      </c>
      <c r="I75" s="207"/>
      <c r="J75" s="196"/>
      <c r="K75" s="197" t="e">
        <f t="shared" si="18"/>
        <v>#DIV/0!</v>
      </c>
      <c r="L75" s="197" t="e">
        <f t="shared" si="23"/>
        <v>#DIV/0!</v>
      </c>
      <c r="M75" s="198" t="e">
        <f t="shared" si="22"/>
        <v>#DIV/0!</v>
      </c>
    </row>
    <row r="76" spans="2:13" ht="15" hidden="1" outlineLevel="1" thickBot="1">
      <c r="B76" s="207"/>
      <c r="C76" s="196"/>
      <c r="D76" s="197" t="e">
        <f t="shared" si="19"/>
        <v>#DIV/0!</v>
      </c>
      <c r="E76" s="197" t="e">
        <f t="shared" si="20"/>
        <v>#DIV/0!</v>
      </c>
      <c r="F76" s="198" t="e">
        <f t="shared" si="17"/>
        <v>#DIV/0!</v>
      </c>
      <c r="G76" s="198" t="e">
        <f t="shared" si="21"/>
        <v>#N/A</v>
      </c>
      <c r="I76" s="207"/>
      <c r="J76" s="196"/>
      <c r="K76" s="197" t="e">
        <f t="shared" si="18"/>
        <v>#DIV/0!</v>
      </c>
      <c r="L76" s="197" t="e">
        <f t="shared" si="23"/>
        <v>#DIV/0!</v>
      </c>
      <c r="M76" s="198" t="e">
        <f t="shared" si="22"/>
        <v>#DIV/0!</v>
      </c>
    </row>
    <row r="77" spans="2:13" ht="15" hidden="1" outlineLevel="1" thickBot="1">
      <c r="B77" s="207"/>
      <c r="C77" s="196"/>
      <c r="D77" s="197" t="e">
        <f t="shared" si="19"/>
        <v>#DIV/0!</v>
      </c>
      <c r="E77" s="197" t="e">
        <f t="shared" si="20"/>
        <v>#DIV/0!</v>
      </c>
      <c r="F77" s="198" t="e">
        <f t="shared" si="17"/>
        <v>#DIV/0!</v>
      </c>
      <c r="G77" s="198" t="e">
        <f t="shared" si="21"/>
        <v>#N/A</v>
      </c>
      <c r="I77" s="207"/>
      <c r="J77" s="196"/>
      <c r="K77" s="197" t="e">
        <f t="shared" si="18"/>
        <v>#DIV/0!</v>
      </c>
      <c r="L77" s="197" t="e">
        <f t="shared" si="23"/>
        <v>#DIV/0!</v>
      </c>
      <c r="M77" s="198" t="e">
        <f t="shared" si="22"/>
        <v>#DIV/0!</v>
      </c>
    </row>
    <row r="78" spans="2:13" ht="15" hidden="1" outlineLevel="1" thickBot="1">
      <c r="B78" s="207"/>
      <c r="C78" s="196"/>
      <c r="D78" s="197" t="e">
        <f t="shared" si="19"/>
        <v>#DIV/0!</v>
      </c>
      <c r="E78" s="197" t="e">
        <f t="shared" si="20"/>
        <v>#DIV/0!</v>
      </c>
      <c r="F78" s="198" t="e">
        <f t="shared" si="17"/>
        <v>#DIV/0!</v>
      </c>
      <c r="G78" s="198" t="e">
        <f t="shared" si="21"/>
        <v>#N/A</v>
      </c>
      <c r="I78" s="207"/>
      <c r="J78" s="196"/>
      <c r="K78" s="197" t="e">
        <f t="shared" si="18"/>
        <v>#DIV/0!</v>
      </c>
      <c r="L78" s="197" t="e">
        <f t="shared" si="23"/>
        <v>#DIV/0!</v>
      </c>
      <c r="M78" s="198" t="e">
        <f t="shared" si="22"/>
        <v>#DIV/0!</v>
      </c>
    </row>
    <row r="79" spans="2:13" ht="15" hidden="1" outlineLevel="1" thickBot="1">
      <c r="B79" s="207"/>
      <c r="C79" s="196"/>
      <c r="D79" s="197" t="e">
        <f t="shared" si="19"/>
        <v>#DIV/0!</v>
      </c>
      <c r="E79" s="197" t="e">
        <f t="shared" si="20"/>
        <v>#DIV/0!</v>
      </c>
      <c r="F79" s="198" t="e">
        <f t="shared" si="17"/>
        <v>#DIV/0!</v>
      </c>
      <c r="G79" s="198" t="e">
        <f t="shared" si="21"/>
        <v>#N/A</v>
      </c>
      <c r="I79" s="207"/>
      <c r="J79" s="196"/>
      <c r="K79" s="197" t="e">
        <f t="shared" si="18"/>
        <v>#DIV/0!</v>
      </c>
      <c r="L79" s="197" t="e">
        <f t="shared" si="23"/>
        <v>#DIV/0!</v>
      </c>
      <c r="M79" s="198" t="e">
        <f t="shared" si="22"/>
        <v>#DIV/0!</v>
      </c>
    </row>
    <row r="80" spans="2:13" ht="15" hidden="1" outlineLevel="1" thickBot="1">
      <c r="B80" s="207"/>
      <c r="C80" s="196"/>
      <c r="D80" s="197" t="e">
        <f t="shared" si="19"/>
        <v>#DIV/0!</v>
      </c>
      <c r="E80" s="197" t="e">
        <f t="shared" si="20"/>
        <v>#DIV/0!</v>
      </c>
      <c r="F80" s="198" t="e">
        <f t="shared" si="17"/>
        <v>#DIV/0!</v>
      </c>
      <c r="G80" s="198" t="e">
        <f t="shared" si="21"/>
        <v>#N/A</v>
      </c>
      <c r="I80" s="207"/>
      <c r="J80" s="196"/>
      <c r="K80" s="197" t="e">
        <f t="shared" si="18"/>
        <v>#DIV/0!</v>
      </c>
      <c r="L80" s="197" t="e">
        <f t="shared" si="23"/>
        <v>#DIV/0!</v>
      </c>
      <c r="M80" s="198" t="e">
        <f t="shared" si="22"/>
        <v>#DIV/0!</v>
      </c>
    </row>
    <row r="81" spans="2:13" ht="15" hidden="1" customHeight="1" outlineLevel="1">
      <c r="B81" s="207"/>
      <c r="C81" s="196"/>
      <c r="D81" s="197" t="e">
        <f t="shared" si="19"/>
        <v>#DIV/0!</v>
      </c>
      <c r="E81" s="197" t="e">
        <f t="shared" si="20"/>
        <v>#DIV/0!</v>
      </c>
      <c r="F81" s="198" t="e">
        <f t="shared" si="17"/>
        <v>#DIV/0!</v>
      </c>
      <c r="G81" s="198" t="e">
        <f t="shared" si="21"/>
        <v>#N/A</v>
      </c>
      <c r="I81" s="207"/>
      <c r="J81" s="196"/>
      <c r="K81" s="197" t="e">
        <f t="shared" si="18"/>
        <v>#DIV/0!</v>
      </c>
      <c r="L81" s="197" t="e">
        <f t="shared" si="23"/>
        <v>#DIV/0!</v>
      </c>
      <c r="M81" s="198" t="e">
        <f t="shared" si="22"/>
        <v>#DIV/0!</v>
      </c>
    </row>
    <row r="82" spans="2:13" ht="15" hidden="1" outlineLevel="1" thickBot="1">
      <c r="B82" s="207"/>
      <c r="C82" s="196"/>
      <c r="D82" s="197" t="e">
        <f t="shared" si="19"/>
        <v>#DIV/0!</v>
      </c>
      <c r="E82" s="197" t="e">
        <f t="shared" si="20"/>
        <v>#DIV/0!</v>
      </c>
      <c r="F82" s="198" t="e">
        <f t="shared" si="17"/>
        <v>#DIV/0!</v>
      </c>
      <c r="G82" s="198" t="e">
        <f t="shared" si="21"/>
        <v>#N/A</v>
      </c>
      <c r="I82" s="207"/>
      <c r="J82" s="196"/>
      <c r="K82" s="197" t="e">
        <f t="shared" si="18"/>
        <v>#DIV/0!</v>
      </c>
      <c r="L82" s="197" t="e">
        <f t="shared" si="23"/>
        <v>#DIV/0!</v>
      </c>
      <c r="M82" s="198" t="e">
        <f t="shared" si="22"/>
        <v>#DIV/0!</v>
      </c>
    </row>
    <row r="83" spans="2:13" ht="15" hidden="1" outlineLevel="1" thickBot="1">
      <c r="B83" s="207"/>
      <c r="C83" s="196"/>
      <c r="D83" s="197" t="e">
        <f t="shared" si="19"/>
        <v>#DIV/0!</v>
      </c>
      <c r="E83" s="197" t="e">
        <f t="shared" si="20"/>
        <v>#DIV/0!</v>
      </c>
      <c r="F83" s="198" t="e">
        <f t="shared" si="17"/>
        <v>#DIV/0!</v>
      </c>
      <c r="G83" s="198" t="e">
        <f t="shared" si="21"/>
        <v>#N/A</v>
      </c>
      <c r="I83" s="207"/>
      <c r="J83" s="196"/>
      <c r="K83" s="197" t="e">
        <f t="shared" si="18"/>
        <v>#DIV/0!</v>
      </c>
      <c r="L83" s="197" t="e">
        <f t="shared" si="23"/>
        <v>#DIV/0!</v>
      </c>
      <c r="M83" s="198" t="e">
        <f t="shared" si="22"/>
        <v>#DIV/0!</v>
      </c>
    </row>
    <row r="84" spans="2:13" ht="15" hidden="1" outlineLevel="1" thickBot="1">
      <c r="B84" s="207"/>
      <c r="C84" s="196"/>
      <c r="D84" s="197" t="e">
        <f t="shared" si="19"/>
        <v>#DIV/0!</v>
      </c>
      <c r="E84" s="197" t="e">
        <f t="shared" si="20"/>
        <v>#DIV/0!</v>
      </c>
      <c r="F84" s="198" t="e">
        <f t="shared" si="17"/>
        <v>#DIV/0!</v>
      </c>
      <c r="G84" s="198" t="e">
        <f t="shared" si="21"/>
        <v>#N/A</v>
      </c>
      <c r="I84" s="207"/>
      <c r="J84" s="196"/>
      <c r="K84" s="197" t="e">
        <f t="shared" si="18"/>
        <v>#DIV/0!</v>
      </c>
      <c r="L84" s="197" t="e">
        <f t="shared" si="23"/>
        <v>#DIV/0!</v>
      </c>
      <c r="M84" s="198" t="e">
        <f t="shared" si="22"/>
        <v>#DIV/0!</v>
      </c>
    </row>
    <row r="85" spans="2:13" ht="15" hidden="1" outlineLevel="1" thickBot="1">
      <c r="B85" s="207"/>
      <c r="C85" s="196"/>
      <c r="D85" s="197" t="e">
        <f t="shared" si="19"/>
        <v>#DIV/0!</v>
      </c>
      <c r="E85" s="197" t="e">
        <f t="shared" si="20"/>
        <v>#DIV/0!</v>
      </c>
      <c r="F85" s="198" t="e">
        <f t="shared" si="17"/>
        <v>#DIV/0!</v>
      </c>
      <c r="G85" s="198" t="e">
        <f t="shared" si="21"/>
        <v>#N/A</v>
      </c>
      <c r="I85" s="207"/>
      <c r="J85" s="196"/>
      <c r="K85" s="197" t="e">
        <f t="shared" si="18"/>
        <v>#DIV/0!</v>
      </c>
      <c r="L85" s="197" t="e">
        <f t="shared" si="23"/>
        <v>#DIV/0!</v>
      </c>
      <c r="M85" s="198" t="e">
        <f t="shared" si="22"/>
        <v>#DIV/0!</v>
      </c>
    </row>
    <row r="86" spans="2:13" ht="15" hidden="1" outlineLevel="1" thickBot="1">
      <c r="B86" s="207"/>
      <c r="C86" s="196"/>
      <c r="D86" s="197" t="e">
        <f t="shared" si="19"/>
        <v>#DIV/0!</v>
      </c>
      <c r="E86" s="197" t="e">
        <f t="shared" si="20"/>
        <v>#DIV/0!</v>
      </c>
      <c r="F86" s="198" t="e">
        <f t="shared" si="17"/>
        <v>#DIV/0!</v>
      </c>
      <c r="G86" s="198" t="e">
        <f t="shared" si="21"/>
        <v>#N/A</v>
      </c>
      <c r="I86" s="207"/>
      <c r="J86" s="196"/>
      <c r="K86" s="197" t="e">
        <f t="shared" si="18"/>
        <v>#DIV/0!</v>
      </c>
      <c r="L86" s="197" t="e">
        <f t="shared" si="23"/>
        <v>#DIV/0!</v>
      </c>
      <c r="M86" s="198" t="e">
        <f t="shared" si="22"/>
        <v>#DIV/0!</v>
      </c>
    </row>
    <row r="87" spans="2:13" ht="15" hidden="1" outlineLevel="1" thickBot="1">
      <c r="B87" s="207"/>
      <c r="C87" s="196"/>
      <c r="D87" s="197" t="e">
        <f t="shared" si="19"/>
        <v>#DIV/0!</v>
      </c>
      <c r="E87" s="197" t="e">
        <f t="shared" si="20"/>
        <v>#DIV/0!</v>
      </c>
      <c r="F87" s="198" t="e">
        <f t="shared" si="17"/>
        <v>#DIV/0!</v>
      </c>
      <c r="G87" s="198" t="e">
        <f t="shared" si="21"/>
        <v>#N/A</v>
      </c>
      <c r="I87" s="207"/>
      <c r="J87" s="196"/>
      <c r="K87" s="197" t="e">
        <f t="shared" si="18"/>
        <v>#DIV/0!</v>
      </c>
      <c r="L87" s="197" t="e">
        <f t="shared" si="23"/>
        <v>#DIV/0!</v>
      </c>
      <c r="M87" s="198" t="e">
        <f t="shared" si="22"/>
        <v>#DIV/0!</v>
      </c>
    </row>
    <row r="88" spans="2:13" ht="15" hidden="1" outlineLevel="1" thickBot="1">
      <c r="B88" s="207"/>
      <c r="C88" s="196"/>
      <c r="D88" s="197" t="e">
        <f t="shared" si="19"/>
        <v>#DIV/0!</v>
      </c>
      <c r="E88" s="197" t="e">
        <f t="shared" si="20"/>
        <v>#DIV/0!</v>
      </c>
      <c r="F88" s="198" t="e">
        <f t="shared" si="17"/>
        <v>#DIV/0!</v>
      </c>
      <c r="G88" s="198" t="e">
        <f t="shared" si="21"/>
        <v>#N/A</v>
      </c>
      <c r="I88" s="207"/>
      <c r="J88" s="196"/>
      <c r="K88" s="197" t="e">
        <f t="shared" si="18"/>
        <v>#DIV/0!</v>
      </c>
      <c r="L88" s="197" t="e">
        <f t="shared" si="23"/>
        <v>#DIV/0!</v>
      </c>
      <c r="M88" s="198" t="e">
        <f t="shared" si="22"/>
        <v>#DIV/0!</v>
      </c>
    </row>
    <row r="89" spans="2:13" ht="15" hidden="1" outlineLevel="1" thickBot="1">
      <c r="B89" s="207"/>
      <c r="C89" s="196"/>
      <c r="D89" s="197" t="e">
        <f t="shared" si="19"/>
        <v>#DIV/0!</v>
      </c>
      <c r="E89" s="197" t="e">
        <f t="shared" si="20"/>
        <v>#DIV/0!</v>
      </c>
      <c r="F89" s="198" t="e">
        <f t="shared" si="17"/>
        <v>#DIV/0!</v>
      </c>
      <c r="G89" s="198" t="e">
        <f t="shared" si="21"/>
        <v>#N/A</v>
      </c>
      <c r="I89" s="207"/>
      <c r="J89" s="196"/>
      <c r="K89" s="197" t="e">
        <f t="shared" si="18"/>
        <v>#DIV/0!</v>
      </c>
      <c r="L89" s="197" t="e">
        <f t="shared" si="23"/>
        <v>#DIV/0!</v>
      </c>
      <c r="M89" s="198" t="e">
        <f t="shared" si="22"/>
        <v>#DIV/0!</v>
      </c>
    </row>
    <row r="90" spans="2:13" ht="15" hidden="1" outlineLevel="1" thickBot="1">
      <c r="B90" s="207"/>
      <c r="C90" s="196"/>
      <c r="D90" s="197" t="e">
        <f t="shared" si="19"/>
        <v>#DIV/0!</v>
      </c>
      <c r="E90" s="197" t="e">
        <f t="shared" si="20"/>
        <v>#DIV/0!</v>
      </c>
      <c r="F90" s="198" t="e">
        <f t="shared" si="17"/>
        <v>#DIV/0!</v>
      </c>
      <c r="G90" s="198" t="e">
        <f t="shared" si="21"/>
        <v>#N/A</v>
      </c>
      <c r="I90" s="207"/>
      <c r="J90" s="196"/>
      <c r="K90" s="197" t="e">
        <f t="shared" si="18"/>
        <v>#DIV/0!</v>
      </c>
      <c r="L90" s="197" t="e">
        <f t="shared" si="23"/>
        <v>#DIV/0!</v>
      </c>
      <c r="M90" s="198" t="e">
        <f t="shared" si="22"/>
        <v>#DIV/0!</v>
      </c>
    </row>
    <row r="91" spans="2:13" ht="15" hidden="1" outlineLevel="1" thickBot="1">
      <c r="B91" s="207"/>
      <c r="C91" s="196"/>
      <c r="D91" s="197" t="e">
        <f t="shared" si="19"/>
        <v>#DIV/0!</v>
      </c>
      <c r="E91" s="197" t="e">
        <f t="shared" si="20"/>
        <v>#DIV/0!</v>
      </c>
      <c r="F91" s="198" t="e">
        <f t="shared" si="17"/>
        <v>#DIV/0!</v>
      </c>
      <c r="G91" s="198" t="e">
        <f t="shared" si="21"/>
        <v>#N/A</v>
      </c>
      <c r="I91" s="207"/>
      <c r="J91" s="196"/>
      <c r="K91" s="197" t="e">
        <f t="shared" si="18"/>
        <v>#DIV/0!</v>
      </c>
      <c r="L91" s="197" t="e">
        <f t="shared" si="23"/>
        <v>#DIV/0!</v>
      </c>
      <c r="M91" s="198" t="e">
        <f t="shared" si="22"/>
        <v>#DIV/0!</v>
      </c>
    </row>
    <row r="92" spans="2:13" ht="15" hidden="1" outlineLevel="1" thickBot="1">
      <c r="B92" s="207"/>
      <c r="C92" s="196"/>
      <c r="D92" s="197" t="e">
        <f t="shared" si="19"/>
        <v>#DIV/0!</v>
      </c>
      <c r="E92" s="197" t="e">
        <f t="shared" si="20"/>
        <v>#DIV/0!</v>
      </c>
      <c r="F92" s="198" t="e">
        <f t="shared" si="17"/>
        <v>#DIV/0!</v>
      </c>
      <c r="G92" s="198" t="e">
        <f t="shared" si="21"/>
        <v>#N/A</v>
      </c>
      <c r="I92" s="207"/>
      <c r="J92" s="196"/>
      <c r="K92" s="197" t="e">
        <f t="shared" si="18"/>
        <v>#DIV/0!</v>
      </c>
      <c r="L92" s="197" t="e">
        <f t="shared" si="23"/>
        <v>#DIV/0!</v>
      </c>
      <c r="M92" s="198" t="e">
        <f t="shared" si="22"/>
        <v>#DIV/0!</v>
      </c>
    </row>
    <row r="93" spans="2:13" ht="15" hidden="1" outlineLevel="1" thickBot="1">
      <c r="B93" s="207"/>
      <c r="C93" s="196"/>
      <c r="D93" s="197" t="e">
        <f t="shared" si="19"/>
        <v>#DIV/0!</v>
      </c>
      <c r="E93" s="197" t="e">
        <f>D93+E92</f>
        <v>#DIV/0!</v>
      </c>
      <c r="F93" s="198" t="e">
        <f t="shared" si="17"/>
        <v>#DIV/0!</v>
      </c>
      <c r="G93" s="198" t="e">
        <f t="shared" si="21"/>
        <v>#N/A</v>
      </c>
      <c r="I93" s="207"/>
      <c r="J93" s="196"/>
      <c r="K93" s="197" t="e">
        <f t="shared" si="18"/>
        <v>#DIV/0!</v>
      </c>
      <c r="L93" s="197" t="e">
        <f t="shared" si="23"/>
        <v>#DIV/0!</v>
      </c>
      <c r="M93" s="198" t="e">
        <f t="shared" si="22"/>
        <v>#DIV/0!</v>
      </c>
    </row>
    <row r="94" spans="2:13" ht="15" hidden="1" outlineLevel="1" thickBot="1">
      <c r="B94" s="207"/>
      <c r="C94" s="196"/>
      <c r="D94" s="197" t="e">
        <f t="shared" si="19"/>
        <v>#DIV/0!</v>
      </c>
      <c r="E94" s="197" t="e">
        <f t="shared" si="20"/>
        <v>#DIV/0!</v>
      </c>
      <c r="F94" s="198" t="e">
        <f t="shared" si="17"/>
        <v>#DIV/0!</v>
      </c>
      <c r="G94" s="198" t="e">
        <f t="shared" si="21"/>
        <v>#N/A</v>
      </c>
      <c r="I94" s="207"/>
      <c r="J94" s="196"/>
      <c r="K94" s="197" t="e">
        <f t="shared" si="18"/>
        <v>#DIV/0!</v>
      </c>
      <c r="L94" s="197" t="e">
        <f t="shared" si="23"/>
        <v>#DIV/0!</v>
      </c>
      <c r="M94" s="198" t="e">
        <f t="shared" si="22"/>
        <v>#DIV/0!</v>
      </c>
    </row>
    <row r="95" spans="2:13" ht="15" hidden="1" outlineLevel="1" thickBot="1">
      <c r="B95" s="207"/>
      <c r="C95" s="196"/>
      <c r="D95" s="197" t="e">
        <f t="shared" si="19"/>
        <v>#DIV/0!</v>
      </c>
      <c r="E95" s="197" t="e">
        <f t="shared" si="20"/>
        <v>#DIV/0!</v>
      </c>
      <c r="F95" s="198" t="e">
        <f t="shared" si="17"/>
        <v>#DIV/0!</v>
      </c>
      <c r="G95" s="198" t="e">
        <f t="shared" si="21"/>
        <v>#N/A</v>
      </c>
      <c r="I95" s="207"/>
      <c r="J95" s="196"/>
      <c r="K95" s="197" t="e">
        <f t="shared" si="18"/>
        <v>#DIV/0!</v>
      </c>
      <c r="L95" s="197" t="e">
        <f t="shared" si="23"/>
        <v>#DIV/0!</v>
      </c>
      <c r="M95" s="198" t="e">
        <f t="shared" si="22"/>
        <v>#DIV/0!</v>
      </c>
    </row>
    <row r="96" spans="2:13" ht="15" hidden="1" outlineLevel="1" thickBot="1">
      <c r="B96" s="207"/>
      <c r="C96" s="196"/>
      <c r="D96" s="197" t="e">
        <f t="shared" si="19"/>
        <v>#DIV/0!</v>
      </c>
      <c r="E96" s="197" t="e">
        <f t="shared" si="20"/>
        <v>#DIV/0!</v>
      </c>
      <c r="F96" s="198" t="e">
        <f t="shared" si="17"/>
        <v>#DIV/0!</v>
      </c>
      <c r="G96" s="198" t="e">
        <f t="shared" si="21"/>
        <v>#N/A</v>
      </c>
      <c r="I96" s="207"/>
      <c r="J96" s="196"/>
      <c r="K96" s="197" t="e">
        <f t="shared" si="18"/>
        <v>#DIV/0!</v>
      </c>
      <c r="L96" s="197" t="e">
        <f t="shared" si="23"/>
        <v>#DIV/0!</v>
      </c>
      <c r="M96" s="198" t="e">
        <f t="shared" si="22"/>
        <v>#DIV/0!</v>
      </c>
    </row>
    <row r="97" spans="2:13" ht="16" hidden="1" customHeight="1" outlineLevel="1">
      <c r="B97" s="207"/>
      <c r="C97" s="196"/>
      <c r="D97" s="197" t="e">
        <f t="shared" si="19"/>
        <v>#DIV/0!</v>
      </c>
      <c r="E97" s="197" t="e">
        <f t="shared" si="20"/>
        <v>#DIV/0!</v>
      </c>
      <c r="F97" s="198" t="e">
        <f t="shared" si="17"/>
        <v>#DIV/0!</v>
      </c>
      <c r="G97" s="198" t="e">
        <f t="shared" si="21"/>
        <v>#N/A</v>
      </c>
      <c r="I97" s="207"/>
      <c r="J97" s="196"/>
      <c r="K97" s="197" t="e">
        <f t="shared" si="18"/>
        <v>#DIV/0!</v>
      </c>
      <c r="L97" s="197" t="e">
        <f t="shared" si="23"/>
        <v>#DIV/0!</v>
      </c>
      <c r="M97" s="198" t="e">
        <f t="shared" si="22"/>
        <v>#DIV/0!</v>
      </c>
    </row>
    <row r="98" spans="2:13" ht="15" hidden="1" outlineLevel="1" thickBot="1">
      <c r="B98" s="207"/>
      <c r="C98" s="196"/>
      <c r="D98" s="197" t="e">
        <f t="shared" si="19"/>
        <v>#DIV/0!</v>
      </c>
      <c r="E98" s="197" t="e">
        <f t="shared" si="20"/>
        <v>#DIV/0!</v>
      </c>
      <c r="F98" s="198" t="e">
        <f t="shared" si="17"/>
        <v>#DIV/0!</v>
      </c>
      <c r="G98" s="198" t="e">
        <f t="shared" si="21"/>
        <v>#N/A</v>
      </c>
      <c r="I98" s="207"/>
      <c r="J98" s="196"/>
      <c r="K98" s="197" t="e">
        <f t="shared" si="18"/>
        <v>#DIV/0!</v>
      </c>
      <c r="L98" s="197" t="e">
        <f t="shared" si="23"/>
        <v>#DIV/0!</v>
      </c>
      <c r="M98" s="198" t="e">
        <f t="shared" si="22"/>
        <v>#DIV/0!</v>
      </c>
    </row>
    <row r="99" spans="2:13" ht="15" hidden="1" outlineLevel="1" thickBot="1">
      <c r="B99" s="207"/>
      <c r="C99" s="196"/>
      <c r="D99" s="197" t="e">
        <f t="shared" si="19"/>
        <v>#DIV/0!</v>
      </c>
      <c r="E99" s="197" t="e">
        <f t="shared" si="20"/>
        <v>#DIV/0!</v>
      </c>
      <c r="F99" s="198" t="e">
        <f t="shared" si="17"/>
        <v>#DIV/0!</v>
      </c>
      <c r="G99" s="198" t="e">
        <f t="shared" si="21"/>
        <v>#N/A</v>
      </c>
      <c r="I99" s="207"/>
      <c r="J99" s="196"/>
      <c r="K99" s="197" t="e">
        <f t="shared" si="18"/>
        <v>#DIV/0!</v>
      </c>
      <c r="L99" s="197" t="e">
        <f t="shared" si="23"/>
        <v>#DIV/0!</v>
      </c>
      <c r="M99" s="198" t="e">
        <f t="shared" si="22"/>
        <v>#DIV/0!</v>
      </c>
    </row>
    <row r="100" spans="2:13" ht="15" hidden="1" outlineLevel="1" thickBot="1">
      <c r="B100" s="207"/>
      <c r="C100" s="196"/>
      <c r="D100" s="197" t="e">
        <f t="shared" si="19"/>
        <v>#DIV/0!</v>
      </c>
      <c r="E100" s="197" t="e">
        <f t="shared" si="20"/>
        <v>#DIV/0!</v>
      </c>
      <c r="F100" s="198" t="e">
        <f t="shared" si="17"/>
        <v>#DIV/0!</v>
      </c>
      <c r="G100" s="198" t="e">
        <f t="shared" si="21"/>
        <v>#N/A</v>
      </c>
      <c r="I100" s="207"/>
      <c r="J100" s="196"/>
      <c r="K100" s="197" t="e">
        <f t="shared" si="18"/>
        <v>#DIV/0!</v>
      </c>
      <c r="L100" s="197" t="e">
        <f t="shared" si="23"/>
        <v>#DIV/0!</v>
      </c>
      <c r="M100" s="198" t="e">
        <f t="shared" si="2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4" type="noConversion"/>
  <conditionalFormatting sqref="M49:M100 K49:K100 D49:D100 G4:G44 D4:D44 K4:K44 M4:M44">
    <cfRule type="cellIs" dxfId="262" priority="10" operator="equal">
      <formula>"C"</formula>
    </cfRule>
    <cfRule type="cellIs" dxfId="261" priority="11" operator="equal">
      <formula>"B"</formula>
    </cfRule>
    <cfRule type="cellIs" dxfId="260" priority="12" operator="equal">
      <formula>"A"</formula>
    </cfRule>
  </conditionalFormatting>
  <conditionalFormatting sqref="G49:G100">
    <cfRule type="cellIs" dxfId="259" priority="7" operator="equal">
      <formula>"C"</formula>
    </cfRule>
    <cfRule type="cellIs" dxfId="258" priority="8" operator="equal">
      <formula>"B"</formula>
    </cfRule>
    <cfRule type="cellIs" dxfId="257" priority="9" operator="equal">
      <formula>"A"</formula>
    </cfRule>
  </conditionalFormatting>
  <conditionalFormatting sqref="F4:F44">
    <cfRule type="cellIs" dxfId="256" priority="4" operator="equal">
      <formula>"C"</formula>
    </cfRule>
    <cfRule type="cellIs" dxfId="255" priority="5" operator="equal">
      <formula>"B"</formula>
    </cfRule>
    <cfRule type="cellIs" dxfId="254" priority="6" operator="equal">
      <formula>"A"</formula>
    </cfRule>
  </conditionalFormatting>
  <conditionalFormatting sqref="F49:F100">
    <cfRule type="cellIs" dxfId="253" priority="1" operator="equal">
      <formula>"C"</formula>
    </cfRule>
    <cfRule type="cellIs" dxfId="252" priority="2" operator="equal">
      <formula>"B"</formula>
    </cfRule>
    <cfRule type="cellIs" dxfId="251" priority="3" operator="equal">
      <formula>"A"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A81E-838C-4A42-8723-5DAA9B7091A1}">
  <dimension ref="B1:Q99"/>
  <sheetViews>
    <sheetView zoomScale="80" zoomScaleNormal="80" workbookViewId="0">
      <selection activeCell="E107" sqref="E10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111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8'!AL4</f>
        <v>33373.526763855407</v>
      </c>
      <c r="D4" s="197">
        <f t="shared" ref="D4:D41" si="0">C4/C$42</f>
        <v>0.41186116356801433</v>
      </c>
      <c r="E4" s="197">
        <f>D4</f>
        <v>0.41186116356801433</v>
      </c>
      <c r="F4" s="198" t="str">
        <f>IF(AND(E4&lt;=0),"C",IF(E4&lt;=0.8,"A",IF(E4&lt;=0.95,"B","C")))</f>
        <v>A</v>
      </c>
      <c r="G4" s="198" t="str">
        <f t="shared" ref="G4:G41" si="1">VLOOKUP(B$4:B$41,I$4:M$41,5,0)</f>
        <v>A</v>
      </c>
      <c r="I4" s="99" t="s">
        <v>94</v>
      </c>
      <c r="J4" s="196">
        <f>'Юнит 8'!S4</f>
        <v>117</v>
      </c>
      <c r="K4" s="197">
        <f t="shared" ref="K4:K41" si="2">J4/J$42</f>
        <v>0.35562310030395139</v>
      </c>
      <c r="L4" s="197">
        <f>K4</f>
        <v>0.35562310030395139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8'!AL3</f>
        <v>21326.182396385553</v>
      </c>
      <c r="D5" s="197">
        <f t="shared" si="0"/>
        <v>0.26318543911732423</v>
      </c>
      <c r="E5" s="197">
        <f>E4+D5</f>
        <v>0.67504660268533856</v>
      </c>
      <c r="F5" s="198" t="str">
        <f t="shared" ref="F5:F15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8'!S3</f>
        <v>63</v>
      </c>
      <c r="K5" s="197">
        <f t="shared" si="2"/>
        <v>0.19148936170212766</v>
      </c>
      <c r="L5" s="197">
        <f>L4+K5</f>
        <v>0.54711246200607899</v>
      </c>
      <c r="M5" s="198" t="str">
        <f t="shared" ref="M5:M15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8'!AL6</f>
        <v>9726.39028795181</v>
      </c>
      <c r="D6" s="197">
        <f t="shared" si="0"/>
        <v>0.12003293657447699</v>
      </c>
      <c r="E6" s="197">
        <f t="shared" ref="E6:E15" si="5">E5+D6</f>
        <v>0.79507953925981556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8'!S8</f>
        <v>33</v>
      </c>
      <c r="K6" s="197">
        <f t="shared" si="2"/>
        <v>0.10030395136778116</v>
      </c>
      <c r="L6" s="197">
        <f t="shared" ref="L6:L15" si="6">L5+K6</f>
        <v>0.64741641337386013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98</v>
      </c>
      <c r="C7" s="196">
        <f>'Юнит 8'!AL8</f>
        <v>9438.5250180722905</v>
      </c>
      <c r="D7" s="197">
        <f t="shared" si="0"/>
        <v>0.11648040447793501</v>
      </c>
      <c r="E7" s="197">
        <f t="shared" si="5"/>
        <v>0.91155994373775062</v>
      </c>
      <c r="F7" s="198" t="str">
        <f t="shared" si="3"/>
        <v>B</v>
      </c>
      <c r="G7" s="198" t="str">
        <f t="shared" si="1"/>
        <v>A</v>
      </c>
      <c r="I7" s="99" t="s">
        <v>96</v>
      </c>
      <c r="J7" s="196">
        <f>'Юнит 8'!S6</f>
        <v>25</v>
      </c>
      <c r="K7" s="197">
        <f t="shared" si="2"/>
        <v>7.598784194528875E-2</v>
      </c>
      <c r="L7" s="197">
        <f t="shared" si="6"/>
        <v>0.72340425531914887</v>
      </c>
      <c r="M7" s="198" t="str">
        <f t="shared" si="4"/>
        <v>A</v>
      </c>
    </row>
    <row r="8" spans="2:17" outlineLevel="1">
      <c r="B8" s="99" t="s">
        <v>97</v>
      </c>
      <c r="C8" s="196">
        <f>'Юнит 8'!AL7</f>
        <v>4378.2606024096385</v>
      </c>
      <c r="D8" s="197">
        <f t="shared" si="0"/>
        <v>5.4031913344722994E-2</v>
      </c>
      <c r="E8" s="197">
        <f t="shared" si="5"/>
        <v>0.96559185708247364</v>
      </c>
      <c r="F8" s="198" t="str">
        <f t="shared" si="3"/>
        <v>C</v>
      </c>
      <c r="G8" s="198" t="str">
        <f t="shared" si="1"/>
        <v>B</v>
      </c>
      <c r="I8" s="99" t="s">
        <v>99</v>
      </c>
      <c r="J8" s="196">
        <f>'Юнит 8'!S9</f>
        <v>19</v>
      </c>
      <c r="K8" s="197">
        <f t="shared" si="2"/>
        <v>5.7750759878419454E-2</v>
      </c>
      <c r="L8" s="197">
        <f t="shared" si="6"/>
        <v>0.78115501519756836</v>
      </c>
      <c r="M8" s="198" t="str">
        <f t="shared" si="4"/>
        <v>A</v>
      </c>
    </row>
    <row r="9" spans="2:17" outlineLevel="1">
      <c r="B9" s="99" t="s">
        <v>99</v>
      </c>
      <c r="C9" s="196">
        <f>'Юнит 8'!AL9</f>
        <v>3621.9710903614455</v>
      </c>
      <c r="D9" s="197">
        <f t="shared" si="0"/>
        <v>4.4698579153509971E-2</v>
      </c>
      <c r="E9" s="197">
        <f t="shared" si="5"/>
        <v>1.0102904362359837</v>
      </c>
      <c r="F9" s="198" t="str">
        <f t="shared" si="3"/>
        <v>C</v>
      </c>
      <c r="G9" s="198" t="str">
        <f t="shared" si="1"/>
        <v>A</v>
      </c>
      <c r="I9" s="99" t="s">
        <v>97</v>
      </c>
      <c r="J9" s="196">
        <f>'Юнит 8'!S7</f>
        <v>14</v>
      </c>
      <c r="K9" s="197">
        <f t="shared" si="2"/>
        <v>4.2553191489361701E-2</v>
      </c>
      <c r="L9" s="197">
        <f t="shared" si="6"/>
        <v>0.82370820668693001</v>
      </c>
      <c r="M9" s="198" t="str">
        <f t="shared" si="4"/>
        <v>B</v>
      </c>
    </row>
    <row r="10" spans="2:17" outlineLevel="1">
      <c r="B10" s="99" t="s">
        <v>100</v>
      </c>
      <c r="C10" s="196">
        <f>'Юнит 8'!AL10</f>
        <v>3009.7398783132526</v>
      </c>
      <c r="D10" s="197">
        <f t="shared" si="0"/>
        <v>3.7143061837314445E-2</v>
      </c>
      <c r="E10" s="197">
        <f t="shared" si="5"/>
        <v>1.0474334980732982</v>
      </c>
      <c r="F10" s="198" t="str">
        <f t="shared" si="3"/>
        <v>C</v>
      </c>
      <c r="G10" s="198" t="str">
        <f t="shared" si="1"/>
        <v>B</v>
      </c>
      <c r="I10" s="99" t="s">
        <v>95</v>
      </c>
      <c r="J10" s="196">
        <f>'Юнит 8'!S5</f>
        <v>7</v>
      </c>
      <c r="K10" s="197">
        <f t="shared" si="2"/>
        <v>2.1276595744680851E-2</v>
      </c>
      <c r="L10" s="197">
        <f t="shared" si="6"/>
        <v>0.84498480243161089</v>
      </c>
      <c r="M10" s="198" t="str">
        <f t="shared" si="4"/>
        <v>B</v>
      </c>
    </row>
    <row r="11" spans="2:17" outlineLevel="1">
      <c r="B11" s="99" t="s">
        <v>95</v>
      </c>
      <c r="C11" s="196">
        <f>'Юнит 8'!AL5</f>
        <v>2222.2665361445775</v>
      </c>
      <c r="D11" s="197">
        <f t="shared" si="0"/>
        <v>2.7424889428408504E-2</v>
      </c>
      <c r="E11" s="197">
        <f t="shared" si="5"/>
        <v>1.0748583875017068</v>
      </c>
      <c r="F11" s="198" t="str">
        <f t="shared" si="3"/>
        <v>C</v>
      </c>
      <c r="G11" s="198" t="str">
        <f t="shared" si="1"/>
        <v>B</v>
      </c>
      <c r="I11" s="99" t="s">
        <v>100</v>
      </c>
      <c r="J11" s="196">
        <f>'Юнит 8'!S10</f>
        <v>6</v>
      </c>
      <c r="K11" s="197">
        <f t="shared" si="2"/>
        <v>1.82370820668693E-2</v>
      </c>
      <c r="L11" s="197">
        <f t="shared" si="6"/>
        <v>0.86322188449848014</v>
      </c>
      <c r="M11" s="198" t="str">
        <f t="shared" si="4"/>
        <v>B</v>
      </c>
    </row>
    <row r="12" spans="2:17" outlineLevel="1">
      <c r="B12" s="99" t="s">
        <v>177</v>
      </c>
      <c r="C12" s="196">
        <f>'Юнит 8'!AL32</f>
        <v>1335.92</v>
      </c>
      <c r="D12" s="197">
        <f t="shared" si="0"/>
        <v>1.6486527466125653E-2</v>
      </c>
      <c r="E12" s="197">
        <f t="shared" si="5"/>
        <v>1.0913449149678325</v>
      </c>
      <c r="F12" s="198" t="str">
        <f t="shared" si="3"/>
        <v>C</v>
      </c>
      <c r="G12" s="198" t="str">
        <f t="shared" si="1"/>
        <v>C</v>
      </c>
      <c r="I12" s="99" t="s">
        <v>186</v>
      </c>
      <c r="J12" s="196">
        <f>'Юнит 8'!S41</f>
        <v>4</v>
      </c>
      <c r="K12" s="197">
        <f t="shared" si="2"/>
        <v>1.2158054711246201E-2</v>
      </c>
      <c r="L12" s="197">
        <f t="shared" si="6"/>
        <v>0.87537993920972634</v>
      </c>
      <c r="M12" s="198" t="str">
        <f t="shared" si="4"/>
        <v>B</v>
      </c>
    </row>
    <row r="13" spans="2:17" outlineLevel="1">
      <c r="B13" s="99" t="s">
        <v>102</v>
      </c>
      <c r="C13" s="196">
        <f>'Юнит 8'!AL12</f>
        <v>1269.9919879518072</v>
      </c>
      <c r="D13" s="197">
        <f t="shared" si="0"/>
        <v>1.5672912892334113E-2</v>
      </c>
      <c r="E13" s="197">
        <f t="shared" si="5"/>
        <v>1.1070178278601666</v>
      </c>
      <c r="F13" s="198" t="str">
        <f t="shared" si="3"/>
        <v>C</v>
      </c>
      <c r="G13" s="198" t="str">
        <f t="shared" si="1"/>
        <v>B</v>
      </c>
      <c r="I13" s="99" t="s">
        <v>102</v>
      </c>
      <c r="J13" s="196">
        <f>'Юнит 8'!S12</f>
        <v>3</v>
      </c>
      <c r="K13" s="197">
        <f t="shared" si="2"/>
        <v>9.11854103343465E-3</v>
      </c>
      <c r="L13" s="197">
        <f t="shared" si="6"/>
        <v>0.88449848024316102</v>
      </c>
      <c r="M13" s="198" t="str">
        <f t="shared" si="4"/>
        <v>B</v>
      </c>
    </row>
    <row r="14" spans="2:17" outlineLevel="1">
      <c r="B14" s="99" t="s">
        <v>173</v>
      </c>
      <c r="C14" s="196">
        <f>'Юнит 8'!AL22</f>
        <v>1141.1200000000001</v>
      </c>
      <c r="D14" s="197">
        <f t="shared" si="0"/>
        <v>1.4082509597988881E-2</v>
      </c>
      <c r="E14" s="197">
        <f t="shared" si="5"/>
        <v>1.1211003374581554</v>
      </c>
      <c r="F14" s="198" t="str">
        <f t="shared" si="3"/>
        <v>C</v>
      </c>
      <c r="G14" s="198" t="str">
        <f t="shared" si="1"/>
        <v>B</v>
      </c>
      <c r="I14" s="99" t="s">
        <v>104</v>
      </c>
      <c r="J14" s="196">
        <f>'Юнит 8'!S14</f>
        <v>3</v>
      </c>
      <c r="K14" s="197">
        <f t="shared" si="2"/>
        <v>9.11854103343465E-3</v>
      </c>
      <c r="L14" s="197">
        <f t="shared" si="6"/>
        <v>0.8936170212765957</v>
      </c>
      <c r="M14" s="198" t="str">
        <f t="shared" si="4"/>
        <v>B</v>
      </c>
    </row>
    <row r="15" spans="2:17" outlineLevel="1">
      <c r="B15" s="99" t="s">
        <v>187</v>
      </c>
      <c r="C15" s="196">
        <f>'Юнит 8'!AL42</f>
        <v>820.69000000000028</v>
      </c>
      <c r="D15" s="197">
        <f t="shared" si="0"/>
        <v>1.0128097660170268E-2</v>
      </c>
      <c r="E15" s="197">
        <f t="shared" si="5"/>
        <v>1.1312284351183257</v>
      </c>
      <c r="F15" s="198" t="str">
        <f t="shared" si="3"/>
        <v>C</v>
      </c>
      <c r="G15" s="198" t="str">
        <f t="shared" si="1"/>
        <v>C</v>
      </c>
      <c r="I15" s="99" t="s">
        <v>200</v>
      </c>
      <c r="J15" s="196">
        <f>'Юнит 8'!S16</f>
        <v>3</v>
      </c>
      <c r="K15" s="197">
        <f t="shared" si="2"/>
        <v>9.11854103343465E-3</v>
      </c>
      <c r="L15" s="197">
        <f t="shared" si="6"/>
        <v>0.90273556231003038</v>
      </c>
      <c r="M15" s="198" t="str">
        <f t="shared" si="4"/>
        <v>B</v>
      </c>
    </row>
    <row r="16" spans="2:17" outlineLevel="1">
      <c r="B16" s="99" t="s">
        <v>183</v>
      </c>
      <c r="C16" s="196">
        <f>'Юнит 8'!AL38</f>
        <v>792.39000000000021</v>
      </c>
      <c r="D16" s="197">
        <f t="shared" si="0"/>
        <v>9.778848657766414E-3</v>
      </c>
      <c r="E16" s="197">
        <f t="shared" ref="E16:E41" si="7">E15+D16</f>
        <v>1.1410072837760921</v>
      </c>
      <c r="F16" s="198" t="str">
        <f t="shared" ref="F16:F41" si="8">IF(AND(E16&lt;=0),"C",IF(E16&lt;=0.8,"A",IF(E16&lt;=0.95,"B","C")))</f>
        <v>C</v>
      </c>
      <c r="G16" s="198" t="str">
        <f t="shared" si="1"/>
        <v>C</v>
      </c>
      <c r="I16" s="99" t="s">
        <v>170</v>
      </c>
      <c r="J16" s="196">
        <f>'Юнит 8'!S19</f>
        <v>3</v>
      </c>
      <c r="K16" s="197">
        <f t="shared" si="2"/>
        <v>9.11854103343465E-3</v>
      </c>
      <c r="L16" s="197">
        <f t="shared" ref="L16:L41" si="9">L15+K16</f>
        <v>0.91185410334346506</v>
      </c>
      <c r="M16" s="198" t="str">
        <f t="shared" ref="M16:M41" si="10">_xlfn.IFS(L16&lt;80%,"A",L16&lt;=95%,"B",L16&gt;95%,"C")</f>
        <v>B</v>
      </c>
    </row>
    <row r="17" spans="2:13" outlineLevel="1">
      <c r="B17" s="99" t="s">
        <v>101</v>
      </c>
      <c r="C17" s="196">
        <f>'Юнит 8'!AL11</f>
        <v>459.31834337349403</v>
      </c>
      <c r="D17" s="197">
        <f t="shared" si="0"/>
        <v>5.668426615158424E-3</v>
      </c>
      <c r="E17" s="197">
        <f t="shared" si="7"/>
        <v>1.1466757103912504</v>
      </c>
      <c r="F17" s="198" t="str">
        <f t="shared" si="8"/>
        <v>C</v>
      </c>
      <c r="G17" s="198" t="str">
        <f t="shared" si="1"/>
        <v>C</v>
      </c>
      <c r="I17" s="99" t="s">
        <v>198</v>
      </c>
      <c r="J17" s="196">
        <f>'Юнит 8'!S28</f>
        <v>3</v>
      </c>
      <c r="K17" s="197">
        <f t="shared" si="2"/>
        <v>9.11854103343465E-3</v>
      </c>
      <c r="L17" s="197">
        <f t="shared" si="9"/>
        <v>0.92097264437689974</v>
      </c>
      <c r="M17" s="198" t="str">
        <f t="shared" si="10"/>
        <v>B</v>
      </c>
    </row>
    <row r="18" spans="2:13" outlineLevel="1">
      <c r="B18" s="99" t="s">
        <v>103</v>
      </c>
      <c r="C18" s="196">
        <f>'Юнит 8'!AL13</f>
        <v>415.74036144578326</v>
      </c>
      <c r="D18" s="197">
        <f t="shared" si="0"/>
        <v>5.1306327383023771E-3</v>
      </c>
      <c r="E18" s="197">
        <f t="shared" si="7"/>
        <v>1.1518063431295527</v>
      </c>
      <c r="F18" s="198" t="str">
        <f t="shared" si="8"/>
        <v>C</v>
      </c>
      <c r="G18" s="198" t="str">
        <f t="shared" si="1"/>
        <v>C</v>
      </c>
      <c r="I18" s="99" t="s">
        <v>176</v>
      </c>
      <c r="J18" s="196">
        <f>'Юнит 8'!S31</f>
        <v>3</v>
      </c>
      <c r="K18" s="197">
        <f t="shared" si="2"/>
        <v>9.11854103343465E-3</v>
      </c>
      <c r="L18" s="197">
        <f t="shared" si="9"/>
        <v>0.93009118541033442</v>
      </c>
      <c r="M18" s="198" t="str">
        <f t="shared" si="10"/>
        <v>B</v>
      </c>
    </row>
    <row r="19" spans="2:13" outlineLevel="1">
      <c r="B19" s="99" t="s">
        <v>180</v>
      </c>
      <c r="C19" s="196">
        <f>'Юнит 8'!AL35</f>
        <v>412.84999999999997</v>
      </c>
      <c r="D19" s="197">
        <f t="shared" si="0"/>
        <v>5.0949629202272396E-3</v>
      </c>
      <c r="E19" s="197">
        <f t="shared" si="7"/>
        <v>1.1569013060497799</v>
      </c>
      <c r="F19" s="198" t="str">
        <f t="shared" si="8"/>
        <v>C</v>
      </c>
      <c r="G19" s="198" t="str">
        <f t="shared" si="1"/>
        <v>C</v>
      </c>
      <c r="I19" s="99" t="s">
        <v>201</v>
      </c>
      <c r="J19" s="196">
        <f>'Юнит 8'!S17</f>
        <v>2</v>
      </c>
      <c r="K19" s="197">
        <f t="shared" si="2"/>
        <v>6.0790273556231003E-3</v>
      </c>
      <c r="L19" s="197">
        <f t="shared" si="9"/>
        <v>0.93617021276595747</v>
      </c>
      <c r="M19" s="198" t="str">
        <f t="shared" si="10"/>
        <v>B</v>
      </c>
    </row>
    <row r="20" spans="2:13" outlineLevel="1">
      <c r="B20" s="99" t="s">
        <v>105</v>
      </c>
      <c r="C20" s="196">
        <f>'Юнит 8'!AL15</f>
        <v>411.11762048192776</v>
      </c>
      <c r="D20" s="197">
        <f t="shared" si="0"/>
        <v>5.0735837040268303E-3</v>
      </c>
      <c r="E20" s="197">
        <f t="shared" si="7"/>
        <v>1.1619748897538067</v>
      </c>
      <c r="F20" s="198" t="str">
        <f t="shared" si="8"/>
        <v>C</v>
      </c>
      <c r="G20" s="198" t="str">
        <f t="shared" si="1"/>
        <v>C</v>
      </c>
      <c r="I20" s="99" t="s">
        <v>171</v>
      </c>
      <c r="J20" s="196">
        <f>'Юнит 8'!S20</f>
        <v>2</v>
      </c>
      <c r="K20" s="197">
        <f t="shared" si="2"/>
        <v>6.0790273556231003E-3</v>
      </c>
      <c r="L20" s="197">
        <f t="shared" si="9"/>
        <v>0.94224924012158051</v>
      </c>
      <c r="M20" s="198" t="str">
        <f t="shared" si="10"/>
        <v>B</v>
      </c>
    </row>
    <row r="21" spans="2:13" outlineLevel="1">
      <c r="B21" s="99" t="s">
        <v>185</v>
      </c>
      <c r="C21" s="196">
        <f>'Юнит 8'!AL40</f>
        <v>391.10000000000008</v>
      </c>
      <c r="D21" s="197">
        <f t="shared" si="0"/>
        <v>4.8265471674963645E-3</v>
      </c>
      <c r="E21" s="197">
        <f t="shared" si="7"/>
        <v>1.1668014369213031</v>
      </c>
      <c r="F21" s="198" t="str">
        <f t="shared" si="8"/>
        <v>C</v>
      </c>
      <c r="G21" s="198" t="str">
        <f t="shared" si="1"/>
        <v>C</v>
      </c>
      <c r="I21" s="99" t="s">
        <v>173</v>
      </c>
      <c r="J21" s="196">
        <f>'Юнит 8'!S22</f>
        <v>2</v>
      </c>
      <c r="K21" s="197">
        <f t="shared" si="2"/>
        <v>6.0790273556231003E-3</v>
      </c>
      <c r="L21" s="197">
        <f t="shared" si="9"/>
        <v>0.94832826747720356</v>
      </c>
      <c r="M21" s="198" t="str">
        <f t="shared" si="10"/>
        <v>B</v>
      </c>
    </row>
    <row r="22" spans="2:13" outlineLevel="1">
      <c r="B22" s="99" t="s">
        <v>175</v>
      </c>
      <c r="C22" s="196">
        <f>'Юнит 8'!AL30</f>
        <v>390.24000000000007</v>
      </c>
      <c r="D22" s="197">
        <f t="shared" si="0"/>
        <v>4.8159339469286151E-3</v>
      </c>
      <c r="E22" s="197">
        <f t="shared" si="7"/>
        <v>1.1716173708682318</v>
      </c>
      <c r="F22" s="198" t="str">
        <f t="shared" si="8"/>
        <v>C</v>
      </c>
      <c r="G22" s="198" t="str">
        <f t="shared" si="1"/>
        <v>C</v>
      </c>
      <c r="I22" s="99" t="s">
        <v>183</v>
      </c>
      <c r="J22" s="196">
        <f>'Юнит 8'!S38</f>
        <v>2</v>
      </c>
      <c r="K22" s="197">
        <f t="shared" si="2"/>
        <v>6.0790273556231003E-3</v>
      </c>
      <c r="L22" s="197">
        <f t="shared" si="9"/>
        <v>0.9544072948328266</v>
      </c>
      <c r="M22" s="198" t="str">
        <f t="shared" si="10"/>
        <v>C</v>
      </c>
    </row>
    <row r="23" spans="2:13" outlineLevel="1">
      <c r="B23" s="99" t="s">
        <v>178</v>
      </c>
      <c r="C23" s="196">
        <f>'Юнит 8'!AL33</f>
        <v>373.48509036144577</v>
      </c>
      <c r="D23" s="197">
        <f t="shared" si="0"/>
        <v>4.6091623753161835E-3</v>
      </c>
      <c r="E23" s="197">
        <f t="shared" si="7"/>
        <v>1.176226533243548</v>
      </c>
      <c r="F23" s="198" t="str">
        <f t="shared" si="8"/>
        <v>C</v>
      </c>
      <c r="G23" s="198" t="str">
        <f t="shared" si="1"/>
        <v>C</v>
      </c>
      <c r="I23" s="99" t="s">
        <v>187</v>
      </c>
      <c r="J23" s="196">
        <f>'Юнит 8'!S42</f>
        <v>2</v>
      </c>
      <c r="K23" s="197">
        <f t="shared" si="2"/>
        <v>6.0790273556231003E-3</v>
      </c>
      <c r="L23" s="197">
        <f t="shared" si="9"/>
        <v>0.96048632218844965</v>
      </c>
      <c r="M23" s="198" t="str">
        <f t="shared" si="10"/>
        <v>C</v>
      </c>
    </row>
    <row r="24" spans="2:13" outlineLevel="1">
      <c r="B24" s="99" t="s">
        <v>182</v>
      </c>
      <c r="C24" s="196">
        <f>'Юнит 8'!AL37</f>
        <v>367.62000000000006</v>
      </c>
      <c r="D24" s="197">
        <f t="shared" si="0"/>
        <v>4.5367815640885026E-3</v>
      </c>
      <c r="E24" s="197">
        <f t="shared" si="7"/>
        <v>1.1807633148076364</v>
      </c>
      <c r="F24" s="198" t="str">
        <f t="shared" si="8"/>
        <v>C</v>
      </c>
      <c r="G24" s="198" t="str">
        <f t="shared" si="1"/>
        <v>C</v>
      </c>
      <c r="I24" s="99" t="s">
        <v>101</v>
      </c>
      <c r="J24" s="196">
        <f>'Юнит 8'!S11</f>
        <v>1</v>
      </c>
      <c r="K24" s="197">
        <f t="shared" si="2"/>
        <v>3.0395136778115501E-3</v>
      </c>
      <c r="L24" s="197">
        <f t="shared" si="9"/>
        <v>0.96352583586626117</v>
      </c>
      <c r="M24" s="198" t="str">
        <f t="shared" si="10"/>
        <v>C</v>
      </c>
    </row>
    <row r="25" spans="2:13" outlineLevel="1">
      <c r="B25" s="99" t="s">
        <v>104</v>
      </c>
      <c r="C25" s="196">
        <f>'Юнит 8'!AL14</f>
        <v>128.94942771084339</v>
      </c>
      <c r="D25" s="197">
        <f t="shared" si="0"/>
        <v>1.591358974860773E-3</v>
      </c>
      <c r="E25" s="197">
        <f t="shared" si="7"/>
        <v>1.1823546737824973</v>
      </c>
      <c r="F25" s="198" t="str">
        <f t="shared" si="8"/>
        <v>C</v>
      </c>
      <c r="G25" s="198" t="str">
        <f t="shared" si="1"/>
        <v>B</v>
      </c>
      <c r="I25" s="99" t="s">
        <v>103</v>
      </c>
      <c r="J25" s="196">
        <f>'Юнит 8'!S13</f>
        <v>1</v>
      </c>
      <c r="K25" s="197">
        <f t="shared" si="2"/>
        <v>3.0395136778115501E-3</v>
      </c>
      <c r="L25" s="197">
        <f t="shared" si="9"/>
        <v>0.96656534954407269</v>
      </c>
      <c r="M25" s="198" t="str">
        <f t="shared" si="10"/>
        <v>C</v>
      </c>
    </row>
    <row r="26" spans="2:13" outlineLevel="1">
      <c r="B26" s="99" t="s">
        <v>202</v>
      </c>
      <c r="C26" s="196">
        <f>'Юнит 8'!AL18</f>
        <v>0</v>
      </c>
      <c r="D26" s="197">
        <f t="shared" si="0"/>
        <v>0</v>
      </c>
      <c r="E26" s="197">
        <f t="shared" si="7"/>
        <v>1.1823546737824973</v>
      </c>
      <c r="F26" s="198" t="str">
        <f t="shared" si="8"/>
        <v>C</v>
      </c>
      <c r="G26" s="198" t="str">
        <f t="shared" si="1"/>
        <v>C</v>
      </c>
      <c r="I26" s="99" t="s">
        <v>105</v>
      </c>
      <c r="J26" s="196">
        <f>'Юнит 8'!S15</f>
        <v>1</v>
      </c>
      <c r="K26" s="197">
        <f t="shared" si="2"/>
        <v>3.0395136778115501E-3</v>
      </c>
      <c r="L26" s="197">
        <f t="shared" si="9"/>
        <v>0.96960486322188422</v>
      </c>
      <c r="M26" s="198" t="str">
        <f t="shared" si="10"/>
        <v>C</v>
      </c>
    </row>
    <row r="27" spans="2:13" outlineLevel="1">
      <c r="B27" s="99" t="s">
        <v>172</v>
      </c>
      <c r="C27" s="196">
        <f>'Юнит 8'!AL21</f>
        <v>0</v>
      </c>
      <c r="D27" s="197">
        <f t="shared" si="0"/>
        <v>0</v>
      </c>
      <c r="E27" s="197">
        <f t="shared" si="7"/>
        <v>1.1823546737824973</v>
      </c>
      <c r="F27" s="198" t="str">
        <f t="shared" si="8"/>
        <v>C</v>
      </c>
      <c r="G27" s="198" t="str">
        <f t="shared" si="1"/>
        <v>C</v>
      </c>
      <c r="I27" s="99" t="s">
        <v>197</v>
      </c>
      <c r="J27" s="196">
        <f>'Юнит 8'!S27</f>
        <v>1</v>
      </c>
      <c r="K27" s="197">
        <f t="shared" si="2"/>
        <v>3.0395136778115501E-3</v>
      </c>
      <c r="L27" s="197">
        <f t="shared" si="9"/>
        <v>0.97264437689969574</v>
      </c>
      <c r="M27" s="198" t="str">
        <f t="shared" si="10"/>
        <v>C</v>
      </c>
    </row>
    <row r="28" spans="2:13" outlineLevel="1">
      <c r="B28" s="99" t="s">
        <v>197</v>
      </c>
      <c r="C28" s="196">
        <f>'Юнит 8'!AL27</f>
        <v>-117.76</v>
      </c>
      <c r="D28" s="197">
        <f t="shared" si="0"/>
        <v>-1.4532707605327839E-3</v>
      </c>
      <c r="E28" s="197">
        <f t="shared" si="7"/>
        <v>1.1809014030219644</v>
      </c>
      <c r="F28" s="198" t="str">
        <f t="shared" si="8"/>
        <v>C</v>
      </c>
      <c r="G28" s="198" t="str">
        <f t="shared" si="1"/>
        <v>C</v>
      </c>
      <c r="I28" s="99" t="s">
        <v>199</v>
      </c>
      <c r="J28" s="196">
        <f>'Юнит 8'!S29</f>
        <v>1</v>
      </c>
      <c r="K28" s="197">
        <f t="shared" si="2"/>
        <v>3.0395136778115501E-3</v>
      </c>
      <c r="L28" s="197">
        <f t="shared" si="9"/>
        <v>0.97568389057750726</v>
      </c>
      <c r="M28" s="198" t="str">
        <f t="shared" si="10"/>
        <v>C</v>
      </c>
    </row>
    <row r="29" spans="2:13" outlineLevel="1">
      <c r="B29" s="99" t="s">
        <v>199</v>
      </c>
      <c r="C29" s="196">
        <f>'Юнит 8'!AL29</f>
        <v>-117.76</v>
      </c>
      <c r="D29" s="197">
        <f t="shared" si="0"/>
        <v>-1.4532707605327839E-3</v>
      </c>
      <c r="E29" s="197">
        <f t="shared" si="7"/>
        <v>1.1794481322614316</v>
      </c>
      <c r="F29" s="198" t="str">
        <f t="shared" si="8"/>
        <v>C</v>
      </c>
      <c r="G29" s="198" t="str">
        <f t="shared" si="1"/>
        <v>C</v>
      </c>
      <c r="I29" s="99" t="s">
        <v>175</v>
      </c>
      <c r="J29" s="196">
        <f>'Юнит 8'!S30</f>
        <v>1</v>
      </c>
      <c r="K29" s="197">
        <f t="shared" si="2"/>
        <v>3.0395136778115501E-3</v>
      </c>
      <c r="L29" s="197">
        <f t="shared" si="9"/>
        <v>0.97872340425531879</v>
      </c>
      <c r="M29" s="198" t="str">
        <f t="shared" si="10"/>
        <v>C</v>
      </c>
    </row>
    <row r="30" spans="2:13" outlineLevel="1">
      <c r="B30" s="99" t="s">
        <v>174</v>
      </c>
      <c r="C30" s="196">
        <f>'Юнит 8'!AL23</f>
        <v>-225.92490963855423</v>
      </c>
      <c r="D30" s="197">
        <f t="shared" si="0"/>
        <v>-2.7881289508638091E-3</v>
      </c>
      <c r="E30" s="197">
        <f t="shared" si="7"/>
        <v>1.1766600033105679</v>
      </c>
      <c r="F30" s="198" t="str">
        <f t="shared" si="8"/>
        <v>C</v>
      </c>
      <c r="G30" s="198" t="str">
        <f t="shared" si="1"/>
        <v>C</v>
      </c>
      <c r="I30" s="99" t="s">
        <v>177</v>
      </c>
      <c r="J30" s="196">
        <f>'Юнит 8'!S32</f>
        <v>1</v>
      </c>
      <c r="K30" s="197">
        <f t="shared" si="2"/>
        <v>3.0395136778115501E-3</v>
      </c>
      <c r="L30" s="197">
        <f t="shared" si="9"/>
        <v>0.98176291793313031</v>
      </c>
      <c r="M30" s="198" t="str">
        <f t="shared" si="10"/>
        <v>C</v>
      </c>
    </row>
    <row r="31" spans="2:13" outlineLevel="1">
      <c r="B31" s="99" t="s">
        <v>201</v>
      </c>
      <c r="C31" s="196">
        <f>'Юнит 8'!AL17</f>
        <v>-339.78</v>
      </c>
      <c r="D31" s="197">
        <f t="shared" si="0"/>
        <v>-4.1932094005929796E-3</v>
      </c>
      <c r="E31" s="197">
        <f t="shared" si="7"/>
        <v>1.1724667939099749</v>
      </c>
      <c r="F31" s="198" t="str">
        <f t="shared" si="8"/>
        <v>C</v>
      </c>
      <c r="G31" s="198" t="str">
        <f t="shared" si="1"/>
        <v>B</v>
      </c>
      <c r="I31" s="99" t="s">
        <v>178</v>
      </c>
      <c r="J31" s="196">
        <f>'Юнит 8'!S33</f>
        <v>1</v>
      </c>
      <c r="K31" s="197">
        <f t="shared" si="2"/>
        <v>3.0395136778115501E-3</v>
      </c>
      <c r="L31" s="197">
        <f t="shared" si="9"/>
        <v>0.98480243161094183</v>
      </c>
      <c r="M31" s="198" t="str">
        <f t="shared" si="10"/>
        <v>C</v>
      </c>
    </row>
    <row r="32" spans="2:13" outlineLevel="1">
      <c r="B32" s="99" t="s">
        <v>198</v>
      </c>
      <c r="C32" s="196">
        <f>'Юнит 8'!AL28</f>
        <v>-353.28000000000003</v>
      </c>
      <c r="D32" s="197">
        <f t="shared" si="0"/>
        <v>-4.3598122815983525E-3</v>
      </c>
      <c r="E32" s="197">
        <f t="shared" si="7"/>
        <v>1.1681069816283765</v>
      </c>
      <c r="F32" s="198" t="str">
        <f t="shared" si="8"/>
        <v>C</v>
      </c>
      <c r="G32" s="198" t="str">
        <f t="shared" si="1"/>
        <v>B</v>
      </c>
      <c r="I32" s="99" t="s">
        <v>179</v>
      </c>
      <c r="J32" s="196">
        <f>'Юнит 8'!S34</f>
        <v>1</v>
      </c>
      <c r="K32" s="197">
        <f t="shared" si="2"/>
        <v>3.0395136778115501E-3</v>
      </c>
      <c r="L32" s="197">
        <f t="shared" si="9"/>
        <v>0.98784194528875335</v>
      </c>
      <c r="M32" s="198" t="str">
        <f t="shared" si="10"/>
        <v>C</v>
      </c>
    </row>
    <row r="33" spans="2:16" outlineLevel="1">
      <c r="B33" s="99" t="s">
        <v>186</v>
      </c>
      <c r="C33" s="196">
        <f>'Юнит 8'!AL41</f>
        <v>-382.39999999999969</v>
      </c>
      <c r="D33" s="197">
        <f t="shared" si="0"/>
        <v>-4.7191808664040092E-3</v>
      </c>
      <c r="E33" s="197">
        <f t="shared" si="7"/>
        <v>1.1633878007619725</v>
      </c>
      <c r="F33" s="198" t="str">
        <f t="shared" si="8"/>
        <v>C</v>
      </c>
      <c r="G33" s="198" t="str">
        <f t="shared" si="1"/>
        <v>B</v>
      </c>
      <c r="I33" s="99" t="s">
        <v>180</v>
      </c>
      <c r="J33" s="196">
        <f>'Юнит 8'!S35</f>
        <v>1</v>
      </c>
      <c r="K33" s="197">
        <f t="shared" si="2"/>
        <v>3.0395136778115501E-3</v>
      </c>
      <c r="L33" s="197">
        <f t="shared" si="9"/>
        <v>0.99088145896656488</v>
      </c>
      <c r="M33" s="198" t="str">
        <f t="shared" si="10"/>
        <v>C</v>
      </c>
    </row>
    <row r="34" spans="2:16" outlineLevel="1">
      <c r="B34" s="99" t="s">
        <v>200</v>
      </c>
      <c r="C34" s="196">
        <f>'Юнит 8'!AL16</f>
        <v>-509.66999999999996</v>
      </c>
      <c r="D34" s="197">
        <f t="shared" si="0"/>
        <v>-6.289814100889469E-3</v>
      </c>
      <c r="E34" s="197">
        <f t="shared" si="7"/>
        <v>1.1570979866610829</v>
      </c>
      <c r="F34" s="198" t="str">
        <f t="shared" si="8"/>
        <v>C</v>
      </c>
      <c r="G34" s="198" t="str">
        <f t="shared" si="1"/>
        <v>B</v>
      </c>
      <c r="I34" s="99" t="s">
        <v>182</v>
      </c>
      <c r="J34" s="196">
        <f>'Юнит 8'!S37</f>
        <v>1</v>
      </c>
      <c r="K34" s="197">
        <f t="shared" si="2"/>
        <v>3.0395136778115501E-3</v>
      </c>
      <c r="L34" s="197">
        <f t="shared" si="9"/>
        <v>0.9939209726443764</v>
      </c>
      <c r="M34" s="198" t="str">
        <f t="shared" si="10"/>
        <v>C</v>
      </c>
    </row>
    <row r="35" spans="2:16" outlineLevel="1">
      <c r="B35" s="99" t="s">
        <v>184</v>
      </c>
      <c r="C35" s="196">
        <f>'Юнит 8'!AL39</f>
        <v>-615.76</v>
      </c>
      <c r="D35" s="197">
        <f t="shared" si="0"/>
        <v>-7.5990659265087208E-3</v>
      </c>
      <c r="E35" s="197">
        <f t="shared" si="7"/>
        <v>1.149498920734574</v>
      </c>
      <c r="F35" s="198" t="str">
        <f t="shared" si="8"/>
        <v>C</v>
      </c>
      <c r="G35" s="198" t="str">
        <f t="shared" si="1"/>
        <v>C</v>
      </c>
      <c r="I35" s="99" t="s">
        <v>184</v>
      </c>
      <c r="J35" s="196">
        <f>'Юнит 8'!S39</f>
        <v>1</v>
      </c>
      <c r="K35" s="197">
        <f t="shared" si="2"/>
        <v>3.0395136778115501E-3</v>
      </c>
      <c r="L35" s="197">
        <f t="shared" si="9"/>
        <v>0.99696048632218792</v>
      </c>
      <c r="M35" s="198" t="str">
        <f t="shared" si="10"/>
        <v>C</v>
      </c>
    </row>
    <row r="36" spans="2:16" outlineLevel="1">
      <c r="B36" s="99" t="s">
        <v>188</v>
      </c>
      <c r="C36" s="196">
        <f>'Юнит 8'!AL43</f>
        <v>-1112.6400000000001</v>
      </c>
      <c r="D36" s="197">
        <f t="shared" si="0"/>
        <v>-1.3731039223838289E-2</v>
      </c>
      <c r="E36" s="197">
        <f t="shared" si="7"/>
        <v>1.1357678815107357</v>
      </c>
      <c r="F36" s="198" t="str">
        <f t="shared" si="8"/>
        <v>C</v>
      </c>
      <c r="G36" s="198" t="str">
        <f t="shared" si="1"/>
        <v>C</v>
      </c>
      <c r="I36" s="99" t="s">
        <v>185</v>
      </c>
      <c r="J36" s="196">
        <f>'Юнит 8'!S40</f>
        <v>1</v>
      </c>
      <c r="K36" s="197">
        <f t="shared" si="2"/>
        <v>3.0395136778115501E-3</v>
      </c>
      <c r="L36" s="197">
        <f t="shared" si="9"/>
        <v>0.99999999999999944</v>
      </c>
      <c r="M36" s="198" t="str">
        <f t="shared" si="10"/>
        <v>C</v>
      </c>
    </row>
    <row r="37" spans="2:16" outlineLevel="1">
      <c r="B37" s="99" t="s">
        <v>181</v>
      </c>
      <c r="C37" s="196">
        <f>'Юнит 8'!AL36</f>
        <v>-1624</v>
      </c>
      <c r="D37" s="197">
        <f t="shared" si="0"/>
        <v>-2.00417095372388E-2</v>
      </c>
      <c r="E37" s="197">
        <f t="shared" si="7"/>
        <v>1.115726171973497</v>
      </c>
      <c r="F37" s="198" t="str">
        <f t="shared" si="8"/>
        <v>C</v>
      </c>
      <c r="G37" s="198" t="str">
        <f t="shared" si="1"/>
        <v>C</v>
      </c>
      <c r="I37" s="99" t="s">
        <v>202</v>
      </c>
      <c r="J37" s="196">
        <f>'Юнит 8'!S18</f>
        <v>0</v>
      </c>
      <c r="K37" s="197">
        <f t="shared" si="2"/>
        <v>0</v>
      </c>
      <c r="L37" s="197">
        <f t="shared" si="9"/>
        <v>0.99999999999999944</v>
      </c>
      <c r="M37" s="198" t="str">
        <f t="shared" si="10"/>
        <v>C</v>
      </c>
    </row>
    <row r="38" spans="2:16" outlineLevel="1">
      <c r="B38" s="99" t="s">
        <v>176</v>
      </c>
      <c r="C38" s="196">
        <f>'Юнит 8'!AL31</f>
        <v>-1857.6521987951808</v>
      </c>
      <c r="D38" s="197">
        <f t="shared" si="0"/>
        <v>-2.2925200609277094E-2</v>
      </c>
      <c r="E38" s="197">
        <f t="shared" si="7"/>
        <v>1.0928009713642199</v>
      </c>
      <c r="F38" s="198" t="str">
        <f t="shared" si="8"/>
        <v>C</v>
      </c>
      <c r="G38" s="198" t="str">
        <f t="shared" si="1"/>
        <v>B</v>
      </c>
      <c r="I38" s="99" t="s">
        <v>172</v>
      </c>
      <c r="J38" s="196">
        <f>'Юнит 8'!S21</f>
        <v>0</v>
      </c>
      <c r="K38" s="197">
        <f t="shared" si="2"/>
        <v>0</v>
      </c>
      <c r="L38" s="197">
        <f t="shared" si="9"/>
        <v>0.99999999999999944</v>
      </c>
      <c r="M38" s="198" t="str">
        <f t="shared" si="10"/>
        <v>C</v>
      </c>
    </row>
    <row r="39" spans="2:16" outlineLevel="1">
      <c r="B39" s="99" t="s">
        <v>179</v>
      </c>
      <c r="C39" s="196">
        <f>'Юнит 8'!AL34</f>
        <v>-2230.0100000000002</v>
      </c>
      <c r="D39" s="197">
        <f t="shared" si="0"/>
        <v>-2.7520451160799198E-2</v>
      </c>
      <c r="E39" s="197">
        <f t="shared" si="7"/>
        <v>1.0652805202034208</v>
      </c>
      <c r="F39" s="198" t="str">
        <f t="shared" si="8"/>
        <v>C</v>
      </c>
      <c r="G39" s="198" t="str">
        <f t="shared" si="1"/>
        <v>C</v>
      </c>
      <c r="I39" s="99" t="s">
        <v>174</v>
      </c>
      <c r="J39" s="196">
        <f>'Юнит 8'!S23</f>
        <v>0</v>
      </c>
      <c r="K39" s="197">
        <f t="shared" si="2"/>
        <v>0</v>
      </c>
      <c r="L39" s="197">
        <f t="shared" si="9"/>
        <v>0.99999999999999944</v>
      </c>
      <c r="M39" s="198" t="str">
        <f t="shared" si="10"/>
        <v>C</v>
      </c>
    </row>
    <row r="40" spans="2:16" outlineLevel="1">
      <c r="B40" s="99" t="s">
        <v>171</v>
      </c>
      <c r="C40" s="196">
        <f>'Юнит 8'!AL20</f>
        <v>-2312.3433132530117</v>
      </c>
      <c r="D40" s="197">
        <f t="shared" si="0"/>
        <v>-2.8536522804552496E-2</v>
      </c>
      <c r="E40" s="197">
        <f t="shared" si="7"/>
        <v>1.0367439973988684</v>
      </c>
      <c r="F40" s="198" t="str">
        <f t="shared" si="8"/>
        <v>C</v>
      </c>
      <c r="G40" s="198" t="str">
        <f t="shared" si="1"/>
        <v>B</v>
      </c>
      <c r="I40" s="99" t="s">
        <v>181</v>
      </c>
      <c r="J40" s="196">
        <f>'Юнит 8'!S36</f>
        <v>0</v>
      </c>
      <c r="K40" s="197">
        <f t="shared" si="2"/>
        <v>0</v>
      </c>
      <c r="L40" s="197">
        <f t="shared" si="9"/>
        <v>0.99999999999999944</v>
      </c>
      <c r="M40" s="198" t="str">
        <f t="shared" si="10"/>
        <v>C</v>
      </c>
    </row>
    <row r="41" spans="2:16" outlineLevel="1">
      <c r="B41" s="99" t="s">
        <v>170</v>
      </c>
      <c r="C41" s="196">
        <f>'Юнит 8'!AL19</f>
        <v>-2977.4032831325303</v>
      </c>
      <c r="D41" s="197">
        <f t="shared" si="0"/>
        <v>-3.6743997398869056E-2</v>
      </c>
      <c r="E41" s="197">
        <f t="shared" si="7"/>
        <v>0.99999999999999933</v>
      </c>
      <c r="F41" s="198" t="str">
        <f t="shared" si="8"/>
        <v>C</v>
      </c>
      <c r="G41" s="198" t="str">
        <f t="shared" si="1"/>
        <v>B</v>
      </c>
      <c r="I41" s="99" t="s">
        <v>188</v>
      </c>
      <c r="J41" s="196">
        <f>'Юнит 8'!S43</f>
        <v>0</v>
      </c>
      <c r="K41" s="197">
        <f t="shared" si="2"/>
        <v>0</v>
      </c>
      <c r="L41" s="197">
        <f t="shared" si="9"/>
        <v>0.99999999999999944</v>
      </c>
      <c r="M41" s="198" t="str">
        <f t="shared" si="10"/>
        <v>C</v>
      </c>
    </row>
    <row r="42" spans="2:16" outlineLevel="1">
      <c r="C42" s="203">
        <f>SUM(C4:C41)</f>
        <v>81031.011700000061</v>
      </c>
      <c r="D42" s="204">
        <f>SUM(D4:D41)</f>
        <v>0.99999999999999933</v>
      </c>
      <c r="J42" s="203">
        <f>SUM(J4:J41)</f>
        <v>329</v>
      </c>
      <c r="K42" s="204">
        <f>SUM(K4:K41)</f>
        <v>0.99999999999999944</v>
      </c>
    </row>
    <row r="44" spans="2:16" ht="16" hidden="1" outlineLevel="1" thickBot="1">
      <c r="B44" s="539"/>
      <c r="C44" s="540"/>
      <c r="D44" s="540"/>
      <c r="E44" s="540"/>
      <c r="F44" s="540"/>
      <c r="G44" s="540"/>
      <c r="H44" s="540"/>
      <c r="I44" s="540"/>
      <c r="J44" s="540"/>
      <c r="K44" s="540"/>
      <c r="L44" s="540"/>
      <c r="M44" s="541"/>
      <c r="O44" s="205"/>
      <c r="P44" s="205"/>
    </row>
    <row r="45" spans="2:16" ht="35" hidden="1" outlineLevel="1" thickBot="1">
      <c r="C45" s="192" t="s">
        <v>11</v>
      </c>
      <c r="D45" s="193" t="s">
        <v>112</v>
      </c>
      <c r="E45" s="194" t="s">
        <v>113</v>
      </c>
      <c r="F45" s="206" t="s">
        <v>114</v>
      </c>
      <c r="G45" s="193" t="s">
        <v>115</v>
      </c>
      <c r="J45" s="192" t="s">
        <v>116</v>
      </c>
      <c r="K45" s="193" t="s">
        <v>117</v>
      </c>
      <c r="L45" s="194" t="s">
        <v>113</v>
      </c>
      <c r="M45" s="195" t="s">
        <v>115</v>
      </c>
    </row>
    <row r="46" spans="2:16" ht="15" hidden="1" outlineLevel="1" thickBot="1">
      <c r="B46" s="207"/>
      <c r="C46" s="196"/>
      <c r="D46" s="197" t="e">
        <f>C46/C$98</f>
        <v>#DIV/0!</v>
      </c>
      <c r="E46" s="197" t="e">
        <f>D46</f>
        <v>#DIV/0!</v>
      </c>
      <c r="F46" s="198" t="e">
        <f t="shared" ref="F46:F97" si="11">IF(AND(E46&lt;=0),"C",IF(E46&lt;=0.8,"A",IF(E46&lt;=0.95,"B","C")))</f>
        <v>#DIV/0!</v>
      </c>
      <c r="G46" s="198" t="e">
        <f>VLOOKUP(B46:B97,I$46:M$97,5,0)</f>
        <v>#N/A</v>
      </c>
      <c r="I46" s="207"/>
      <c r="J46" s="196"/>
      <c r="K46" s="197" t="e">
        <f t="shared" ref="K46:K97" si="12">J46/J$98</f>
        <v>#DIV/0!</v>
      </c>
      <c r="L46" s="197" t="e">
        <f>K46</f>
        <v>#DIV/0!</v>
      </c>
      <c r="M46" s="198" t="e">
        <f>_xlfn.IFS(L46&lt;80%,"A",L46&lt;=95%,"B",L46&gt;95%,"C")</f>
        <v>#DIV/0!</v>
      </c>
    </row>
    <row r="47" spans="2:16" ht="15" hidden="1" outlineLevel="1" thickBot="1">
      <c r="B47" s="207"/>
      <c r="C47" s="196"/>
      <c r="D47" s="197" t="e">
        <f t="shared" ref="D47:D97" si="13">C47/C$98</f>
        <v>#DIV/0!</v>
      </c>
      <c r="E47" s="197" t="e">
        <f t="shared" ref="E47:E97" si="14">D47+E46</f>
        <v>#DIV/0!</v>
      </c>
      <c r="F47" s="198" t="e">
        <f t="shared" si="11"/>
        <v>#DIV/0!</v>
      </c>
      <c r="G47" s="198" t="e">
        <f t="shared" ref="G47:G97" si="15">VLOOKUP(B47:B98,I$46:M$97,5,0)</f>
        <v>#N/A</v>
      </c>
      <c r="I47" s="207"/>
      <c r="J47" s="196"/>
      <c r="K47" s="197" t="e">
        <f t="shared" si="12"/>
        <v>#DIV/0!</v>
      </c>
      <c r="L47" s="197" t="e">
        <f>K47+L46</f>
        <v>#DIV/0!</v>
      </c>
      <c r="M47" s="198" t="e">
        <f t="shared" ref="M47:M97" si="16">_xlfn.IFS(L47&lt;80%,"A",L47&lt;=95%,"B",L47&gt;95%,"C")</f>
        <v>#DIV/0!</v>
      </c>
    </row>
    <row r="48" spans="2:16" ht="15" hidden="1" outlineLevel="1" thickBot="1">
      <c r="B48" s="207"/>
      <c r="C48" s="196"/>
      <c r="D48" s="197" t="e">
        <f t="shared" si="13"/>
        <v>#DIV/0!</v>
      </c>
      <c r="E48" s="197" t="e">
        <f t="shared" si="14"/>
        <v>#DIV/0!</v>
      </c>
      <c r="F48" s="198" t="e">
        <f t="shared" si="11"/>
        <v>#DIV/0!</v>
      </c>
      <c r="G48" s="198" t="e">
        <f t="shared" si="15"/>
        <v>#N/A</v>
      </c>
      <c r="I48" s="207"/>
      <c r="J48" s="196"/>
      <c r="K48" s="197" t="e">
        <f t="shared" si="12"/>
        <v>#DIV/0!</v>
      </c>
      <c r="L48" s="197" t="e">
        <f t="shared" ref="L48:L97" si="17">K48+L47</f>
        <v>#DIV/0!</v>
      </c>
      <c r="M48" s="198" t="e">
        <f t="shared" si="16"/>
        <v>#DIV/0!</v>
      </c>
    </row>
    <row r="49" spans="2:13" ht="15" hidden="1" outlineLevel="1" thickBot="1">
      <c r="B49" s="207"/>
      <c r="C49" s="196"/>
      <c r="D49" s="197" t="e">
        <f t="shared" si="13"/>
        <v>#DIV/0!</v>
      </c>
      <c r="E49" s="197" t="e">
        <f t="shared" si="14"/>
        <v>#DIV/0!</v>
      </c>
      <c r="F49" s="198" t="e">
        <f t="shared" si="11"/>
        <v>#DIV/0!</v>
      </c>
      <c r="G49" s="198" t="e">
        <f t="shared" si="15"/>
        <v>#N/A</v>
      </c>
      <c r="I49" s="207"/>
      <c r="J49" s="196"/>
      <c r="K49" s="197" t="e">
        <f t="shared" si="12"/>
        <v>#DIV/0!</v>
      </c>
      <c r="L49" s="197" t="e">
        <f t="shared" si="17"/>
        <v>#DIV/0!</v>
      </c>
      <c r="M49" s="198" t="e">
        <f t="shared" si="16"/>
        <v>#DIV/0!</v>
      </c>
    </row>
    <row r="50" spans="2:13" ht="15" hidden="1" outlineLevel="1" thickBot="1">
      <c r="B50" s="207"/>
      <c r="C50" s="196"/>
      <c r="D50" s="197" t="e">
        <f t="shared" si="13"/>
        <v>#DIV/0!</v>
      </c>
      <c r="E50" s="197" t="e">
        <f t="shared" si="14"/>
        <v>#DIV/0!</v>
      </c>
      <c r="F50" s="198" t="e">
        <f t="shared" si="11"/>
        <v>#DIV/0!</v>
      </c>
      <c r="G50" s="198" t="e">
        <f t="shared" si="15"/>
        <v>#N/A</v>
      </c>
      <c r="I50" s="207"/>
      <c r="J50" s="196"/>
      <c r="K50" s="197" t="e">
        <f t="shared" si="12"/>
        <v>#DIV/0!</v>
      </c>
      <c r="L50" s="197" t="e">
        <f t="shared" si="17"/>
        <v>#DIV/0!</v>
      </c>
      <c r="M50" s="198" t="e">
        <f t="shared" si="16"/>
        <v>#DIV/0!</v>
      </c>
    </row>
    <row r="51" spans="2:13" ht="15" hidden="1" outlineLevel="1" thickBot="1">
      <c r="B51" s="207"/>
      <c r="C51" s="196"/>
      <c r="D51" s="197" t="e">
        <f t="shared" si="13"/>
        <v>#DIV/0!</v>
      </c>
      <c r="E51" s="197" t="e">
        <f t="shared" si="14"/>
        <v>#DIV/0!</v>
      </c>
      <c r="F51" s="198" t="e">
        <f t="shared" si="11"/>
        <v>#DIV/0!</v>
      </c>
      <c r="G51" s="198" t="e">
        <f t="shared" si="15"/>
        <v>#N/A</v>
      </c>
      <c r="I51" s="207"/>
      <c r="J51" s="196"/>
      <c r="K51" s="197" t="e">
        <f t="shared" si="12"/>
        <v>#DIV/0!</v>
      </c>
      <c r="L51" s="197" t="e">
        <f t="shared" si="17"/>
        <v>#DIV/0!</v>
      </c>
      <c r="M51" s="198" t="e">
        <f t="shared" si="16"/>
        <v>#DIV/0!</v>
      </c>
    </row>
    <row r="52" spans="2:13" ht="15" hidden="1" outlineLevel="1" thickBot="1">
      <c r="B52" s="207"/>
      <c r="C52" s="196"/>
      <c r="D52" s="197" t="e">
        <f t="shared" si="13"/>
        <v>#DIV/0!</v>
      </c>
      <c r="E52" s="197" t="e">
        <f t="shared" si="14"/>
        <v>#DIV/0!</v>
      </c>
      <c r="F52" s="198" t="e">
        <f t="shared" si="11"/>
        <v>#DIV/0!</v>
      </c>
      <c r="G52" s="198" t="e">
        <f t="shared" si="15"/>
        <v>#N/A</v>
      </c>
      <c r="I52" s="207"/>
      <c r="J52" s="196"/>
      <c r="K52" s="197" t="e">
        <f t="shared" si="12"/>
        <v>#DIV/0!</v>
      </c>
      <c r="L52" s="197" t="e">
        <f t="shared" si="17"/>
        <v>#DIV/0!</v>
      </c>
      <c r="M52" s="198" t="e">
        <f t="shared" si="16"/>
        <v>#DIV/0!</v>
      </c>
    </row>
    <row r="53" spans="2:13" ht="15" hidden="1" outlineLevel="1" thickBot="1">
      <c r="B53" s="207"/>
      <c r="C53" s="196"/>
      <c r="D53" s="197" t="e">
        <f t="shared" si="13"/>
        <v>#DIV/0!</v>
      </c>
      <c r="E53" s="197" t="e">
        <f t="shared" si="14"/>
        <v>#DIV/0!</v>
      </c>
      <c r="F53" s="198" t="e">
        <f t="shared" si="11"/>
        <v>#DIV/0!</v>
      </c>
      <c r="G53" s="198" t="e">
        <f t="shared" si="15"/>
        <v>#N/A</v>
      </c>
      <c r="I53" s="207"/>
      <c r="J53" s="196"/>
      <c r="K53" s="197" t="e">
        <f t="shared" si="12"/>
        <v>#DIV/0!</v>
      </c>
      <c r="L53" s="197" t="e">
        <f t="shared" si="17"/>
        <v>#DIV/0!</v>
      </c>
      <c r="M53" s="198" t="e">
        <f t="shared" si="16"/>
        <v>#DIV/0!</v>
      </c>
    </row>
    <row r="54" spans="2:13" ht="15" hidden="1" outlineLevel="1" thickBot="1">
      <c r="B54" s="207"/>
      <c r="C54" s="196"/>
      <c r="D54" s="197" t="e">
        <f t="shared" si="13"/>
        <v>#DIV/0!</v>
      </c>
      <c r="E54" s="197" t="e">
        <f t="shared" si="14"/>
        <v>#DIV/0!</v>
      </c>
      <c r="F54" s="198" t="e">
        <f t="shared" si="11"/>
        <v>#DIV/0!</v>
      </c>
      <c r="G54" s="198" t="e">
        <f t="shared" si="15"/>
        <v>#N/A</v>
      </c>
      <c r="I54" s="207"/>
      <c r="J54" s="196"/>
      <c r="K54" s="197" t="e">
        <f t="shared" si="12"/>
        <v>#DIV/0!</v>
      </c>
      <c r="L54" s="197" t="e">
        <f t="shared" si="17"/>
        <v>#DIV/0!</v>
      </c>
      <c r="M54" s="198" t="e">
        <f t="shared" si="16"/>
        <v>#DIV/0!</v>
      </c>
    </row>
    <row r="55" spans="2:13" ht="15" hidden="1" outlineLevel="1" thickBot="1">
      <c r="B55" s="207"/>
      <c r="C55" s="196"/>
      <c r="D55" s="197" t="e">
        <f t="shared" si="13"/>
        <v>#DIV/0!</v>
      </c>
      <c r="E55" s="197" t="e">
        <f t="shared" si="14"/>
        <v>#DIV/0!</v>
      </c>
      <c r="F55" s="198" t="e">
        <f t="shared" si="11"/>
        <v>#DIV/0!</v>
      </c>
      <c r="G55" s="198" t="e">
        <f t="shared" si="15"/>
        <v>#N/A</v>
      </c>
      <c r="I55" s="207"/>
      <c r="J55" s="196"/>
      <c r="K55" s="197" t="e">
        <f t="shared" si="12"/>
        <v>#DIV/0!</v>
      </c>
      <c r="L55" s="197" t="e">
        <f t="shared" si="17"/>
        <v>#DIV/0!</v>
      </c>
      <c r="M55" s="198" t="e">
        <f t="shared" si="16"/>
        <v>#DIV/0!</v>
      </c>
    </row>
    <row r="56" spans="2:13" ht="15" hidden="1" outlineLevel="1" thickBot="1">
      <c r="B56" s="207"/>
      <c r="C56" s="196"/>
      <c r="D56" s="197" t="e">
        <f t="shared" si="13"/>
        <v>#DIV/0!</v>
      </c>
      <c r="E56" s="197" t="e">
        <f t="shared" si="14"/>
        <v>#DIV/0!</v>
      </c>
      <c r="F56" s="198" t="e">
        <f t="shared" si="11"/>
        <v>#DIV/0!</v>
      </c>
      <c r="G56" s="198" t="e">
        <f t="shared" si="15"/>
        <v>#N/A</v>
      </c>
      <c r="I56" s="207"/>
      <c r="J56" s="196"/>
      <c r="K56" s="197" t="e">
        <f t="shared" si="12"/>
        <v>#DIV/0!</v>
      </c>
      <c r="L56" s="197" t="e">
        <f t="shared" si="17"/>
        <v>#DIV/0!</v>
      </c>
      <c r="M56" s="198" t="e">
        <f t="shared" si="16"/>
        <v>#DIV/0!</v>
      </c>
    </row>
    <row r="57" spans="2:13" ht="15" hidden="1" outlineLevel="1" thickBot="1">
      <c r="B57" s="207"/>
      <c r="C57" s="196"/>
      <c r="D57" s="197" t="e">
        <f t="shared" si="13"/>
        <v>#DIV/0!</v>
      </c>
      <c r="E57" s="197" t="e">
        <f t="shared" si="14"/>
        <v>#DIV/0!</v>
      </c>
      <c r="F57" s="198" t="e">
        <f t="shared" si="11"/>
        <v>#DIV/0!</v>
      </c>
      <c r="G57" s="198" t="e">
        <f t="shared" si="15"/>
        <v>#N/A</v>
      </c>
      <c r="I57" s="207"/>
      <c r="J57" s="196"/>
      <c r="K57" s="197" t="e">
        <f t="shared" si="12"/>
        <v>#DIV/0!</v>
      </c>
      <c r="L57" s="197" t="e">
        <f t="shared" si="17"/>
        <v>#DIV/0!</v>
      </c>
      <c r="M57" s="198" t="e">
        <f t="shared" si="16"/>
        <v>#DIV/0!</v>
      </c>
    </row>
    <row r="58" spans="2:13" ht="15" hidden="1" outlineLevel="1" thickBot="1">
      <c r="B58" s="207"/>
      <c r="C58" s="196"/>
      <c r="D58" s="197" t="e">
        <f t="shared" si="13"/>
        <v>#DIV/0!</v>
      </c>
      <c r="E58" s="197" t="e">
        <f t="shared" si="14"/>
        <v>#DIV/0!</v>
      </c>
      <c r="F58" s="198" t="e">
        <f t="shared" si="11"/>
        <v>#DIV/0!</v>
      </c>
      <c r="G58" s="198" t="e">
        <f t="shared" si="15"/>
        <v>#N/A</v>
      </c>
      <c r="I58" s="207"/>
      <c r="J58" s="196"/>
      <c r="K58" s="197" t="e">
        <f t="shared" si="12"/>
        <v>#DIV/0!</v>
      </c>
      <c r="L58" s="197" t="e">
        <f t="shared" si="17"/>
        <v>#DIV/0!</v>
      </c>
      <c r="M58" s="198" t="e">
        <f t="shared" si="16"/>
        <v>#DIV/0!</v>
      </c>
    </row>
    <row r="59" spans="2:13" ht="15" hidden="1" outlineLevel="1" thickBot="1">
      <c r="B59" s="207"/>
      <c r="C59" s="196"/>
      <c r="D59" s="197" t="e">
        <f t="shared" si="13"/>
        <v>#DIV/0!</v>
      </c>
      <c r="E59" s="197" t="e">
        <f t="shared" si="14"/>
        <v>#DIV/0!</v>
      </c>
      <c r="F59" s="198" t="e">
        <f t="shared" si="11"/>
        <v>#DIV/0!</v>
      </c>
      <c r="G59" s="198" t="e">
        <f t="shared" si="15"/>
        <v>#N/A</v>
      </c>
      <c r="I59" s="207"/>
      <c r="J59" s="196"/>
      <c r="K59" s="197" t="e">
        <f t="shared" si="12"/>
        <v>#DIV/0!</v>
      </c>
      <c r="L59" s="197" t="e">
        <f t="shared" si="17"/>
        <v>#DIV/0!</v>
      </c>
      <c r="M59" s="198" t="e">
        <f t="shared" si="16"/>
        <v>#DIV/0!</v>
      </c>
    </row>
    <row r="60" spans="2:13" ht="15" hidden="1" outlineLevel="1" thickBot="1">
      <c r="B60" s="207"/>
      <c r="C60" s="196"/>
      <c r="D60" s="197" t="e">
        <f t="shared" si="13"/>
        <v>#DIV/0!</v>
      </c>
      <c r="E60" s="197" t="e">
        <f t="shared" si="14"/>
        <v>#DIV/0!</v>
      </c>
      <c r="F60" s="198" t="e">
        <f t="shared" si="11"/>
        <v>#DIV/0!</v>
      </c>
      <c r="G60" s="198" t="e">
        <f t="shared" si="15"/>
        <v>#N/A</v>
      </c>
      <c r="I60" s="207"/>
      <c r="J60" s="196"/>
      <c r="K60" s="197" t="e">
        <f t="shared" si="12"/>
        <v>#DIV/0!</v>
      </c>
      <c r="L60" s="197" t="e">
        <f t="shared" si="17"/>
        <v>#DIV/0!</v>
      </c>
      <c r="M60" s="198" t="e">
        <f t="shared" si="16"/>
        <v>#DIV/0!</v>
      </c>
    </row>
    <row r="61" spans="2:13" ht="15" hidden="1" outlineLevel="1" thickBot="1">
      <c r="B61" s="207"/>
      <c r="C61" s="196"/>
      <c r="D61" s="197" t="e">
        <f t="shared" si="13"/>
        <v>#DIV/0!</v>
      </c>
      <c r="E61" s="197" t="e">
        <f t="shared" si="14"/>
        <v>#DIV/0!</v>
      </c>
      <c r="F61" s="198" t="e">
        <f t="shared" si="11"/>
        <v>#DIV/0!</v>
      </c>
      <c r="G61" s="198" t="e">
        <f t="shared" si="15"/>
        <v>#N/A</v>
      </c>
      <c r="I61" s="207"/>
      <c r="J61" s="196"/>
      <c r="K61" s="197" t="e">
        <f t="shared" si="12"/>
        <v>#DIV/0!</v>
      </c>
      <c r="L61" s="197" t="e">
        <f t="shared" si="17"/>
        <v>#DIV/0!</v>
      </c>
      <c r="M61" s="198" t="e">
        <f t="shared" si="16"/>
        <v>#DIV/0!</v>
      </c>
    </row>
    <row r="62" spans="2:13" ht="15" hidden="1" outlineLevel="1" thickBot="1">
      <c r="B62" s="207"/>
      <c r="C62" s="196"/>
      <c r="D62" s="197" t="e">
        <f t="shared" si="13"/>
        <v>#DIV/0!</v>
      </c>
      <c r="E62" s="197" t="e">
        <f t="shared" si="14"/>
        <v>#DIV/0!</v>
      </c>
      <c r="F62" s="198" t="e">
        <f t="shared" si="11"/>
        <v>#DIV/0!</v>
      </c>
      <c r="G62" s="198" t="e">
        <f t="shared" si="15"/>
        <v>#N/A</v>
      </c>
      <c r="I62" s="207"/>
      <c r="J62" s="196"/>
      <c r="K62" s="197" t="e">
        <f t="shared" si="12"/>
        <v>#DIV/0!</v>
      </c>
      <c r="L62" s="197" t="e">
        <f t="shared" si="17"/>
        <v>#DIV/0!</v>
      </c>
      <c r="M62" s="198" t="e">
        <f t="shared" si="16"/>
        <v>#DIV/0!</v>
      </c>
    </row>
    <row r="63" spans="2:13" ht="15" hidden="1" outlineLevel="1" thickBot="1">
      <c r="B63" s="207"/>
      <c r="C63" s="196"/>
      <c r="D63" s="197" t="e">
        <f t="shared" si="13"/>
        <v>#DIV/0!</v>
      </c>
      <c r="E63" s="197" t="e">
        <f t="shared" si="14"/>
        <v>#DIV/0!</v>
      </c>
      <c r="F63" s="198" t="e">
        <f t="shared" si="11"/>
        <v>#DIV/0!</v>
      </c>
      <c r="G63" s="198" t="e">
        <f t="shared" si="15"/>
        <v>#N/A</v>
      </c>
      <c r="I63" s="207"/>
      <c r="J63" s="196"/>
      <c r="K63" s="197" t="e">
        <f t="shared" si="12"/>
        <v>#DIV/0!</v>
      </c>
      <c r="L63" s="197" t="e">
        <f t="shared" si="17"/>
        <v>#DIV/0!</v>
      </c>
      <c r="M63" s="198" t="e">
        <f t="shared" si="16"/>
        <v>#DIV/0!</v>
      </c>
    </row>
    <row r="64" spans="2:13" ht="15" hidden="1" outlineLevel="1" thickBot="1">
      <c r="B64" s="207"/>
      <c r="C64" s="196"/>
      <c r="D64" s="197" t="e">
        <f t="shared" si="13"/>
        <v>#DIV/0!</v>
      </c>
      <c r="E64" s="197" t="e">
        <f t="shared" si="14"/>
        <v>#DIV/0!</v>
      </c>
      <c r="F64" s="198" t="e">
        <f t="shared" si="11"/>
        <v>#DIV/0!</v>
      </c>
      <c r="G64" s="198" t="e">
        <f t="shared" si="15"/>
        <v>#N/A</v>
      </c>
      <c r="I64" s="207"/>
      <c r="J64" s="196"/>
      <c r="K64" s="197" t="e">
        <f t="shared" si="12"/>
        <v>#DIV/0!</v>
      </c>
      <c r="L64" s="197" t="e">
        <f t="shared" si="17"/>
        <v>#DIV/0!</v>
      </c>
      <c r="M64" s="198" t="e">
        <f t="shared" si="16"/>
        <v>#DIV/0!</v>
      </c>
    </row>
    <row r="65" spans="2:13" ht="15" hidden="1" outlineLevel="1" thickBot="1">
      <c r="B65" s="207"/>
      <c r="C65" s="196"/>
      <c r="D65" s="197" t="e">
        <f t="shared" si="13"/>
        <v>#DIV/0!</v>
      </c>
      <c r="E65" s="197" t="e">
        <f t="shared" si="14"/>
        <v>#DIV/0!</v>
      </c>
      <c r="F65" s="198" t="e">
        <f t="shared" si="11"/>
        <v>#DIV/0!</v>
      </c>
      <c r="G65" s="198" t="e">
        <f t="shared" si="15"/>
        <v>#N/A</v>
      </c>
      <c r="I65" s="207"/>
      <c r="J65" s="196"/>
      <c r="K65" s="197" t="e">
        <f t="shared" si="12"/>
        <v>#DIV/0!</v>
      </c>
      <c r="L65" s="197" t="e">
        <f t="shared" si="17"/>
        <v>#DIV/0!</v>
      </c>
      <c r="M65" s="198" t="e">
        <f t="shared" si="16"/>
        <v>#DIV/0!</v>
      </c>
    </row>
    <row r="66" spans="2:13" ht="15" hidden="1" outlineLevel="1" thickBot="1">
      <c r="B66" s="207"/>
      <c r="C66" s="196"/>
      <c r="D66" s="197" t="e">
        <f t="shared" si="13"/>
        <v>#DIV/0!</v>
      </c>
      <c r="E66" s="197" t="e">
        <f t="shared" si="14"/>
        <v>#DIV/0!</v>
      </c>
      <c r="F66" s="198" t="e">
        <f t="shared" si="11"/>
        <v>#DIV/0!</v>
      </c>
      <c r="G66" s="198" t="e">
        <f t="shared" si="15"/>
        <v>#N/A</v>
      </c>
      <c r="I66" s="207"/>
      <c r="J66" s="196"/>
      <c r="K66" s="197" t="e">
        <f t="shared" si="12"/>
        <v>#DIV/0!</v>
      </c>
      <c r="L66" s="197" t="e">
        <f t="shared" si="17"/>
        <v>#DIV/0!</v>
      </c>
      <c r="M66" s="198" t="e">
        <f t="shared" si="16"/>
        <v>#DIV/0!</v>
      </c>
    </row>
    <row r="67" spans="2:13" ht="15" hidden="1" outlineLevel="1" thickBot="1">
      <c r="B67" s="207"/>
      <c r="C67" s="196"/>
      <c r="D67" s="197" t="e">
        <f t="shared" si="13"/>
        <v>#DIV/0!</v>
      </c>
      <c r="E67" s="197" t="e">
        <f t="shared" si="14"/>
        <v>#DIV/0!</v>
      </c>
      <c r="F67" s="198" t="e">
        <f t="shared" si="11"/>
        <v>#DIV/0!</v>
      </c>
      <c r="G67" s="198" t="e">
        <f t="shared" si="15"/>
        <v>#N/A</v>
      </c>
      <c r="I67" s="207"/>
      <c r="J67" s="196"/>
      <c r="K67" s="197" t="e">
        <f t="shared" si="12"/>
        <v>#DIV/0!</v>
      </c>
      <c r="L67" s="197" t="e">
        <f t="shared" si="17"/>
        <v>#DIV/0!</v>
      </c>
      <c r="M67" s="198" t="e">
        <f t="shared" si="16"/>
        <v>#DIV/0!</v>
      </c>
    </row>
    <row r="68" spans="2:13" ht="15" hidden="1" outlineLevel="1" thickBot="1">
      <c r="B68" s="207"/>
      <c r="C68" s="196"/>
      <c r="D68" s="197" t="e">
        <f t="shared" si="13"/>
        <v>#DIV/0!</v>
      </c>
      <c r="E68" s="197" t="e">
        <f t="shared" si="14"/>
        <v>#DIV/0!</v>
      </c>
      <c r="F68" s="198" t="e">
        <f t="shared" si="11"/>
        <v>#DIV/0!</v>
      </c>
      <c r="G68" s="198" t="e">
        <f t="shared" si="15"/>
        <v>#N/A</v>
      </c>
      <c r="I68" s="207"/>
      <c r="J68" s="196"/>
      <c r="K68" s="197" t="e">
        <f t="shared" si="12"/>
        <v>#DIV/0!</v>
      </c>
      <c r="L68" s="197" t="e">
        <f t="shared" si="17"/>
        <v>#DIV/0!</v>
      </c>
      <c r="M68" s="198" t="e">
        <f t="shared" si="16"/>
        <v>#DIV/0!</v>
      </c>
    </row>
    <row r="69" spans="2:13" ht="15" hidden="1" outlineLevel="1" thickBot="1">
      <c r="B69" s="207"/>
      <c r="C69" s="196"/>
      <c r="D69" s="197" t="e">
        <f t="shared" si="13"/>
        <v>#DIV/0!</v>
      </c>
      <c r="E69" s="197" t="e">
        <f t="shared" si="14"/>
        <v>#DIV/0!</v>
      </c>
      <c r="F69" s="198" t="e">
        <f t="shared" si="11"/>
        <v>#DIV/0!</v>
      </c>
      <c r="G69" s="198" t="e">
        <f t="shared" si="15"/>
        <v>#N/A</v>
      </c>
      <c r="I69" s="207"/>
      <c r="J69" s="196"/>
      <c r="K69" s="197" t="e">
        <f t="shared" si="12"/>
        <v>#DIV/0!</v>
      </c>
      <c r="L69" s="197" t="e">
        <f t="shared" si="17"/>
        <v>#DIV/0!</v>
      </c>
      <c r="M69" s="198" t="e">
        <f t="shared" si="16"/>
        <v>#DIV/0!</v>
      </c>
    </row>
    <row r="70" spans="2:13" ht="15" hidden="1" outlineLevel="1" thickBot="1">
      <c r="B70" s="207"/>
      <c r="C70" s="196"/>
      <c r="D70" s="197" t="e">
        <f t="shared" si="13"/>
        <v>#DIV/0!</v>
      </c>
      <c r="E70" s="197" t="e">
        <f t="shared" si="14"/>
        <v>#DIV/0!</v>
      </c>
      <c r="F70" s="198" t="e">
        <f t="shared" si="11"/>
        <v>#DIV/0!</v>
      </c>
      <c r="G70" s="198" t="e">
        <f t="shared" si="15"/>
        <v>#N/A</v>
      </c>
      <c r="I70" s="207"/>
      <c r="J70" s="196"/>
      <c r="K70" s="197" t="e">
        <f t="shared" si="12"/>
        <v>#DIV/0!</v>
      </c>
      <c r="L70" s="197" t="e">
        <f t="shared" si="17"/>
        <v>#DIV/0!</v>
      </c>
      <c r="M70" s="198" t="e">
        <f t="shared" si="16"/>
        <v>#DIV/0!</v>
      </c>
    </row>
    <row r="71" spans="2:13" ht="15" hidden="1" outlineLevel="1" thickBot="1">
      <c r="B71" s="207"/>
      <c r="C71" s="196"/>
      <c r="D71" s="197" t="e">
        <f t="shared" si="13"/>
        <v>#DIV/0!</v>
      </c>
      <c r="E71" s="197" t="e">
        <f t="shared" si="14"/>
        <v>#DIV/0!</v>
      </c>
      <c r="F71" s="198" t="e">
        <f t="shared" si="11"/>
        <v>#DIV/0!</v>
      </c>
      <c r="G71" s="198" t="e">
        <f t="shared" si="15"/>
        <v>#N/A</v>
      </c>
      <c r="I71" s="207"/>
      <c r="J71" s="196"/>
      <c r="K71" s="197" t="e">
        <f t="shared" si="12"/>
        <v>#DIV/0!</v>
      </c>
      <c r="L71" s="197" t="e">
        <f t="shared" si="17"/>
        <v>#DIV/0!</v>
      </c>
      <c r="M71" s="198" t="e">
        <f t="shared" si="16"/>
        <v>#DIV/0!</v>
      </c>
    </row>
    <row r="72" spans="2:13" ht="15" hidden="1" outlineLevel="1" thickBot="1">
      <c r="B72" s="207"/>
      <c r="C72" s="196"/>
      <c r="D72" s="197" t="e">
        <f t="shared" si="13"/>
        <v>#DIV/0!</v>
      </c>
      <c r="E72" s="197" t="e">
        <f t="shared" si="14"/>
        <v>#DIV/0!</v>
      </c>
      <c r="F72" s="198" t="e">
        <f t="shared" si="11"/>
        <v>#DIV/0!</v>
      </c>
      <c r="G72" s="198" t="e">
        <f t="shared" si="15"/>
        <v>#N/A</v>
      </c>
      <c r="I72" s="207"/>
      <c r="J72" s="196"/>
      <c r="K72" s="197" t="e">
        <f t="shared" si="12"/>
        <v>#DIV/0!</v>
      </c>
      <c r="L72" s="197" t="e">
        <f t="shared" si="17"/>
        <v>#DIV/0!</v>
      </c>
      <c r="M72" s="198" t="e">
        <f t="shared" si="16"/>
        <v>#DIV/0!</v>
      </c>
    </row>
    <row r="73" spans="2:13" ht="15" hidden="1" outlineLevel="1" thickBot="1">
      <c r="B73" s="207"/>
      <c r="C73" s="196"/>
      <c r="D73" s="197" t="e">
        <f t="shared" si="13"/>
        <v>#DIV/0!</v>
      </c>
      <c r="E73" s="197" t="e">
        <f t="shared" si="14"/>
        <v>#DIV/0!</v>
      </c>
      <c r="F73" s="198" t="e">
        <f t="shared" si="11"/>
        <v>#DIV/0!</v>
      </c>
      <c r="G73" s="198" t="e">
        <f t="shared" si="15"/>
        <v>#N/A</v>
      </c>
      <c r="I73" s="207"/>
      <c r="J73" s="196"/>
      <c r="K73" s="197" t="e">
        <f t="shared" si="12"/>
        <v>#DIV/0!</v>
      </c>
      <c r="L73" s="197" t="e">
        <f t="shared" si="17"/>
        <v>#DIV/0!</v>
      </c>
      <c r="M73" s="198" t="e">
        <f t="shared" si="16"/>
        <v>#DIV/0!</v>
      </c>
    </row>
    <row r="74" spans="2:13" ht="15" hidden="1" outlineLevel="1" thickBot="1">
      <c r="B74" s="207"/>
      <c r="C74" s="196"/>
      <c r="D74" s="197" t="e">
        <f t="shared" si="13"/>
        <v>#DIV/0!</v>
      </c>
      <c r="E74" s="197" t="e">
        <f t="shared" si="14"/>
        <v>#DIV/0!</v>
      </c>
      <c r="F74" s="198" t="e">
        <f t="shared" si="11"/>
        <v>#DIV/0!</v>
      </c>
      <c r="G74" s="198" t="e">
        <f t="shared" si="15"/>
        <v>#N/A</v>
      </c>
      <c r="I74" s="207"/>
      <c r="J74" s="196"/>
      <c r="K74" s="197" t="e">
        <f t="shared" si="12"/>
        <v>#DIV/0!</v>
      </c>
      <c r="L74" s="197" t="e">
        <f t="shared" si="17"/>
        <v>#DIV/0!</v>
      </c>
      <c r="M74" s="198" t="e">
        <f t="shared" si="16"/>
        <v>#DIV/0!</v>
      </c>
    </row>
    <row r="75" spans="2:13" ht="15" hidden="1" outlineLevel="1" thickBot="1">
      <c r="B75" s="207"/>
      <c r="C75" s="196"/>
      <c r="D75" s="197" t="e">
        <f t="shared" si="13"/>
        <v>#DIV/0!</v>
      </c>
      <c r="E75" s="197" t="e">
        <f t="shared" si="14"/>
        <v>#DIV/0!</v>
      </c>
      <c r="F75" s="198" t="e">
        <f t="shared" si="11"/>
        <v>#DIV/0!</v>
      </c>
      <c r="G75" s="198" t="e">
        <f t="shared" si="15"/>
        <v>#N/A</v>
      </c>
      <c r="I75" s="207"/>
      <c r="J75" s="196"/>
      <c r="K75" s="197" t="e">
        <f t="shared" si="12"/>
        <v>#DIV/0!</v>
      </c>
      <c r="L75" s="197" t="e">
        <f t="shared" si="17"/>
        <v>#DIV/0!</v>
      </c>
      <c r="M75" s="198" t="e">
        <f t="shared" si="16"/>
        <v>#DIV/0!</v>
      </c>
    </row>
    <row r="76" spans="2:13" ht="15" hidden="1" outlineLevel="1" thickBot="1">
      <c r="B76" s="207"/>
      <c r="C76" s="196"/>
      <c r="D76" s="197" t="e">
        <f t="shared" si="13"/>
        <v>#DIV/0!</v>
      </c>
      <c r="E76" s="197" t="e">
        <f t="shared" si="14"/>
        <v>#DIV/0!</v>
      </c>
      <c r="F76" s="198" t="e">
        <f t="shared" si="11"/>
        <v>#DIV/0!</v>
      </c>
      <c r="G76" s="198" t="e">
        <f t="shared" si="15"/>
        <v>#N/A</v>
      </c>
      <c r="I76" s="207"/>
      <c r="J76" s="196"/>
      <c r="K76" s="197" t="e">
        <f t="shared" si="12"/>
        <v>#DIV/0!</v>
      </c>
      <c r="L76" s="197" t="e">
        <f t="shared" si="17"/>
        <v>#DIV/0!</v>
      </c>
      <c r="M76" s="198" t="e">
        <f t="shared" si="16"/>
        <v>#DIV/0!</v>
      </c>
    </row>
    <row r="77" spans="2:13" ht="15" hidden="1" outlineLevel="1" thickBot="1">
      <c r="B77" s="207"/>
      <c r="C77" s="196"/>
      <c r="D77" s="197" t="e">
        <f t="shared" si="13"/>
        <v>#DIV/0!</v>
      </c>
      <c r="E77" s="197" t="e">
        <f t="shared" si="14"/>
        <v>#DIV/0!</v>
      </c>
      <c r="F77" s="198" t="e">
        <f t="shared" si="11"/>
        <v>#DIV/0!</v>
      </c>
      <c r="G77" s="198" t="e">
        <f t="shared" si="15"/>
        <v>#N/A</v>
      </c>
      <c r="I77" s="207"/>
      <c r="J77" s="196"/>
      <c r="K77" s="197" t="e">
        <f t="shared" si="12"/>
        <v>#DIV/0!</v>
      </c>
      <c r="L77" s="197" t="e">
        <f t="shared" si="17"/>
        <v>#DIV/0!</v>
      </c>
      <c r="M77" s="198" t="e">
        <f t="shared" si="16"/>
        <v>#DIV/0!</v>
      </c>
    </row>
    <row r="78" spans="2:13" ht="15" hidden="1" customHeight="1" outlineLevel="1">
      <c r="B78" s="207"/>
      <c r="C78" s="196"/>
      <c r="D78" s="197" t="e">
        <f t="shared" si="13"/>
        <v>#DIV/0!</v>
      </c>
      <c r="E78" s="197" t="e">
        <f t="shared" si="14"/>
        <v>#DIV/0!</v>
      </c>
      <c r="F78" s="198" t="e">
        <f t="shared" si="11"/>
        <v>#DIV/0!</v>
      </c>
      <c r="G78" s="198" t="e">
        <f t="shared" si="15"/>
        <v>#N/A</v>
      </c>
      <c r="I78" s="207"/>
      <c r="J78" s="196"/>
      <c r="K78" s="197" t="e">
        <f t="shared" si="12"/>
        <v>#DIV/0!</v>
      </c>
      <c r="L78" s="197" t="e">
        <f t="shared" si="17"/>
        <v>#DIV/0!</v>
      </c>
      <c r="M78" s="198" t="e">
        <f t="shared" si="16"/>
        <v>#DIV/0!</v>
      </c>
    </row>
    <row r="79" spans="2:13" ht="15" hidden="1" outlineLevel="1" thickBot="1">
      <c r="B79" s="207"/>
      <c r="C79" s="196"/>
      <c r="D79" s="197" t="e">
        <f t="shared" si="13"/>
        <v>#DIV/0!</v>
      </c>
      <c r="E79" s="197" t="e">
        <f t="shared" si="14"/>
        <v>#DIV/0!</v>
      </c>
      <c r="F79" s="198" t="e">
        <f t="shared" si="11"/>
        <v>#DIV/0!</v>
      </c>
      <c r="G79" s="198" t="e">
        <f t="shared" si="15"/>
        <v>#N/A</v>
      </c>
      <c r="I79" s="207"/>
      <c r="J79" s="196"/>
      <c r="K79" s="197" t="e">
        <f t="shared" si="12"/>
        <v>#DIV/0!</v>
      </c>
      <c r="L79" s="197" t="e">
        <f t="shared" si="17"/>
        <v>#DIV/0!</v>
      </c>
      <c r="M79" s="198" t="e">
        <f t="shared" si="16"/>
        <v>#DIV/0!</v>
      </c>
    </row>
    <row r="80" spans="2:13" ht="15" hidden="1" outlineLevel="1" thickBot="1">
      <c r="B80" s="207"/>
      <c r="C80" s="196"/>
      <c r="D80" s="197" t="e">
        <f t="shared" si="13"/>
        <v>#DIV/0!</v>
      </c>
      <c r="E80" s="197" t="e">
        <f t="shared" si="14"/>
        <v>#DIV/0!</v>
      </c>
      <c r="F80" s="198" t="e">
        <f t="shared" si="11"/>
        <v>#DIV/0!</v>
      </c>
      <c r="G80" s="198" t="e">
        <f t="shared" si="15"/>
        <v>#N/A</v>
      </c>
      <c r="I80" s="207"/>
      <c r="J80" s="196"/>
      <c r="K80" s="197" t="e">
        <f t="shared" si="12"/>
        <v>#DIV/0!</v>
      </c>
      <c r="L80" s="197" t="e">
        <f t="shared" si="17"/>
        <v>#DIV/0!</v>
      </c>
      <c r="M80" s="198" t="e">
        <f t="shared" si="16"/>
        <v>#DIV/0!</v>
      </c>
    </row>
    <row r="81" spans="2:13" ht="15" hidden="1" outlineLevel="1" thickBot="1">
      <c r="B81" s="207"/>
      <c r="C81" s="196"/>
      <c r="D81" s="197" t="e">
        <f t="shared" si="13"/>
        <v>#DIV/0!</v>
      </c>
      <c r="E81" s="197" t="e">
        <f t="shared" si="14"/>
        <v>#DIV/0!</v>
      </c>
      <c r="F81" s="198" t="e">
        <f t="shared" si="11"/>
        <v>#DIV/0!</v>
      </c>
      <c r="G81" s="198" t="e">
        <f t="shared" si="15"/>
        <v>#N/A</v>
      </c>
      <c r="I81" s="207"/>
      <c r="J81" s="196"/>
      <c r="K81" s="197" t="e">
        <f t="shared" si="12"/>
        <v>#DIV/0!</v>
      </c>
      <c r="L81" s="197" t="e">
        <f t="shared" si="17"/>
        <v>#DIV/0!</v>
      </c>
      <c r="M81" s="198" t="e">
        <f t="shared" si="16"/>
        <v>#DIV/0!</v>
      </c>
    </row>
    <row r="82" spans="2:13" ht="15" hidden="1" outlineLevel="1" thickBot="1">
      <c r="B82" s="207"/>
      <c r="C82" s="196"/>
      <c r="D82" s="197" t="e">
        <f t="shared" si="13"/>
        <v>#DIV/0!</v>
      </c>
      <c r="E82" s="197" t="e">
        <f t="shared" si="14"/>
        <v>#DIV/0!</v>
      </c>
      <c r="F82" s="198" t="e">
        <f t="shared" si="11"/>
        <v>#DIV/0!</v>
      </c>
      <c r="G82" s="198" t="e">
        <f t="shared" si="15"/>
        <v>#N/A</v>
      </c>
      <c r="I82" s="207"/>
      <c r="J82" s="196"/>
      <c r="K82" s="197" t="e">
        <f t="shared" si="12"/>
        <v>#DIV/0!</v>
      </c>
      <c r="L82" s="197" t="e">
        <f t="shared" si="17"/>
        <v>#DIV/0!</v>
      </c>
      <c r="M82" s="198" t="e">
        <f t="shared" si="16"/>
        <v>#DIV/0!</v>
      </c>
    </row>
    <row r="83" spans="2:13" ht="15" hidden="1" outlineLevel="1" thickBot="1">
      <c r="B83" s="207"/>
      <c r="C83" s="196"/>
      <c r="D83" s="197" t="e">
        <f t="shared" si="13"/>
        <v>#DIV/0!</v>
      </c>
      <c r="E83" s="197" t="e">
        <f t="shared" si="14"/>
        <v>#DIV/0!</v>
      </c>
      <c r="F83" s="198" t="e">
        <f t="shared" si="11"/>
        <v>#DIV/0!</v>
      </c>
      <c r="G83" s="198" t="e">
        <f t="shared" si="15"/>
        <v>#N/A</v>
      </c>
      <c r="I83" s="207"/>
      <c r="J83" s="196"/>
      <c r="K83" s="197" t="e">
        <f t="shared" si="12"/>
        <v>#DIV/0!</v>
      </c>
      <c r="L83" s="197" t="e">
        <f t="shared" si="17"/>
        <v>#DIV/0!</v>
      </c>
      <c r="M83" s="198" t="e">
        <f t="shared" si="16"/>
        <v>#DIV/0!</v>
      </c>
    </row>
    <row r="84" spans="2:13" ht="15" hidden="1" outlineLevel="1" thickBot="1">
      <c r="B84" s="207"/>
      <c r="C84" s="196"/>
      <c r="D84" s="197" t="e">
        <f t="shared" si="13"/>
        <v>#DIV/0!</v>
      </c>
      <c r="E84" s="197" t="e">
        <f t="shared" si="14"/>
        <v>#DIV/0!</v>
      </c>
      <c r="F84" s="198" t="e">
        <f t="shared" si="11"/>
        <v>#DIV/0!</v>
      </c>
      <c r="G84" s="198" t="e">
        <f t="shared" si="15"/>
        <v>#N/A</v>
      </c>
      <c r="I84" s="207"/>
      <c r="J84" s="196"/>
      <c r="K84" s="197" t="e">
        <f t="shared" si="12"/>
        <v>#DIV/0!</v>
      </c>
      <c r="L84" s="197" t="e">
        <f t="shared" si="17"/>
        <v>#DIV/0!</v>
      </c>
      <c r="M84" s="198" t="e">
        <f t="shared" si="16"/>
        <v>#DIV/0!</v>
      </c>
    </row>
    <row r="85" spans="2:13" ht="15" hidden="1" outlineLevel="1" thickBot="1">
      <c r="B85" s="207"/>
      <c r="C85" s="196"/>
      <c r="D85" s="197" t="e">
        <f t="shared" si="13"/>
        <v>#DIV/0!</v>
      </c>
      <c r="E85" s="197" t="e">
        <f t="shared" si="14"/>
        <v>#DIV/0!</v>
      </c>
      <c r="F85" s="198" t="e">
        <f t="shared" si="11"/>
        <v>#DIV/0!</v>
      </c>
      <c r="G85" s="198" t="e">
        <f t="shared" si="15"/>
        <v>#N/A</v>
      </c>
      <c r="I85" s="207"/>
      <c r="J85" s="196"/>
      <c r="K85" s="197" t="e">
        <f t="shared" si="12"/>
        <v>#DIV/0!</v>
      </c>
      <c r="L85" s="197" t="e">
        <f t="shared" si="17"/>
        <v>#DIV/0!</v>
      </c>
      <c r="M85" s="198" t="e">
        <f t="shared" si="16"/>
        <v>#DIV/0!</v>
      </c>
    </row>
    <row r="86" spans="2:13" ht="15" hidden="1" outlineLevel="1" thickBot="1">
      <c r="B86" s="207"/>
      <c r="C86" s="196"/>
      <c r="D86" s="197" t="e">
        <f t="shared" si="13"/>
        <v>#DIV/0!</v>
      </c>
      <c r="E86" s="197" t="e">
        <f t="shared" si="14"/>
        <v>#DIV/0!</v>
      </c>
      <c r="F86" s="198" t="e">
        <f t="shared" si="11"/>
        <v>#DIV/0!</v>
      </c>
      <c r="G86" s="198" t="e">
        <f t="shared" si="15"/>
        <v>#N/A</v>
      </c>
      <c r="I86" s="207"/>
      <c r="J86" s="196"/>
      <c r="K86" s="197" t="e">
        <f t="shared" si="12"/>
        <v>#DIV/0!</v>
      </c>
      <c r="L86" s="197" t="e">
        <f t="shared" si="17"/>
        <v>#DIV/0!</v>
      </c>
      <c r="M86" s="198" t="e">
        <f t="shared" si="16"/>
        <v>#DIV/0!</v>
      </c>
    </row>
    <row r="87" spans="2:13" ht="15" hidden="1" outlineLevel="1" thickBot="1">
      <c r="B87" s="207"/>
      <c r="C87" s="196"/>
      <c r="D87" s="197" t="e">
        <f t="shared" si="13"/>
        <v>#DIV/0!</v>
      </c>
      <c r="E87" s="197" t="e">
        <f t="shared" si="14"/>
        <v>#DIV/0!</v>
      </c>
      <c r="F87" s="198" t="e">
        <f t="shared" si="11"/>
        <v>#DIV/0!</v>
      </c>
      <c r="G87" s="198" t="e">
        <f t="shared" si="15"/>
        <v>#N/A</v>
      </c>
      <c r="I87" s="207"/>
      <c r="J87" s="196"/>
      <c r="K87" s="197" t="e">
        <f t="shared" si="12"/>
        <v>#DIV/0!</v>
      </c>
      <c r="L87" s="197" t="e">
        <f t="shared" si="17"/>
        <v>#DIV/0!</v>
      </c>
      <c r="M87" s="198" t="e">
        <f t="shared" si="16"/>
        <v>#DIV/0!</v>
      </c>
    </row>
    <row r="88" spans="2:13" ht="15" hidden="1" outlineLevel="1" thickBot="1">
      <c r="B88" s="207"/>
      <c r="C88" s="196"/>
      <c r="D88" s="197" t="e">
        <f t="shared" si="13"/>
        <v>#DIV/0!</v>
      </c>
      <c r="E88" s="197" t="e">
        <f t="shared" si="14"/>
        <v>#DIV/0!</v>
      </c>
      <c r="F88" s="198" t="e">
        <f t="shared" si="11"/>
        <v>#DIV/0!</v>
      </c>
      <c r="G88" s="198" t="e">
        <f t="shared" si="15"/>
        <v>#N/A</v>
      </c>
      <c r="I88" s="207"/>
      <c r="J88" s="196"/>
      <c r="K88" s="197" t="e">
        <f t="shared" si="12"/>
        <v>#DIV/0!</v>
      </c>
      <c r="L88" s="197" t="e">
        <f t="shared" si="17"/>
        <v>#DIV/0!</v>
      </c>
      <c r="M88" s="198" t="e">
        <f t="shared" si="16"/>
        <v>#DIV/0!</v>
      </c>
    </row>
    <row r="89" spans="2:13" ht="15" hidden="1" outlineLevel="1" thickBot="1">
      <c r="B89" s="207"/>
      <c r="C89" s="196"/>
      <c r="D89" s="197" t="e">
        <f t="shared" si="13"/>
        <v>#DIV/0!</v>
      </c>
      <c r="E89" s="197" t="e">
        <f t="shared" si="14"/>
        <v>#DIV/0!</v>
      </c>
      <c r="F89" s="198" t="e">
        <f t="shared" si="11"/>
        <v>#DIV/0!</v>
      </c>
      <c r="G89" s="198" t="e">
        <f t="shared" si="15"/>
        <v>#N/A</v>
      </c>
      <c r="I89" s="207"/>
      <c r="J89" s="196"/>
      <c r="K89" s="197" t="e">
        <f t="shared" si="12"/>
        <v>#DIV/0!</v>
      </c>
      <c r="L89" s="197" t="e">
        <f t="shared" si="17"/>
        <v>#DIV/0!</v>
      </c>
      <c r="M89" s="198" t="e">
        <f t="shared" si="16"/>
        <v>#DIV/0!</v>
      </c>
    </row>
    <row r="90" spans="2:13" ht="15" hidden="1" outlineLevel="1" thickBot="1">
      <c r="B90" s="207"/>
      <c r="C90" s="196"/>
      <c r="D90" s="197" t="e">
        <f t="shared" si="13"/>
        <v>#DIV/0!</v>
      </c>
      <c r="E90" s="197" t="e">
        <f>D90+E89</f>
        <v>#DIV/0!</v>
      </c>
      <c r="F90" s="198" t="e">
        <f t="shared" si="11"/>
        <v>#DIV/0!</v>
      </c>
      <c r="G90" s="198" t="e">
        <f t="shared" si="15"/>
        <v>#N/A</v>
      </c>
      <c r="I90" s="207"/>
      <c r="J90" s="196"/>
      <c r="K90" s="197" t="e">
        <f t="shared" si="12"/>
        <v>#DIV/0!</v>
      </c>
      <c r="L90" s="197" t="e">
        <f t="shared" si="17"/>
        <v>#DIV/0!</v>
      </c>
      <c r="M90" s="198" t="e">
        <f t="shared" si="16"/>
        <v>#DIV/0!</v>
      </c>
    </row>
    <row r="91" spans="2:13" ht="15" hidden="1" outlineLevel="1" thickBot="1">
      <c r="B91" s="207"/>
      <c r="C91" s="196"/>
      <c r="D91" s="197" t="e">
        <f t="shared" si="13"/>
        <v>#DIV/0!</v>
      </c>
      <c r="E91" s="197" t="e">
        <f t="shared" si="14"/>
        <v>#DIV/0!</v>
      </c>
      <c r="F91" s="198" t="e">
        <f t="shared" si="11"/>
        <v>#DIV/0!</v>
      </c>
      <c r="G91" s="198" t="e">
        <f t="shared" si="15"/>
        <v>#N/A</v>
      </c>
      <c r="I91" s="207"/>
      <c r="J91" s="196"/>
      <c r="K91" s="197" t="e">
        <f t="shared" si="12"/>
        <v>#DIV/0!</v>
      </c>
      <c r="L91" s="197" t="e">
        <f t="shared" si="17"/>
        <v>#DIV/0!</v>
      </c>
      <c r="M91" s="198" t="e">
        <f t="shared" si="16"/>
        <v>#DIV/0!</v>
      </c>
    </row>
    <row r="92" spans="2:13" ht="15" hidden="1" outlineLevel="1" thickBot="1">
      <c r="B92" s="207"/>
      <c r="C92" s="196"/>
      <c r="D92" s="197" t="e">
        <f t="shared" si="13"/>
        <v>#DIV/0!</v>
      </c>
      <c r="E92" s="197" t="e">
        <f t="shared" si="14"/>
        <v>#DIV/0!</v>
      </c>
      <c r="F92" s="198" t="e">
        <f t="shared" si="11"/>
        <v>#DIV/0!</v>
      </c>
      <c r="G92" s="198" t="e">
        <f t="shared" si="15"/>
        <v>#N/A</v>
      </c>
      <c r="I92" s="207"/>
      <c r="J92" s="196"/>
      <c r="K92" s="197" t="e">
        <f t="shared" si="12"/>
        <v>#DIV/0!</v>
      </c>
      <c r="L92" s="197" t="e">
        <f t="shared" si="17"/>
        <v>#DIV/0!</v>
      </c>
      <c r="M92" s="198" t="e">
        <f t="shared" si="16"/>
        <v>#DIV/0!</v>
      </c>
    </row>
    <row r="93" spans="2:13" ht="15" hidden="1" outlineLevel="1" thickBot="1">
      <c r="B93" s="207"/>
      <c r="C93" s="196"/>
      <c r="D93" s="197" t="e">
        <f t="shared" si="13"/>
        <v>#DIV/0!</v>
      </c>
      <c r="E93" s="197" t="e">
        <f t="shared" si="14"/>
        <v>#DIV/0!</v>
      </c>
      <c r="F93" s="198" t="e">
        <f t="shared" si="11"/>
        <v>#DIV/0!</v>
      </c>
      <c r="G93" s="198" t="e">
        <f t="shared" si="15"/>
        <v>#N/A</v>
      </c>
      <c r="I93" s="207"/>
      <c r="J93" s="196"/>
      <c r="K93" s="197" t="e">
        <f t="shared" si="12"/>
        <v>#DIV/0!</v>
      </c>
      <c r="L93" s="197" t="e">
        <f t="shared" si="17"/>
        <v>#DIV/0!</v>
      </c>
      <c r="M93" s="198" t="e">
        <f t="shared" si="16"/>
        <v>#DIV/0!</v>
      </c>
    </row>
    <row r="94" spans="2:13" ht="16" hidden="1" customHeight="1" outlineLevel="1">
      <c r="B94" s="207"/>
      <c r="C94" s="196"/>
      <c r="D94" s="197" t="e">
        <f t="shared" si="13"/>
        <v>#DIV/0!</v>
      </c>
      <c r="E94" s="197" t="e">
        <f t="shared" si="14"/>
        <v>#DIV/0!</v>
      </c>
      <c r="F94" s="198" t="e">
        <f t="shared" si="11"/>
        <v>#DIV/0!</v>
      </c>
      <c r="G94" s="198" t="e">
        <f t="shared" si="15"/>
        <v>#N/A</v>
      </c>
      <c r="I94" s="207"/>
      <c r="J94" s="196"/>
      <c r="K94" s="197" t="e">
        <f t="shared" si="12"/>
        <v>#DIV/0!</v>
      </c>
      <c r="L94" s="197" t="e">
        <f t="shared" si="17"/>
        <v>#DIV/0!</v>
      </c>
      <c r="M94" s="198" t="e">
        <f t="shared" si="16"/>
        <v>#DIV/0!</v>
      </c>
    </row>
    <row r="95" spans="2:13" ht="15" hidden="1" outlineLevel="1" thickBot="1">
      <c r="B95" s="207"/>
      <c r="C95" s="196"/>
      <c r="D95" s="197" t="e">
        <f t="shared" si="13"/>
        <v>#DIV/0!</v>
      </c>
      <c r="E95" s="197" t="e">
        <f t="shared" si="14"/>
        <v>#DIV/0!</v>
      </c>
      <c r="F95" s="198" t="e">
        <f t="shared" si="11"/>
        <v>#DIV/0!</v>
      </c>
      <c r="G95" s="198" t="e">
        <f t="shared" si="15"/>
        <v>#N/A</v>
      </c>
      <c r="I95" s="207"/>
      <c r="J95" s="196"/>
      <c r="K95" s="197" t="e">
        <f t="shared" si="12"/>
        <v>#DIV/0!</v>
      </c>
      <c r="L95" s="197" t="e">
        <f t="shared" si="17"/>
        <v>#DIV/0!</v>
      </c>
      <c r="M95" s="198" t="e">
        <f t="shared" si="16"/>
        <v>#DIV/0!</v>
      </c>
    </row>
    <row r="96" spans="2:13" ht="15" hidden="1" outlineLevel="1" thickBot="1">
      <c r="B96" s="207"/>
      <c r="C96" s="196"/>
      <c r="D96" s="197" t="e">
        <f t="shared" si="13"/>
        <v>#DIV/0!</v>
      </c>
      <c r="E96" s="197" t="e">
        <f t="shared" si="14"/>
        <v>#DIV/0!</v>
      </c>
      <c r="F96" s="198" t="e">
        <f t="shared" si="11"/>
        <v>#DIV/0!</v>
      </c>
      <c r="G96" s="198" t="e">
        <f t="shared" si="15"/>
        <v>#N/A</v>
      </c>
      <c r="I96" s="207"/>
      <c r="J96" s="196"/>
      <c r="K96" s="197" t="e">
        <f t="shared" si="12"/>
        <v>#DIV/0!</v>
      </c>
      <c r="L96" s="197" t="e">
        <f t="shared" si="17"/>
        <v>#DIV/0!</v>
      </c>
      <c r="M96" s="198" t="e">
        <f t="shared" si="16"/>
        <v>#DIV/0!</v>
      </c>
    </row>
    <row r="97" spans="2:13" ht="15" hidden="1" outlineLevel="1" thickBot="1">
      <c r="B97" s="207"/>
      <c r="C97" s="196"/>
      <c r="D97" s="197" t="e">
        <f t="shared" si="13"/>
        <v>#DIV/0!</v>
      </c>
      <c r="E97" s="197" t="e">
        <f t="shared" si="14"/>
        <v>#DIV/0!</v>
      </c>
      <c r="F97" s="198" t="e">
        <f t="shared" si="11"/>
        <v>#DIV/0!</v>
      </c>
      <c r="G97" s="198" t="e">
        <f t="shared" si="15"/>
        <v>#N/A</v>
      </c>
      <c r="I97" s="207"/>
      <c r="J97" s="196"/>
      <c r="K97" s="197" t="e">
        <f t="shared" si="12"/>
        <v>#DIV/0!</v>
      </c>
      <c r="L97" s="197" t="e">
        <f t="shared" si="17"/>
        <v>#DIV/0!</v>
      </c>
      <c r="M97" s="198" t="e">
        <f t="shared" si="16"/>
        <v>#DIV/0!</v>
      </c>
    </row>
    <row r="98" spans="2:13" hidden="1" outlineLevel="1">
      <c r="C98" s="203">
        <f>SUM(C46:C97)</f>
        <v>0</v>
      </c>
      <c r="D98" s="208" t="e">
        <f>SUM(D46:D97)</f>
        <v>#DIV/0!</v>
      </c>
      <c r="J98" s="203">
        <f>SUM(J46:J97)</f>
        <v>0</v>
      </c>
      <c r="K98" s="208" t="e">
        <f>SUM(K46:K97)</f>
        <v>#DIV/0!</v>
      </c>
      <c r="L98" s="208"/>
    </row>
    <row r="99" spans="2:13" collapsed="1"/>
  </sheetData>
  <sortState xmlns:xlrd2="http://schemas.microsoft.com/office/spreadsheetml/2017/richdata2" ref="B4:C41">
    <sortCondition descending="1" ref="C4:C41"/>
  </sortState>
  <mergeCells count="2">
    <mergeCell ref="B2:M2"/>
    <mergeCell ref="B44:M44"/>
  </mergeCells>
  <conditionalFormatting sqref="M46:M97 K46:K97 D46:D97 G4:G41 D4:D41 K4:K41 M4:M41">
    <cfRule type="cellIs" dxfId="250" priority="10" operator="equal">
      <formula>"C"</formula>
    </cfRule>
    <cfRule type="cellIs" dxfId="249" priority="11" operator="equal">
      <formula>"B"</formula>
    </cfRule>
    <cfRule type="cellIs" dxfId="248" priority="12" operator="equal">
      <formula>"A"</formula>
    </cfRule>
  </conditionalFormatting>
  <conditionalFormatting sqref="G46:G97">
    <cfRule type="cellIs" dxfId="247" priority="7" operator="equal">
      <formula>"C"</formula>
    </cfRule>
    <cfRule type="cellIs" dxfId="246" priority="8" operator="equal">
      <formula>"B"</formula>
    </cfRule>
    <cfRule type="cellIs" dxfId="245" priority="9" operator="equal">
      <formula>"A"</formula>
    </cfRule>
  </conditionalFormatting>
  <conditionalFormatting sqref="F4:F41">
    <cfRule type="cellIs" dxfId="244" priority="4" operator="equal">
      <formula>"C"</formula>
    </cfRule>
    <cfRule type="cellIs" dxfId="243" priority="5" operator="equal">
      <formula>"B"</formula>
    </cfRule>
    <cfRule type="cellIs" dxfId="242" priority="6" operator="equal">
      <formula>"A"</formula>
    </cfRule>
  </conditionalFormatting>
  <conditionalFormatting sqref="F46:F97">
    <cfRule type="cellIs" dxfId="241" priority="1" operator="equal">
      <formula>"C"</formula>
    </cfRule>
    <cfRule type="cellIs" dxfId="240" priority="2" operator="equal">
      <formula>"B"</formula>
    </cfRule>
    <cfRule type="cellIs" dxfId="239" priority="3" operator="equal">
      <formula>"A"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C25B-BFD3-4C84-9263-A515888DB88A}">
  <dimension ref="B1:Q93"/>
  <sheetViews>
    <sheetView zoomScale="80" zoomScaleNormal="80" workbookViewId="0">
      <selection activeCell="D10" sqref="D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111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7'!AL4</f>
        <v>20125.027568979807</v>
      </c>
      <c r="D4" s="197">
        <f t="shared" ref="D4:D35" si="0">C4/C$36</f>
        <v>0.38541326949314819</v>
      </c>
      <c r="E4" s="197">
        <f>D4</f>
        <v>0.38541326949314819</v>
      </c>
      <c r="F4" s="198" t="str">
        <f>IF(AND(E4&lt;=0),"C",IF(E4&lt;=0.8,"A",IF(E4&lt;=0.95,"B","C")))</f>
        <v>A</v>
      </c>
      <c r="G4" s="198" t="str">
        <f t="shared" ref="G4:G35" si="1">VLOOKUP(B$4:B$35,I$4:M$35,5,0)</f>
        <v>A</v>
      </c>
      <c r="I4" s="99" t="s">
        <v>94</v>
      </c>
      <c r="J4" s="196">
        <f>'Юнит 7'!S4</f>
        <v>72</v>
      </c>
      <c r="K4" s="197">
        <f t="shared" ref="K4:K35" si="2">J4/J$36</f>
        <v>0.34285714285714286</v>
      </c>
      <c r="L4" s="197">
        <f>K4</f>
        <v>0.34285714285714286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7'!AL3</f>
        <v>17228.537711755562</v>
      </c>
      <c r="D5" s="197">
        <f t="shared" si="0"/>
        <v>0.32994275537334422</v>
      </c>
      <c r="E5" s="197">
        <f>E4+D5</f>
        <v>0.71535602486649241</v>
      </c>
      <c r="F5" s="198" t="str">
        <f t="shared" ref="F5:F35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7'!S3</f>
        <v>50</v>
      </c>
      <c r="K5" s="197">
        <f t="shared" si="2"/>
        <v>0.23809523809523808</v>
      </c>
      <c r="L5" s="197">
        <f>L4+K5</f>
        <v>0.58095238095238089</v>
      </c>
      <c r="M5" s="198" t="str">
        <f t="shared" ref="M5:M35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7'!AL8</f>
        <v>5902.1569760227803</v>
      </c>
      <c r="D6" s="197">
        <f t="shared" si="0"/>
        <v>0.11303187582694312</v>
      </c>
      <c r="E6" s="197">
        <f t="shared" ref="E6:E35" si="5">E5+D6</f>
        <v>0.82838790069343549</v>
      </c>
      <c r="F6" s="198" t="str">
        <f t="shared" si="3"/>
        <v>B</v>
      </c>
      <c r="G6" s="198" t="str">
        <f t="shared" si="1"/>
        <v>A</v>
      </c>
      <c r="I6" s="99" t="s">
        <v>98</v>
      </c>
      <c r="J6" s="196">
        <f>'Юнит 7'!S8</f>
        <v>24</v>
      </c>
      <c r="K6" s="197">
        <f t="shared" si="2"/>
        <v>0.11428571428571428</v>
      </c>
      <c r="L6" s="197">
        <f t="shared" ref="L6:L35" si="6">L5+K6</f>
        <v>0.69523809523809521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97</v>
      </c>
      <c r="C7" s="196">
        <f>'Юнит 7'!AL7</f>
        <v>5729.5205903676833</v>
      </c>
      <c r="D7" s="197">
        <f t="shared" si="0"/>
        <v>0.1097257261284767</v>
      </c>
      <c r="E7" s="197">
        <f t="shared" si="5"/>
        <v>0.93811362682191213</v>
      </c>
      <c r="F7" s="198" t="str">
        <f t="shared" si="3"/>
        <v>B</v>
      </c>
      <c r="G7" s="198" t="str">
        <f t="shared" si="1"/>
        <v>B</v>
      </c>
      <c r="I7" s="99" t="s">
        <v>97</v>
      </c>
      <c r="J7" s="196">
        <f>'Юнит 7'!S7</f>
        <v>22</v>
      </c>
      <c r="K7" s="197">
        <f t="shared" si="2"/>
        <v>0.10476190476190476</v>
      </c>
      <c r="L7" s="197">
        <f t="shared" si="6"/>
        <v>0.79999999999999993</v>
      </c>
      <c r="M7" s="198" t="str">
        <f t="shared" si="4"/>
        <v>B</v>
      </c>
    </row>
    <row r="8" spans="2:17" outlineLevel="1">
      <c r="B8" s="99" t="s">
        <v>99</v>
      </c>
      <c r="C8" s="196">
        <f>'Юнит 7'!AL9</f>
        <v>4814.9044795442769</v>
      </c>
      <c r="D8" s="197">
        <f t="shared" si="0"/>
        <v>9.2209964503041766E-2</v>
      </c>
      <c r="E8" s="197">
        <f t="shared" si="5"/>
        <v>1.030323591324954</v>
      </c>
      <c r="F8" s="198" t="str">
        <f t="shared" si="3"/>
        <v>C</v>
      </c>
      <c r="G8" s="198" t="str">
        <f t="shared" si="1"/>
        <v>B</v>
      </c>
      <c r="I8" s="99" t="s">
        <v>96</v>
      </c>
      <c r="J8" s="196">
        <f>'Юнит 7'!S6</f>
        <v>16</v>
      </c>
      <c r="K8" s="197">
        <f t="shared" si="2"/>
        <v>7.6190476190476197E-2</v>
      </c>
      <c r="L8" s="197">
        <f t="shared" si="6"/>
        <v>0.87619047619047619</v>
      </c>
      <c r="M8" s="198" t="str">
        <f t="shared" si="4"/>
        <v>B</v>
      </c>
    </row>
    <row r="9" spans="2:17" outlineLevel="1">
      <c r="B9" s="99" t="s">
        <v>96</v>
      </c>
      <c r="C9" s="196">
        <f>'Юнит 7'!AL6</f>
        <v>1904.0493933713085</v>
      </c>
      <c r="D9" s="197">
        <f t="shared" si="0"/>
        <v>3.6464342692718213E-2</v>
      </c>
      <c r="E9" s="197">
        <f t="shared" si="5"/>
        <v>1.0667879340176722</v>
      </c>
      <c r="F9" s="198" t="str">
        <f t="shared" si="3"/>
        <v>C</v>
      </c>
      <c r="G9" s="198" t="str">
        <f t="shared" si="1"/>
        <v>B</v>
      </c>
      <c r="I9" s="99" t="s">
        <v>99</v>
      </c>
      <c r="J9" s="196">
        <f>'Юнит 7'!S9</f>
        <v>11</v>
      </c>
      <c r="K9" s="197">
        <f t="shared" si="2"/>
        <v>5.2380952380952382E-2</v>
      </c>
      <c r="L9" s="197">
        <f t="shared" si="6"/>
        <v>0.9285714285714286</v>
      </c>
      <c r="M9" s="198" t="str">
        <f t="shared" si="4"/>
        <v>B</v>
      </c>
    </row>
    <row r="10" spans="2:17" outlineLevel="1">
      <c r="B10" s="99" t="s">
        <v>102</v>
      </c>
      <c r="C10" s="196">
        <f>'Юнит 7'!AL12</f>
        <v>1392.2637959606423</v>
      </c>
      <c r="D10" s="197">
        <f t="shared" si="0"/>
        <v>2.6663165541458887E-2</v>
      </c>
      <c r="E10" s="197">
        <f t="shared" si="5"/>
        <v>1.0934510995591311</v>
      </c>
      <c r="F10" s="198" t="str">
        <f t="shared" si="3"/>
        <v>C</v>
      </c>
      <c r="G10" s="198" t="str">
        <f t="shared" si="1"/>
        <v>B</v>
      </c>
      <c r="I10" s="99" t="s">
        <v>102</v>
      </c>
      <c r="J10" s="196">
        <f>'Юнит 7'!S12</f>
        <v>4</v>
      </c>
      <c r="K10" s="197">
        <f t="shared" si="2"/>
        <v>1.9047619047619049E-2</v>
      </c>
      <c r="L10" s="197">
        <f t="shared" si="6"/>
        <v>0.94761904761904769</v>
      </c>
      <c r="M10" s="198" t="str">
        <f t="shared" si="4"/>
        <v>B</v>
      </c>
    </row>
    <row r="11" spans="2:17" outlineLevel="1">
      <c r="B11" s="99" t="s">
        <v>103</v>
      </c>
      <c r="C11" s="196">
        <f>'Юнит 7'!AL13</f>
        <v>1091.9076851372349</v>
      </c>
      <c r="D11" s="197">
        <f t="shared" si="0"/>
        <v>2.0911062579715513E-2</v>
      </c>
      <c r="E11" s="197">
        <f t="shared" si="5"/>
        <v>1.1143621621388466</v>
      </c>
      <c r="F11" s="198" t="str">
        <f t="shared" si="3"/>
        <v>C</v>
      </c>
      <c r="G11" s="198" t="str">
        <f t="shared" si="1"/>
        <v>C</v>
      </c>
      <c r="I11" s="99" t="s">
        <v>95</v>
      </c>
      <c r="J11" s="196">
        <f>'Юнит 7'!S5</f>
        <v>3</v>
      </c>
      <c r="K11" s="197">
        <f t="shared" si="2"/>
        <v>1.4285714285714285E-2</v>
      </c>
      <c r="L11" s="197">
        <f t="shared" si="6"/>
        <v>0.96190476190476193</v>
      </c>
      <c r="M11" s="198" t="str">
        <f t="shared" si="4"/>
        <v>C</v>
      </c>
    </row>
    <row r="12" spans="2:17" outlineLevel="1">
      <c r="B12" s="99" t="s">
        <v>104</v>
      </c>
      <c r="C12" s="196">
        <f>'Юнит 7'!AL14</f>
        <v>1055.2303883997931</v>
      </c>
      <c r="D12" s="197">
        <f t="shared" si="0"/>
        <v>2.0208657735632889E-2</v>
      </c>
      <c r="E12" s="197">
        <f t="shared" si="5"/>
        <v>1.1345708198744795</v>
      </c>
      <c r="F12" s="198" t="str">
        <f t="shared" si="3"/>
        <v>C</v>
      </c>
      <c r="G12" s="198" t="str">
        <f t="shared" si="1"/>
        <v>C</v>
      </c>
      <c r="I12" s="99" t="s">
        <v>100</v>
      </c>
      <c r="J12" s="196">
        <f>'Юнит 7'!S10</f>
        <v>3</v>
      </c>
      <c r="K12" s="197">
        <f t="shared" si="2"/>
        <v>1.4285714285714285E-2</v>
      </c>
      <c r="L12" s="197">
        <f t="shared" si="6"/>
        <v>0.97619047619047616</v>
      </c>
      <c r="M12" s="198" t="str">
        <f t="shared" si="4"/>
        <v>C</v>
      </c>
    </row>
    <row r="13" spans="2:17" outlineLevel="1">
      <c r="B13" s="99" t="s">
        <v>95</v>
      </c>
      <c r="C13" s="196">
        <f>'Юнит 7'!AL5</f>
        <v>428.66040393578487</v>
      </c>
      <c r="D13" s="197">
        <f t="shared" si="0"/>
        <v>8.2092512527931621E-3</v>
      </c>
      <c r="E13" s="197">
        <f t="shared" si="5"/>
        <v>1.1427800711272726</v>
      </c>
      <c r="F13" s="198" t="str">
        <f t="shared" si="3"/>
        <v>C</v>
      </c>
      <c r="G13" s="198" t="str">
        <f t="shared" si="1"/>
        <v>C</v>
      </c>
      <c r="I13" s="99" t="s">
        <v>103</v>
      </c>
      <c r="J13" s="196">
        <f>'Юнит 7'!S13</f>
        <v>2</v>
      </c>
      <c r="K13" s="197">
        <f t="shared" si="2"/>
        <v>9.5238095238095247E-3</v>
      </c>
      <c r="L13" s="197">
        <f t="shared" si="6"/>
        <v>0.98571428571428565</v>
      </c>
      <c r="M13" s="198" t="str">
        <f t="shared" si="4"/>
        <v>C</v>
      </c>
    </row>
    <row r="14" spans="2:17" outlineLevel="1">
      <c r="B14" s="99" t="s">
        <v>105</v>
      </c>
      <c r="C14" s="196">
        <f>'Юнит 7'!AL15</f>
        <v>315.98611082340767</v>
      </c>
      <c r="D14" s="197">
        <f t="shared" si="0"/>
        <v>6.0514322114316212E-3</v>
      </c>
      <c r="E14" s="197">
        <f t="shared" si="5"/>
        <v>1.1488315033387042</v>
      </c>
      <c r="F14" s="198" t="str">
        <f t="shared" si="3"/>
        <v>C</v>
      </c>
      <c r="G14" s="198" t="str">
        <f t="shared" si="1"/>
        <v>C</v>
      </c>
      <c r="I14" s="99" t="s">
        <v>104</v>
      </c>
      <c r="J14" s="196">
        <f>'Юнит 7'!S14</f>
        <v>2</v>
      </c>
      <c r="K14" s="197">
        <f t="shared" si="2"/>
        <v>9.5238095238095247E-3</v>
      </c>
      <c r="L14" s="197">
        <f t="shared" si="6"/>
        <v>0.99523809523809514</v>
      </c>
      <c r="M14" s="198" t="str">
        <f t="shared" si="4"/>
        <v>C</v>
      </c>
    </row>
    <row r="15" spans="2:17" outlineLevel="1">
      <c r="B15" s="99" t="s">
        <v>170</v>
      </c>
      <c r="C15" s="196">
        <f>'Юнит 7'!AL19</f>
        <v>0</v>
      </c>
      <c r="D15" s="197">
        <f t="shared" si="0"/>
        <v>0</v>
      </c>
      <c r="E15" s="197">
        <f t="shared" si="5"/>
        <v>1.1488315033387042</v>
      </c>
      <c r="F15" s="198" t="str">
        <f t="shared" si="3"/>
        <v>C</v>
      </c>
      <c r="G15" s="198" t="str">
        <f t="shared" si="1"/>
        <v>C</v>
      </c>
      <c r="I15" s="99" t="s">
        <v>105</v>
      </c>
      <c r="J15" s="196">
        <f>'Юнит 7'!S15</f>
        <v>1</v>
      </c>
      <c r="K15" s="197">
        <f t="shared" si="2"/>
        <v>4.7619047619047623E-3</v>
      </c>
      <c r="L15" s="197">
        <f t="shared" si="6"/>
        <v>0.99999999999999989</v>
      </c>
      <c r="M15" s="198" t="str">
        <f t="shared" si="4"/>
        <v>C</v>
      </c>
    </row>
    <row r="16" spans="2:17" outlineLevel="1">
      <c r="B16" s="99" t="s">
        <v>171</v>
      </c>
      <c r="C16" s="196">
        <f>'Юнит 7'!AL20</f>
        <v>0</v>
      </c>
      <c r="D16" s="197">
        <f t="shared" si="0"/>
        <v>0</v>
      </c>
      <c r="E16" s="197">
        <f t="shared" si="5"/>
        <v>1.1488315033387042</v>
      </c>
      <c r="F16" s="198" t="str">
        <f t="shared" si="3"/>
        <v>C</v>
      </c>
      <c r="G16" s="198" t="str">
        <f t="shared" si="1"/>
        <v>C</v>
      </c>
      <c r="I16" s="99" t="s">
        <v>101</v>
      </c>
      <c r="J16" s="196">
        <f>'Юнит 7'!S11</f>
        <v>0</v>
      </c>
      <c r="K16" s="197">
        <f t="shared" si="2"/>
        <v>0</v>
      </c>
      <c r="L16" s="197">
        <f t="shared" si="6"/>
        <v>0.99999999999999989</v>
      </c>
      <c r="M16" s="198" t="str">
        <f t="shared" si="4"/>
        <v>C</v>
      </c>
    </row>
    <row r="17" spans="2:13" outlineLevel="1">
      <c r="B17" s="99" t="s">
        <v>172</v>
      </c>
      <c r="C17" s="196">
        <f>'Юнит 7'!AL21</f>
        <v>0</v>
      </c>
      <c r="D17" s="197">
        <f t="shared" si="0"/>
        <v>0</v>
      </c>
      <c r="E17" s="197">
        <f t="shared" si="5"/>
        <v>1.1488315033387042</v>
      </c>
      <c r="F17" s="198" t="str">
        <f t="shared" si="3"/>
        <v>C</v>
      </c>
      <c r="G17" s="198" t="str">
        <f t="shared" si="1"/>
        <v>C</v>
      </c>
      <c r="I17" s="99" t="s">
        <v>170</v>
      </c>
      <c r="J17" s="196">
        <f>'Юнит 7'!S19</f>
        <v>0</v>
      </c>
      <c r="K17" s="197">
        <f t="shared" si="2"/>
        <v>0</v>
      </c>
      <c r="L17" s="197">
        <f t="shared" si="6"/>
        <v>0.99999999999999989</v>
      </c>
      <c r="M17" s="198" t="str">
        <f t="shared" si="4"/>
        <v>C</v>
      </c>
    </row>
    <row r="18" spans="2:13" outlineLevel="1">
      <c r="B18" s="99" t="s">
        <v>173</v>
      </c>
      <c r="C18" s="196">
        <f>'Юнит 7'!AL22</f>
        <v>0</v>
      </c>
      <c r="D18" s="197">
        <f t="shared" si="0"/>
        <v>0</v>
      </c>
      <c r="E18" s="197">
        <f t="shared" si="5"/>
        <v>1.1488315033387042</v>
      </c>
      <c r="F18" s="198" t="str">
        <f t="shared" si="3"/>
        <v>C</v>
      </c>
      <c r="G18" s="198" t="str">
        <f t="shared" si="1"/>
        <v>C</v>
      </c>
      <c r="I18" s="99" t="s">
        <v>171</v>
      </c>
      <c r="J18" s="196">
        <f>'Юнит 7'!S20</f>
        <v>0</v>
      </c>
      <c r="K18" s="197">
        <f t="shared" si="2"/>
        <v>0</v>
      </c>
      <c r="L18" s="197">
        <f t="shared" si="6"/>
        <v>0.99999999999999989</v>
      </c>
      <c r="M18" s="198" t="str">
        <f t="shared" si="4"/>
        <v>C</v>
      </c>
    </row>
    <row r="19" spans="2:13" outlineLevel="1">
      <c r="B19" s="99" t="s">
        <v>174</v>
      </c>
      <c r="C19" s="196">
        <f>'Юнит 7'!AL23</f>
        <v>0</v>
      </c>
      <c r="D19" s="197">
        <f t="shared" si="0"/>
        <v>0</v>
      </c>
      <c r="E19" s="197">
        <f t="shared" si="5"/>
        <v>1.1488315033387042</v>
      </c>
      <c r="F19" s="198" t="str">
        <f t="shared" si="3"/>
        <v>C</v>
      </c>
      <c r="G19" s="198" t="str">
        <f t="shared" si="1"/>
        <v>C</v>
      </c>
      <c r="I19" s="99" t="s">
        <v>172</v>
      </c>
      <c r="J19" s="196">
        <f>'Юнит 7'!S21</f>
        <v>0</v>
      </c>
      <c r="K19" s="197">
        <f t="shared" si="2"/>
        <v>0</v>
      </c>
      <c r="L19" s="197">
        <f t="shared" si="6"/>
        <v>0.99999999999999989</v>
      </c>
      <c r="M19" s="198" t="str">
        <f t="shared" si="4"/>
        <v>C</v>
      </c>
    </row>
    <row r="20" spans="2:13" outlineLevel="1">
      <c r="B20" s="99" t="s">
        <v>175</v>
      </c>
      <c r="C20" s="196">
        <f>'Юнит 7'!AL30</f>
        <v>0</v>
      </c>
      <c r="D20" s="197">
        <f t="shared" si="0"/>
        <v>0</v>
      </c>
      <c r="E20" s="197">
        <f t="shared" si="5"/>
        <v>1.1488315033387042</v>
      </c>
      <c r="F20" s="198" t="str">
        <f t="shared" si="3"/>
        <v>C</v>
      </c>
      <c r="G20" s="198" t="str">
        <f t="shared" si="1"/>
        <v>C</v>
      </c>
      <c r="I20" s="99" t="s">
        <v>173</v>
      </c>
      <c r="J20" s="196">
        <f>'Юнит 7'!S22</f>
        <v>0</v>
      </c>
      <c r="K20" s="197">
        <f t="shared" si="2"/>
        <v>0</v>
      </c>
      <c r="L20" s="197">
        <f t="shared" si="6"/>
        <v>0.99999999999999989</v>
      </c>
      <c r="M20" s="198" t="str">
        <f t="shared" si="4"/>
        <v>C</v>
      </c>
    </row>
    <row r="21" spans="2:13" outlineLevel="1">
      <c r="B21" s="99" t="s">
        <v>177</v>
      </c>
      <c r="C21" s="196">
        <f>'Юнит 7'!AL32</f>
        <v>0</v>
      </c>
      <c r="D21" s="197">
        <f t="shared" si="0"/>
        <v>0</v>
      </c>
      <c r="E21" s="197">
        <f t="shared" si="5"/>
        <v>1.1488315033387042</v>
      </c>
      <c r="F21" s="198" t="str">
        <f t="shared" si="3"/>
        <v>C</v>
      </c>
      <c r="G21" s="198" t="str">
        <f t="shared" si="1"/>
        <v>C</v>
      </c>
      <c r="I21" s="99" t="s">
        <v>174</v>
      </c>
      <c r="J21" s="196">
        <f>'Юнит 7'!S23</f>
        <v>0</v>
      </c>
      <c r="K21" s="197">
        <f t="shared" si="2"/>
        <v>0</v>
      </c>
      <c r="L21" s="197">
        <f t="shared" si="6"/>
        <v>0.99999999999999989</v>
      </c>
      <c r="M21" s="198" t="str">
        <f t="shared" si="4"/>
        <v>C</v>
      </c>
    </row>
    <row r="22" spans="2:13" outlineLevel="1">
      <c r="B22" s="99" t="s">
        <v>179</v>
      </c>
      <c r="C22" s="196">
        <f>'Юнит 7'!AL34</f>
        <v>0</v>
      </c>
      <c r="D22" s="197">
        <f t="shared" si="0"/>
        <v>0</v>
      </c>
      <c r="E22" s="197">
        <f t="shared" si="5"/>
        <v>1.1488315033387042</v>
      </c>
      <c r="F22" s="198" t="str">
        <f t="shared" si="3"/>
        <v>C</v>
      </c>
      <c r="G22" s="198" t="str">
        <f t="shared" si="1"/>
        <v>C</v>
      </c>
      <c r="I22" s="99" t="s">
        <v>175</v>
      </c>
      <c r="J22" s="196">
        <f>'Юнит 7'!S30</f>
        <v>0</v>
      </c>
      <c r="K22" s="197">
        <f t="shared" si="2"/>
        <v>0</v>
      </c>
      <c r="L22" s="197">
        <f t="shared" si="6"/>
        <v>0.99999999999999989</v>
      </c>
      <c r="M22" s="198" t="str">
        <f t="shared" si="4"/>
        <v>C</v>
      </c>
    </row>
    <row r="23" spans="2:13" outlineLevel="1">
      <c r="B23" s="99" t="s">
        <v>180</v>
      </c>
      <c r="C23" s="196">
        <f>'Юнит 7'!AL35</f>
        <v>0</v>
      </c>
      <c r="D23" s="197">
        <f t="shared" si="0"/>
        <v>0</v>
      </c>
      <c r="E23" s="197">
        <f t="shared" si="5"/>
        <v>1.1488315033387042</v>
      </c>
      <c r="F23" s="198" t="str">
        <f t="shared" si="3"/>
        <v>C</v>
      </c>
      <c r="G23" s="198" t="str">
        <f t="shared" si="1"/>
        <v>C</v>
      </c>
      <c r="I23" s="99" t="s">
        <v>176</v>
      </c>
      <c r="J23" s="196">
        <f>'Юнит 7'!S31</f>
        <v>0</v>
      </c>
      <c r="K23" s="197">
        <f t="shared" si="2"/>
        <v>0</v>
      </c>
      <c r="L23" s="197">
        <f t="shared" si="6"/>
        <v>0.99999999999999989</v>
      </c>
      <c r="M23" s="198" t="str">
        <f t="shared" si="4"/>
        <v>C</v>
      </c>
    </row>
    <row r="24" spans="2:13" outlineLevel="1">
      <c r="B24" s="99" t="s">
        <v>182</v>
      </c>
      <c r="C24" s="196">
        <f>'Юнит 7'!AL37</f>
        <v>0</v>
      </c>
      <c r="D24" s="197">
        <f t="shared" si="0"/>
        <v>0</v>
      </c>
      <c r="E24" s="197">
        <f t="shared" si="5"/>
        <v>1.1488315033387042</v>
      </c>
      <c r="F24" s="198" t="str">
        <f t="shared" si="3"/>
        <v>C</v>
      </c>
      <c r="G24" s="198" t="str">
        <f t="shared" si="1"/>
        <v>C</v>
      </c>
      <c r="I24" s="99" t="s">
        <v>177</v>
      </c>
      <c r="J24" s="196">
        <f>'Юнит 7'!S32</f>
        <v>0</v>
      </c>
      <c r="K24" s="197">
        <f t="shared" si="2"/>
        <v>0</v>
      </c>
      <c r="L24" s="197">
        <f t="shared" si="6"/>
        <v>0.99999999999999989</v>
      </c>
      <c r="M24" s="198" t="str">
        <f t="shared" si="4"/>
        <v>C</v>
      </c>
    </row>
    <row r="25" spans="2:13" outlineLevel="1">
      <c r="B25" s="99" t="s">
        <v>185</v>
      </c>
      <c r="C25" s="196">
        <f>'Юнит 7'!AL40</f>
        <v>0</v>
      </c>
      <c r="D25" s="197">
        <f t="shared" si="0"/>
        <v>0</v>
      </c>
      <c r="E25" s="197">
        <f t="shared" si="5"/>
        <v>1.1488315033387042</v>
      </c>
      <c r="F25" s="198" t="str">
        <f t="shared" si="3"/>
        <v>C</v>
      </c>
      <c r="G25" s="198" t="str">
        <f t="shared" si="1"/>
        <v>C</v>
      </c>
      <c r="I25" s="99" t="s">
        <v>178</v>
      </c>
      <c r="J25" s="196">
        <f>'Юнит 7'!S33</f>
        <v>0</v>
      </c>
      <c r="K25" s="197">
        <f t="shared" si="2"/>
        <v>0</v>
      </c>
      <c r="L25" s="197">
        <f t="shared" si="6"/>
        <v>0.99999999999999989</v>
      </c>
      <c r="M25" s="198" t="str">
        <f t="shared" si="4"/>
        <v>C</v>
      </c>
    </row>
    <row r="26" spans="2:13" outlineLevel="1">
      <c r="B26" s="99" t="s">
        <v>187</v>
      </c>
      <c r="C26" s="196">
        <f>'Юнит 7'!AL42</f>
        <v>0</v>
      </c>
      <c r="D26" s="197">
        <f t="shared" si="0"/>
        <v>0</v>
      </c>
      <c r="E26" s="197">
        <f t="shared" si="5"/>
        <v>1.1488315033387042</v>
      </c>
      <c r="F26" s="198" t="str">
        <f t="shared" si="3"/>
        <v>C</v>
      </c>
      <c r="G26" s="198" t="str">
        <f t="shared" si="1"/>
        <v>C</v>
      </c>
      <c r="I26" s="99" t="s">
        <v>179</v>
      </c>
      <c r="J26" s="196">
        <f>'Юнит 7'!S34</f>
        <v>0</v>
      </c>
      <c r="K26" s="197">
        <f t="shared" si="2"/>
        <v>0</v>
      </c>
      <c r="L26" s="197">
        <f t="shared" si="6"/>
        <v>0.99999999999999989</v>
      </c>
      <c r="M26" s="198" t="str">
        <f t="shared" si="4"/>
        <v>C</v>
      </c>
    </row>
    <row r="27" spans="2:13" outlineLevel="1">
      <c r="B27" s="99" t="s">
        <v>188</v>
      </c>
      <c r="C27" s="196">
        <f>'Юнит 7'!AL43</f>
        <v>0</v>
      </c>
      <c r="D27" s="197">
        <f t="shared" si="0"/>
        <v>0</v>
      </c>
      <c r="E27" s="197">
        <f t="shared" si="5"/>
        <v>1.1488315033387042</v>
      </c>
      <c r="F27" s="198" t="str">
        <f t="shared" si="3"/>
        <v>C</v>
      </c>
      <c r="G27" s="198" t="str">
        <f t="shared" si="1"/>
        <v>C</v>
      </c>
      <c r="I27" s="99" t="s">
        <v>180</v>
      </c>
      <c r="J27" s="196">
        <f>'Юнит 7'!S35</f>
        <v>0</v>
      </c>
      <c r="K27" s="197">
        <f t="shared" si="2"/>
        <v>0</v>
      </c>
      <c r="L27" s="197">
        <f t="shared" si="6"/>
        <v>0.99999999999999989</v>
      </c>
      <c r="M27" s="198" t="str">
        <f t="shared" si="4"/>
        <v>C</v>
      </c>
    </row>
    <row r="28" spans="2:13" outlineLevel="1">
      <c r="B28" s="99" t="s">
        <v>176</v>
      </c>
      <c r="C28" s="196">
        <f>'Юнит 7'!AL31</f>
        <v>-7</v>
      </c>
      <c r="D28" s="197">
        <f t="shared" si="0"/>
        <v>-1.3405660574649346E-4</v>
      </c>
      <c r="E28" s="197">
        <f t="shared" si="5"/>
        <v>1.1486974467329578</v>
      </c>
      <c r="F28" s="198" t="str">
        <f t="shared" si="3"/>
        <v>C</v>
      </c>
      <c r="G28" s="198" t="str">
        <f t="shared" si="1"/>
        <v>C</v>
      </c>
      <c r="I28" s="99" t="s">
        <v>181</v>
      </c>
      <c r="J28" s="196">
        <f>'Юнит 7'!S36</f>
        <v>0</v>
      </c>
      <c r="K28" s="197">
        <f t="shared" si="2"/>
        <v>0</v>
      </c>
      <c r="L28" s="197">
        <f t="shared" si="6"/>
        <v>0.99999999999999989</v>
      </c>
      <c r="M28" s="198" t="str">
        <f t="shared" si="4"/>
        <v>C</v>
      </c>
    </row>
    <row r="29" spans="2:13" outlineLevel="1">
      <c r="B29" s="99" t="s">
        <v>101</v>
      </c>
      <c r="C29" s="196">
        <f>'Юнит 7'!AL11</f>
        <v>-135.49912998446402</v>
      </c>
      <c r="D29" s="197">
        <f t="shared" si="0"/>
        <v>-2.5949362067600231E-3</v>
      </c>
      <c r="E29" s="197">
        <f t="shared" si="5"/>
        <v>1.1461025105261977</v>
      </c>
      <c r="F29" s="198" t="str">
        <f t="shared" si="3"/>
        <v>C</v>
      </c>
      <c r="G29" s="198" t="str">
        <f t="shared" si="1"/>
        <v>C</v>
      </c>
      <c r="I29" s="99" t="s">
        <v>182</v>
      </c>
      <c r="J29" s="196">
        <f>'Юнит 7'!S37</f>
        <v>0</v>
      </c>
      <c r="K29" s="197">
        <f t="shared" si="2"/>
        <v>0</v>
      </c>
      <c r="L29" s="197">
        <f t="shared" si="6"/>
        <v>0.99999999999999989</v>
      </c>
      <c r="M29" s="198" t="str">
        <f t="shared" si="4"/>
        <v>C</v>
      </c>
    </row>
    <row r="30" spans="2:13" outlineLevel="1">
      <c r="B30" s="99" t="s">
        <v>181</v>
      </c>
      <c r="C30" s="196">
        <f>'Юнит 7'!AL36</f>
        <v>-376</v>
      </c>
      <c r="D30" s="197">
        <f t="shared" si="0"/>
        <v>-7.2007548229545051E-3</v>
      </c>
      <c r="E30" s="197">
        <f t="shared" si="5"/>
        <v>1.1389017557032433</v>
      </c>
      <c r="F30" s="198" t="str">
        <f t="shared" si="3"/>
        <v>C</v>
      </c>
      <c r="G30" s="198" t="str">
        <f t="shared" si="1"/>
        <v>C</v>
      </c>
      <c r="I30" s="99" t="s">
        <v>183</v>
      </c>
      <c r="J30" s="196">
        <f>'Юнит 7'!S38</f>
        <v>0</v>
      </c>
      <c r="K30" s="197">
        <f t="shared" si="2"/>
        <v>0</v>
      </c>
      <c r="L30" s="197">
        <f t="shared" si="6"/>
        <v>0.99999999999999989</v>
      </c>
      <c r="M30" s="198" t="str">
        <f t="shared" si="4"/>
        <v>C</v>
      </c>
    </row>
    <row r="31" spans="2:13" outlineLevel="1">
      <c r="B31" s="99" t="s">
        <v>186</v>
      </c>
      <c r="C31" s="196">
        <f>'Юнит 7'!AL41</f>
        <v>-427</v>
      </c>
      <c r="D31" s="197">
        <f t="shared" si="0"/>
        <v>-8.1774529505360995E-3</v>
      </c>
      <c r="E31" s="197">
        <f t="shared" si="5"/>
        <v>1.1307243027527072</v>
      </c>
      <c r="F31" s="198" t="str">
        <f t="shared" si="3"/>
        <v>C</v>
      </c>
      <c r="G31" s="198" t="str">
        <f t="shared" si="1"/>
        <v>C</v>
      </c>
      <c r="I31" s="99" t="s">
        <v>184</v>
      </c>
      <c r="J31" s="196">
        <f>'Юнит 7'!S39</f>
        <v>0</v>
      </c>
      <c r="K31" s="197">
        <f t="shared" si="2"/>
        <v>0</v>
      </c>
      <c r="L31" s="197">
        <f t="shared" si="6"/>
        <v>0.99999999999999989</v>
      </c>
      <c r="M31" s="198" t="str">
        <f t="shared" si="4"/>
        <v>C</v>
      </c>
    </row>
    <row r="32" spans="2:13" outlineLevel="1">
      <c r="B32" s="99" t="s">
        <v>183</v>
      </c>
      <c r="C32" s="196">
        <f>'Юнит 7'!AL38</f>
        <v>-1000</v>
      </c>
      <c r="D32" s="197">
        <f t="shared" si="0"/>
        <v>-1.9150943678070492E-2</v>
      </c>
      <c r="E32" s="197">
        <f t="shared" si="5"/>
        <v>1.1115733590746366</v>
      </c>
      <c r="F32" s="198" t="str">
        <f t="shared" si="3"/>
        <v>C</v>
      </c>
      <c r="G32" s="198" t="str">
        <f t="shared" si="1"/>
        <v>C</v>
      </c>
      <c r="I32" s="99" t="s">
        <v>185</v>
      </c>
      <c r="J32" s="196">
        <f>'Юнит 7'!S40</f>
        <v>0</v>
      </c>
      <c r="K32" s="197">
        <f t="shared" si="2"/>
        <v>0</v>
      </c>
      <c r="L32" s="197">
        <f t="shared" si="6"/>
        <v>0.99999999999999989</v>
      </c>
      <c r="M32" s="198" t="str">
        <f t="shared" si="4"/>
        <v>C</v>
      </c>
    </row>
    <row r="33" spans="2:16" outlineLevel="1">
      <c r="B33" s="99" t="s">
        <v>184</v>
      </c>
      <c r="C33" s="196">
        <f>'Юнит 7'!AL39</f>
        <v>-1119</v>
      </c>
      <c r="D33" s="197">
        <f t="shared" si="0"/>
        <v>-2.1429905975760881E-2</v>
      </c>
      <c r="E33" s="197">
        <f t="shared" si="5"/>
        <v>1.0901434530988758</v>
      </c>
      <c r="F33" s="198" t="str">
        <f t="shared" si="3"/>
        <v>C</v>
      </c>
      <c r="G33" s="198" t="str">
        <f t="shared" si="1"/>
        <v>C</v>
      </c>
      <c r="I33" s="99" t="s">
        <v>186</v>
      </c>
      <c r="J33" s="196">
        <f>'Юнит 7'!S41</f>
        <v>0</v>
      </c>
      <c r="K33" s="197">
        <f t="shared" si="2"/>
        <v>0</v>
      </c>
      <c r="L33" s="197">
        <f t="shared" si="6"/>
        <v>0.99999999999999989</v>
      </c>
      <c r="M33" s="198" t="str">
        <f t="shared" si="4"/>
        <v>C</v>
      </c>
    </row>
    <row r="34" spans="2:16" outlineLevel="1">
      <c r="B34" s="99" t="s">
        <v>178</v>
      </c>
      <c r="C34" s="196">
        <f>'Юнит 7'!AL33</f>
        <v>-2321.16</v>
      </c>
      <c r="D34" s="197">
        <f t="shared" si="0"/>
        <v>-4.4452404427790103E-2</v>
      </c>
      <c r="E34" s="197">
        <f t="shared" si="5"/>
        <v>1.0456910486710858</v>
      </c>
      <c r="F34" s="198" t="str">
        <f t="shared" si="3"/>
        <v>C</v>
      </c>
      <c r="G34" s="198" t="str">
        <f t="shared" si="1"/>
        <v>C</v>
      </c>
      <c r="I34" s="99" t="s">
        <v>187</v>
      </c>
      <c r="J34" s="196">
        <f>'Юнит 7'!S42</f>
        <v>0</v>
      </c>
      <c r="K34" s="197">
        <f t="shared" si="2"/>
        <v>0</v>
      </c>
      <c r="L34" s="197">
        <f t="shared" si="6"/>
        <v>0.99999999999999989</v>
      </c>
      <c r="M34" s="198" t="str">
        <f t="shared" si="4"/>
        <v>C</v>
      </c>
    </row>
    <row r="35" spans="2:16" outlineLevel="1">
      <c r="B35" s="99" t="s">
        <v>100</v>
      </c>
      <c r="C35" s="196">
        <f>'Юнит 7'!AL10</f>
        <v>-2385.8379743138266</v>
      </c>
      <c r="D35" s="197">
        <f t="shared" si="0"/>
        <v>-4.5691048671085886E-2</v>
      </c>
      <c r="E35" s="197">
        <f t="shared" si="5"/>
        <v>0.99999999999999989</v>
      </c>
      <c r="F35" s="198" t="str">
        <f t="shared" si="3"/>
        <v>C</v>
      </c>
      <c r="G35" s="198" t="str">
        <f t="shared" si="1"/>
        <v>C</v>
      </c>
      <c r="I35" s="99" t="s">
        <v>188</v>
      </c>
      <c r="J35" s="196">
        <f>'Юнит 7'!S43</f>
        <v>0</v>
      </c>
      <c r="K35" s="197">
        <f t="shared" si="2"/>
        <v>0</v>
      </c>
      <c r="L35" s="197">
        <f t="shared" si="6"/>
        <v>0.99999999999999989</v>
      </c>
      <c r="M35" s="198" t="str">
        <f t="shared" si="4"/>
        <v>C</v>
      </c>
    </row>
    <row r="36" spans="2:16" outlineLevel="1">
      <c r="C36" s="203">
        <f>SUM(C4:C35)</f>
        <v>52216.748</v>
      </c>
      <c r="D36" s="204">
        <f>SUM(D4:D35)</f>
        <v>0.99999999999999989</v>
      </c>
      <c r="J36" s="203">
        <f>SUM(J4:J35)</f>
        <v>210</v>
      </c>
      <c r="K36" s="204">
        <f>SUM(K4:K35)</f>
        <v>0.99999999999999989</v>
      </c>
    </row>
    <row r="38" spans="2:16" ht="16" hidden="1" outlineLevel="1" thickBot="1">
      <c r="B38" s="539"/>
      <c r="C38" s="540"/>
      <c r="D38" s="540"/>
      <c r="E38" s="540"/>
      <c r="F38" s="540"/>
      <c r="G38" s="540"/>
      <c r="H38" s="540"/>
      <c r="I38" s="540"/>
      <c r="J38" s="540"/>
      <c r="K38" s="540"/>
      <c r="L38" s="540"/>
      <c r="M38" s="541"/>
      <c r="O38" s="205"/>
      <c r="P38" s="205"/>
    </row>
    <row r="39" spans="2:16" ht="35" hidden="1" outlineLevel="1" thickBot="1">
      <c r="C39" s="192" t="s">
        <v>11</v>
      </c>
      <c r="D39" s="193" t="s">
        <v>112</v>
      </c>
      <c r="E39" s="194" t="s">
        <v>113</v>
      </c>
      <c r="F39" s="206" t="s">
        <v>114</v>
      </c>
      <c r="G39" s="193" t="s">
        <v>115</v>
      </c>
      <c r="J39" s="192" t="s">
        <v>116</v>
      </c>
      <c r="K39" s="193" t="s">
        <v>117</v>
      </c>
      <c r="L39" s="194" t="s">
        <v>113</v>
      </c>
      <c r="M39" s="195" t="s">
        <v>115</v>
      </c>
    </row>
    <row r="40" spans="2:16" ht="15" hidden="1" outlineLevel="1" thickBot="1">
      <c r="B40" s="207"/>
      <c r="C40" s="196"/>
      <c r="D40" s="197" t="e">
        <f>C40/C$92</f>
        <v>#DIV/0!</v>
      </c>
      <c r="E40" s="197" t="e">
        <f>D40</f>
        <v>#DIV/0!</v>
      </c>
      <c r="F40" s="198" t="e">
        <f t="shared" ref="F40:F91" si="7">IF(AND(E40&lt;=0),"C",IF(E40&lt;=0.8,"A",IF(E40&lt;=0.95,"B","C")))</f>
        <v>#DIV/0!</v>
      </c>
      <c r="G40" s="198" t="e">
        <f>VLOOKUP(B40:B91,I$40:M$91,5,0)</f>
        <v>#N/A</v>
      </c>
      <c r="I40" s="207"/>
      <c r="J40" s="196"/>
      <c r="K40" s="197" t="e">
        <f t="shared" ref="K40:K91" si="8">J40/J$92</f>
        <v>#DIV/0!</v>
      </c>
      <c r="L40" s="197" t="e">
        <f>K40</f>
        <v>#DIV/0!</v>
      </c>
      <c r="M40" s="198" t="e">
        <f>_xlfn.IFS(L40&lt;80%,"A",L40&lt;=95%,"B",L40&gt;95%,"C")</f>
        <v>#DIV/0!</v>
      </c>
    </row>
    <row r="41" spans="2:16" ht="15" hidden="1" outlineLevel="1" thickBot="1">
      <c r="B41" s="207"/>
      <c r="C41" s="196"/>
      <c r="D41" s="197" t="e">
        <f t="shared" ref="D41:D91" si="9">C41/C$92</f>
        <v>#DIV/0!</v>
      </c>
      <c r="E41" s="197" t="e">
        <f t="shared" ref="E41:E91" si="10">D41+E40</f>
        <v>#DIV/0!</v>
      </c>
      <c r="F41" s="198" t="e">
        <f t="shared" si="7"/>
        <v>#DIV/0!</v>
      </c>
      <c r="G41" s="198" t="e">
        <f t="shared" ref="G41:G91" si="11">VLOOKUP(B41:B92,I$40:M$91,5,0)</f>
        <v>#N/A</v>
      </c>
      <c r="I41" s="207"/>
      <c r="J41" s="196"/>
      <c r="K41" s="197" t="e">
        <f t="shared" si="8"/>
        <v>#DIV/0!</v>
      </c>
      <c r="L41" s="197" t="e">
        <f>K41+L40</f>
        <v>#DIV/0!</v>
      </c>
      <c r="M41" s="198" t="e">
        <f t="shared" ref="M41:M91" si="12">_xlfn.IFS(L41&lt;80%,"A",L41&lt;=95%,"B",L41&gt;95%,"C")</f>
        <v>#DIV/0!</v>
      </c>
    </row>
    <row r="42" spans="2:16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ref="L42:L91" si="13">K42+L41</f>
        <v>#DIV/0!</v>
      </c>
      <c r="M42" s="198" t="e">
        <f t="shared" si="12"/>
        <v>#DIV/0!</v>
      </c>
    </row>
    <row r="43" spans="2:16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6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6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6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6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6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outlineLevel="1" thickBot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customHeight="1" outlineLevel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>D84+E83</f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6" hidden="1" customHeight="1" outlineLevel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idden="1" outlineLevel="1">
      <c r="C92" s="203">
        <f>SUM(C40:C91)</f>
        <v>0</v>
      </c>
      <c r="D92" s="208" t="e">
        <f>SUM(D40:D91)</f>
        <v>#DIV/0!</v>
      </c>
      <c r="J92" s="203">
        <f>SUM(J40:J91)</f>
        <v>0</v>
      </c>
      <c r="K92" s="208" t="e">
        <f>SUM(K40:K91)</f>
        <v>#DIV/0!</v>
      </c>
      <c r="L92" s="208"/>
    </row>
    <row r="93" spans="2:13" collapsed="1"/>
  </sheetData>
  <sortState xmlns:xlrd2="http://schemas.microsoft.com/office/spreadsheetml/2017/richdata2" ref="I4:J35">
    <sortCondition descending="1" ref="J4:J35"/>
  </sortState>
  <mergeCells count="2">
    <mergeCell ref="B2:M2"/>
    <mergeCell ref="B38:M38"/>
  </mergeCells>
  <conditionalFormatting sqref="M40:M91 K40:K91 D40:D91 F4:G35 D4:D35 K4:K35 M4:M35">
    <cfRule type="cellIs" dxfId="238" priority="10" operator="equal">
      <formula>"C"</formula>
    </cfRule>
    <cfRule type="cellIs" dxfId="237" priority="11" operator="equal">
      <formula>"B"</formula>
    </cfRule>
    <cfRule type="cellIs" dxfId="236" priority="12" operator="equal">
      <formula>"A"</formula>
    </cfRule>
  </conditionalFormatting>
  <conditionalFormatting sqref="G40:G91">
    <cfRule type="cellIs" dxfId="235" priority="7" operator="equal">
      <formula>"C"</formula>
    </cfRule>
    <cfRule type="cellIs" dxfId="234" priority="8" operator="equal">
      <formula>"B"</formula>
    </cfRule>
    <cfRule type="cellIs" dxfId="233" priority="9" operator="equal">
      <formula>"A"</formula>
    </cfRule>
  </conditionalFormatting>
  <conditionalFormatting sqref="F40:F91">
    <cfRule type="cellIs" dxfId="232" priority="1" operator="equal">
      <formula>"C"</formula>
    </cfRule>
    <cfRule type="cellIs" dxfId="231" priority="2" operator="equal">
      <formula>"B"</formula>
    </cfRule>
    <cfRule type="cellIs" dxfId="230" priority="3" operator="equal">
      <formula>"A"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251D-2778-4A87-BCE6-49E1948D4C6D}">
  <dimension ref="B1:Q74"/>
  <sheetViews>
    <sheetView zoomScale="80" zoomScaleNormal="80" workbookViewId="0">
      <selection activeCell="O9" sqref="O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111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92</v>
      </c>
      <c r="C4" s="196">
        <f>'Юнит 6'!AL3</f>
        <v>9916.5357174603178</v>
      </c>
      <c r="D4" s="197">
        <f t="shared" ref="D4:D16" si="0">C4/C$17</f>
        <v>0.38321324356782643</v>
      </c>
      <c r="E4" s="197">
        <f>D4</f>
        <v>0.38321324356782643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92</v>
      </c>
      <c r="J4" s="196">
        <f>'Юнит 6'!S3</f>
        <v>32</v>
      </c>
      <c r="K4" s="197">
        <f t="shared" ref="K4:K16" si="1">J4/J$17</f>
        <v>0.27350427350427353</v>
      </c>
      <c r="L4" s="197">
        <f>K4</f>
        <v>0.27350427350427353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98</v>
      </c>
      <c r="C5" s="196">
        <f>'Юнит 6'!AL8</f>
        <v>6651.998599999999</v>
      </c>
      <c r="D5" s="197">
        <f t="shared" si="0"/>
        <v>0.25705891980263929</v>
      </c>
      <c r="E5" s="197">
        <f>E4+D5</f>
        <v>0.64027216337046577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94</v>
      </c>
      <c r="J5" s="196">
        <f>'Юнит 6'!S4</f>
        <v>29</v>
      </c>
      <c r="K5" s="197">
        <f t="shared" si="1"/>
        <v>0.24786324786324787</v>
      </c>
      <c r="L5" s="197">
        <f>L4+K5</f>
        <v>0.5213675213675214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99</v>
      </c>
      <c r="C6" s="196">
        <f>'Юнит 6'!AL9</f>
        <v>6205.3623206349193</v>
      </c>
      <c r="D6" s="197">
        <f t="shared" si="0"/>
        <v>0.23979916879814311</v>
      </c>
      <c r="E6" s="197">
        <f t="shared" ref="E6:E16" si="5">E5+D6</f>
        <v>0.88007133216860889</v>
      </c>
      <c r="F6" s="198" t="str">
        <f t="shared" si="2"/>
        <v>B</v>
      </c>
      <c r="G6" s="198" t="str">
        <f t="shared" si="3"/>
        <v>B</v>
      </c>
      <c r="I6" s="99" t="s">
        <v>98</v>
      </c>
      <c r="J6" s="196">
        <f>'Юнит 6'!S8</f>
        <v>21</v>
      </c>
      <c r="K6" s="197">
        <f t="shared" si="1"/>
        <v>0.17948717948717949</v>
      </c>
      <c r="L6" s="197">
        <f t="shared" ref="L6:L16" si="6">L5+K6</f>
        <v>0.70085470085470092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94</v>
      </c>
      <c r="C7" s="196">
        <f>'Юнит 6'!AL4</f>
        <v>2677.6761269841281</v>
      </c>
      <c r="D7" s="197">
        <f t="shared" si="0"/>
        <v>0.10347574829373159</v>
      </c>
      <c r="E7" s="197">
        <f t="shared" si="5"/>
        <v>0.98354708046234052</v>
      </c>
      <c r="F7" s="198" t="str">
        <f t="shared" si="2"/>
        <v>C</v>
      </c>
      <c r="G7" s="198" t="str">
        <f t="shared" si="3"/>
        <v>A</v>
      </c>
      <c r="I7" s="99" t="s">
        <v>99</v>
      </c>
      <c r="J7" s="196">
        <f>'Юнит 6'!S9</f>
        <v>14</v>
      </c>
      <c r="K7" s="197">
        <f t="shared" si="1"/>
        <v>0.11965811965811966</v>
      </c>
      <c r="L7" s="197">
        <f t="shared" si="6"/>
        <v>0.8205128205128206</v>
      </c>
      <c r="M7" s="198" t="str">
        <f t="shared" si="4"/>
        <v>B</v>
      </c>
    </row>
    <row r="8" spans="2:17" outlineLevel="1">
      <c r="B8" s="99" t="s">
        <v>104</v>
      </c>
      <c r="C8" s="196">
        <f>'Юнит 6'!AL14</f>
        <v>984.50230158730176</v>
      </c>
      <c r="D8" s="197">
        <f t="shared" si="0"/>
        <v>3.8044971655472694E-2</v>
      </c>
      <c r="E8" s="197">
        <f t="shared" si="5"/>
        <v>1.0215920521178132</v>
      </c>
      <c r="F8" s="198" t="str">
        <f t="shared" si="2"/>
        <v>C</v>
      </c>
      <c r="G8" s="198" t="str">
        <f t="shared" si="3"/>
        <v>C</v>
      </c>
      <c r="I8" s="99" t="s">
        <v>97</v>
      </c>
      <c r="J8" s="196">
        <f>'Юнит 6'!S7</f>
        <v>6</v>
      </c>
      <c r="K8" s="197">
        <f t="shared" si="1"/>
        <v>5.128205128205128E-2</v>
      </c>
      <c r="L8" s="197">
        <f t="shared" si="6"/>
        <v>0.87179487179487192</v>
      </c>
      <c r="M8" s="198" t="str">
        <f t="shared" si="4"/>
        <v>B</v>
      </c>
    </row>
    <row r="9" spans="2:17" outlineLevel="1">
      <c r="B9" s="99" t="s">
        <v>101</v>
      </c>
      <c r="C9" s="196">
        <f>'Юнит 6'!AL11</f>
        <v>468.75573015873022</v>
      </c>
      <c r="D9" s="197">
        <f t="shared" si="0"/>
        <v>1.811453202138387E-2</v>
      </c>
      <c r="E9" s="197">
        <f t="shared" si="5"/>
        <v>1.039706584139197</v>
      </c>
      <c r="F9" s="198" t="str">
        <f t="shared" si="2"/>
        <v>C</v>
      </c>
      <c r="G9" s="198" t="str">
        <f t="shared" si="3"/>
        <v>C</v>
      </c>
      <c r="I9" s="99" t="s">
        <v>96</v>
      </c>
      <c r="J9" s="196">
        <f>'Юнит 6'!S6</f>
        <v>5</v>
      </c>
      <c r="K9" s="197">
        <f t="shared" si="1"/>
        <v>4.2735042735042736E-2</v>
      </c>
      <c r="L9" s="197">
        <f t="shared" si="6"/>
        <v>0.91452991452991461</v>
      </c>
      <c r="M9" s="198" t="str">
        <f t="shared" si="4"/>
        <v>B</v>
      </c>
    </row>
    <row r="10" spans="2:17" outlineLevel="1">
      <c r="B10" s="99" t="s">
        <v>103</v>
      </c>
      <c r="C10" s="196">
        <f>'Юнит 6'!AL13</f>
        <v>444.23552380952395</v>
      </c>
      <c r="D10" s="197">
        <f t="shared" si="0"/>
        <v>1.7166976536711221E-2</v>
      </c>
      <c r="E10" s="197">
        <f t="shared" si="5"/>
        <v>1.0568735606759083</v>
      </c>
      <c r="F10" s="198" t="str">
        <f t="shared" si="2"/>
        <v>C</v>
      </c>
      <c r="G10" s="198" t="str">
        <f t="shared" si="3"/>
        <v>C</v>
      </c>
      <c r="I10" s="99" t="s">
        <v>95</v>
      </c>
      <c r="J10" s="196">
        <f>'Юнит 6'!S5</f>
        <v>4</v>
      </c>
      <c r="K10" s="197">
        <f t="shared" si="1"/>
        <v>3.4188034188034191E-2</v>
      </c>
      <c r="L10" s="197">
        <f t="shared" si="6"/>
        <v>0.94871794871794879</v>
      </c>
      <c r="M10" s="198" t="str">
        <f t="shared" si="4"/>
        <v>B</v>
      </c>
    </row>
    <row r="11" spans="2:17" outlineLevel="1">
      <c r="B11" s="99" t="s">
        <v>97</v>
      </c>
      <c r="C11" s="196">
        <f>'Юнит 6'!AL7</f>
        <v>342.73976190476191</v>
      </c>
      <c r="D11" s="197">
        <f t="shared" si="0"/>
        <v>1.3244788260877249E-2</v>
      </c>
      <c r="E11" s="197">
        <f t="shared" si="5"/>
        <v>1.0701183489367856</v>
      </c>
      <c r="F11" s="198" t="str">
        <f t="shared" si="2"/>
        <v>C</v>
      </c>
      <c r="G11" s="198" t="str">
        <f t="shared" si="3"/>
        <v>B</v>
      </c>
      <c r="I11" s="99" t="s">
        <v>100</v>
      </c>
      <c r="J11" s="196">
        <f>'Юнит 6'!S10</f>
        <v>2</v>
      </c>
      <c r="K11" s="197">
        <f t="shared" si="1"/>
        <v>1.7094017094017096E-2</v>
      </c>
      <c r="L11" s="197">
        <f t="shared" si="6"/>
        <v>0.96581196581196593</v>
      </c>
      <c r="M11" s="198" t="str">
        <f t="shared" si="4"/>
        <v>C</v>
      </c>
    </row>
    <row r="12" spans="2:17" outlineLevel="1">
      <c r="B12" s="99" t="s">
        <v>95</v>
      </c>
      <c r="C12" s="196">
        <f>'Юнит 6'!AL5</f>
        <v>262.77695238095242</v>
      </c>
      <c r="D12" s="197">
        <f t="shared" si="0"/>
        <v>1.0154716437865341E-2</v>
      </c>
      <c r="E12" s="197">
        <f t="shared" si="5"/>
        <v>1.0802730653746508</v>
      </c>
      <c r="F12" s="198" t="str">
        <f t="shared" si="2"/>
        <v>C</v>
      </c>
      <c r="G12" s="198" t="str">
        <f t="shared" si="3"/>
        <v>B</v>
      </c>
      <c r="I12" s="99" t="s">
        <v>104</v>
      </c>
      <c r="J12" s="196">
        <f>'Юнит 6'!S14</f>
        <v>2</v>
      </c>
      <c r="K12" s="197">
        <f t="shared" si="1"/>
        <v>1.7094017094017096E-2</v>
      </c>
      <c r="L12" s="197">
        <f t="shared" si="6"/>
        <v>0.98290598290598308</v>
      </c>
      <c r="M12" s="198" t="str">
        <f t="shared" si="4"/>
        <v>C</v>
      </c>
    </row>
    <row r="13" spans="2:17" outlineLevel="1">
      <c r="B13" s="99" t="s">
        <v>105</v>
      </c>
      <c r="C13" s="196">
        <f>'Юнит 6'!AL15</f>
        <v>-21.357206349206351</v>
      </c>
      <c r="D13" s="197">
        <f t="shared" si="0"/>
        <v>-8.2532494732170491E-4</v>
      </c>
      <c r="E13" s="197">
        <f t="shared" si="5"/>
        <v>1.079447740427329</v>
      </c>
      <c r="F13" s="198" t="str">
        <f t="shared" si="2"/>
        <v>C</v>
      </c>
      <c r="G13" s="198" t="str">
        <f t="shared" si="3"/>
        <v>C</v>
      </c>
      <c r="I13" s="99" t="s">
        <v>101</v>
      </c>
      <c r="J13" s="196">
        <f>'Юнит 6'!S11</f>
        <v>1</v>
      </c>
      <c r="K13" s="197">
        <f t="shared" si="1"/>
        <v>8.5470085470085479E-3</v>
      </c>
      <c r="L13" s="197">
        <f t="shared" si="6"/>
        <v>0.99145299145299159</v>
      </c>
      <c r="M13" s="198" t="str">
        <f t="shared" si="4"/>
        <v>C</v>
      </c>
    </row>
    <row r="14" spans="2:17" outlineLevel="1">
      <c r="B14" s="99" t="s">
        <v>102</v>
      </c>
      <c r="C14" s="196">
        <f>'Юнит 6'!AL12</f>
        <v>-133.91392063492063</v>
      </c>
      <c r="D14" s="197">
        <f t="shared" si="0"/>
        <v>-5.1749511470055142E-3</v>
      </c>
      <c r="E14" s="197">
        <f t="shared" si="5"/>
        <v>1.0742727892803234</v>
      </c>
      <c r="F14" s="198" t="str">
        <f t="shared" si="2"/>
        <v>C</v>
      </c>
      <c r="G14" s="198" t="str">
        <f t="shared" si="3"/>
        <v>C</v>
      </c>
      <c r="I14" s="99" t="s">
        <v>103</v>
      </c>
      <c r="J14" s="196">
        <f>'Юнит 6'!S13</f>
        <v>1</v>
      </c>
      <c r="K14" s="197">
        <f t="shared" si="1"/>
        <v>8.5470085470085479E-3</v>
      </c>
      <c r="L14" s="197">
        <f t="shared" si="6"/>
        <v>1.0000000000000002</v>
      </c>
      <c r="M14" s="198" t="str">
        <f t="shared" si="4"/>
        <v>C</v>
      </c>
    </row>
    <row r="15" spans="2:17" outlineLevel="1">
      <c r="B15" s="99" t="s">
        <v>96</v>
      </c>
      <c r="C15" s="196">
        <f>'Юнит 6'!AL6</f>
        <v>-248.98430158730116</v>
      </c>
      <c r="D15" s="197">
        <f t="shared" si="0"/>
        <v>-9.6217151359361715E-3</v>
      </c>
      <c r="E15" s="197">
        <f t="shared" si="5"/>
        <v>1.0646510741443873</v>
      </c>
      <c r="F15" s="198" t="str">
        <f t="shared" si="2"/>
        <v>C</v>
      </c>
      <c r="G15" s="198" t="str">
        <f t="shared" si="3"/>
        <v>B</v>
      </c>
      <c r="I15" s="99" t="s">
        <v>102</v>
      </c>
      <c r="J15" s="196">
        <f>'Юнит 6'!S12</f>
        <v>0</v>
      </c>
      <c r="K15" s="197">
        <f t="shared" si="1"/>
        <v>0</v>
      </c>
      <c r="L15" s="197">
        <f t="shared" si="6"/>
        <v>1.0000000000000002</v>
      </c>
      <c r="M15" s="198" t="str">
        <f t="shared" si="4"/>
        <v>C</v>
      </c>
    </row>
    <row r="16" spans="2:17" outlineLevel="1">
      <c r="B16" s="99" t="s">
        <v>100</v>
      </c>
      <c r="C16" s="196">
        <f>'Юнит 6'!AL10</f>
        <v>-1672.997206349206</v>
      </c>
      <c r="D16" s="197">
        <f t="shared" si="0"/>
        <v>-6.4651074144387255E-2</v>
      </c>
      <c r="E16" s="197">
        <f t="shared" si="5"/>
        <v>1</v>
      </c>
      <c r="F16" s="198" t="str">
        <f t="shared" si="2"/>
        <v>C</v>
      </c>
      <c r="G16" s="198" t="str">
        <f t="shared" si="3"/>
        <v>C</v>
      </c>
      <c r="I16" s="99" t="s">
        <v>105</v>
      </c>
      <c r="J16" s="196">
        <f>'Юнит 6'!S15</f>
        <v>0</v>
      </c>
      <c r="K16" s="197">
        <f t="shared" si="1"/>
        <v>0</v>
      </c>
      <c r="L16" s="197">
        <f t="shared" si="6"/>
        <v>1.0000000000000002</v>
      </c>
      <c r="M16" s="198" t="str">
        <f t="shared" si="4"/>
        <v>C</v>
      </c>
    </row>
    <row r="17" spans="2:16" outlineLevel="1">
      <c r="C17" s="203">
        <f>SUM(C4:C16)</f>
        <v>25877.330399999995</v>
      </c>
      <c r="D17" s="204">
        <f>SUM(D4:D16)</f>
        <v>1</v>
      </c>
      <c r="J17" s="203">
        <f>SUM(J4:J16)</f>
        <v>117</v>
      </c>
      <c r="K17" s="204">
        <f>SUM(K4:K16)</f>
        <v>1.0000000000000002</v>
      </c>
    </row>
    <row r="19" spans="2:16" ht="16" hidden="1" outlineLevel="1" thickBot="1">
      <c r="B19" s="539"/>
      <c r="C19" s="540"/>
      <c r="D19" s="540"/>
      <c r="E19" s="540"/>
      <c r="F19" s="540"/>
      <c r="G19" s="540"/>
      <c r="H19" s="540"/>
      <c r="I19" s="540"/>
      <c r="J19" s="540"/>
      <c r="K19" s="540"/>
      <c r="L19" s="540"/>
      <c r="M19" s="541"/>
      <c r="O19" s="205"/>
      <c r="P19" s="205"/>
    </row>
    <row r="20" spans="2:16" ht="3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229" priority="10" operator="equal">
      <formula>"C"</formula>
    </cfRule>
    <cfRule type="cellIs" dxfId="228" priority="11" operator="equal">
      <formula>"B"</formula>
    </cfRule>
    <cfRule type="cellIs" dxfId="227" priority="12" operator="equal">
      <formula>"A"</formula>
    </cfRule>
  </conditionalFormatting>
  <conditionalFormatting sqref="G21:G72">
    <cfRule type="cellIs" dxfId="226" priority="7" operator="equal">
      <formula>"C"</formula>
    </cfRule>
    <cfRule type="cellIs" dxfId="225" priority="8" operator="equal">
      <formula>"B"</formula>
    </cfRule>
    <cfRule type="cellIs" dxfId="224" priority="9" operator="equal">
      <formula>"A"</formula>
    </cfRule>
  </conditionalFormatting>
  <conditionalFormatting sqref="F4:F16">
    <cfRule type="cellIs" dxfId="223" priority="4" operator="equal">
      <formula>"C"</formula>
    </cfRule>
    <cfRule type="cellIs" dxfId="222" priority="5" operator="equal">
      <formula>"B"</formula>
    </cfRule>
    <cfRule type="cellIs" dxfId="221" priority="6" operator="equal">
      <formula>"A"</formula>
    </cfRule>
  </conditionalFormatting>
  <conditionalFormatting sqref="F21:F72">
    <cfRule type="cellIs" dxfId="220" priority="1" operator="equal">
      <formula>"C"</formula>
    </cfRule>
    <cfRule type="cellIs" dxfId="219" priority="2" operator="equal">
      <formula>"B"</formula>
    </cfRule>
    <cfRule type="cellIs" dxfId="218" priority="3" operator="equal">
      <formula>"A"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74"/>
  <sheetViews>
    <sheetView zoomScale="80" zoomScaleNormal="80" workbookViewId="0">
      <selection activeCell="P9" sqref="P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111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5'!AL8</f>
        <v>2045.1120516462852</v>
      </c>
      <c r="D4" s="197">
        <f t="shared" ref="D4:D16" si="0">C4/C$17</f>
        <v>0.29333615661391832</v>
      </c>
      <c r="E4" s="197">
        <f>D4</f>
        <v>0.29333615661391832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ЯНВАРЬ!S8</f>
        <v>107</v>
      </c>
      <c r="K4" s="197">
        <f t="shared" ref="K4:K16" si="1">J4/J$17</f>
        <v>0.42629482071713148</v>
      </c>
      <c r="L4" s="197">
        <f>K4</f>
        <v>0.42629482071713148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5'!AL3</f>
        <v>1813.3318043273737</v>
      </c>
      <c r="D5" s="197">
        <f t="shared" si="0"/>
        <v>0.26009126576658192</v>
      </c>
      <c r="E5" s="197">
        <f>E4+D5</f>
        <v>0.55342742238050024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92</v>
      </c>
      <c r="J5" s="196">
        <f>ЯНВАРЬ!S3</f>
        <v>62</v>
      </c>
      <c r="K5" s="197">
        <f t="shared" si="1"/>
        <v>0.24701195219123506</v>
      </c>
      <c r="L5" s="197">
        <f>L4+K5</f>
        <v>0.6733067729083666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5'!AL6</f>
        <v>1154.6045108184385</v>
      </c>
      <c r="D6" s="197">
        <f t="shared" si="0"/>
        <v>0.16560816280943422</v>
      </c>
      <c r="E6" s="197">
        <f t="shared" ref="E6:E16" si="5">E5+D6</f>
        <v>0.71903558518993449</v>
      </c>
      <c r="F6" s="198" t="str">
        <f t="shared" si="2"/>
        <v>A</v>
      </c>
      <c r="G6" s="198" t="str">
        <f t="shared" si="3"/>
        <v>B</v>
      </c>
      <c r="I6" s="99" t="s">
        <v>99</v>
      </c>
      <c r="J6" s="196">
        <f>ЯНВАРЬ!S9</f>
        <v>26</v>
      </c>
      <c r="K6" s="197">
        <f t="shared" si="1"/>
        <v>0.10358565737051793</v>
      </c>
      <c r="L6" s="197">
        <f t="shared" ref="L6:L16" si="6">L5+K6</f>
        <v>0.77689243027888455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104</v>
      </c>
      <c r="C7" s="196">
        <f>'Юнит 5'!AL14</f>
        <v>826.7881279397933</v>
      </c>
      <c r="D7" s="197">
        <f t="shared" si="0"/>
        <v>0.11858853972751518</v>
      </c>
      <c r="E7" s="197">
        <f t="shared" si="5"/>
        <v>0.83762412491744964</v>
      </c>
      <c r="F7" s="198" t="str">
        <f t="shared" si="2"/>
        <v>B</v>
      </c>
      <c r="G7" s="198" t="str">
        <f t="shared" si="3"/>
        <v>B</v>
      </c>
      <c r="I7" s="99" t="s">
        <v>96</v>
      </c>
      <c r="J7" s="196">
        <f>ЯНВАРЬ!S6</f>
        <v>20</v>
      </c>
      <c r="K7" s="197">
        <f t="shared" si="1"/>
        <v>7.9681274900398405E-2</v>
      </c>
      <c r="L7" s="197">
        <f t="shared" si="6"/>
        <v>0.856573705179283</v>
      </c>
      <c r="M7" s="198" t="str">
        <f t="shared" si="4"/>
        <v>B</v>
      </c>
    </row>
    <row r="8" spans="2:17" outlineLevel="1">
      <c r="B8" s="99" t="s">
        <v>102</v>
      </c>
      <c r="C8" s="196">
        <f>'Юнит 5'!AL12</f>
        <v>783.16961429915341</v>
      </c>
      <c r="D8" s="197">
        <f t="shared" si="0"/>
        <v>0.11233221399795068</v>
      </c>
      <c r="E8" s="197">
        <f t="shared" si="5"/>
        <v>0.94995633891540032</v>
      </c>
      <c r="F8" s="198" t="str">
        <f t="shared" si="2"/>
        <v>B</v>
      </c>
      <c r="G8" s="198" t="str">
        <f t="shared" si="3"/>
        <v>C</v>
      </c>
      <c r="I8" s="99" t="s">
        <v>94</v>
      </c>
      <c r="J8" s="196">
        <f>ЯНВАРЬ!S4</f>
        <v>10</v>
      </c>
      <c r="K8" s="197">
        <f t="shared" si="1"/>
        <v>3.9840637450199202E-2</v>
      </c>
      <c r="L8" s="197">
        <f t="shared" si="6"/>
        <v>0.89641434262948216</v>
      </c>
      <c r="M8" s="198" t="str">
        <f t="shared" si="4"/>
        <v>B</v>
      </c>
    </row>
    <row r="9" spans="2:17" outlineLevel="1">
      <c r="B9" s="99" t="s">
        <v>101</v>
      </c>
      <c r="C9" s="196">
        <f>'Юнит 5'!AL11</f>
        <v>758.76739416745056</v>
      </c>
      <c r="D9" s="197">
        <f t="shared" si="0"/>
        <v>0.10883213513404767</v>
      </c>
      <c r="E9" s="197">
        <f t="shared" si="5"/>
        <v>1.058788474049448</v>
      </c>
      <c r="F9" s="198" t="str">
        <f t="shared" si="2"/>
        <v>C</v>
      </c>
      <c r="G9" s="198" t="str">
        <f t="shared" si="3"/>
        <v>C</v>
      </c>
      <c r="I9" s="99" t="s">
        <v>104</v>
      </c>
      <c r="J9" s="196">
        <f>ЯНВАРЬ!S14</f>
        <v>6</v>
      </c>
      <c r="K9" s="197">
        <f t="shared" si="1"/>
        <v>2.3904382470119521E-2</v>
      </c>
      <c r="L9" s="197">
        <f t="shared" si="6"/>
        <v>0.92031872509960166</v>
      </c>
      <c r="M9" s="198" t="str">
        <f t="shared" si="4"/>
        <v>B</v>
      </c>
    </row>
    <row r="10" spans="2:17" outlineLevel="1">
      <c r="B10" s="99" t="s">
        <v>103</v>
      </c>
      <c r="C10" s="196">
        <f>'Юнит 5'!AL13</f>
        <v>508.766293508937</v>
      </c>
      <c r="D10" s="197">
        <f t="shared" si="0"/>
        <v>7.2973776196020482E-2</v>
      </c>
      <c r="E10" s="197">
        <f t="shared" si="5"/>
        <v>1.1317622502454685</v>
      </c>
      <c r="F10" s="198" t="str">
        <f t="shared" si="2"/>
        <v>C</v>
      </c>
      <c r="G10" s="198" t="str">
        <f t="shared" si="3"/>
        <v>C</v>
      </c>
      <c r="I10" s="99" t="s">
        <v>95</v>
      </c>
      <c r="J10" s="196">
        <f>ЯНВАРЬ!S5</f>
        <v>4</v>
      </c>
      <c r="K10" s="197">
        <f t="shared" si="1"/>
        <v>1.5936254980079681E-2</v>
      </c>
      <c r="L10" s="197">
        <f t="shared" si="6"/>
        <v>0.93625498007968133</v>
      </c>
      <c r="M10" s="198" t="str">
        <f t="shared" si="4"/>
        <v>B</v>
      </c>
    </row>
    <row r="11" spans="2:17" outlineLevel="1">
      <c r="B11" s="99" t="s">
        <v>100</v>
      </c>
      <c r="C11" s="196">
        <f>'Юнит 5'!AL10</f>
        <v>398.95943085606785</v>
      </c>
      <c r="D11" s="197">
        <f t="shared" si="0"/>
        <v>5.7223869957633094E-2</v>
      </c>
      <c r="E11" s="197">
        <f t="shared" si="5"/>
        <v>1.1889861202031016</v>
      </c>
      <c r="F11" s="198" t="str">
        <f t="shared" si="2"/>
        <v>C</v>
      </c>
      <c r="G11" s="198" t="str">
        <f t="shared" si="3"/>
        <v>C</v>
      </c>
      <c r="I11" s="99" t="s">
        <v>103</v>
      </c>
      <c r="J11" s="196">
        <f>ЯНВАРЬ!S13</f>
        <v>4</v>
      </c>
      <c r="K11" s="197">
        <f t="shared" si="1"/>
        <v>1.5936254980079681E-2</v>
      </c>
      <c r="L11" s="197">
        <f t="shared" si="6"/>
        <v>0.952191235059761</v>
      </c>
      <c r="M11" s="198" t="str">
        <f t="shared" si="4"/>
        <v>C</v>
      </c>
    </row>
    <row r="12" spans="2:17" outlineLevel="1">
      <c r="B12" s="99" t="s">
        <v>99</v>
      </c>
      <c r="C12" s="196">
        <f>'Юнит 5'!AL9</f>
        <v>297.02680169331882</v>
      </c>
      <c r="D12" s="197">
        <f t="shared" si="0"/>
        <v>4.2603387110210077E-2</v>
      </c>
      <c r="E12" s="197">
        <f t="shared" si="5"/>
        <v>1.2315895073133116</v>
      </c>
      <c r="F12" s="198" t="str">
        <f t="shared" si="2"/>
        <v>C</v>
      </c>
      <c r="G12" s="198" t="str">
        <f t="shared" si="3"/>
        <v>A</v>
      </c>
      <c r="I12" s="99" t="s">
        <v>101</v>
      </c>
      <c r="J12" s="196">
        <f>ЯНВАРЬ!S11</f>
        <v>3</v>
      </c>
      <c r="K12" s="197">
        <f t="shared" si="1"/>
        <v>1.1952191235059761E-2</v>
      </c>
      <c r="L12" s="197">
        <f t="shared" si="6"/>
        <v>0.96414342629482075</v>
      </c>
      <c r="M12" s="198" t="str">
        <f t="shared" si="4"/>
        <v>C</v>
      </c>
    </row>
    <row r="13" spans="2:17" outlineLevel="1">
      <c r="B13" s="99" t="s">
        <v>94</v>
      </c>
      <c r="C13" s="196">
        <f>'Юнит 5'!AL4</f>
        <v>177.70463904045232</v>
      </c>
      <c r="D13" s="197">
        <f t="shared" si="0"/>
        <v>2.5488674709353124E-2</v>
      </c>
      <c r="E13" s="197">
        <f t="shared" si="5"/>
        <v>1.2570781820226649</v>
      </c>
      <c r="F13" s="198" t="str">
        <f t="shared" si="2"/>
        <v>C</v>
      </c>
      <c r="G13" s="198" t="str">
        <f t="shared" si="3"/>
        <v>B</v>
      </c>
      <c r="I13" s="99" t="s">
        <v>102</v>
      </c>
      <c r="J13" s="196">
        <f>ЯНВАРЬ!S12</f>
        <v>3</v>
      </c>
      <c r="K13" s="197">
        <f t="shared" si="1"/>
        <v>1.1952191235059761E-2</v>
      </c>
      <c r="L13" s="197">
        <f t="shared" si="6"/>
        <v>0.9760956175298805</v>
      </c>
      <c r="M13" s="198" t="str">
        <f t="shared" si="4"/>
        <v>C</v>
      </c>
    </row>
    <row r="14" spans="2:17" outlineLevel="1">
      <c r="B14" s="99" t="s">
        <v>105</v>
      </c>
      <c r="C14" s="196">
        <f>'Юнит 5'!AL15</f>
        <v>-22.030752587017872</v>
      </c>
      <c r="D14" s="197">
        <f t="shared" si="0"/>
        <v>-3.1599326237336535E-3</v>
      </c>
      <c r="E14" s="197">
        <f t="shared" si="5"/>
        <v>1.2539182493989312</v>
      </c>
      <c r="F14" s="198" t="str">
        <f t="shared" si="2"/>
        <v>C</v>
      </c>
      <c r="G14" s="198" t="str">
        <f t="shared" si="3"/>
        <v>C</v>
      </c>
      <c r="I14" s="99" t="s">
        <v>105</v>
      </c>
      <c r="J14" s="196">
        <f>ЯНВАРЬ!S15</f>
        <v>3</v>
      </c>
      <c r="K14" s="197">
        <f t="shared" si="1"/>
        <v>1.1952191235059761E-2</v>
      </c>
      <c r="L14" s="197">
        <f t="shared" si="6"/>
        <v>0.98804780876494025</v>
      </c>
      <c r="M14" s="198" t="str">
        <f t="shared" si="4"/>
        <v>C</v>
      </c>
    </row>
    <row r="15" spans="2:17" outlineLevel="1">
      <c r="B15" s="99" t="s">
        <v>97</v>
      </c>
      <c r="C15" s="196">
        <f>'Юнит 5'!AL7</f>
        <v>-852.48176387582316</v>
      </c>
      <c r="D15" s="197">
        <f t="shared" si="0"/>
        <v>-0.12227384998171135</v>
      </c>
      <c r="E15" s="197">
        <f t="shared" si="5"/>
        <v>1.1316443994172198</v>
      </c>
      <c r="F15" s="198" t="str">
        <f t="shared" si="2"/>
        <v>C</v>
      </c>
      <c r="G15" s="198" t="str">
        <f t="shared" si="3"/>
        <v>C</v>
      </c>
      <c r="I15" s="99" t="s">
        <v>100</v>
      </c>
      <c r="J15" s="196">
        <f>ЯНВАРЬ!S10</f>
        <v>2</v>
      </c>
      <c r="K15" s="197">
        <f t="shared" si="1"/>
        <v>7.9681274900398405E-3</v>
      </c>
      <c r="L15" s="197">
        <f t="shared" si="6"/>
        <v>0.99601593625498008</v>
      </c>
      <c r="M15" s="198" t="str">
        <f t="shared" si="4"/>
        <v>C</v>
      </c>
    </row>
    <row r="16" spans="2:17" outlineLevel="1">
      <c r="B16" s="99" t="s">
        <v>95</v>
      </c>
      <c r="C16" s="196">
        <f>'Юнит 5'!AL5</f>
        <v>-917.81235183443084</v>
      </c>
      <c r="D16" s="197">
        <f t="shared" si="0"/>
        <v>-0.13164439941721975</v>
      </c>
      <c r="E16" s="197">
        <f t="shared" si="5"/>
        <v>1</v>
      </c>
      <c r="F16" s="198" t="str">
        <f t="shared" si="2"/>
        <v>C</v>
      </c>
      <c r="G16" s="198" t="str">
        <f t="shared" si="3"/>
        <v>B</v>
      </c>
      <c r="I16" s="99" t="s">
        <v>97</v>
      </c>
      <c r="J16" s="196">
        <f>ЯНВАРЬ!S7</f>
        <v>1</v>
      </c>
      <c r="K16" s="197">
        <f t="shared" si="1"/>
        <v>3.9840637450199202E-3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6971.9057999999986</v>
      </c>
      <c r="D17" s="204">
        <f>SUM(D4:D16)</f>
        <v>1</v>
      </c>
      <c r="J17" s="203">
        <f>SUM(J4:J16)</f>
        <v>251</v>
      </c>
      <c r="K17" s="204">
        <f>SUM(K4:K16)</f>
        <v>1</v>
      </c>
    </row>
    <row r="19" spans="2:16" ht="16" hidden="1" outlineLevel="1" thickBot="1">
      <c r="B19" s="539"/>
      <c r="C19" s="540"/>
      <c r="D19" s="540"/>
      <c r="E19" s="540"/>
      <c r="F19" s="540"/>
      <c r="G19" s="540"/>
      <c r="H19" s="540"/>
      <c r="I19" s="540"/>
      <c r="J19" s="540"/>
      <c r="K19" s="540"/>
      <c r="L19" s="540"/>
      <c r="M19" s="541"/>
      <c r="O19" s="205"/>
      <c r="P19" s="205"/>
    </row>
    <row r="20" spans="2:16" ht="3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217" priority="10" operator="equal">
      <formula>"C"</formula>
    </cfRule>
    <cfRule type="cellIs" dxfId="216" priority="11" operator="equal">
      <formula>"B"</formula>
    </cfRule>
    <cfRule type="cellIs" dxfId="215" priority="12" operator="equal">
      <formula>"A"</formula>
    </cfRule>
  </conditionalFormatting>
  <conditionalFormatting sqref="G21:G72">
    <cfRule type="cellIs" dxfId="214" priority="7" operator="equal">
      <formula>"C"</formula>
    </cfRule>
    <cfRule type="cellIs" dxfId="213" priority="8" operator="equal">
      <formula>"B"</formula>
    </cfRule>
    <cfRule type="cellIs" dxfId="212" priority="9" operator="equal">
      <formula>"A"</formula>
    </cfRule>
  </conditionalFormatting>
  <conditionalFormatting sqref="F4:F16">
    <cfRule type="cellIs" dxfId="211" priority="4" operator="equal">
      <formula>"C"</formula>
    </cfRule>
    <cfRule type="cellIs" dxfId="210" priority="5" operator="equal">
      <formula>"B"</formula>
    </cfRule>
    <cfRule type="cellIs" dxfId="209" priority="6" operator="equal">
      <formula>"A"</formula>
    </cfRule>
  </conditionalFormatting>
  <conditionalFormatting sqref="F21:F72">
    <cfRule type="cellIs" dxfId="208" priority="1" operator="equal">
      <formula>"C"</formula>
    </cfRule>
    <cfRule type="cellIs" dxfId="207" priority="2" operator="equal">
      <formula>"B"</formula>
    </cfRule>
    <cfRule type="cellIs" dxfId="206" priority="3" operator="equal">
      <formula>"A"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44A1-5749-4D3F-BED9-1B8E673229A2}">
  <dimension ref="B1:Q74"/>
  <sheetViews>
    <sheetView zoomScale="80" zoomScaleNormal="80" workbookViewId="0">
      <selection activeCell="O10" sqref="O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111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5'!AL8</f>
        <v>2045.1120516462852</v>
      </c>
      <c r="D4" s="197">
        <f t="shared" ref="D4:D16" si="0">C4/C$17</f>
        <v>0.29333615661391832</v>
      </c>
      <c r="E4" s="197">
        <f>D4</f>
        <v>0.29333615661391832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92</v>
      </c>
      <c r="J4" s="196">
        <f>'Юнит 5'!S3</f>
        <v>19</v>
      </c>
      <c r="K4" s="197">
        <f t="shared" ref="K4:K16" si="1">J4/J$17</f>
        <v>0.27536231884057971</v>
      </c>
      <c r="L4" s="197">
        <f>K4</f>
        <v>0.27536231884057971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5'!AL3</f>
        <v>1813.3318043273737</v>
      </c>
      <c r="D5" s="197">
        <f t="shared" si="0"/>
        <v>0.26009126576658192</v>
      </c>
      <c r="E5" s="197">
        <f>E4+D5</f>
        <v>0.55342742238050024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98</v>
      </c>
      <c r="J5" s="196">
        <f>'Юнит 5'!S8</f>
        <v>14</v>
      </c>
      <c r="K5" s="197">
        <f t="shared" si="1"/>
        <v>0.20289855072463769</v>
      </c>
      <c r="L5" s="197">
        <f>L4+K5</f>
        <v>0.47826086956521741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5'!AL6</f>
        <v>1154.6045108184385</v>
      </c>
      <c r="D6" s="197">
        <f t="shared" si="0"/>
        <v>0.16560816280943422</v>
      </c>
      <c r="E6" s="197">
        <f t="shared" ref="E6:E16" si="5">E5+D6</f>
        <v>0.71903558518993449</v>
      </c>
      <c r="F6" s="198" t="str">
        <f t="shared" si="2"/>
        <v>A</v>
      </c>
      <c r="G6" s="198" t="str">
        <f t="shared" si="3"/>
        <v>B</v>
      </c>
      <c r="I6" s="99" t="s">
        <v>99</v>
      </c>
      <c r="J6" s="196">
        <f>'Юнит 5'!S9</f>
        <v>11</v>
      </c>
      <c r="K6" s="197">
        <f t="shared" si="1"/>
        <v>0.15942028985507245</v>
      </c>
      <c r="L6" s="197">
        <f t="shared" ref="L6:L16" si="6">L5+K6</f>
        <v>0.6376811594202898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104</v>
      </c>
      <c r="C7" s="196">
        <f>'Юнит 5'!AL14</f>
        <v>826.7881279397933</v>
      </c>
      <c r="D7" s="197">
        <f t="shared" si="0"/>
        <v>0.11858853972751518</v>
      </c>
      <c r="E7" s="197">
        <f t="shared" si="5"/>
        <v>0.83762412491744964</v>
      </c>
      <c r="F7" s="198" t="str">
        <f t="shared" si="2"/>
        <v>B</v>
      </c>
      <c r="G7" s="198" t="str">
        <f t="shared" si="3"/>
        <v>C</v>
      </c>
      <c r="I7" s="99" t="s">
        <v>94</v>
      </c>
      <c r="J7" s="196">
        <f>'Юнит 5'!S4</f>
        <v>10</v>
      </c>
      <c r="K7" s="197">
        <f t="shared" si="1"/>
        <v>0.14492753623188406</v>
      </c>
      <c r="L7" s="197">
        <f t="shared" si="6"/>
        <v>0.78260869565217384</v>
      </c>
      <c r="M7" s="198" t="str">
        <f t="shared" si="4"/>
        <v>A</v>
      </c>
    </row>
    <row r="8" spans="2:17" outlineLevel="1">
      <c r="B8" s="99" t="s">
        <v>102</v>
      </c>
      <c r="C8" s="196">
        <f>'Юнит 5'!AL12</f>
        <v>783.16961429915341</v>
      </c>
      <c r="D8" s="197">
        <f t="shared" si="0"/>
        <v>0.11233221399795068</v>
      </c>
      <c r="E8" s="197">
        <f t="shared" si="5"/>
        <v>0.94995633891540032</v>
      </c>
      <c r="F8" s="198" t="str">
        <f t="shared" si="2"/>
        <v>B</v>
      </c>
      <c r="G8" s="198" t="str">
        <f t="shared" si="3"/>
        <v>B</v>
      </c>
      <c r="I8" s="99" t="s">
        <v>95</v>
      </c>
      <c r="J8" s="196">
        <f>'Юнит 5'!S5</f>
        <v>3</v>
      </c>
      <c r="K8" s="197">
        <f t="shared" si="1"/>
        <v>4.3478260869565216E-2</v>
      </c>
      <c r="L8" s="197">
        <f t="shared" si="6"/>
        <v>0.82608695652173902</v>
      </c>
      <c r="M8" s="198" t="str">
        <f t="shared" si="4"/>
        <v>B</v>
      </c>
    </row>
    <row r="9" spans="2:17" outlineLevel="1">
      <c r="B9" s="99" t="s">
        <v>101</v>
      </c>
      <c r="C9" s="196">
        <f>'Юнит 5'!AL11</f>
        <v>758.76739416745056</v>
      </c>
      <c r="D9" s="197">
        <f t="shared" si="0"/>
        <v>0.10883213513404767</v>
      </c>
      <c r="E9" s="197">
        <f t="shared" si="5"/>
        <v>1.058788474049448</v>
      </c>
      <c r="F9" s="198" t="str">
        <f t="shared" si="2"/>
        <v>C</v>
      </c>
      <c r="G9" s="198" t="str">
        <f t="shared" si="3"/>
        <v>B</v>
      </c>
      <c r="I9" s="99" t="s">
        <v>96</v>
      </c>
      <c r="J9" s="196">
        <f>'Юнит 5'!S6</f>
        <v>3</v>
      </c>
      <c r="K9" s="197">
        <f t="shared" si="1"/>
        <v>4.3478260869565216E-2</v>
      </c>
      <c r="L9" s="197">
        <f t="shared" si="6"/>
        <v>0.86956521739130421</v>
      </c>
      <c r="M9" s="198" t="str">
        <f t="shared" si="4"/>
        <v>B</v>
      </c>
    </row>
    <row r="10" spans="2:17" outlineLevel="1">
      <c r="B10" s="99" t="s">
        <v>103</v>
      </c>
      <c r="C10" s="196">
        <f>'Юнит 5'!AL13</f>
        <v>508.766293508937</v>
      </c>
      <c r="D10" s="197">
        <f t="shared" si="0"/>
        <v>7.2973776196020482E-2</v>
      </c>
      <c r="E10" s="197">
        <f t="shared" si="5"/>
        <v>1.1317622502454685</v>
      </c>
      <c r="F10" s="198" t="str">
        <f t="shared" si="2"/>
        <v>C</v>
      </c>
      <c r="G10" s="198" t="str">
        <f t="shared" si="3"/>
        <v>C</v>
      </c>
      <c r="I10" s="99" t="s">
        <v>101</v>
      </c>
      <c r="J10" s="196">
        <f>'Юнит 5'!S11</f>
        <v>2</v>
      </c>
      <c r="K10" s="197">
        <f t="shared" si="1"/>
        <v>2.8985507246376812E-2</v>
      </c>
      <c r="L10" s="197">
        <f t="shared" si="6"/>
        <v>0.89855072463768104</v>
      </c>
      <c r="M10" s="198" t="str">
        <f t="shared" si="4"/>
        <v>B</v>
      </c>
    </row>
    <row r="11" spans="2:17" outlineLevel="1">
      <c r="B11" s="99" t="s">
        <v>100</v>
      </c>
      <c r="C11" s="196">
        <f>'Юнит 5'!AL10</f>
        <v>398.95943085606785</v>
      </c>
      <c r="D11" s="197">
        <f t="shared" si="0"/>
        <v>5.7223869957633094E-2</v>
      </c>
      <c r="E11" s="197">
        <f t="shared" si="5"/>
        <v>1.1889861202031016</v>
      </c>
      <c r="F11" s="198" t="str">
        <f t="shared" si="2"/>
        <v>C</v>
      </c>
      <c r="G11" s="198" t="str">
        <f t="shared" si="3"/>
        <v>C</v>
      </c>
      <c r="I11" s="99" t="s">
        <v>102</v>
      </c>
      <c r="J11" s="196">
        <f>'Юнит 5'!S12</f>
        <v>2</v>
      </c>
      <c r="K11" s="197">
        <f t="shared" si="1"/>
        <v>2.8985507246376812E-2</v>
      </c>
      <c r="L11" s="197">
        <f t="shared" si="6"/>
        <v>0.92753623188405787</v>
      </c>
      <c r="M11" s="198" t="str">
        <f t="shared" si="4"/>
        <v>B</v>
      </c>
    </row>
    <row r="12" spans="2:17" outlineLevel="1">
      <c r="B12" s="99" t="s">
        <v>99</v>
      </c>
      <c r="C12" s="196">
        <f>'Юнит 5'!AL9</f>
        <v>297.02680169331882</v>
      </c>
      <c r="D12" s="197">
        <f t="shared" si="0"/>
        <v>4.2603387110210077E-2</v>
      </c>
      <c r="E12" s="197">
        <f t="shared" si="5"/>
        <v>1.2315895073133116</v>
      </c>
      <c r="F12" s="198" t="str">
        <f t="shared" si="2"/>
        <v>C</v>
      </c>
      <c r="G12" s="198" t="str">
        <f t="shared" si="3"/>
        <v>A</v>
      </c>
      <c r="I12" s="99" t="s">
        <v>104</v>
      </c>
      <c r="J12" s="196">
        <f>'Юнит 5'!S14</f>
        <v>2</v>
      </c>
      <c r="K12" s="197">
        <f t="shared" si="1"/>
        <v>2.8985507246376812E-2</v>
      </c>
      <c r="L12" s="197">
        <f t="shared" si="6"/>
        <v>0.9565217391304347</v>
      </c>
      <c r="M12" s="198" t="str">
        <f t="shared" si="4"/>
        <v>C</v>
      </c>
    </row>
    <row r="13" spans="2:17" outlineLevel="1">
      <c r="B13" s="99" t="s">
        <v>94</v>
      </c>
      <c r="C13" s="196">
        <f>'Юнит 5'!AL4</f>
        <v>177.70463904045232</v>
      </c>
      <c r="D13" s="197">
        <f t="shared" si="0"/>
        <v>2.5488674709353124E-2</v>
      </c>
      <c r="E13" s="197">
        <f t="shared" si="5"/>
        <v>1.2570781820226649</v>
      </c>
      <c r="F13" s="198" t="str">
        <f t="shared" si="2"/>
        <v>C</v>
      </c>
      <c r="G13" s="198" t="str">
        <f t="shared" si="3"/>
        <v>A</v>
      </c>
      <c r="I13" s="99" t="s">
        <v>97</v>
      </c>
      <c r="J13" s="196">
        <f>'Юнит 5'!S7</f>
        <v>1</v>
      </c>
      <c r="K13" s="197">
        <f t="shared" si="1"/>
        <v>1.4492753623188406E-2</v>
      </c>
      <c r="L13" s="197">
        <f t="shared" si="6"/>
        <v>0.97101449275362306</v>
      </c>
      <c r="M13" s="198" t="str">
        <f t="shared" si="4"/>
        <v>C</v>
      </c>
    </row>
    <row r="14" spans="2:17" outlineLevel="1">
      <c r="B14" s="99" t="s">
        <v>105</v>
      </c>
      <c r="C14" s="196">
        <f>'Юнит 5'!AL15</f>
        <v>-22.030752587017872</v>
      </c>
      <c r="D14" s="197">
        <f t="shared" si="0"/>
        <v>-3.1599326237336535E-3</v>
      </c>
      <c r="E14" s="197">
        <f t="shared" si="5"/>
        <v>1.2539182493989312</v>
      </c>
      <c r="F14" s="198" t="str">
        <f t="shared" si="2"/>
        <v>C</v>
      </c>
      <c r="G14" s="198" t="str">
        <f t="shared" si="3"/>
        <v>C</v>
      </c>
      <c r="I14" s="99" t="s">
        <v>100</v>
      </c>
      <c r="J14" s="196">
        <f>'Юнит 5'!S10</f>
        <v>1</v>
      </c>
      <c r="K14" s="197">
        <f t="shared" si="1"/>
        <v>1.4492753623188406E-2</v>
      </c>
      <c r="L14" s="197">
        <f t="shared" si="6"/>
        <v>0.98550724637681142</v>
      </c>
      <c r="M14" s="198" t="str">
        <f t="shared" si="4"/>
        <v>C</v>
      </c>
    </row>
    <row r="15" spans="2:17" outlineLevel="1">
      <c r="B15" s="99" t="s">
        <v>97</v>
      </c>
      <c r="C15" s="196">
        <f>'Юнит 5'!AL7</f>
        <v>-852.48176387582316</v>
      </c>
      <c r="D15" s="197">
        <f t="shared" si="0"/>
        <v>-0.12227384998171135</v>
      </c>
      <c r="E15" s="197">
        <f t="shared" si="5"/>
        <v>1.1316443994172198</v>
      </c>
      <c r="F15" s="198" t="str">
        <f t="shared" si="2"/>
        <v>C</v>
      </c>
      <c r="G15" s="198" t="str">
        <f t="shared" si="3"/>
        <v>C</v>
      </c>
      <c r="I15" s="99" t="s">
        <v>103</v>
      </c>
      <c r="J15" s="196">
        <f>'Юнит 5'!S13</f>
        <v>1</v>
      </c>
      <c r="K15" s="197">
        <f t="shared" si="1"/>
        <v>1.4492753623188406E-2</v>
      </c>
      <c r="L15" s="197">
        <f t="shared" si="6"/>
        <v>0.99999999999999978</v>
      </c>
      <c r="M15" s="198" t="str">
        <f t="shared" si="4"/>
        <v>C</v>
      </c>
    </row>
    <row r="16" spans="2:17" outlineLevel="1">
      <c r="B16" s="99" t="s">
        <v>95</v>
      </c>
      <c r="C16" s="196">
        <f>'Юнит 5'!AL5</f>
        <v>-917.81235183443084</v>
      </c>
      <c r="D16" s="197">
        <f t="shared" si="0"/>
        <v>-0.13164439941721975</v>
      </c>
      <c r="E16" s="197">
        <f t="shared" si="5"/>
        <v>1</v>
      </c>
      <c r="F16" s="198" t="str">
        <f t="shared" si="2"/>
        <v>C</v>
      </c>
      <c r="G16" s="198" t="str">
        <f t="shared" si="3"/>
        <v>B</v>
      </c>
      <c r="I16" s="99" t="s">
        <v>105</v>
      </c>
      <c r="J16" s="196">
        <f>'Юнит 5'!S15</f>
        <v>0</v>
      </c>
      <c r="K16" s="197">
        <f t="shared" si="1"/>
        <v>0</v>
      </c>
      <c r="L16" s="197">
        <f t="shared" si="6"/>
        <v>0.99999999999999978</v>
      </c>
      <c r="M16" s="198" t="str">
        <f t="shared" si="4"/>
        <v>C</v>
      </c>
    </row>
    <row r="17" spans="2:16" outlineLevel="1">
      <c r="C17" s="203">
        <f>SUM(C4:C16)</f>
        <v>6971.9057999999986</v>
      </c>
      <c r="D17" s="204">
        <f>SUM(D4:D16)</f>
        <v>1</v>
      </c>
      <c r="J17" s="203">
        <f>SUM(J4:J16)</f>
        <v>69</v>
      </c>
      <c r="K17" s="204">
        <f>SUM(K4:K16)</f>
        <v>0.99999999999999978</v>
      </c>
    </row>
    <row r="19" spans="2:16" ht="16" hidden="1" outlineLevel="1" thickBot="1">
      <c r="B19" s="539"/>
      <c r="C19" s="540"/>
      <c r="D19" s="540"/>
      <c r="E19" s="540"/>
      <c r="F19" s="540"/>
      <c r="G19" s="540"/>
      <c r="H19" s="540"/>
      <c r="I19" s="540"/>
      <c r="J19" s="540"/>
      <c r="K19" s="540"/>
      <c r="L19" s="540"/>
      <c r="M19" s="541"/>
      <c r="O19" s="205"/>
      <c r="P19" s="205"/>
    </row>
    <row r="20" spans="2:16" ht="3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205" priority="10" operator="equal">
      <formula>"C"</formula>
    </cfRule>
    <cfRule type="cellIs" dxfId="204" priority="11" operator="equal">
      <formula>"B"</formula>
    </cfRule>
    <cfRule type="cellIs" dxfId="203" priority="12" operator="equal">
      <formula>"A"</formula>
    </cfRule>
  </conditionalFormatting>
  <conditionalFormatting sqref="G21:G72">
    <cfRule type="cellIs" dxfId="202" priority="7" operator="equal">
      <formula>"C"</formula>
    </cfRule>
    <cfRule type="cellIs" dxfId="201" priority="8" operator="equal">
      <formula>"B"</formula>
    </cfRule>
    <cfRule type="cellIs" dxfId="200" priority="9" operator="equal">
      <formula>"A"</formula>
    </cfRule>
  </conditionalFormatting>
  <conditionalFormatting sqref="F4:F16">
    <cfRule type="cellIs" dxfId="199" priority="4" operator="equal">
      <formula>"C"</formula>
    </cfRule>
    <cfRule type="cellIs" dxfId="198" priority="5" operator="equal">
      <formula>"B"</formula>
    </cfRule>
    <cfRule type="cellIs" dxfId="197" priority="6" operator="equal">
      <formula>"A"</formula>
    </cfRule>
  </conditionalFormatting>
  <conditionalFormatting sqref="F21:F72">
    <cfRule type="cellIs" dxfId="196" priority="1" operator="equal">
      <formula>"C"</formula>
    </cfRule>
    <cfRule type="cellIs" dxfId="195" priority="2" operator="equal">
      <formula>"B"</formula>
    </cfRule>
    <cfRule type="cellIs" dxfId="194" priority="3" operator="equal">
      <formula>"A"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8DBA-3E5D-495D-B2E4-CEC7F41DFABB}">
  <dimension ref="B1:Q74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111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92</v>
      </c>
      <c r="C4" s="196">
        <f>'Юнит 4'!AL3</f>
        <v>5677.8441688888897</v>
      </c>
      <c r="D4" s="197">
        <f t="shared" ref="D4:D16" si="0">C4/C$17</f>
        <v>0.41524799797791723</v>
      </c>
      <c r="E4" s="197">
        <f>D4</f>
        <v>0.41524799797791723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92</v>
      </c>
      <c r="J4" s="196">
        <f>'Юнит 4'!S3</f>
        <v>21</v>
      </c>
      <c r="K4" s="197">
        <f t="shared" ref="K4:K16" si="1">J4/J$17</f>
        <v>0.44680851063829785</v>
      </c>
      <c r="L4" s="197">
        <f>K4</f>
        <v>0.44680851063829785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98</v>
      </c>
      <c r="C5" s="196">
        <f>'Юнит 4'!AL8</f>
        <v>5497.2060888888882</v>
      </c>
      <c r="D5" s="197">
        <f t="shared" si="0"/>
        <v>0.40203706811661843</v>
      </c>
      <c r="E5" s="197">
        <f>E4+D5</f>
        <v>0.81728506609453566</v>
      </c>
      <c r="F5" s="198" t="str">
        <f t="shared" ref="F5:F16" si="2">IF(AND(E5&lt;=0),"C",IF(E5&lt;=0.8,"A",IF(E5&lt;=0.95,"B","C")))</f>
        <v>B</v>
      </c>
      <c r="G5" s="198" t="str">
        <f t="shared" ref="G5:G16" si="3">VLOOKUP(B$4:B$16,I$4:M$16,5,0)</f>
        <v>A</v>
      </c>
      <c r="I5" s="99" t="s">
        <v>98</v>
      </c>
      <c r="J5" s="196">
        <f>'Юнит 4'!S8</f>
        <v>10</v>
      </c>
      <c r="K5" s="197">
        <f t="shared" si="1"/>
        <v>0.21276595744680851</v>
      </c>
      <c r="L5" s="197">
        <f>L4+K5</f>
        <v>0.65957446808510634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4'!AL6</f>
        <v>1821.9753155555557</v>
      </c>
      <c r="D6" s="197">
        <f t="shared" si="0"/>
        <v>0.13324980038993986</v>
      </c>
      <c r="E6" s="197">
        <f t="shared" ref="E6:E16" si="5">E5+D6</f>
        <v>0.95053486648447549</v>
      </c>
      <c r="F6" s="198" t="str">
        <f t="shared" si="2"/>
        <v>C</v>
      </c>
      <c r="G6" s="198" t="str">
        <f t="shared" si="3"/>
        <v>B</v>
      </c>
      <c r="I6" s="99" t="s">
        <v>99</v>
      </c>
      <c r="J6" s="196">
        <f>'Юнит 4'!S9</f>
        <v>9</v>
      </c>
      <c r="K6" s="197">
        <f t="shared" si="1"/>
        <v>0.19148936170212766</v>
      </c>
      <c r="L6" s="197">
        <f t="shared" ref="L6:L16" si="6">L5+K6</f>
        <v>0.85106382978723394</v>
      </c>
      <c r="M6" s="198" t="str">
        <f t="shared" si="4"/>
        <v>B</v>
      </c>
      <c r="P6" s="202" t="s">
        <v>120</v>
      </c>
      <c r="Q6" s="200">
        <v>0.05</v>
      </c>
    </row>
    <row r="7" spans="2:17" outlineLevel="1">
      <c r="B7" s="99" t="s">
        <v>99</v>
      </c>
      <c r="C7" s="196">
        <f>'Юнит 4'!AL9</f>
        <v>814.7513244444433</v>
      </c>
      <c r="D7" s="197">
        <f t="shared" si="0"/>
        <v>5.9586675199580011E-2</v>
      </c>
      <c r="E7" s="197">
        <f t="shared" si="5"/>
        <v>1.0101215416840554</v>
      </c>
      <c r="F7" s="198" t="str">
        <f t="shared" si="2"/>
        <v>C</v>
      </c>
      <c r="G7" s="198" t="str">
        <f t="shared" si="3"/>
        <v>B</v>
      </c>
      <c r="I7" s="99" t="s">
        <v>96</v>
      </c>
      <c r="J7" s="196">
        <f>'Юнит 4'!S6</f>
        <v>4</v>
      </c>
      <c r="K7" s="197">
        <f t="shared" si="1"/>
        <v>8.5106382978723402E-2</v>
      </c>
      <c r="L7" s="197">
        <f t="shared" si="6"/>
        <v>0.93617021276595735</v>
      </c>
      <c r="M7" s="198" t="str">
        <f t="shared" si="4"/>
        <v>B</v>
      </c>
    </row>
    <row r="8" spans="2:17" outlineLevel="1">
      <c r="B8" s="99" t="s">
        <v>105</v>
      </c>
      <c r="C8" s="196">
        <f>'Юнит 4'!AL15</f>
        <v>550.12526222222243</v>
      </c>
      <c r="D8" s="197">
        <f t="shared" si="0"/>
        <v>4.0233301052282705E-2</v>
      </c>
      <c r="E8" s="197">
        <f t="shared" si="5"/>
        <v>1.0503548427363381</v>
      </c>
      <c r="F8" s="198" t="str">
        <f t="shared" si="2"/>
        <v>C</v>
      </c>
      <c r="G8" s="198" t="str">
        <f t="shared" si="3"/>
        <v>C</v>
      </c>
      <c r="I8" s="99" t="s">
        <v>102</v>
      </c>
      <c r="J8" s="196">
        <f>'Юнит 4'!S12</f>
        <v>1</v>
      </c>
      <c r="K8" s="197">
        <f t="shared" si="1"/>
        <v>2.1276595744680851E-2</v>
      </c>
      <c r="L8" s="197">
        <f t="shared" si="6"/>
        <v>0.95744680851063824</v>
      </c>
      <c r="M8" s="198" t="str">
        <f t="shared" si="4"/>
        <v>C</v>
      </c>
    </row>
    <row r="9" spans="2:17" outlineLevel="1">
      <c r="B9" s="99" t="s">
        <v>102</v>
      </c>
      <c r="C9" s="196">
        <f>'Юнит 4'!AL12</f>
        <v>373.65885333333335</v>
      </c>
      <c r="D9" s="197">
        <f t="shared" si="0"/>
        <v>2.7327465523548297E-2</v>
      </c>
      <c r="E9" s="197">
        <f t="shared" si="5"/>
        <v>1.0776823082598863</v>
      </c>
      <c r="F9" s="198" t="str">
        <f t="shared" si="2"/>
        <v>C</v>
      </c>
      <c r="G9" s="198" t="str">
        <f t="shared" si="3"/>
        <v>C</v>
      </c>
      <c r="I9" s="99" t="s">
        <v>103</v>
      </c>
      <c r="J9" s="196">
        <f>'Юнит 4'!S13</f>
        <v>1</v>
      </c>
      <c r="K9" s="197">
        <f t="shared" si="1"/>
        <v>2.1276595744680851E-2</v>
      </c>
      <c r="L9" s="197">
        <f t="shared" si="6"/>
        <v>0.97872340425531912</v>
      </c>
      <c r="M9" s="198" t="str">
        <f t="shared" si="4"/>
        <v>C</v>
      </c>
    </row>
    <row r="10" spans="2:17" outlineLevel="1">
      <c r="B10" s="99" t="s">
        <v>103</v>
      </c>
      <c r="C10" s="196">
        <f>'Юнит 4'!AL13</f>
        <v>292.2935911111112</v>
      </c>
      <c r="D10" s="197">
        <f t="shared" si="0"/>
        <v>2.1376833340323406E-2</v>
      </c>
      <c r="E10" s="197">
        <f t="shared" si="5"/>
        <v>1.0990591416002098</v>
      </c>
      <c r="F10" s="198" t="str">
        <f t="shared" si="2"/>
        <v>C</v>
      </c>
      <c r="G10" s="198" t="str">
        <f t="shared" si="3"/>
        <v>C</v>
      </c>
      <c r="I10" s="99" t="s">
        <v>105</v>
      </c>
      <c r="J10" s="196">
        <f>'Юнит 4'!S15</f>
        <v>1</v>
      </c>
      <c r="K10" s="197">
        <f t="shared" si="1"/>
        <v>2.1276595744680851E-2</v>
      </c>
      <c r="L10" s="197">
        <f t="shared" si="6"/>
        <v>1</v>
      </c>
      <c r="M10" s="198" t="str">
        <f t="shared" si="4"/>
        <v>C</v>
      </c>
    </row>
    <row r="11" spans="2:17" outlineLevel="1">
      <c r="B11" s="99" t="s">
        <v>101</v>
      </c>
      <c r="C11" s="196">
        <f>'Юнит 4'!AL11</f>
        <v>-24.942493333333335</v>
      </c>
      <c r="D11" s="197">
        <f t="shared" si="0"/>
        <v>-1.824164262555142E-3</v>
      </c>
      <c r="E11" s="197">
        <f t="shared" si="5"/>
        <v>1.0972349773376546</v>
      </c>
      <c r="F11" s="198" t="str">
        <f t="shared" si="2"/>
        <v>C</v>
      </c>
      <c r="G11" s="198" t="str">
        <f t="shared" si="3"/>
        <v>C</v>
      </c>
      <c r="I11" s="99" t="s">
        <v>94</v>
      </c>
      <c r="J11" s="196">
        <f>'Юнит 4'!S4</f>
        <v>0</v>
      </c>
      <c r="K11" s="197">
        <f t="shared" si="1"/>
        <v>0</v>
      </c>
      <c r="L11" s="197">
        <f t="shared" si="6"/>
        <v>1</v>
      </c>
      <c r="M11" s="198" t="str">
        <f t="shared" si="4"/>
        <v>C</v>
      </c>
    </row>
    <row r="12" spans="2:17" outlineLevel="1">
      <c r="B12" s="99" t="s">
        <v>104</v>
      </c>
      <c r="C12" s="196">
        <f>'Юнит 4'!AL14</f>
        <v>-37.733515555555556</v>
      </c>
      <c r="D12" s="197">
        <f t="shared" si="0"/>
        <v>-2.7596331151475222E-3</v>
      </c>
      <c r="E12" s="197">
        <f t="shared" si="5"/>
        <v>1.094475344222507</v>
      </c>
      <c r="F12" s="198" t="str">
        <f t="shared" si="2"/>
        <v>C</v>
      </c>
      <c r="G12" s="198" t="str">
        <f t="shared" si="3"/>
        <v>C</v>
      </c>
      <c r="I12" s="99" t="s">
        <v>95</v>
      </c>
      <c r="J12" s="196">
        <f>'Юнит 4'!S5</f>
        <v>0</v>
      </c>
      <c r="K12" s="197">
        <f t="shared" si="1"/>
        <v>0</v>
      </c>
      <c r="L12" s="197">
        <f t="shared" si="6"/>
        <v>1</v>
      </c>
      <c r="M12" s="198" t="str">
        <f t="shared" si="4"/>
        <v>C</v>
      </c>
    </row>
    <row r="13" spans="2:17" outlineLevel="1">
      <c r="B13" s="99" t="s">
        <v>100</v>
      </c>
      <c r="C13" s="196">
        <f>'Юнит 4'!AL10</f>
        <v>-121.34249333333334</v>
      </c>
      <c r="D13" s="197">
        <f t="shared" si="0"/>
        <v>-8.8743589868856554E-3</v>
      </c>
      <c r="E13" s="197">
        <f t="shared" si="5"/>
        <v>1.0856009852356214</v>
      </c>
      <c r="F13" s="198" t="str">
        <f t="shared" si="2"/>
        <v>C</v>
      </c>
      <c r="G13" s="198" t="str">
        <f t="shared" si="3"/>
        <v>C</v>
      </c>
      <c r="I13" s="99" t="s">
        <v>97</v>
      </c>
      <c r="J13" s="196">
        <f>'Юнит 4'!S7</f>
        <v>0</v>
      </c>
      <c r="K13" s="197">
        <f t="shared" si="1"/>
        <v>0</v>
      </c>
      <c r="L13" s="197">
        <f t="shared" si="6"/>
        <v>1</v>
      </c>
      <c r="M13" s="198" t="str">
        <f t="shared" si="4"/>
        <v>C</v>
      </c>
    </row>
    <row r="14" spans="2:17" outlineLevel="1">
      <c r="B14" s="99" t="s">
        <v>94</v>
      </c>
      <c r="C14" s="196">
        <f>'Юнит 4'!AL4</f>
        <v>-294.91161777777779</v>
      </c>
      <c r="D14" s="197">
        <f t="shared" si="0"/>
        <v>-2.1568302197102342E-2</v>
      </c>
      <c r="E14" s="197">
        <f t="shared" si="5"/>
        <v>1.0640326830385192</v>
      </c>
      <c r="F14" s="198" t="str">
        <f t="shared" si="2"/>
        <v>C</v>
      </c>
      <c r="G14" s="198" t="str">
        <f t="shared" si="3"/>
        <v>C</v>
      </c>
      <c r="I14" s="99" t="s">
        <v>100</v>
      </c>
      <c r="J14" s="196">
        <f>'Юнит 4'!S10</f>
        <v>0</v>
      </c>
      <c r="K14" s="197">
        <f t="shared" si="1"/>
        <v>0</v>
      </c>
      <c r="L14" s="197">
        <f t="shared" si="6"/>
        <v>1</v>
      </c>
      <c r="M14" s="198" t="str">
        <f t="shared" si="4"/>
        <v>C</v>
      </c>
    </row>
    <row r="15" spans="2:17" outlineLevel="1">
      <c r="B15" s="99" t="s">
        <v>95</v>
      </c>
      <c r="C15" s="196">
        <f>'Юнит 4'!AL5</f>
        <v>-383.11076888888886</v>
      </c>
      <c r="D15" s="197">
        <f t="shared" si="0"/>
        <v>-2.8018729477745342E-2</v>
      </c>
      <c r="E15" s="197">
        <f t="shared" si="5"/>
        <v>1.0360139535607737</v>
      </c>
      <c r="F15" s="198" t="str">
        <f t="shared" si="2"/>
        <v>C</v>
      </c>
      <c r="G15" s="198" t="str">
        <f t="shared" si="3"/>
        <v>C</v>
      </c>
      <c r="I15" s="99" t="s">
        <v>101</v>
      </c>
      <c r="J15" s="196">
        <f>'Юнит 4'!S11</f>
        <v>0</v>
      </c>
      <c r="K15" s="197">
        <f t="shared" si="1"/>
        <v>0</v>
      </c>
      <c r="L15" s="197">
        <f t="shared" si="6"/>
        <v>1</v>
      </c>
      <c r="M15" s="198" t="str">
        <f t="shared" si="4"/>
        <v>C</v>
      </c>
    </row>
    <row r="16" spans="2:17" outlineLevel="1">
      <c r="B16" s="99" t="s">
        <v>97</v>
      </c>
      <c r="C16" s="196">
        <f>'Юнит 4'!AL7</f>
        <v>-492.4325155555556</v>
      </c>
      <c r="D16" s="197">
        <f t="shared" si="0"/>
        <v>-3.6013953560773665E-2</v>
      </c>
      <c r="E16" s="197">
        <f t="shared" si="5"/>
        <v>1</v>
      </c>
      <c r="F16" s="198" t="str">
        <f t="shared" si="2"/>
        <v>C</v>
      </c>
      <c r="G16" s="198" t="str">
        <f t="shared" si="3"/>
        <v>C</v>
      </c>
      <c r="I16" s="99" t="s">
        <v>104</v>
      </c>
      <c r="J16" s="196">
        <f>'Юнит 4'!S14</f>
        <v>0</v>
      </c>
      <c r="K16" s="197">
        <f t="shared" si="1"/>
        <v>0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13673.381199999996</v>
      </c>
      <c r="D17" s="204">
        <f>SUM(D4:D16)</f>
        <v>1</v>
      </c>
      <c r="J17" s="203">
        <f>SUM(J4:J16)</f>
        <v>47</v>
      </c>
      <c r="K17" s="204">
        <f>SUM(K4:K16)</f>
        <v>1</v>
      </c>
    </row>
    <row r="19" spans="2:16" ht="16" hidden="1" outlineLevel="1" thickBot="1">
      <c r="B19" s="539"/>
      <c r="C19" s="540"/>
      <c r="D19" s="540"/>
      <c r="E19" s="540"/>
      <c r="F19" s="540"/>
      <c r="G19" s="540"/>
      <c r="H19" s="540"/>
      <c r="I19" s="540"/>
      <c r="J19" s="540"/>
      <c r="K19" s="540"/>
      <c r="L19" s="540"/>
      <c r="M19" s="541"/>
      <c r="O19" s="205"/>
      <c r="P19" s="205"/>
    </row>
    <row r="20" spans="2:16" ht="3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93" priority="10" operator="equal">
      <formula>"C"</formula>
    </cfRule>
    <cfRule type="cellIs" dxfId="192" priority="11" operator="equal">
      <formula>"B"</formula>
    </cfRule>
    <cfRule type="cellIs" dxfId="191" priority="12" operator="equal">
      <formula>"A"</formula>
    </cfRule>
  </conditionalFormatting>
  <conditionalFormatting sqref="G21:G72">
    <cfRule type="cellIs" dxfId="190" priority="7" operator="equal">
      <formula>"C"</formula>
    </cfRule>
    <cfRule type="cellIs" dxfId="189" priority="8" operator="equal">
      <formula>"B"</formula>
    </cfRule>
    <cfRule type="cellIs" dxfId="188" priority="9" operator="equal">
      <formula>"A"</formula>
    </cfRule>
  </conditionalFormatting>
  <conditionalFormatting sqref="F4:F16">
    <cfRule type="cellIs" dxfId="187" priority="4" operator="equal">
      <formula>"C"</formula>
    </cfRule>
    <cfRule type="cellIs" dxfId="186" priority="5" operator="equal">
      <formula>"B"</formula>
    </cfRule>
    <cfRule type="cellIs" dxfId="185" priority="6" operator="equal">
      <formula>"A"</formula>
    </cfRule>
  </conditionalFormatting>
  <conditionalFormatting sqref="F21:F72">
    <cfRule type="cellIs" dxfId="184" priority="1" operator="equal">
      <formula>"C"</formula>
    </cfRule>
    <cfRule type="cellIs" dxfId="183" priority="2" operator="equal">
      <formula>"B"</formula>
    </cfRule>
    <cfRule type="cellIs" dxfId="182" priority="3" operator="equal">
      <formula>"A"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256-25B9-48E8-A41F-2629B6D9EA19}">
  <dimension ref="B1:Q74"/>
  <sheetViews>
    <sheetView zoomScale="80" zoomScaleNormal="80"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111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3'!AL8</f>
        <v>9416.7452245858749</v>
      </c>
      <c r="D4" s="197">
        <f t="shared" ref="D4:D16" si="0">C4/C$17</f>
        <v>0.60135716417512464</v>
      </c>
      <c r="E4" s="197">
        <f>D4</f>
        <v>0.60135716417512464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'Юнит 3'!S8</f>
        <v>22</v>
      </c>
      <c r="K4" s="197">
        <f t="shared" ref="K4:K16" si="1">J4/J$17</f>
        <v>0.45833333333333331</v>
      </c>
      <c r="L4" s="197">
        <f>K4</f>
        <v>0.45833333333333331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3'!AL3</f>
        <v>2756.9039463818658</v>
      </c>
      <c r="D5" s="197">
        <f t="shared" si="0"/>
        <v>0.17605700266487972</v>
      </c>
      <c r="E5" s="197">
        <f>E4+D5</f>
        <v>0.77741416684000431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92</v>
      </c>
      <c r="J5" s="196">
        <f>'Юнит 3'!S3</f>
        <v>10</v>
      </c>
      <c r="K5" s="197">
        <f t="shared" si="1"/>
        <v>0.20833333333333334</v>
      </c>
      <c r="L5" s="197">
        <f>L4+K5</f>
        <v>0.66666666666666663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3'!AL6</f>
        <v>1819.1694420226681</v>
      </c>
      <c r="D6" s="197">
        <f t="shared" si="0"/>
        <v>0.11617289739904858</v>
      </c>
      <c r="E6" s="197">
        <f t="shared" ref="E6:E16" si="5">E5+D6</f>
        <v>0.89358706423905288</v>
      </c>
      <c r="F6" s="198" t="str">
        <f t="shared" si="2"/>
        <v>B</v>
      </c>
      <c r="G6" s="198" t="str">
        <f t="shared" si="3"/>
        <v>A</v>
      </c>
      <c r="I6" s="99" t="s">
        <v>96</v>
      </c>
      <c r="J6" s="196">
        <f>'Юнит 3'!S6</f>
        <v>6</v>
      </c>
      <c r="K6" s="197">
        <f t="shared" si="1"/>
        <v>0.125</v>
      </c>
      <c r="L6" s="197">
        <f t="shared" ref="L6:L16" si="6">L5+K6</f>
        <v>0.79166666666666663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104</v>
      </c>
      <c r="C7" s="196">
        <f>'Юнит 3'!AL14</f>
        <v>1226.3921708805576</v>
      </c>
      <c r="D7" s="197">
        <f t="shared" si="0"/>
        <v>7.831790076700737E-2</v>
      </c>
      <c r="E7" s="197">
        <f t="shared" si="5"/>
        <v>0.97190496500606027</v>
      </c>
      <c r="F7" s="198" t="str">
        <f t="shared" si="2"/>
        <v>C</v>
      </c>
      <c r="G7" s="198" t="str">
        <f t="shared" si="3"/>
        <v>B</v>
      </c>
      <c r="I7" s="99" t="s">
        <v>99</v>
      </c>
      <c r="J7" s="196">
        <f>'Юнит 3'!S9</f>
        <v>3</v>
      </c>
      <c r="K7" s="197">
        <f t="shared" si="1"/>
        <v>6.25E-2</v>
      </c>
      <c r="L7" s="197">
        <f t="shared" si="6"/>
        <v>0.85416666666666663</v>
      </c>
      <c r="M7" s="198" t="str">
        <f t="shared" si="4"/>
        <v>B</v>
      </c>
    </row>
    <row r="8" spans="2:17" outlineLevel="1">
      <c r="B8" s="99" t="s">
        <v>105</v>
      </c>
      <c r="C8" s="196">
        <f>'Юнит 3'!AL15</f>
        <v>494.45816913687889</v>
      </c>
      <c r="D8" s="197">
        <f t="shared" si="0"/>
        <v>3.1576298955083411E-2</v>
      </c>
      <c r="E8" s="197">
        <f t="shared" si="5"/>
        <v>1.0034812639611437</v>
      </c>
      <c r="F8" s="198" t="str">
        <f t="shared" si="2"/>
        <v>C</v>
      </c>
      <c r="G8" s="198" t="str">
        <f t="shared" si="3"/>
        <v>C</v>
      </c>
      <c r="I8" s="99" t="s">
        <v>104</v>
      </c>
      <c r="J8" s="196">
        <f>'Юнит 3'!S14</f>
        <v>3</v>
      </c>
      <c r="K8" s="197">
        <f t="shared" si="1"/>
        <v>6.25E-2</v>
      </c>
      <c r="L8" s="197">
        <f t="shared" si="6"/>
        <v>0.91666666666666663</v>
      </c>
      <c r="M8" s="198" t="str">
        <f t="shared" si="4"/>
        <v>B</v>
      </c>
    </row>
    <row r="9" spans="2:17" outlineLevel="1">
      <c r="B9" s="99" t="s">
        <v>103</v>
      </c>
      <c r="C9" s="196">
        <f>'Юнит 3'!AL13</f>
        <v>500.15133391455981</v>
      </c>
      <c r="D9" s="197">
        <f t="shared" si="0"/>
        <v>3.1939866763730208E-2</v>
      </c>
      <c r="E9" s="197">
        <f t="shared" si="5"/>
        <v>1.035421130724874</v>
      </c>
      <c r="F9" s="198" t="str">
        <f t="shared" si="2"/>
        <v>C</v>
      </c>
      <c r="G9" s="198" t="str">
        <f t="shared" si="3"/>
        <v>C</v>
      </c>
      <c r="I9" s="99" t="s">
        <v>95</v>
      </c>
      <c r="J9" s="196">
        <f>'Юнит 3'!S5</f>
        <v>1</v>
      </c>
      <c r="K9" s="197">
        <f t="shared" si="1"/>
        <v>2.0833333333333332E-2</v>
      </c>
      <c r="L9" s="197">
        <f t="shared" si="6"/>
        <v>0.9375</v>
      </c>
      <c r="M9" s="198" t="str">
        <f t="shared" si="4"/>
        <v>B</v>
      </c>
    </row>
    <row r="10" spans="2:17" outlineLevel="1">
      <c r="B10" s="99" t="s">
        <v>95</v>
      </c>
      <c r="C10" s="196">
        <f>'Юнит 3'!AL5</f>
        <v>470.44552746294676</v>
      </c>
      <c r="D10" s="197">
        <f t="shared" si="0"/>
        <v>3.0042841931770526E-2</v>
      </c>
      <c r="E10" s="197">
        <f t="shared" si="5"/>
        <v>1.0654639726566444</v>
      </c>
      <c r="F10" s="198" t="str">
        <f t="shared" si="2"/>
        <v>C</v>
      </c>
      <c r="G10" s="198" t="str">
        <f t="shared" si="3"/>
        <v>B</v>
      </c>
      <c r="I10" s="99" t="s">
        <v>100</v>
      </c>
      <c r="J10" s="196">
        <f>'Юнит 3'!S10</f>
        <v>1</v>
      </c>
      <c r="K10" s="197">
        <f t="shared" si="1"/>
        <v>2.0833333333333332E-2</v>
      </c>
      <c r="L10" s="197">
        <f t="shared" si="6"/>
        <v>0.95833333333333337</v>
      </c>
      <c r="M10" s="198" t="str">
        <f t="shared" si="4"/>
        <v>C</v>
      </c>
    </row>
    <row r="11" spans="2:17" outlineLevel="1">
      <c r="B11" s="99" t="s">
        <v>100</v>
      </c>
      <c r="C11" s="196">
        <f>'Юнит 3'!AL10</f>
        <v>371.88741935483876</v>
      </c>
      <c r="D11" s="197">
        <f t="shared" si="0"/>
        <v>2.3748881228276644E-2</v>
      </c>
      <c r="E11" s="197">
        <f t="shared" si="5"/>
        <v>1.0892128538849211</v>
      </c>
      <c r="F11" s="198" t="str">
        <f t="shared" si="2"/>
        <v>C</v>
      </c>
      <c r="G11" s="198" t="str">
        <f t="shared" si="3"/>
        <v>C</v>
      </c>
      <c r="I11" s="99" t="s">
        <v>103</v>
      </c>
      <c r="J11" s="196">
        <f>'Юнит 3'!S13</f>
        <v>1</v>
      </c>
      <c r="K11" s="197">
        <f t="shared" si="1"/>
        <v>2.0833333333333332E-2</v>
      </c>
      <c r="L11" s="197">
        <f t="shared" si="6"/>
        <v>0.97916666666666674</v>
      </c>
      <c r="M11" s="198" t="str">
        <f t="shared" si="4"/>
        <v>C</v>
      </c>
    </row>
    <row r="12" spans="2:17" outlineLevel="1">
      <c r="B12" s="99" t="s">
        <v>101</v>
      </c>
      <c r="C12" s="196">
        <f>'Юнит 3'!AL11</f>
        <v>-130.2933304272014</v>
      </c>
      <c r="D12" s="197">
        <f t="shared" si="0"/>
        <v>-8.320584854739986E-3</v>
      </c>
      <c r="E12" s="197">
        <f t="shared" si="5"/>
        <v>1.080892269030181</v>
      </c>
      <c r="F12" s="198" t="str">
        <f t="shared" si="2"/>
        <v>C</v>
      </c>
      <c r="G12" s="198" t="str">
        <f t="shared" si="3"/>
        <v>C</v>
      </c>
      <c r="I12" s="99" t="s">
        <v>94</v>
      </c>
      <c r="J12" s="196">
        <f>'Юнит 3'!S4</f>
        <v>0</v>
      </c>
      <c r="K12" s="197">
        <f t="shared" si="1"/>
        <v>0</v>
      </c>
      <c r="L12" s="197">
        <f t="shared" si="6"/>
        <v>0.97916666666666674</v>
      </c>
      <c r="M12" s="198" t="str">
        <f t="shared" si="4"/>
        <v>C</v>
      </c>
    </row>
    <row r="13" spans="2:17" outlineLevel="1">
      <c r="B13" s="99" t="s">
        <v>94</v>
      </c>
      <c r="C13" s="196">
        <f>'Юнит 3'!AL4</f>
        <v>-170.35839581517001</v>
      </c>
      <c r="D13" s="197">
        <f t="shared" si="0"/>
        <v>-1.0879156158261613E-2</v>
      </c>
      <c r="E13" s="197">
        <f t="shared" si="5"/>
        <v>1.0700131128719195</v>
      </c>
      <c r="F13" s="198" t="str">
        <f t="shared" si="2"/>
        <v>C</v>
      </c>
      <c r="G13" s="198" t="str">
        <f t="shared" si="3"/>
        <v>C</v>
      </c>
      <c r="I13" s="99" t="s">
        <v>97</v>
      </c>
      <c r="J13" s="196">
        <f>'Юнит 3'!S7</f>
        <v>0</v>
      </c>
      <c r="K13" s="197">
        <f t="shared" si="1"/>
        <v>0</v>
      </c>
      <c r="L13" s="197">
        <f t="shared" si="6"/>
        <v>0.97916666666666674</v>
      </c>
      <c r="M13" s="198" t="str">
        <f t="shared" si="4"/>
        <v>C</v>
      </c>
    </row>
    <row r="14" spans="2:17" outlineLevel="1">
      <c r="B14" s="99" t="s">
        <v>102</v>
      </c>
      <c r="C14" s="196">
        <f>'Юнит 3'!AL12</f>
        <v>-236.58049694856146</v>
      </c>
      <c r="D14" s="197">
        <f t="shared" si="0"/>
        <v>-1.5108126359061107E-2</v>
      </c>
      <c r="E14" s="197">
        <f t="shared" si="5"/>
        <v>1.0549049865128584</v>
      </c>
      <c r="F14" s="198" t="str">
        <f t="shared" si="2"/>
        <v>C</v>
      </c>
      <c r="G14" s="198" t="str">
        <f t="shared" si="3"/>
        <v>C</v>
      </c>
      <c r="I14" s="99" t="s">
        <v>101</v>
      </c>
      <c r="J14" s="196">
        <f>'Юнит 3'!S11</f>
        <v>0</v>
      </c>
      <c r="K14" s="197">
        <f t="shared" si="1"/>
        <v>0</v>
      </c>
      <c r="L14" s="197">
        <f t="shared" si="6"/>
        <v>0.97916666666666674</v>
      </c>
      <c r="M14" s="198" t="str">
        <f t="shared" si="4"/>
        <v>C</v>
      </c>
    </row>
    <row r="15" spans="2:17" outlineLevel="1">
      <c r="B15" s="99" t="s">
        <v>97</v>
      </c>
      <c r="C15" s="196">
        <f>'Юнит 3'!AL7</f>
        <v>-293.38406277244985</v>
      </c>
      <c r="D15" s="197">
        <f t="shared" si="0"/>
        <v>-1.8735625080137611E-2</v>
      </c>
      <c r="E15" s="197">
        <f t="shared" si="5"/>
        <v>1.0361693614327208</v>
      </c>
      <c r="F15" s="198" t="str">
        <f t="shared" si="2"/>
        <v>C</v>
      </c>
      <c r="G15" s="198" t="str">
        <f t="shared" si="3"/>
        <v>C</v>
      </c>
      <c r="I15" s="99" t="s">
        <v>102</v>
      </c>
      <c r="J15" s="196">
        <f>'Юнит 3'!S12</f>
        <v>0</v>
      </c>
      <c r="K15" s="197">
        <f t="shared" si="1"/>
        <v>0</v>
      </c>
      <c r="L15" s="197">
        <f t="shared" si="6"/>
        <v>0.97916666666666674</v>
      </c>
      <c r="M15" s="198" t="str">
        <f t="shared" si="4"/>
        <v>C</v>
      </c>
    </row>
    <row r="16" spans="2:17" outlineLevel="1">
      <c r="B16" s="99" t="s">
        <v>99</v>
      </c>
      <c r="C16" s="196">
        <f>'Юнит 3'!AL9</f>
        <v>-566.38164777680902</v>
      </c>
      <c r="D16" s="197">
        <f t="shared" si="0"/>
        <v>-3.6169361432721016E-2</v>
      </c>
      <c r="E16" s="197">
        <f t="shared" si="5"/>
        <v>0.99999999999999978</v>
      </c>
      <c r="F16" s="198" t="str">
        <f t="shared" si="2"/>
        <v>C</v>
      </c>
      <c r="G16" s="198" t="str">
        <f t="shared" si="3"/>
        <v>B</v>
      </c>
      <c r="I16" s="99" t="s">
        <v>105</v>
      </c>
      <c r="J16" s="196">
        <f>'Юнит 3'!S15</f>
        <v>1</v>
      </c>
      <c r="K16" s="197">
        <f t="shared" si="1"/>
        <v>2.0833333333333332E-2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15659.155300000002</v>
      </c>
      <c r="D17" s="204">
        <f>SUM(D4:D16)</f>
        <v>0.99999999999999978</v>
      </c>
      <c r="J17" s="203">
        <f>SUM(J4:J16)</f>
        <v>48</v>
      </c>
      <c r="K17" s="204">
        <f>SUM(K4:K16)</f>
        <v>1</v>
      </c>
    </row>
    <row r="19" spans="2:16" ht="16" hidden="1" outlineLevel="1" thickBot="1">
      <c r="B19" s="539"/>
      <c r="C19" s="540"/>
      <c r="D19" s="540"/>
      <c r="E19" s="540"/>
      <c r="F19" s="540"/>
      <c r="G19" s="540"/>
      <c r="H19" s="540"/>
      <c r="I19" s="540"/>
      <c r="J19" s="540"/>
      <c r="K19" s="540"/>
      <c r="L19" s="540"/>
      <c r="M19" s="541"/>
      <c r="O19" s="205"/>
      <c r="P19" s="205"/>
    </row>
    <row r="20" spans="2:16" ht="3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I4:J16">
    <sortCondition descending="1" ref="J4:J16"/>
  </sortState>
  <mergeCells count="2">
    <mergeCell ref="B2:M2"/>
    <mergeCell ref="B19:M19"/>
  </mergeCells>
  <conditionalFormatting sqref="M21:M72 K21:K72 D21:D72 G4:G16 D4:D16 K4:K16 M4:M16">
    <cfRule type="cellIs" dxfId="181" priority="10" operator="equal">
      <formula>"C"</formula>
    </cfRule>
    <cfRule type="cellIs" dxfId="180" priority="11" operator="equal">
      <formula>"B"</formula>
    </cfRule>
    <cfRule type="cellIs" dxfId="179" priority="12" operator="equal">
      <formula>"A"</formula>
    </cfRule>
  </conditionalFormatting>
  <conditionalFormatting sqref="G21:G72">
    <cfRule type="cellIs" dxfId="178" priority="7" operator="equal">
      <formula>"C"</formula>
    </cfRule>
    <cfRule type="cellIs" dxfId="177" priority="8" operator="equal">
      <formula>"B"</formula>
    </cfRule>
    <cfRule type="cellIs" dxfId="176" priority="9" operator="equal">
      <formula>"A"</formula>
    </cfRule>
  </conditionalFormatting>
  <conditionalFormatting sqref="F4:F16">
    <cfRule type="cellIs" dxfId="175" priority="4" operator="equal">
      <formula>"C"</formula>
    </cfRule>
    <cfRule type="cellIs" dxfId="174" priority="5" operator="equal">
      <formula>"B"</formula>
    </cfRule>
    <cfRule type="cellIs" dxfId="173" priority="6" operator="equal">
      <formula>"A"</formula>
    </cfRule>
  </conditionalFormatting>
  <conditionalFormatting sqref="F21:F72">
    <cfRule type="cellIs" dxfId="172" priority="1" operator="equal">
      <formula>"C"</formula>
    </cfRule>
    <cfRule type="cellIs" dxfId="171" priority="2" operator="equal">
      <formula>"B"</formula>
    </cfRule>
    <cfRule type="cellIs" dxfId="170" priority="3" operator="equal">
      <formula>"A"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A2BA-D280-4C2E-B34F-BD42DDE0E315}">
  <dimension ref="B1:Q74"/>
  <sheetViews>
    <sheetView zoomScale="80" zoomScaleNormal="80" workbookViewId="0">
      <selection activeCell="O12" sqref="O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111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2'!AL8</f>
        <v>10465.830411999998</v>
      </c>
      <c r="D4" s="197">
        <f t="shared" ref="D4:D16" si="0">C4/C$17</f>
        <v>0.79413735420711584</v>
      </c>
      <c r="E4" s="197">
        <f>D4</f>
        <v>0.79413735420711584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'Юнит 2'!S8</f>
        <v>26</v>
      </c>
      <c r="K4" s="197">
        <f t="shared" ref="K4:K16" si="1">J4/J$17</f>
        <v>0.61904761904761907</v>
      </c>
      <c r="L4" s="197">
        <f>K4</f>
        <v>0.61904761904761907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2'!AL3</f>
        <v>2587.3534440000012</v>
      </c>
      <c r="D5" s="197">
        <f t="shared" si="0"/>
        <v>0.19632594237920378</v>
      </c>
      <c r="E5" s="197">
        <f>E4+D5</f>
        <v>0.9904632965863196</v>
      </c>
      <c r="F5" s="198" t="str">
        <f t="shared" ref="F5:F16" si="2">IF(AND(E5&lt;=0),"C",IF(E5&lt;=0.8,"A",IF(E5&lt;=0.95,"B","C")))</f>
        <v>C</v>
      </c>
      <c r="G5" s="198" t="str">
        <f t="shared" ref="G5:G16" si="3">VLOOKUP(B$4:B$16,I$4:M$16,5,0)</f>
        <v>B</v>
      </c>
      <c r="I5" s="99" t="s">
        <v>92</v>
      </c>
      <c r="J5" s="196">
        <f>'Юнит 2'!S3</f>
        <v>8</v>
      </c>
      <c r="K5" s="197">
        <f t="shared" si="1"/>
        <v>0.19047619047619047</v>
      </c>
      <c r="L5" s="197">
        <f>L4+K5</f>
        <v>0.80952380952380953</v>
      </c>
      <c r="M5" s="198" t="str">
        <f t="shared" ref="M5:M16" si="4">_xlfn.IFS(L5&lt;80%,"A",L5&lt;=95%,"B",L5&gt;95%,"C")</f>
        <v>B</v>
      </c>
      <c r="P5" s="201" t="s">
        <v>119</v>
      </c>
      <c r="Q5" s="200">
        <v>0.15</v>
      </c>
    </row>
    <row r="6" spans="2:17" ht="15" outlineLevel="1" thickBot="1">
      <c r="B6" s="99" t="s">
        <v>105</v>
      </c>
      <c r="C6" s="196">
        <f>'Юнит 2'!AL15</f>
        <v>522.9699720000001</v>
      </c>
      <c r="D6" s="197">
        <f t="shared" si="0"/>
        <v>3.9682468905444905E-2</v>
      </c>
      <c r="E6" s="197">
        <f t="shared" ref="E6:E16" si="5">E5+D6</f>
        <v>1.0301457654917645</v>
      </c>
      <c r="F6" s="198" t="str">
        <f t="shared" si="2"/>
        <v>C</v>
      </c>
      <c r="G6" s="198" t="str">
        <f t="shared" si="3"/>
        <v>C</v>
      </c>
      <c r="I6" s="99" t="s">
        <v>96</v>
      </c>
      <c r="J6" s="196">
        <f>'Юнит 2'!S6</f>
        <v>3</v>
      </c>
      <c r="K6" s="197">
        <f t="shared" si="1"/>
        <v>7.1428571428571425E-2</v>
      </c>
      <c r="L6" s="197">
        <f t="shared" ref="L6:L16" si="6">L5+K6</f>
        <v>0.88095238095238093</v>
      </c>
      <c r="M6" s="198" t="str">
        <f t="shared" si="4"/>
        <v>B</v>
      </c>
      <c r="P6" s="202" t="s">
        <v>120</v>
      </c>
      <c r="Q6" s="200">
        <v>0.05</v>
      </c>
    </row>
    <row r="7" spans="2:17" outlineLevel="1">
      <c r="B7" s="99" t="s">
        <v>103</v>
      </c>
      <c r="C7" s="196">
        <f>'Юнит 2'!AL13</f>
        <v>499.52107200000006</v>
      </c>
      <c r="D7" s="197">
        <f t="shared" si="0"/>
        <v>3.7903188459268752E-2</v>
      </c>
      <c r="E7" s="197">
        <f t="shared" si="5"/>
        <v>1.0680489539510332</v>
      </c>
      <c r="F7" s="198" t="str">
        <f t="shared" si="2"/>
        <v>C</v>
      </c>
      <c r="G7" s="198" t="str">
        <f t="shared" si="3"/>
        <v>C</v>
      </c>
      <c r="I7" s="99" t="s">
        <v>99</v>
      </c>
      <c r="J7" s="196">
        <f>'Юнит 2'!S9</f>
        <v>2</v>
      </c>
      <c r="K7" s="197">
        <f t="shared" si="1"/>
        <v>4.7619047619047616E-2</v>
      </c>
      <c r="L7" s="197">
        <f t="shared" si="6"/>
        <v>0.9285714285714286</v>
      </c>
      <c r="M7" s="198" t="str">
        <f t="shared" si="4"/>
        <v>B</v>
      </c>
    </row>
    <row r="8" spans="2:17" outlineLevel="1">
      <c r="B8" s="99" t="s">
        <v>104</v>
      </c>
      <c r="C8" s="196">
        <f>'Юнит 2'!AL14</f>
        <v>480.04913999999997</v>
      </c>
      <c r="D8" s="197">
        <f t="shared" si="0"/>
        <v>3.6425676599144322E-2</v>
      </c>
      <c r="E8" s="197">
        <f t="shared" si="5"/>
        <v>1.1044746305501776</v>
      </c>
      <c r="F8" s="198" t="str">
        <f t="shared" si="2"/>
        <v>C</v>
      </c>
      <c r="G8" s="198" t="str">
        <f t="shared" si="3"/>
        <v>C</v>
      </c>
      <c r="I8" s="99" t="s">
        <v>103</v>
      </c>
      <c r="J8" s="196">
        <f>'Юнит 2'!S13</f>
        <v>1</v>
      </c>
      <c r="K8" s="197">
        <f t="shared" si="1"/>
        <v>2.3809523809523808E-2</v>
      </c>
      <c r="L8" s="197">
        <f t="shared" si="6"/>
        <v>0.95238095238095244</v>
      </c>
      <c r="M8" s="198" t="str">
        <f t="shared" si="4"/>
        <v>C</v>
      </c>
    </row>
    <row r="9" spans="2:17" outlineLevel="1">
      <c r="B9" s="99" t="s">
        <v>96</v>
      </c>
      <c r="C9" s="196">
        <f>'Юнит 2'!AL6</f>
        <v>251.54918399999985</v>
      </c>
      <c r="D9" s="197">
        <f t="shared" si="0"/>
        <v>1.9087315155199829E-2</v>
      </c>
      <c r="E9" s="197">
        <f t="shared" si="5"/>
        <v>1.1235619457053774</v>
      </c>
      <c r="F9" s="198" t="str">
        <f t="shared" si="2"/>
        <v>C</v>
      </c>
      <c r="G9" s="198" t="str">
        <f t="shared" si="3"/>
        <v>B</v>
      </c>
      <c r="I9" s="99" t="s">
        <v>104</v>
      </c>
      <c r="J9" s="196">
        <f>'Юнит 2'!S14</f>
        <v>1</v>
      </c>
      <c r="K9" s="197">
        <f t="shared" si="1"/>
        <v>2.3809523809523808E-2</v>
      </c>
      <c r="L9" s="197">
        <f t="shared" si="6"/>
        <v>0.97619047619047628</v>
      </c>
      <c r="M9" s="198" t="str">
        <f t="shared" si="4"/>
        <v>C</v>
      </c>
    </row>
    <row r="10" spans="2:17" outlineLevel="1">
      <c r="B10" s="99" t="s">
        <v>101</v>
      </c>
      <c r="C10" s="196">
        <f>'Юнит 2'!AL11</f>
        <v>-17.763003999999999</v>
      </c>
      <c r="D10" s="197">
        <f t="shared" si="0"/>
        <v>-1.3478400130730512E-3</v>
      </c>
      <c r="E10" s="197">
        <f t="shared" si="5"/>
        <v>1.1222141056923043</v>
      </c>
      <c r="F10" s="198" t="str">
        <f t="shared" si="2"/>
        <v>C</v>
      </c>
      <c r="G10" s="198" t="str">
        <f t="shared" si="3"/>
        <v>C</v>
      </c>
      <c r="I10" s="99" t="s">
        <v>105</v>
      </c>
      <c r="J10" s="196">
        <f>'Юнит 2'!S15</f>
        <v>1</v>
      </c>
      <c r="K10" s="197">
        <f t="shared" si="1"/>
        <v>2.3809523809523808E-2</v>
      </c>
      <c r="L10" s="197">
        <f t="shared" si="6"/>
        <v>1</v>
      </c>
      <c r="M10" s="198" t="str">
        <f t="shared" si="4"/>
        <v>C</v>
      </c>
    </row>
    <row r="11" spans="2:17" outlineLevel="1">
      <c r="B11" s="99" t="s">
        <v>100</v>
      </c>
      <c r="C11" s="196">
        <f>'Юнит 2'!AL10</f>
        <v>-114.596248</v>
      </c>
      <c r="D11" s="197">
        <f t="shared" si="0"/>
        <v>-8.6954553634307936E-3</v>
      </c>
      <c r="E11" s="197">
        <f t="shared" si="5"/>
        <v>1.1135186503288734</v>
      </c>
      <c r="F11" s="198" t="str">
        <f t="shared" si="2"/>
        <v>C</v>
      </c>
      <c r="G11" s="198" t="str">
        <f t="shared" si="3"/>
        <v>C</v>
      </c>
      <c r="I11" s="99" t="s">
        <v>94</v>
      </c>
      <c r="J11" s="196">
        <f>'Юнит 2'!S4</f>
        <v>0</v>
      </c>
      <c r="K11" s="197">
        <f t="shared" si="1"/>
        <v>0</v>
      </c>
      <c r="L11" s="197">
        <f t="shared" si="6"/>
        <v>1</v>
      </c>
      <c r="M11" s="198" t="str">
        <f t="shared" si="4"/>
        <v>C</v>
      </c>
    </row>
    <row r="12" spans="2:17" outlineLevel="1">
      <c r="B12" s="99" t="s">
        <v>102</v>
      </c>
      <c r="C12" s="196">
        <f>'Юнит 2'!AL12</f>
        <v>-126.47922399999999</v>
      </c>
      <c r="D12" s="197">
        <f t="shared" si="0"/>
        <v>-9.5971243900879258E-3</v>
      </c>
      <c r="E12" s="197">
        <f t="shared" si="5"/>
        <v>1.1039215259387856</v>
      </c>
      <c r="F12" s="198" t="str">
        <f t="shared" si="2"/>
        <v>C</v>
      </c>
      <c r="G12" s="198" t="str">
        <f t="shared" si="3"/>
        <v>C</v>
      </c>
      <c r="I12" s="99" t="s">
        <v>95</v>
      </c>
      <c r="J12" s="196">
        <f>'Юнит 2'!S5</f>
        <v>0</v>
      </c>
      <c r="K12" s="197">
        <f t="shared" si="1"/>
        <v>0</v>
      </c>
      <c r="L12" s="197">
        <f t="shared" si="6"/>
        <v>1</v>
      </c>
      <c r="M12" s="198" t="str">
        <f t="shared" si="4"/>
        <v>C</v>
      </c>
    </row>
    <row r="13" spans="2:17" outlineLevel="1">
      <c r="B13" s="99" t="s">
        <v>95</v>
      </c>
      <c r="C13" s="196">
        <f>'Юнит 2'!AL5</f>
        <v>-164.19947599999998</v>
      </c>
      <c r="D13" s="197">
        <f t="shared" si="0"/>
        <v>-1.2459301584260644E-2</v>
      </c>
      <c r="E13" s="197">
        <f t="shared" si="5"/>
        <v>1.0914622243545249</v>
      </c>
      <c r="F13" s="198" t="str">
        <f t="shared" si="2"/>
        <v>C</v>
      </c>
      <c r="G13" s="198" t="str">
        <f t="shared" si="3"/>
        <v>C</v>
      </c>
      <c r="I13" s="99" t="s">
        <v>97</v>
      </c>
      <c r="J13" s="196">
        <f>'Юнит 2'!S7</f>
        <v>0</v>
      </c>
      <c r="K13" s="197">
        <f t="shared" si="1"/>
        <v>0</v>
      </c>
      <c r="L13" s="197">
        <f t="shared" si="6"/>
        <v>1</v>
      </c>
      <c r="M13" s="198" t="str">
        <f t="shared" si="4"/>
        <v>C</v>
      </c>
    </row>
    <row r="14" spans="2:17" outlineLevel="1">
      <c r="B14" s="99" t="s">
        <v>97</v>
      </c>
      <c r="C14" s="196">
        <f>'Юнит 2'!AL7</f>
        <v>-229.591296</v>
      </c>
      <c r="D14" s="197">
        <f t="shared" si="0"/>
        <v>-1.7421171295243686E-2</v>
      </c>
      <c r="E14" s="197">
        <f t="shared" si="5"/>
        <v>1.0740410530592812</v>
      </c>
      <c r="F14" s="198" t="str">
        <f t="shared" si="2"/>
        <v>C</v>
      </c>
      <c r="G14" s="198" t="str">
        <f t="shared" si="3"/>
        <v>C</v>
      </c>
      <c r="I14" s="99" t="s">
        <v>100</v>
      </c>
      <c r="J14" s="196">
        <f>'Юнит 2'!S10</f>
        <v>0</v>
      </c>
      <c r="K14" s="197">
        <f t="shared" si="1"/>
        <v>0</v>
      </c>
      <c r="L14" s="197">
        <f t="shared" si="6"/>
        <v>1</v>
      </c>
      <c r="M14" s="198" t="str">
        <f t="shared" si="4"/>
        <v>C</v>
      </c>
    </row>
    <row r="15" spans="2:17" outlineLevel="1">
      <c r="B15" s="99" t="s">
        <v>94</v>
      </c>
      <c r="C15" s="196">
        <f>'Юнит 2'!AL4</f>
        <v>-238.29129599999999</v>
      </c>
      <c r="D15" s="197">
        <f t="shared" si="0"/>
        <v>-1.8081319100971566E-2</v>
      </c>
      <c r="E15" s="197">
        <f t="shared" si="5"/>
        <v>1.0559597339583096</v>
      </c>
      <c r="F15" s="198" t="str">
        <f t="shared" si="2"/>
        <v>C</v>
      </c>
      <c r="G15" s="198" t="str">
        <f t="shared" si="3"/>
        <v>C</v>
      </c>
      <c r="I15" s="99" t="s">
        <v>101</v>
      </c>
      <c r="J15" s="196">
        <f>'Юнит 2'!S11</f>
        <v>0</v>
      </c>
      <c r="K15" s="197">
        <f t="shared" si="1"/>
        <v>0</v>
      </c>
      <c r="L15" s="197">
        <f t="shared" si="6"/>
        <v>1</v>
      </c>
      <c r="M15" s="198" t="str">
        <f t="shared" si="4"/>
        <v>C</v>
      </c>
    </row>
    <row r="16" spans="2:17" outlineLevel="1">
      <c r="B16" s="99" t="s">
        <v>99</v>
      </c>
      <c r="C16" s="196">
        <f>'Юнит 2'!AL9</f>
        <v>-737.48587999999984</v>
      </c>
      <c r="D16" s="197">
        <f t="shared" si="0"/>
        <v>-5.5959733958309672E-2</v>
      </c>
      <c r="E16" s="197">
        <f t="shared" si="5"/>
        <v>0.99999999999999989</v>
      </c>
      <c r="F16" s="198" t="str">
        <f t="shared" si="2"/>
        <v>C</v>
      </c>
      <c r="G16" s="198" t="str">
        <f t="shared" si="3"/>
        <v>B</v>
      </c>
      <c r="I16" s="99" t="s">
        <v>102</v>
      </c>
      <c r="J16" s="196">
        <f>'Юнит 2'!S12</f>
        <v>0</v>
      </c>
      <c r="K16" s="197">
        <f t="shared" si="1"/>
        <v>0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13178.866799999998</v>
      </c>
      <c r="D17" s="204">
        <f>SUM(D4:D16)</f>
        <v>0.99999999999999989</v>
      </c>
      <c r="J17" s="203">
        <f>SUM(J4:J16)</f>
        <v>42</v>
      </c>
      <c r="K17" s="204">
        <f>SUM(K4:K16)</f>
        <v>1</v>
      </c>
    </row>
    <row r="19" spans="2:16" ht="16" hidden="1" outlineLevel="1" thickBot="1">
      <c r="B19" s="539"/>
      <c r="C19" s="540"/>
      <c r="D19" s="540"/>
      <c r="E19" s="540"/>
      <c r="F19" s="540"/>
      <c r="G19" s="540"/>
      <c r="H19" s="540"/>
      <c r="I19" s="540"/>
      <c r="J19" s="540"/>
      <c r="K19" s="540"/>
      <c r="L19" s="540"/>
      <c r="M19" s="541"/>
      <c r="O19" s="205"/>
      <c r="P19" s="205"/>
    </row>
    <row r="20" spans="2:16" ht="3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69" priority="10" operator="equal">
      <formula>"C"</formula>
    </cfRule>
    <cfRule type="cellIs" dxfId="168" priority="11" operator="equal">
      <formula>"B"</formula>
    </cfRule>
    <cfRule type="cellIs" dxfId="167" priority="12" operator="equal">
      <formula>"A"</formula>
    </cfRule>
  </conditionalFormatting>
  <conditionalFormatting sqref="G21:G72">
    <cfRule type="cellIs" dxfId="166" priority="7" operator="equal">
      <formula>"C"</formula>
    </cfRule>
    <cfRule type="cellIs" dxfId="165" priority="8" operator="equal">
      <formula>"B"</formula>
    </cfRule>
    <cfRule type="cellIs" dxfId="164" priority="9" operator="equal">
      <formula>"A"</formula>
    </cfRule>
  </conditionalFormatting>
  <conditionalFormatting sqref="F4:F16">
    <cfRule type="cellIs" dxfId="163" priority="4" operator="equal">
      <formula>"C"</formula>
    </cfRule>
    <cfRule type="cellIs" dxfId="162" priority="5" operator="equal">
      <formula>"B"</formula>
    </cfRule>
    <cfRule type="cellIs" dxfId="161" priority="6" operator="equal">
      <formula>"A"</formula>
    </cfRule>
  </conditionalFormatting>
  <conditionalFormatting sqref="F21:F72">
    <cfRule type="cellIs" dxfId="160" priority="1" operator="equal">
      <formula>"C"</formula>
    </cfRule>
    <cfRule type="cellIs" dxfId="159" priority="2" operator="equal">
      <formula>"B"</formula>
    </cfRule>
    <cfRule type="cellIs" dxfId="158" priority="3" operator="equal">
      <formula>"A"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738A-9C89-4FA9-A5A8-91F069722929}">
  <dimension ref="B1:Q74"/>
  <sheetViews>
    <sheetView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36" t="s">
        <v>111</v>
      </c>
      <c r="C2" s="537"/>
      <c r="D2" s="537"/>
      <c r="E2" s="537"/>
      <c r="F2" s="537"/>
      <c r="G2" s="537"/>
      <c r="H2" s="537"/>
      <c r="I2" s="537"/>
      <c r="J2" s="537"/>
      <c r="K2" s="537"/>
      <c r="L2" s="537"/>
      <c r="M2" s="538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1 01-04.01'!AL8</f>
        <v>763.08571600000062</v>
      </c>
      <c r="D4" s="197">
        <f t="shared" ref="D4:D16" si="0">C4/C$17</f>
        <v>0.45013188385518821</v>
      </c>
      <c r="E4" s="197">
        <f>D4</f>
        <v>0.45013188385518821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'Юнит 1 01-04.01'!S8</f>
        <v>9</v>
      </c>
      <c r="K4" s="197">
        <f t="shared" ref="K4:K16" si="1">J4/J$17</f>
        <v>0.6428571428571429</v>
      </c>
      <c r="L4" s="197">
        <f>K4</f>
        <v>0.6428571428571429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96</v>
      </c>
      <c r="C5" s="196">
        <f>'Юнит 1 01-04.01'!AL6</f>
        <v>1415.557712</v>
      </c>
      <c r="D5" s="197">
        <f t="shared" si="0"/>
        <v>0.83501452883741234</v>
      </c>
      <c r="E5" s="197">
        <f>E4+D5</f>
        <v>1.2851464126926007</v>
      </c>
      <c r="F5" s="198" t="str">
        <f t="shared" ref="F5:F16" si="2">IF(AND(E5&lt;=0),"C",IF(E5&lt;=0.8,"A",IF(E5&lt;=0.95,"B","C")))</f>
        <v>C</v>
      </c>
      <c r="G5" s="198" t="str">
        <f t="shared" ref="G5:G16" si="3">VLOOKUP(B$4:B$16,I$4:M$16,5,0)</f>
        <v>C</v>
      </c>
      <c r="I5" s="99" t="s">
        <v>92</v>
      </c>
      <c r="J5" s="196">
        <f>'Юнит 1 01-04.01'!S3</f>
        <v>2</v>
      </c>
      <c r="K5" s="197">
        <f t="shared" si="1"/>
        <v>0.14285714285714285</v>
      </c>
      <c r="L5" s="197">
        <f>L4+K5</f>
        <v>0.78571428571428581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92</v>
      </c>
      <c r="C6" s="196">
        <f>'Юнит 1 01-04.01'!AL3</f>
        <v>397.52209199999987</v>
      </c>
      <c r="D6" s="197">
        <f t="shared" si="0"/>
        <v>0.23449183282316247</v>
      </c>
      <c r="E6" s="197">
        <f t="shared" ref="E6:E16" si="5">E5+D6</f>
        <v>1.5196382455157631</v>
      </c>
      <c r="F6" s="198" t="str">
        <f t="shared" si="2"/>
        <v>C</v>
      </c>
      <c r="G6" s="198" t="str">
        <f t="shared" si="3"/>
        <v>A</v>
      </c>
      <c r="I6" s="99" t="s">
        <v>96</v>
      </c>
      <c r="J6" s="196">
        <f>'Юнит 1 01-04.01'!S6</f>
        <v>3</v>
      </c>
      <c r="K6" s="197">
        <f t="shared" si="1"/>
        <v>0.21428571428571427</v>
      </c>
      <c r="L6" s="197">
        <f t="shared" ref="L6:L16" si="6">L5+K6</f>
        <v>1</v>
      </c>
      <c r="M6" s="198" t="str">
        <f t="shared" si="4"/>
        <v>C</v>
      </c>
      <c r="P6" s="202" t="s">
        <v>120</v>
      </c>
      <c r="Q6" s="200">
        <v>0.05</v>
      </c>
    </row>
    <row r="7" spans="2:17" outlineLevel="1">
      <c r="B7" s="99" t="s">
        <v>101</v>
      </c>
      <c r="C7" s="196">
        <f>'Юнит 1 01-04.01'!AL11</f>
        <v>-10.425972</v>
      </c>
      <c r="D7" s="197">
        <f t="shared" si="0"/>
        <v>-6.1501117357849223E-3</v>
      </c>
      <c r="E7" s="197">
        <f t="shared" si="5"/>
        <v>1.5134881337799782</v>
      </c>
      <c r="F7" s="198" t="str">
        <f t="shared" si="2"/>
        <v>C</v>
      </c>
      <c r="G7" s="198" t="str">
        <f t="shared" si="3"/>
        <v>C</v>
      </c>
      <c r="I7" s="99" t="s">
        <v>99</v>
      </c>
      <c r="J7" s="196">
        <f>'Юнит 1 01-04.01'!S9</f>
        <v>0</v>
      </c>
      <c r="K7" s="197">
        <f t="shared" si="1"/>
        <v>0</v>
      </c>
      <c r="L7" s="197">
        <f t="shared" si="6"/>
        <v>1</v>
      </c>
      <c r="M7" s="198" t="str">
        <f t="shared" si="4"/>
        <v>C</v>
      </c>
    </row>
    <row r="8" spans="2:17" outlineLevel="1">
      <c r="B8" s="99" t="s">
        <v>103</v>
      </c>
      <c r="C8" s="196">
        <f>'Юнит 1 01-04.01'!AL13</f>
        <v>-3.051504</v>
      </c>
      <c r="D8" s="197">
        <f t="shared" si="0"/>
        <v>-1.8000327031565627E-3</v>
      </c>
      <c r="E8" s="197">
        <f t="shared" si="5"/>
        <v>1.5116881010768215</v>
      </c>
      <c r="F8" s="198" t="str">
        <f t="shared" si="2"/>
        <v>C</v>
      </c>
      <c r="G8" s="198" t="str">
        <f t="shared" si="3"/>
        <v>C</v>
      </c>
      <c r="I8" s="99" t="s">
        <v>101</v>
      </c>
      <c r="J8" s="196">
        <f>'Юнит 1 01-04.01'!S11</f>
        <v>0</v>
      </c>
      <c r="K8" s="197">
        <f t="shared" si="1"/>
        <v>0</v>
      </c>
      <c r="L8" s="197">
        <f t="shared" si="6"/>
        <v>1</v>
      </c>
      <c r="M8" s="198" t="str">
        <f t="shared" si="4"/>
        <v>C</v>
      </c>
    </row>
    <row r="9" spans="2:17" outlineLevel="1">
      <c r="B9" s="99" t="s">
        <v>105</v>
      </c>
      <c r="C9" s="196">
        <f>'Юнит 1 01-04.01'!AL15</f>
        <v>-9.4088039999999999</v>
      </c>
      <c r="D9" s="197">
        <f t="shared" si="0"/>
        <v>-5.5501008347327348E-3</v>
      </c>
      <c r="E9" s="197">
        <f t="shared" si="5"/>
        <v>1.5061380002420888</v>
      </c>
      <c r="F9" s="198" t="str">
        <f t="shared" si="2"/>
        <v>C</v>
      </c>
      <c r="G9" s="198" t="str">
        <f t="shared" si="3"/>
        <v>C</v>
      </c>
      <c r="I9" s="99" t="s">
        <v>94</v>
      </c>
      <c r="J9" s="196">
        <f>'Юнит 1 01-04.01'!S4</f>
        <v>0</v>
      </c>
      <c r="K9" s="197">
        <f t="shared" si="1"/>
        <v>0</v>
      </c>
      <c r="L9" s="197">
        <f t="shared" si="6"/>
        <v>1</v>
      </c>
      <c r="M9" s="198" t="str">
        <f t="shared" si="4"/>
        <v>C</v>
      </c>
    </row>
    <row r="10" spans="2:17" outlineLevel="1">
      <c r="B10" s="99" t="s">
        <v>100</v>
      </c>
      <c r="C10" s="196">
        <f>'Юнит 1 01-04.01'!AL10</f>
        <v>-10.680263999999999</v>
      </c>
      <c r="D10" s="197">
        <f t="shared" si="0"/>
        <v>-6.3001144610479688E-3</v>
      </c>
      <c r="E10" s="197">
        <f t="shared" si="5"/>
        <v>1.4998378857810408</v>
      </c>
      <c r="F10" s="198" t="str">
        <f t="shared" si="2"/>
        <v>C</v>
      </c>
      <c r="G10" s="198" t="str">
        <f t="shared" si="3"/>
        <v>C</v>
      </c>
      <c r="I10" s="99" t="s">
        <v>95</v>
      </c>
      <c r="J10" s="196">
        <f>'Юнит 1 01-04.01'!S5</f>
        <v>0</v>
      </c>
      <c r="K10" s="197">
        <f t="shared" si="1"/>
        <v>0</v>
      </c>
      <c r="L10" s="197">
        <f t="shared" si="6"/>
        <v>1</v>
      </c>
      <c r="M10" s="198" t="str">
        <f t="shared" si="4"/>
        <v>C</v>
      </c>
    </row>
    <row r="11" spans="2:17" outlineLevel="1">
      <c r="B11" s="99" t="s">
        <v>102</v>
      </c>
      <c r="C11" s="196">
        <f>'Юнит 1 01-04.01'!AL12</f>
        <v>-11.697432000000001</v>
      </c>
      <c r="D11" s="197">
        <f t="shared" si="0"/>
        <v>-6.900125362100158E-3</v>
      </c>
      <c r="E11" s="197">
        <f t="shared" si="5"/>
        <v>1.4929377604189407</v>
      </c>
      <c r="F11" s="198" t="str">
        <f t="shared" si="2"/>
        <v>C</v>
      </c>
      <c r="G11" s="198" t="str">
        <f t="shared" si="3"/>
        <v>C</v>
      </c>
      <c r="I11" s="99" t="s">
        <v>97</v>
      </c>
      <c r="J11" s="196">
        <f>'Юнит 1 01-04.01'!S7</f>
        <v>0</v>
      </c>
      <c r="K11" s="197">
        <f t="shared" si="1"/>
        <v>0</v>
      </c>
      <c r="L11" s="197">
        <f t="shared" si="6"/>
        <v>1</v>
      </c>
      <c r="M11" s="198" t="str">
        <f t="shared" si="4"/>
        <v>C</v>
      </c>
    </row>
    <row r="12" spans="2:17" outlineLevel="1">
      <c r="B12" s="99" t="s">
        <v>104</v>
      </c>
      <c r="C12" s="196">
        <f>'Юнит 1 01-04.01'!AL14</f>
        <v>-16.528980000000001</v>
      </c>
      <c r="D12" s="197">
        <f t="shared" si="0"/>
        <v>-9.7501771420980491E-3</v>
      </c>
      <c r="E12" s="197">
        <f t="shared" si="5"/>
        <v>1.4831875832768426</v>
      </c>
      <c r="F12" s="198" t="str">
        <f t="shared" si="2"/>
        <v>C</v>
      </c>
      <c r="G12" s="198" t="str">
        <f t="shared" si="3"/>
        <v>C</v>
      </c>
      <c r="I12" s="99" t="s">
        <v>100</v>
      </c>
      <c r="J12" s="196">
        <f>'Юнит 1 01-04.01'!S10</f>
        <v>0</v>
      </c>
      <c r="K12" s="197">
        <f t="shared" si="1"/>
        <v>0</v>
      </c>
      <c r="L12" s="197">
        <f t="shared" si="6"/>
        <v>1</v>
      </c>
      <c r="M12" s="198" t="str">
        <f t="shared" si="4"/>
        <v>C</v>
      </c>
    </row>
    <row r="13" spans="2:17" outlineLevel="1">
      <c r="B13" s="99" t="s">
        <v>94</v>
      </c>
      <c r="C13" s="196">
        <f>'Юнит 1 01-04.01'!AL4</f>
        <v>-73.218928000000005</v>
      </c>
      <c r="D13" s="197">
        <f t="shared" si="0"/>
        <v>-4.3190657751084632E-2</v>
      </c>
      <c r="E13" s="197">
        <f t="shared" si="5"/>
        <v>1.4399969255257581</v>
      </c>
      <c r="F13" s="198" t="str">
        <f t="shared" si="2"/>
        <v>C</v>
      </c>
      <c r="G13" s="198" t="str">
        <f t="shared" si="3"/>
        <v>C</v>
      </c>
      <c r="I13" s="99" t="s">
        <v>102</v>
      </c>
      <c r="J13" s="196">
        <f>'Юнит 1 01-04.01'!S12</f>
        <v>0</v>
      </c>
      <c r="K13" s="197">
        <f t="shared" si="1"/>
        <v>0</v>
      </c>
      <c r="L13" s="197">
        <f t="shared" si="6"/>
        <v>1</v>
      </c>
      <c r="M13" s="198" t="str">
        <f t="shared" si="4"/>
        <v>C</v>
      </c>
    </row>
    <row r="14" spans="2:17" outlineLevel="1">
      <c r="B14" s="99" t="s">
        <v>97</v>
      </c>
      <c r="C14" s="196">
        <f>'Юнит 1 01-04.01'!AL7</f>
        <v>-73.218928000000005</v>
      </c>
      <c r="D14" s="197">
        <f t="shared" si="0"/>
        <v>-4.3190657751084632E-2</v>
      </c>
      <c r="E14" s="197">
        <f t="shared" si="5"/>
        <v>1.3968062677746735</v>
      </c>
      <c r="F14" s="198" t="str">
        <f t="shared" si="2"/>
        <v>C</v>
      </c>
      <c r="G14" s="198" t="str">
        <f t="shared" si="3"/>
        <v>C</v>
      </c>
      <c r="I14" s="99" t="s">
        <v>103</v>
      </c>
      <c r="J14" s="196">
        <f>'Юнит 1 01-04.01'!S13</f>
        <v>0</v>
      </c>
      <c r="K14" s="197">
        <f t="shared" si="1"/>
        <v>0</v>
      </c>
      <c r="L14" s="197">
        <f t="shared" si="6"/>
        <v>1</v>
      </c>
      <c r="M14" s="198" t="str">
        <f t="shared" si="4"/>
        <v>C</v>
      </c>
    </row>
    <row r="15" spans="2:17" outlineLevel="1">
      <c r="B15" s="99" t="s">
        <v>99</v>
      </c>
      <c r="C15" s="196">
        <f>'Юнит 1 01-04.01'!AL9</f>
        <v>-576.30883999999992</v>
      </c>
      <c r="D15" s="197">
        <f t="shared" si="0"/>
        <v>-0.33995523489997814</v>
      </c>
      <c r="E15" s="197">
        <f t="shared" si="5"/>
        <v>1.0568510328746954</v>
      </c>
      <c r="F15" s="198" t="str">
        <f t="shared" si="2"/>
        <v>C</v>
      </c>
      <c r="G15" s="198" t="str">
        <f t="shared" si="3"/>
        <v>C</v>
      </c>
      <c r="I15" s="99" t="s">
        <v>104</v>
      </c>
      <c r="J15" s="196">
        <f>'Юнит 1 01-04.01'!S14</f>
        <v>0</v>
      </c>
      <c r="K15" s="197">
        <f t="shared" si="1"/>
        <v>0</v>
      </c>
      <c r="L15" s="197">
        <f t="shared" si="6"/>
        <v>1</v>
      </c>
      <c r="M15" s="198" t="str">
        <f t="shared" si="4"/>
        <v>C</v>
      </c>
    </row>
    <row r="16" spans="2:17" outlineLevel="1">
      <c r="B16" s="99" t="s">
        <v>95</v>
      </c>
      <c r="C16" s="196">
        <f>'Юнит 1 01-04.01'!AL5</f>
        <v>-96.376668000000009</v>
      </c>
      <c r="D16" s="197">
        <f t="shared" si="0"/>
        <v>-5.6851032874694778E-2</v>
      </c>
      <c r="E16" s="197">
        <f t="shared" si="5"/>
        <v>1.0000000000000007</v>
      </c>
      <c r="F16" s="198" t="str">
        <f t="shared" si="2"/>
        <v>C</v>
      </c>
      <c r="G16" s="198" t="str">
        <f t="shared" si="3"/>
        <v>C</v>
      </c>
      <c r="I16" s="99" t="s">
        <v>105</v>
      </c>
      <c r="J16" s="196">
        <f>'Юнит 1 01-04.01'!S15</f>
        <v>0</v>
      </c>
      <c r="K16" s="197">
        <f t="shared" si="1"/>
        <v>0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1695.2491999999997</v>
      </c>
      <c r="D17" s="204">
        <f>SUM(D4:D16)</f>
        <v>1.0000000000000007</v>
      </c>
      <c r="J17" s="203">
        <f>SUM(J4:J16)</f>
        <v>14</v>
      </c>
      <c r="K17" s="204">
        <f>SUM(K4:K16)</f>
        <v>1</v>
      </c>
    </row>
    <row r="19" spans="2:16" ht="16" hidden="1" outlineLevel="1" thickBot="1">
      <c r="B19" s="539"/>
      <c r="C19" s="540"/>
      <c r="D19" s="540"/>
      <c r="E19" s="540"/>
      <c r="F19" s="540"/>
      <c r="G19" s="540"/>
      <c r="H19" s="540"/>
      <c r="I19" s="540"/>
      <c r="J19" s="540"/>
      <c r="K19" s="540"/>
      <c r="L19" s="540"/>
      <c r="M19" s="541"/>
      <c r="O19" s="205"/>
      <c r="P19" s="205"/>
    </row>
    <row r="20" spans="2:16" ht="3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57" priority="10" operator="equal">
      <formula>"C"</formula>
    </cfRule>
    <cfRule type="cellIs" dxfId="156" priority="11" operator="equal">
      <formula>"B"</formula>
    </cfRule>
    <cfRule type="cellIs" dxfId="155" priority="12" operator="equal">
      <formula>"A"</formula>
    </cfRule>
  </conditionalFormatting>
  <conditionalFormatting sqref="G21:G72">
    <cfRule type="cellIs" dxfId="154" priority="7" operator="equal">
      <formula>"C"</formula>
    </cfRule>
    <cfRule type="cellIs" dxfId="153" priority="8" operator="equal">
      <formula>"B"</formula>
    </cfRule>
    <cfRule type="cellIs" dxfId="152" priority="9" operator="equal">
      <formula>"A"</formula>
    </cfRule>
  </conditionalFormatting>
  <conditionalFormatting sqref="F4:F16">
    <cfRule type="cellIs" dxfId="151" priority="4" operator="equal">
      <formula>"C"</formula>
    </cfRule>
    <cfRule type="cellIs" dxfId="150" priority="5" operator="equal">
      <formula>"B"</formula>
    </cfRule>
    <cfRule type="cellIs" dxfId="149" priority="6" operator="equal">
      <formula>"A"</formula>
    </cfRule>
  </conditionalFormatting>
  <conditionalFormatting sqref="F21:F72">
    <cfRule type="cellIs" dxfId="148" priority="1" operator="equal">
      <formula>"C"</formula>
    </cfRule>
    <cfRule type="cellIs" dxfId="147" priority="2" operator="equal">
      <formula>"B"</formula>
    </cfRule>
    <cfRule type="cellIs" dxfId="146" priority="3" operator="equal">
      <formula>"A"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80E45-D4B1-420F-B8C3-4E8EB8D9B4EA}">
  <dimension ref="A1:AW73"/>
  <sheetViews>
    <sheetView zoomScale="70" zoomScaleNormal="70" workbookViewId="0">
      <pane xSplit="3" ySplit="2" topLeftCell="AB60" activePane="bottomRight" state="frozen"/>
      <selection pane="topRight" activeCell="D1" sqref="D1"/>
      <selection pane="bottomLeft" activeCell="A3" sqref="A3"/>
      <selection pane="bottomRight" activeCell="AH79" sqref="AH7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207</v>
      </c>
      <c r="B1" s="77"/>
      <c r="C1" s="76"/>
      <c r="D1" s="76"/>
      <c r="E1" s="78"/>
      <c r="F1" s="545" t="s">
        <v>47</v>
      </c>
      <c r="G1" s="545"/>
      <c r="H1" s="545"/>
      <c r="K1" s="265" t="s">
        <v>48</v>
      </c>
      <c r="L1" s="545" t="s">
        <v>49</v>
      </c>
      <c r="M1" s="545"/>
      <c r="N1" s="545"/>
      <c r="P1" s="80"/>
      <c r="Q1" s="546"/>
      <c r="R1" s="546"/>
      <c r="S1" s="216"/>
      <c r="T1" s="547"/>
      <c r="U1" s="548"/>
      <c r="V1" s="216"/>
      <c r="W1" s="546"/>
      <c r="X1" s="546"/>
      <c r="Y1" s="267"/>
      <c r="Z1" s="80"/>
      <c r="AA1" s="80"/>
      <c r="AB1" s="80"/>
      <c r="AC1" s="215"/>
      <c r="AD1" s="216"/>
      <c r="AE1" s="215"/>
      <c r="AF1" s="549"/>
      <c r="AG1" s="549"/>
      <c r="AH1" s="266"/>
      <c r="AI1" s="81" t="s">
        <v>50</v>
      </c>
      <c r="AJ1" s="215"/>
      <c r="AM1" s="82"/>
      <c r="AN1" s="542" t="s">
        <v>51</v>
      </c>
      <c r="AO1" s="543"/>
      <c r="AP1" s="543"/>
      <c r="AQ1" s="543"/>
      <c r="AR1" s="543"/>
      <c r="AS1" s="543"/>
      <c r="AT1" s="543"/>
      <c r="AU1" s="544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208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205</v>
      </c>
      <c r="M2" s="87" t="s">
        <v>64</v>
      </c>
      <c r="N2" s="87" t="s">
        <v>206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/>
      <c r="F3" s="101"/>
      <c r="G3" s="101"/>
      <c r="H3" s="101"/>
      <c r="I3" s="101">
        <v>142.97999999999999</v>
      </c>
      <c r="J3" s="101">
        <f t="shared" ref="J3:J56" si="0">E3*I3</f>
        <v>0</v>
      </c>
      <c r="K3" s="98"/>
      <c r="L3" s="98">
        <f>ЯНВАРЬ!L3+ФЕВРАЛЬ!L3+МАРТ!L3+АПРЕЛЬ!L3</f>
        <v>2100</v>
      </c>
      <c r="M3" s="98"/>
      <c r="N3" s="98"/>
      <c r="O3" s="189"/>
      <c r="P3" s="101"/>
      <c r="Q3" s="98">
        <f>ЯНВАРЬ!Q3+ФЕВРАЛЬ!Q3+МАРТ!Q3+АПРЕЛЬ!Q3</f>
        <v>1218</v>
      </c>
      <c r="R3" s="98">
        <f>ЯНВАРЬ!R3+ФЕВРАЛЬ!R3+МАРТ!R3+АПРЕЛЬ!R3</f>
        <v>-26</v>
      </c>
      <c r="S3" s="101">
        <f>Q3+R3</f>
        <v>1192</v>
      </c>
      <c r="T3" s="98">
        <f>ЯНВАРЬ!T3+ФЕВРАЛЬ!T3+МАРТ!T3+АПРЕЛЬ!T3</f>
        <v>1058102.31</v>
      </c>
      <c r="U3" s="98">
        <f>ЯНВАРЬ!U3+ФЕВРАЛЬ!U3+МАРТ!U3+АПРЕЛЬ!U3</f>
        <v>-22461.41</v>
      </c>
      <c r="V3" s="101">
        <f>T3+U3</f>
        <v>1035640.9</v>
      </c>
      <c r="W3" s="98">
        <f>ЯНВАРЬ!W3+ФЕВРАЛЬ!W3+МАРТ!W3+АПРЕЛЬ!W3</f>
        <v>1596921.52</v>
      </c>
      <c r="X3" s="98">
        <f>ЯНВАРЬ!X3+ФЕВРАЛЬ!X3+МАРТ!X3+АПРЕЛЬ!X3</f>
        <v>-34549.949999999997</v>
      </c>
      <c r="Y3" s="269">
        <f t="shared" ref="Y3:Y6" si="1">W3+X3</f>
        <v>1562371.57</v>
      </c>
      <c r="Z3" s="101">
        <f>L3*M3*N3/100</f>
        <v>0</v>
      </c>
      <c r="AA3" s="103">
        <f t="shared" ref="AA3:AA43" si="2">Y3/$Y$70</f>
        <v>0.16713846807968585</v>
      </c>
      <c r="AB3" s="101">
        <f>S3*I3</f>
        <v>170432.15999999997</v>
      </c>
      <c r="AC3" s="98">
        <f>ЯНВАРЬ!AC3+ФЕВРАЛЬ!AC3+МАРТ!AC3+АПРЕЛЬ!AC3</f>
        <v>586437.66999999993</v>
      </c>
      <c r="AD3" s="103">
        <f t="shared" ref="AD3:AD56" si="3">IF(Y3=0,0,AC3/Y3)</f>
        <v>0.37535096084729697</v>
      </c>
      <c r="AE3" s="98">
        <f>ЯНВАРЬ!AE3+ФЕВРАЛЬ!AE3+МАРТ!AE3+АПРЕЛЬ!AE3</f>
        <v>154381.28000000009</v>
      </c>
      <c r="AF3" s="98">
        <f>ЯНВАРЬ!AF3+ФЕВРАЛЬ!AF3+МАРТ!AF3+АПРЕЛЬ!AF3</f>
        <v>206902</v>
      </c>
      <c r="AG3" s="98">
        <f>ЯНВАРЬ!AG3+ФЕВРАЛЬ!AG3+МАРТ!AG3+АПРЕЛЬ!AG3</f>
        <v>33774</v>
      </c>
      <c r="AH3" s="98">
        <f>ЯНВАРЬ!AH3+ФЕВРАЛЬ!AH3+МАРТ!AH3</f>
        <v>0</v>
      </c>
      <c r="AI3" s="98">
        <f>ЯНВАРЬ!AI3+ФЕВРАЛЬ!AI3+МАРТ!AI3+АПРЕЛЬ!AI3</f>
        <v>8392.0797669820204</v>
      </c>
      <c r="AJ3" s="98">
        <f>ЯНВАРЬ!AJ3+ФЕВРАЛЬ!AJ3+МАРТ!AJ3+АПРЕЛЬ!AJ3</f>
        <v>90</v>
      </c>
      <c r="AK3" s="98">
        <f>ЯНВАРЬ!AK3+ФЕВРАЛЬ!AK3+МАРТ!AK3+АПРЕЛЬ!AK3</f>
        <v>10386.167762535537</v>
      </c>
      <c r="AL3" s="105">
        <f>Y3-AB3-AC3-AE3-AF3-AG3-AH3-AI3-AK3-AJ3</f>
        <v>391576.21247048269</v>
      </c>
      <c r="AM3" s="106"/>
      <c r="AN3" s="107">
        <f t="shared" ref="AN3:AN43" si="4">IF(S3=0,0,Y3/S3)</f>
        <v>1310.7144043624162</v>
      </c>
      <c r="AO3" s="108">
        <f t="shared" ref="AO3:AO43" si="5">I3</f>
        <v>142.97999999999999</v>
      </c>
      <c r="AP3" s="108">
        <f t="shared" ref="AP3:AP43" si="6">IF(S3=0,0,AC3/S3)</f>
        <v>491.97791107382545</v>
      </c>
      <c r="AQ3" s="108">
        <f>IF(Q3=0,AE3/1,AE3/Q3)</f>
        <v>126.74981937602634</v>
      </c>
      <c r="AR3" s="108">
        <f>IF(Q3=0,0,(AF3+AG3)/Q3)</f>
        <v>197.59934318555008</v>
      </c>
      <c r="AS3" s="108">
        <f>_xlfn.IFS(S3=0,AL3,S3&lt;0,AL3/-S3,S3&gt;0,AL3/S3)</f>
        <v>328.50353395174722</v>
      </c>
      <c r="AT3" s="103">
        <f t="shared" ref="AT3" si="7">IF(AN3=0,0,AS3/AN3)</f>
        <v>0.25062937651283723</v>
      </c>
      <c r="AU3" s="103">
        <f t="shared" ref="AU3" si="8">IF(AO3=0,0,AS3/AO3)</f>
        <v>2.2975488456549673</v>
      </c>
      <c r="AV3" s="109"/>
      <c r="AW3" s="104">
        <f t="shared" ref="AW3:AW43" si="9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/>
      <c r="F4" s="101"/>
      <c r="G4" s="101"/>
      <c r="H4" s="101"/>
      <c r="I4" s="101">
        <v>123.09</v>
      </c>
      <c r="J4" s="101">
        <f t="shared" si="0"/>
        <v>0</v>
      </c>
      <c r="K4" s="98"/>
      <c r="L4" s="98">
        <f>ЯНВАРЬ!L4+ФЕВРАЛЬ!L4+МАРТ!L4+АПРЕЛЬ!L4</f>
        <v>4867</v>
      </c>
      <c r="M4" s="98"/>
      <c r="N4" s="98"/>
      <c r="O4" s="189"/>
      <c r="P4" s="101"/>
      <c r="Q4" s="98">
        <f>ЯНВАРЬ!Q4+ФЕВРАЛЬ!Q4+МАРТ!Q4+АПРЕЛЬ!Q4</f>
        <v>2859</v>
      </c>
      <c r="R4" s="98">
        <f>ЯНВАРЬ!R4+ФЕВРАЛЬ!R4+МАРТ!R4+АПРЕЛЬ!R4</f>
        <v>-51</v>
      </c>
      <c r="S4" s="101">
        <f t="shared" ref="S4:S56" si="10">Q4+R4</f>
        <v>2808</v>
      </c>
      <c r="T4" s="98">
        <f>ЯНВАРЬ!T4+ФЕВРАЛЬ!T4+МАРТ!T4+АПРЕЛЬ!T4</f>
        <v>2326387.8200000003</v>
      </c>
      <c r="U4" s="98">
        <f>ЯНВАРЬ!U4+ФЕВРАЛЬ!U4+МАРТ!U4+АПРЕЛЬ!U4</f>
        <v>-41988.99</v>
      </c>
      <c r="V4" s="101">
        <f t="shared" ref="V4:V6" si="11">T4+U4</f>
        <v>2284398.83</v>
      </c>
      <c r="W4" s="98">
        <f>ЯНВАРЬ!W4+ФЕВРАЛЬ!W4+МАРТ!W4+АПРЕЛЬ!W4</f>
        <v>3467042.830000001</v>
      </c>
      <c r="X4" s="98">
        <f>ЯНВАРЬ!X4+ФЕВРАЛЬ!X4+МАРТ!X4+АПРЕЛЬ!X4</f>
        <v>-62134.67</v>
      </c>
      <c r="Y4" s="269">
        <f t="shared" si="1"/>
        <v>3404908.1600000011</v>
      </c>
      <c r="Z4" s="101">
        <f t="shared" ref="Z4:Z43" si="12">L4*M4*N4/100</f>
        <v>0</v>
      </c>
      <c r="AA4" s="103">
        <f t="shared" si="2"/>
        <v>0.36424826510022967</v>
      </c>
      <c r="AB4" s="101">
        <f t="shared" ref="AB4:AB43" si="13">S4*I4</f>
        <v>345636.72000000003</v>
      </c>
      <c r="AC4" s="98">
        <f>ЯНВАРЬ!AC4+ФЕВРАЛЬ!AC4+МАРТ!AC4+АПРЕЛЬ!AC4</f>
        <v>1283851.5900000003</v>
      </c>
      <c r="AD4" s="103">
        <f t="shared" si="3"/>
        <v>0.37705909518569802</v>
      </c>
      <c r="AE4" s="98">
        <f>ЯНВАРЬ!AE4+ФЕВРАЛЬ!AE4+МАРТ!AE4+АПРЕЛЬ!AE4</f>
        <v>347160.41999999987</v>
      </c>
      <c r="AF4" s="98">
        <f>ЯНВАРЬ!AF4+ФЕВРАЛЬ!AF4+МАРТ!AF4+АПРЕЛЬ!AF4</f>
        <v>345604</v>
      </c>
      <c r="AG4" s="98">
        <f>ЯНВАРЬ!AG4+ФЕВРАЛЬ!AG4+МАРТ!AG4+АПРЕЛЬ!AG4</f>
        <v>28754</v>
      </c>
      <c r="AH4" s="98">
        <f>ЯНВАРЬ!AH4+ФЕВРАЛЬ!AH4+МАРТ!AH4</f>
        <v>0</v>
      </c>
      <c r="AI4" s="98">
        <f>ЯНВАРЬ!AI4+ФЕВРАЛЬ!AI4+МАРТ!AI4+АПРЕЛЬ!AI4</f>
        <v>14407.815356309322</v>
      </c>
      <c r="AJ4" s="98">
        <f>ЯНВАРЬ!AJ4+ФЕВРАЛЬ!AJ4+МАРТ!AJ4+АПРЕЛЬ!AJ4</f>
        <v>120</v>
      </c>
      <c r="AK4" s="98">
        <f>ЯНВАРЬ!AK4+ФЕВРАЛЬ!AK4+МАРТ!AK4+АПРЕЛЬ!AK4</f>
        <v>22517.716118313521</v>
      </c>
      <c r="AL4" s="105">
        <f t="shared" ref="AL4:AL56" si="14">Y4-AB4-AC4-AE4-AF4-AG4-AH4-AI4-AK4-AJ4</f>
        <v>1016855.8985253779</v>
      </c>
      <c r="AM4" s="106"/>
      <c r="AN4" s="107">
        <f t="shared" si="4"/>
        <v>1212.5741310541314</v>
      </c>
      <c r="AO4" s="108">
        <f t="shared" si="5"/>
        <v>123.09</v>
      </c>
      <c r="AP4" s="108">
        <f t="shared" si="6"/>
        <v>457.21210470085481</v>
      </c>
      <c r="AQ4" s="108">
        <f t="shared" ref="AQ4:AQ43" si="15">IF(Q4=0,AE4/1,AE4/Q4)</f>
        <v>121.42721930745012</v>
      </c>
      <c r="AR4" s="108">
        <f t="shared" ref="AR4:AR43" si="16">IF(Q4=0,0,(AF4+AG4)/Q4)</f>
        <v>130.94018887722979</v>
      </c>
      <c r="AS4" s="108">
        <f t="array" ref="AS4">_xlfn.IFS(S4=0,AL4,S4&lt;0,AL4/-S4,S4&gt;0,AL4/S4)</f>
        <v>362.12816899051916</v>
      </c>
      <c r="AT4" s="103">
        <f>IF(AN4=0,0,AS4/AN4)</f>
        <v>0.29864414860616312</v>
      </c>
      <c r="AU4" s="103">
        <f>IF(AO4=0,0,AS4/AO4)</f>
        <v>2.941978787801764</v>
      </c>
      <c r="AV4" s="109"/>
      <c r="AW4" s="104">
        <f t="shared" si="9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/>
      <c r="F5" s="101"/>
      <c r="G5" s="101"/>
      <c r="H5" s="101"/>
      <c r="I5" s="101">
        <v>123.09</v>
      </c>
      <c r="J5" s="101">
        <f t="shared" si="0"/>
        <v>0</v>
      </c>
      <c r="K5" s="98"/>
      <c r="L5" s="98">
        <f>ЯНВАРЬ!L5+ФЕВРАЛЬ!L5+МАРТ!L5+АПРЕЛЬ!L5</f>
        <v>641</v>
      </c>
      <c r="M5" s="98"/>
      <c r="N5" s="98"/>
      <c r="O5" s="189"/>
      <c r="P5" s="101"/>
      <c r="Q5" s="98">
        <f>ЯНВАРЬ!Q5+ФЕВРАЛЬ!Q5+МАРТ!Q5+АПРЕЛЬ!Q5</f>
        <v>364</v>
      </c>
      <c r="R5" s="98">
        <f>ЯНВАРЬ!R5+ФЕВРАЛЬ!R5+МАРТ!R5+АПРЕЛЬ!R5</f>
        <v>-5</v>
      </c>
      <c r="S5" s="101">
        <f t="shared" si="10"/>
        <v>359</v>
      </c>
      <c r="T5" s="98">
        <f>ЯНВАРЬ!T5+ФЕВРАЛЬ!T5+МАРТ!T5+АПРЕЛЬ!T5</f>
        <v>281915.39</v>
      </c>
      <c r="U5" s="98">
        <f>ЯНВАРЬ!U5+ФЕВРАЛЬ!U5+МАРТ!U5+АПРЕЛЬ!U5</f>
        <v>-3817</v>
      </c>
      <c r="V5" s="101">
        <f t="shared" si="11"/>
        <v>278098.39</v>
      </c>
      <c r="W5" s="98">
        <f>ЯНВАРЬ!W5+ФЕВРАЛЬ!W5+МАРТ!W5+АПРЕЛЬ!W5</f>
        <v>427325.91000000003</v>
      </c>
      <c r="X5" s="98">
        <f>ЯНВАРЬ!X5+ФЕВРАЛЬ!X5+МАРТ!X5+АПРЕЛЬ!X5</f>
        <v>-5818</v>
      </c>
      <c r="Y5" s="269">
        <f t="shared" si="1"/>
        <v>421507.91000000003</v>
      </c>
      <c r="Z5" s="101">
        <f t="shared" si="12"/>
        <v>0</v>
      </c>
      <c r="AA5" s="103">
        <f t="shared" si="2"/>
        <v>4.5091825602580633E-2</v>
      </c>
      <c r="AB5" s="101">
        <f t="shared" si="13"/>
        <v>44189.31</v>
      </c>
      <c r="AC5" s="98">
        <f>ЯНВАРЬ!AC5+ФЕВРАЛЬ!AC5+МАРТ!AC5+АПРЕЛЬ!AC5</f>
        <v>158115.16999999998</v>
      </c>
      <c r="AD5" s="103">
        <f t="shared" si="3"/>
        <v>0.37511791890216239</v>
      </c>
      <c r="AE5" s="98">
        <f>ЯНВАРЬ!AE5+ФЕВРАЛЬ!AE5+МАРТ!AE5+АПРЕЛЬ!AE5</f>
        <v>46366.80999999999</v>
      </c>
      <c r="AF5" s="98">
        <f>ЯНВАРЬ!AF5+ФЕВРАЛЬ!AF5+МАРТ!AF5+АПРЕЛЬ!AF5</f>
        <v>91691</v>
      </c>
      <c r="AG5" s="98">
        <f>ЯНВАРЬ!AG5+ФЕВРАЛЬ!AG5+МАРТ!AG5+АПРЕЛЬ!AG5</f>
        <v>5557</v>
      </c>
      <c r="AH5" s="98">
        <f>ЯНВАРЬ!AH5+ФЕВРАЛЬ!AH5+МАРТ!AH5</f>
        <v>0</v>
      </c>
      <c r="AI5" s="98">
        <f>ЯНВАРЬ!AI5+ФЕВРАЛЬ!AI5+МАРТ!AI5+АПРЕЛЬ!AI5</f>
        <v>6689.6274302226475</v>
      </c>
      <c r="AJ5" s="98">
        <f>ЯНВАРЬ!AJ5+ФЕВРАЛЬ!AJ5+МАРТ!AJ5+АПРЕЛЬ!AJ5</f>
        <v>100</v>
      </c>
      <c r="AK5" s="98">
        <f>ЯНВАРЬ!AK5+ФЕВРАЛЬ!AK5+МАРТ!AK5+АПРЕЛЬ!AK5</f>
        <v>2779.4822933157675</v>
      </c>
      <c r="AL5" s="105">
        <f t="shared" si="14"/>
        <v>66019.510276461631</v>
      </c>
      <c r="AM5" s="106"/>
      <c r="AN5" s="107">
        <f t="shared" si="4"/>
        <v>1174.1167409470752</v>
      </c>
      <c r="AO5" s="108">
        <f t="shared" si="5"/>
        <v>123.09</v>
      </c>
      <c r="AP5" s="108">
        <f t="shared" si="6"/>
        <v>440.43222841225622</v>
      </c>
      <c r="AQ5" s="108">
        <f t="shared" si="15"/>
        <v>127.38134615384612</v>
      </c>
      <c r="AR5" s="108">
        <f t="shared" si="16"/>
        <v>267.16483516483515</v>
      </c>
      <c r="AS5" s="108">
        <f t="array" ref="AS5">_xlfn.IFS(S5=0,AL5,S5&lt;0,AL5/-S5,S5&gt;0,AL5/S5)</f>
        <v>183.8983573160491</v>
      </c>
      <c r="AT5" s="103">
        <f>IF(AN5=0,0,AS5/AN5)</f>
        <v>0.15662697830857225</v>
      </c>
      <c r="AU5" s="103">
        <f>IF(AO5=0,0,AS5/AO5)</f>
        <v>1.4940154140551556</v>
      </c>
      <c r="AV5" s="109"/>
      <c r="AW5" s="104">
        <f t="shared" si="9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/>
      <c r="F6" s="101"/>
      <c r="G6" s="101"/>
      <c r="H6" s="101"/>
      <c r="I6" s="101">
        <v>123.09</v>
      </c>
      <c r="J6" s="101">
        <f t="shared" si="0"/>
        <v>0</v>
      </c>
      <c r="K6" s="98"/>
      <c r="L6" s="98">
        <f>ЯНВАРЬ!L6+ФЕВРАЛЬ!L6+МАРТ!L6+АПРЕЛЬ!L6</f>
        <v>633</v>
      </c>
      <c r="M6" s="98"/>
      <c r="N6" s="98"/>
      <c r="O6" s="189"/>
      <c r="P6" s="101"/>
      <c r="Q6" s="98">
        <f>ЯНВАРЬ!Q6+ФЕВРАЛЬ!Q6+МАРТ!Q6+АПРЕЛЬ!Q6</f>
        <v>418</v>
      </c>
      <c r="R6" s="98">
        <f>ЯНВАРЬ!R6+ФЕВРАЛЬ!R6+МАРТ!R6+АПРЕЛЬ!R6</f>
        <v>-7</v>
      </c>
      <c r="S6" s="101">
        <f t="shared" si="10"/>
        <v>411</v>
      </c>
      <c r="T6" s="98">
        <f>ЯНВАРЬ!T6+ФЕВРАЛЬ!T6+МАРТ!T6+АПРЕЛЬ!T6</f>
        <v>335019.82</v>
      </c>
      <c r="U6" s="98">
        <f>ЯНВАРЬ!U6+ФЕВРАЛЬ!U6+МАРТ!U6+АПРЕЛЬ!U6</f>
        <v>-5453</v>
      </c>
      <c r="V6" s="101">
        <f t="shared" si="11"/>
        <v>329566.82</v>
      </c>
      <c r="W6" s="98">
        <f>ЯНВАРЬ!W6+ФЕВРАЛЬ!W6+МАРТ!W6+АПРЕЛЬ!W6</f>
        <v>509618.94</v>
      </c>
      <c r="X6" s="98">
        <f>ЯНВАРЬ!X6+ФЕВРАЛЬ!X6+МАРТ!X6+АПРЕЛЬ!X6</f>
        <v>-8604</v>
      </c>
      <c r="Y6" s="269">
        <f t="shared" si="1"/>
        <v>501014.94</v>
      </c>
      <c r="Z6" s="101">
        <f t="shared" si="12"/>
        <v>0</v>
      </c>
      <c r="AA6" s="103">
        <f t="shared" si="2"/>
        <v>5.3597281955556658E-2</v>
      </c>
      <c r="AB6" s="101">
        <f t="shared" si="13"/>
        <v>50589.99</v>
      </c>
      <c r="AC6" s="98">
        <f>ЯНВАРЬ!AC6+ФЕВРАЛЬ!AC6+МАРТ!AC6+АПРЕЛЬ!AC6</f>
        <v>186723.66</v>
      </c>
      <c r="AD6" s="103">
        <f t="shared" si="3"/>
        <v>0.3726908023940364</v>
      </c>
      <c r="AE6" s="98">
        <f>ЯНВАРЬ!AE6+ФЕВРАЛЬ!AE6+МАРТ!AE6+АПРЕЛЬ!AE6</f>
        <v>42585.210000000006</v>
      </c>
      <c r="AF6" s="98">
        <f>ЯНВАРЬ!AF6+ФЕВРАЛЬ!AF6+МАРТ!AF6+АПРЕЛЬ!AF6</f>
        <v>51000</v>
      </c>
      <c r="AG6" s="98">
        <f>ЯНВАРЬ!AG6+ФЕВРАЛЬ!AG6+МАРТ!AG6+АПРЕЛЬ!AG6</f>
        <v>14379</v>
      </c>
      <c r="AH6" s="98">
        <f>ЯНВАРЬ!AH6+ФЕВРАЛЬ!AH6+МАРТ!AH6</f>
        <v>0</v>
      </c>
      <c r="AI6" s="98">
        <f>ЯНВАРЬ!AI6+ФЕВРАЛЬ!AI6+МАРТ!AI6+АПРЕЛЬ!AI6</f>
        <v>6747.8906314570904</v>
      </c>
      <c r="AJ6" s="98">
        <f>ЯНВАРЬ!AJ6+ФЕВРАЛЬ!AJ6+МАРТ!AJ6+АПРЕЛЬ!AJ6</f>
        <v>80</v>
      </c>
      <c r="AK6" s="98">
        <f>ЯНВАРЬ!AK6+ФЕВРАЛЬ!AK6+МАРТ!AK6+АПРЕЛЬ!AK6</f>
        <v>3311.7179338213618</v>
      </c>
      <c r="AL6" s="105">
        <f t="shared" si="14"/>
        <v>145597.47143472155</v>
      </c>
      <c r="AM6" s="106"/>
      <c r="AN6" s="107">
        <f t="shared" si="4"/>
        <v>1219.0144525547446</v>
      </c>
      <c r="AO6" s="108">
        <f t="shared" si="5"/>
        <v>123.09</v>
      </c>
      <c r="AP6" s="108">
        <f t="shared" si="6"/>
        <v>454.31547445255478</v>
      </c>
      <c r="AQ6" s="108">
        <f t="shared" si="15"/>
        <v>101.87849282296652</v>
      </c>
      <c r="AR6" s="108">
        <f t="shared" si="16"/>
        <v>156.40909090909091</v>
      </c>
      <c r="AS6" s="108">
        <f t="array" ref="AS6">_xlfn.IFS(S6=0,AL6,S6&lt;0,AL6/-S6,S6&gt;0,AL6/S6)</f>
        <v>354.25175531562422</v>
      </c>
      <c r="AT6" s="103">
        <f t="shared" ref="AT6:AT43" si="17">IF(AN6=0,0,AS6/AN6)</f>
        <v>0.29060504949158111</v>
      </c>
      <c r="AU6" s="103">
        <f t="shared" ref="AU6:AU43" si="18">IF(AO6=0,0,AS6/AO6)</f>
        <v>2.8779897255311089</v>
      </c>
      <c r="AV6" s="109"/>
      <c r="AW6" s="104">
        <f t="shared" si="9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/>
      <c r="F7" s="101"/>
      <c r="G7" s="101"/>
      <c r="H7" s="101"/>
      <c r="I7" s="101">
        <v>123.09</v>
      </c>
      <c r="J7" s="101">
        <f t="shared" si="0"/>
        <v>0</v>
      </c>
      <c r="K7" s="98"/>
      <c r="L7" s="98">
        <f>ЯНВАРЬ!L7+ФЕВРАЛЬ!L7+МАРТ!L7+АПРЕЛЬ!L7</f>
        <v>428</v>
      </c>
      <c r="M7" s="98"/>
      <c r="N7" s="98"/>
      <c r="O7" s="189"/>
      <c r="P7" s="101"/>
      <c r="Q7" s="98">
        <f>ЯНВАРЬ!Q7+ФЕВРАЛЬ!Q7+МАРТ!Q7+АПРЕЛЬ!Q7</f>
        <v>221</v>
      </c>
      <c r="R7" s="98">
        <f>ЯНВАРЬ!R7+ФЕВРАЛЬ!R7+МАРТ!R7+АПРЕЛЬ!R7</f>
        <v>-3</v>
      </c>
      <c r="S7" s="101">
        <f t="shared" si="10"/>
        <v>218</v>
      </c>
      <c r="T7" s="98">
        <f>ЯНВАРЬ!T7+ФЕВРАЛЬ!T7+МАРТ!T7+АПРЕЛЬ!T7</f>
        <v>171016.30000000002</v>
      </c>
      <c r="U7" s="98">
        <f>ЯНВАРЬ!U7+ФЕВРАЛЬ!U7+МАРТ!U7+АПРЕЛЬ!U7</f>
        <v>-2350</v>
      </c>
      <c r="V7" s="101">
        <f>T7+U7</f>
        <v>168666.30000000002</v>
      </c>
      <c r="W7" s="98">
        <f>ЯНВАРЬ!W7+ФЕВРАЛЬ!W7+МАРТ!W7+АПРЕЛЬ!W7</f>
        <v>261886.28000000003</v>
      </c>
      <c r="X7" s="98">
        <f>ЯНВАРЬ!X7+ФЕВРАЛЬ!X7+МАРТ!X7+АПРЕЛЬ!X7</f>
        <v>-3666</v>
      </c>
      <c r="Y7" s="269">
        <f>W7+X7</f>
        <v>258220.28000000003</v>
      </c>
      <c r="Z7" s="101">
        <f t="shared" si="12"/>
        <v>0</v>
      </c>
      <c r="AA7" s="103">
        <f t="shared" si="2"/>
        <v>2.7623737435460087E-2</v>
      </c>
      <c r="AB7" s="101">
        <f t="shared" si="13"/>
        <v>26833.62</v>
      </c>
      <c r="AC7" s="98">
        <f>ЯНВАРЬ!AC7+ФЕВРАЛЬ!AC7+МАРТ!AC7+АПРЕЛЬ!AC7</f>
        <v>96771.98000000001</v>
      </c>
      <c r="AD7" s="103">
        <f t="shared" si="3"/>
        <v>0.374765219834786</v>
      </c>
      <c r="AE7" s="98">
        <f>ЯНВАРЬ!AE7+ФЕВРАЛЬ!AE7+МАРТ!AE7+АПРЕЛЬ!AE7</f>
        <v>32576.68</v>
      </c>
      <c r="AF7" s="98">
        <f>ЯНВАРЬ!AF7+ФЕВРАЛЬ!AF7+МАРТ!AF7+АПРЕЛЬ!AF7</f>
        <v>46000</v>
      </c>
      <c r="AG7" s="98">
        <f>ЯНВАРЬ!AG7+ФЕВРАЛЬ!AG7+МАРТ!AG7+АПРЕЛЬ!AG7</f>
        <v>13296</v>
      </c>
      <c r="AH7" s="98">
        <f>ЯНВАРЬ!AH7+ФЕВРАЛЬ!AH7+МАРТ!AH7</f>
        <v>0</v>
      </c>
      <c r="AI7" s="98">
        <f>ЯНВАРЬ!AI7+ФЕВРАЛЬ!AI7+МАРТ!AI7+АПРЕЛЬ!AI7</f>
        <v>4691.4032244690698</v>
      </c>
      <c r="AJ7" s="98">
        <f>ЯНВАРЬ!AJ7+ФЕВРАЛЬ!AJ7+МАРТ!AJ7+АПРЕЛЬ!AJ7</f>
        <v>987</v>
      </c>
      <c r="AK7" s="98">
        <f>ЯНВАРЬ!AK7+ФЕВРАЛЬ!AK7+МАРТ!AK7+АПРЕЛЬ!AK7</f>
        <v>1703.004861204359</v>
      </c>
      <c r="AL7" s="105">
        <f t="shared" si="14"/>
        <v>35360.5919143266</v>
      </c>
      <c r="AM7" s="106"/>
      <c r="AN7" s="107">
        <f t="shared" si="4"/>
        <v>1184.4966972477066</v>
      </c>
      <c r="AO7" s="108">
        <f t="shared" si="5"/>
        <v>123.09</v>
      </c>
      <c r="AP7" s="108">
        <f t="shared" si="6"/>
        <v>443.90816513761473</v>
      </c>
      <c r="AQ7" s="108">
        <f t="shared" si="15"/>
        <v>147.40579185520363</v>
      </c>
      <c r="AR7" s="108">
        <f t="shared" si="16"/>
        <v>268.30769230769232</v>
      </c>
      <c r="AS7" s="108">
        <f t="array" ref="AS7">_xlfn.IFS(S7=0,AL7,S7&lt;0,AL7/-S7,S7&gt;0,AL7/S7)</f>
        <v>162.20455006571834</v>
      </c>
      <c r="AT7" s="103">
        <f t="shared" si="17"/>
        <v>0.13693963895603625</v>
      </c>
      <c r="AU7" s="103">
        <f t="shared" si="18"/>
        <v>1.3177719560136349</v>
      </c>
      <c r="AV7" s="109"/>
      <c r="AW7" s="104">
        <f t="shared" si="9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/>
      <c r="F8" s="101"/>
      <c r="G8" s="101"/>
      <c r="H8" s="101"/>
      <c r="I8" s="101">
        <v>123.09</v>
      </c>
      <c r="J8" s="101">
        <f t="shared" si="0"/>
        <v>0</v>
      </c>
      <c r="K8" s="98"/>
      <c r="L8" s="98">
        <f>ЯНВАРЬ!L8+ФЕВРАЛЬ!L8+МАРТ!L8+АПРЕЛЬ!L8</f>
        <v>992</v>
      </c>
      <c r="M8" s="98"/>
      <c r="N8" s="98"/>
      <c r="O8" s="189"/>
      <c r="P8" s="101"/>
      <c r="Q8" s="98">
        <f>ЯНВАРЬ!Q8+ФЕВРАЛЬ!Q8+МАРТ!Q8+АПРЕЛЬ!Q8</f>
        <v>678</v>
      </c>
      <c r="R8" s="98">
        <f>ЯНВАРЬ!R8+ФЕВРАЛЬ!R8+МАРТ!R8+АПРЕЛЬ!R8</f>
        <v>-9</v>
      </c>
      <c r="S8" s="101">
        <f t="shared" si="10"/>
        <v>669</v>
      </c>
      <c r="T8" s="98">
        <f>ЯНВАРЬ!T8+ФЕВРАЛЬ!T8+МАРТ!T8+АПРЕЛЬ!T8</f>
        <v>559793.83000000007</v>
      </c>
      <c r="U8" s="98">
        <f>ЯНВАРЬ!U8+ФЕВРАЛЬ!U8+МАРТ!U8+АПРЕЛЬ!U8</f>
        <v>-6906</v>
      </c>
      <c r="V8" s="101">
        <f t="shared" ref="V8:V56" si="19">T8+U8</f>
        <v>552887.83000000007</v>
      </c>
      <c r="W8" s="98">
        <f>ЯНВАРЬ!W8+ФЕВРАЛЬ!W8+МАРТ!W8+АПРЕЛЬ!W8</f>
        <v>823935.76</v>
      </c>
      <c r="X8" s="98">
        <f>ЯНВАРЬ!X8+ФЕВРАЛЬ!X8+МАРТ!X8+АПРЕЛЬ!X8</f>
        <v>-10926</v>
      </c>
      <c r="Y8" s="269">
        <f t="shared" ref="Y8:Y43" si="20">W8+X8</f>
        <v>813009.76</v>
      </c>
      <c r="Z8" s="101">
        <f t="shared" si="12"/>
        <v>0</v>
      </c>
      <c r="AA8" s="103">
        <f t="shared" si="2"/>
        <v>8.6973680544016205E-2</v>
      </c>
      <c r="AB8" s="101">
        <f t="shared" si="13"/>
        <v>82347.210000000006</v>
      </c>
      <c r="AC8" s="98">
        <f>ЯНВАРЬ!AC8+ФЕВРАЛЬ!AC8+МАРТ!AC8+АПРЕЛЬ!AC8</f>
        <v>303074.74</v>
      </c>
      <c r="AD8" s="103">
        <f t="shared" si="3"/>
        <v>0.3727811828482846</v>
      </c>
      <c r="AE8" s="98">
        <f>ЯНВАРЬ!AE8+ФЕВРАЛЬ!AE8+МАРТ!AE8+АПРЕЛЬ!AE8</f>
        <v>69708.37000000001</v>
      </c>
      <c r="AF8" s="98">
        <f>ЯНВАРЬ!AF8+ФЕВРАЛЬ!AF8+МАРТ!AF8+АПРЕЛЬ!AF8</f>
        <v>82361</v>
      </c>
      <c r="AG8" s="98">
        <f>ЯНВАРЬ!AG8+ФЕВРАЛЬ!AG8+МАРТ!AG8+АПРЕЛЬ!AG8</f>
        <v>25225</v>
      </c>
      <c r="AH8" s="98">
        <f>ЯНВАРЬ!AH8+ФЕВРАЛЬ!AH8+МАРТ!AH8</f>
        <v>0</v>
      </c>
      <c r="AI8" s="98">
        <f>ЯНВАРЬ!AI8+ФЕВРАЛЬ!AI8+МАРТ!AI8+АПРЕЛЬ!AI8</f>
        <v>4899.9105142296994</v>
      </c>
      <c r="AJ8" s="98">
        <f>ЯНВАРЬ!AJ8+ФЕВРАЛЬ!AJ8+МАРТ!AJ8+АПРЕЛЬ!AJ8</f>
        <v>0</v>
      </c>
      <c r="AK8" s="98">
        <f>ЯНВАРЬ!AK8+ФЕВРАЛЬ!AK8+МАРТ!AK8+АПРЕЛЬ!AK8</f>
        <v>5483.4510543562837</v>
      </c>
      <c r="AL8" s="105">
        <f t="shared" si="14"/>
        <v>239910.07843141406</v>
      </c>
      <c r="AM8" s="106"/>
      <c r="AN8" s="107">
        <f t="shared" si="4"/>
        <v>1215.261225710015</v>
      </c>
      <c r="AO8" s="108">
        <f t="shared" si="5"/>
        <v>123.09</v>
      </c>
      <c r="AP8" s="108">
        <f t="shared" si="6"/>
        <v>453.02651718983554</v>
      </c>
      <c r="AQ8" s="108">
        <f t="shared" si="15"/>
        <v>102.81470501474928</v>
      </c>
      <c r="AR8" s="108">
        <f t="shared" si="16"/>
        <v>158.68141592920355</v>
      </c>
      <c r="AS8" s="108">
        <f t="array" ref="AS8">_xlfn.IFS(S8=0,AL8,S8&lt;0,AL8/-S8,S8&gt;0,AL8/S8)</f>
        <v>358.60998270764435</v>
      </c>
      <c r="AT8" s="103">
        <f t="shared" si="17"/>
        <v>0.29508880487660327</v>
      </c>
      <c r="AU8" s="103">
        <f t="shared" si="18"/>
        <v>2.9133965611149919</v>
      </c>
      <c r="AV8" s="109"/>
      <c r="AW8" s="104">
        <f t="shared" si="9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/>
      <c r="F9" s="101"/>
      <c r="G9" s="101"/>
      <c r="H9" s="101"/>
      <c r="I9" s="101">
        <v>169.89</v>
      </c>
      <c r="J9" s="101">
        <f t="shared" si="0"/>
        <v>0</v>
      </c>
      <c r="K9" s="98"/>
      <c r="L9" s="98">
        <f>ЯНВАРЬ!L9+ФЕВРАЛЬ!L9+МАРТ!L9+АПРЕЛЬ!L9</f>
        <v>484</v>
      </c>
      <c r="M9" s="98"/>
      <c r="N9" s="98"/>
      <c r="O9" s="189"/>
      <c r="P9" s="101"/>
      <c r="Q9" s="98">
        <f>ЯНВАРЬ!Q9+ФЕВРАЛЬ!Q9+МАРТ!Q9+АПРЕЛЬ!Q9</f>
        <v>284</v>
      </c>
      <c r="R9" s="98">
        <f>ЯНВАРЬ!R9+ФЕВРАЛЬ!R9+МАРТ!R9+АПРЕЛЬ!R9</f>
        <v>-7</v>
      </c>
      <c r="S9" s="101">
        <f t="shared" si="10"/>
        <v>277</v>
      </c>
      <c r="T9" s="98">
        <f>ЯНВАРЬ!T9+ФЕВРАЛЬ!T9+МАРТ!T9+АПРЕЛЬ!T9</f>
        <v>246330.15</v>
      </c>
      <c r="U9" s="98">
        <f>ЯНВАРЬ!U9+ФЕВРАЛЬ!U9+МАРТ!U9+АПРЕЛЬ!U9</f>
        <v>-6127</v>
      </c>
      <c r="V9" s="101">
        <f t="shared" si="19"/>
        <v>240203.15</v>
      </c>
      <c r="W9" s="98">
        <f>ЯНВАРЬ!W9+ФЕВРАЛЬ!W9+МАРТ!W9+АПРЕЛЬ!W9</f>
        <v>372027.19999999995</v>
      </c>
      <c r="X9" s="98">
        <f>ЯНВАРЬ!X9+ФЕВРАЛЬ!X9+МАРТ!X9+АПРЕЛЬ!X9</f>
        <v>-9225</v>
      </c>
      <c r="Y9" s="269">
        <f t="shared" si="20"/>
        <v>362802.19999999995</v>
      </c>
      <c r="Z9" s="101">
        <f t="shared" si="12"/>
        <v>0</v>
      </c>
      <c r="AA9" s="103">
        <f t="shared" si="2"/>
        <v>3.8811640641886358E-2</v>
      </c>
      <c r="AB9" s="101">
        <f t="shared" si="13"/>
        <v>47059.53</v>
      </c>
      <c r="AC9" s="98">
        <f>ЯНВАРЬ!AC9+ФЕВРАЛЬ!AC9+МАРТ!AC9+АПРЕЛЬ!AC9</f>
        <v>135794.60999999999</v>
      </c>
      <c r="AD9" s="103">
        <f t="shared" si="3"/>
        <v>0.37429378873667252</v>
      </c>
      <c r="AE9" s="98">
        <f>ЯНВАРЬ!AE9+ФЕВРАЛЬ!AE9+МАРТ!AE9+АПРЕЛЬ!AE9</f>
        <v>39094.640000000007</v>
      </c>
      <c r="AF9" s="98">
        <f>ЯНВАРЬ!AF9+ФЕВРАЛЬ!AF9+МАРТ!AF9+АПРЕЛЬ!AF9</f>
        <v>7000</v>
      </c>
      <c r="AG9" s="98">
        <f>ЯНВАРЬ!AG9+ФЕВРАЛЬ!AG9+МАРТ!AG9+АПРЕЛЬ!AG9</f>
        <v>9842</v>
      </c>
      <c r="AH9" s="98">
        <f>ЯНВАРЬ!AH9+ФЕВРАЛЬ!AH9+МАРТ!AH9</f>
        <v>0</v>
      </c>
      <c r="AI9" s="98">
        <f>ЯНВАРЬ!AI9+ФЕВРАЛЬ!AI9+МАРТ!AI9+АПРЕЛЬ!AI9</f>
        <v>1355.6127124798422</v>
      </c>
      <c r="AJ9" s="98">
        <f>ЯНВАРЬ!AJ9+ФЕВРАЛЬ!AJ9+МАРТ!AJ9+АПРЕЛЬ!AJ9</f>
        <v>10</v>
      </c>
      <c r="AK9" s="98">
        <f>ЯНВАРЬ!AK9+ФЕВРАЛЬ!AK9+МАРТ!AK9+АПРЕЛЬ!AK9</f>
        <v>2421.6938724022939</v>
      </c>
      <c r="AL9" s="105">
        <f t="shared" si="14"/>
        <v>120224.1134151178</v>
      </c>
      <c r="AM9" s="106"/>
      <c r="AN9" s="107">
        <f t="shared" si="4"/>
        <v>1309.7552346570396</v>
      </c>
      <c r="AO9" s="108">
        <f t="shared" si="5"/>
        <v>169.89</v>
      </c>
      <c r="AP9" s="108">
        <f t="shared" si="6"/>
        <v>490.23324909747288</v>
      </c>
      <c r="AQ9" s="108">
        <f t="shared" si="15"/>
        <v>137.65718309859156</v>
      </c>
      <c r="AR9" s="108">
        <f t="shared" si="16"/>
        <v>59.302816901408448</v>
      </c>
      <c r="AS9" s="108">
        <f t="array" ref="AS9">_xlfn.IFS(S9=0,AL9,S9&lt;0,AL9/-S9,S9&gt;0,AL9/S9)</f>
        <v>434.02207009067797</v>
      </c>
      <c r="AT9" s="103">
        <f t="shared" si="17"/>
        <v>0.33137647295170153</v>
      </c>
      <c r="AU9" s="103">
        <f t="shared" si="18"/>
        <v>2.5547240572763434</v>
      </c>
      <c r="AV9" s="109"/>
      <c r="AW9" s="104">
        <f t="shared" si="9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/>
      <c r="F10" s="101"/>
      <c r="G10" s="101"/>
      <c r="H10" s="101"/>
      <c r="I10" s="101">
        <v>169.89</v>
      </c>
      <c r="J10" s="101">
        <f t="shared" si="0"/>
        <v>0</v>
      </c>
      <c r="K10" s="98"/>
      <c r="L10" s="98">
        <f>ЯНВАРЬ!L10+ФЕВРАЛЬ!L10+МАРТ!L10+АПРЕЛЬ!L10</f>
        <v>71</v>
      </c>
      <c r="M10" s="98"/>
      <c r="N10" s="98"/>
      <c r="O10" s="189"/>
      <c r="P10" s="101"/>
      <c r="Q10" s="98">
        <f>ЯНВАРЬ!Q10+ФЕВРАЛЬ!Q10+МАРТ!Q10+АПРЕЛЬ!Q10</f>
        <v>35</v>
      </c>
      <c r="R10" s="98">
        <f>ЯНВАРЬ!R10+ФЕВРАЛЬ!R10+МАРТ!R10+АПРЕЛЬ!R10</f>
        <v>-1</v>
      </c>
      <c r="S10" s="101">
        <f t="shared" si="10"/>
        <v>34</v>
      </c>
      <c r="T10" s="98">
        <f>ЯНВАРЬ!T10+ФЕВРАЛЬ!T10+МАРТ!T10+АПРЕЛЬ!T10</f>
        <v>26953.559999999998</v>
      </c>
      <c r="U10" s="98">
        <f>ЯНВАРЬ!U10+ФЕВРАЛЬ!U10+МАРТ!U10+АПРЕЛЬ!U10</f>
        <v>-931</v>
      </c>
      <c r="V10" s="101">
        <f t="shared" si="19"/>
        <v>26022.559999999998</v>
      </c>
      <c r="W10" s="98">
        <f>ЯНВАРЬ!W10+ФЕВРАЛЬ!W10+МАРТ!W10+АПРЕЛЬ!W10</f>
        <v>40067.14</v>
      </c>
      <c r="X10" s="98">
        <f>ЯНВАРЬ!X10+ФЕВРАЛЬ!X10+МАРТ!X10+АПРЕЛЬ!X10</f>
        <v>-1199</v>
      </c>
      <c r="Y10" s="269">
        <f t="shared" si="20"/>
        <v>38868.14</v>
      </c>
      <c r="Z10" s="101">
        <f t="shared" si="12"/>
        <v>0</v>
      </c>
      <c r="AA10" s="103">
        <f t="shared" si="2"/>
        <v>4.1580130498065585E-3</v>
      </c>
      <c r="AB10" s="101">
        <f t="shared" si="13"/>
        <v>5776.2599999999993</v>
      </c>
      <c r="AC10" s="98">
        <f>ЯНВАРЬ!AC10+ФЕВРАЛЬ!AC10+МАРТ!AC10+АПРЕЛЬ!AC10</f>
        <v>14500.410000000002</v>
      </c>
      <c r="AD10" s="103">
        <f t="shared" si="3"/>
        <v>0.3730667328048114</v>
      </c>
      <c r="AE10" s="98">
        <f>ЯНВАРЬ!AE10+ФЕВРАЛЬ!AE10+МАРТ!AE10+АПРЕЛЬ!AE10</f>
        <v>5897.5599999999995</v>
      </c>
      <c r="AF10" s="98">
        <f>ЯНВАРЬ!AF10+ФЕВРАЛЬ!AF10+МАРТ!AF10+АПРЕЛЬ!AF10</f>
        <v>4000</v>
      </c>
      <c r="AG10" s="98">
        <f>ЯНВАРЬ!AG10+ФЕВРАЛЬ!AG10+МАРТ!AG10+АПРЕЛЬ!AG10</f>
        <v>3000</v>
      </c>
      <c r="AH10" s="98">
        <f>ЯНВАРЬ!AH10+ФЕВРАЛЬ!AH10+МАРТ!AH10</f>
        <v>0</v>
      </c>
      <c r="AI10" s="98">
        <f>ЯНВАРЬ!AI10+ФЕВРАЛЬ!AI10+МАРТ!AI10+АПРЕЛЬ!AI10</f>
        <v>272.3066559253258</v>
      </c>
      <c r="AJ10" s="98">
        <f>ЯНВАРЬ!AJ10+ФЕВРАЛЬ!AJ10+МАРТ!AJ10+АПРЕЛЬ!AJ10</f>
        <v>0</v>
      </c>
      <c r="AK10" s="98">
        <f>ЯНВАРЬ!AK10+ФЕВРАЛЬ!AK10+МАРТ!AK10+АПРЕЛЬ!AK10</f>
        <v>258.5805576645306</v>
      </c>
      <c r="AL10" s="105">
        <f t="shared" si="14"/>
        <v>5163.022786410138</v>
      </c>
      <c r="AM10" s="106"/>
      <c r="AN10" s="107">
        <f t="shared" si="4"/>
        <v>1143.1805882352942</v>
      </c>
      <c r="AO10" s="108">
        <f t="shared" si="5"/>
        <v>169.89</v>
      </c>
      <c r="AP10" s="108">
        <f t="shared" si="6"/>
        <v>426.4826470588236</v>
      </c>
      <c r="AQ10" s="108">
        <f t="shared" si="15"/>
        <v>168.50171428571426</v>
      </c>
      <c r="AR10" s="108">
        <f t="shared" si="16"/>
        <v>200</v>
      </c>
      <c r="AS10" s="108">
        <f t="array" ref="AS10">_xlfn.IFS(S10=0,AL10,S10&lt;0,AL10/-S10,S10&gt;0,AL10/S10)</f>
        <v>151.85361136500407</v>
      </c>
      <c r="AT10" s="103">
        <f t="shared" si="17"/>
        <v>0.13283431587953881</v>
      </c>
      <c r="AU10" s="103">
        <f t="shared" si="18"/>
        <v>0.893834901200801</v>
      </c>
      <c r="AV10" s="109"/>
      <c r="AW10" s="104">
        <f t="shared" si="9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/>
      <c r="F11" s="101"/>
      <c r="G11" s="101"/>
      <c r="H11" s="101"/>
      <c r="I11" s="101">
        <v>169.89</v>
      </c>
      <c r="J11" s="101">
        <f t="shared" si="0"/>
        <v>0</v>
      </c>
      <c r="K11" s="98"/>
      <c r="L11" s="98">
        <f>ЯНВАРЬ!L11+ФЕВРАЛЬ!L11+МАРТ!L11+АПРЕЛЬ!L11</f>
        <v>64</v>
      </c>
      <c r="M11" s="98"/>
      <c r="N11" s="98"/>
      <c r="O11" s="189"/>
      <c r="P11" s="101"/>
      <c r="Q11" s="98">
        <f>ЯНВАРЬ!Q11+ФЕВРАЛЬ!Q11+МАРТ!Q11+АПРЕЛЬ!Q11</f>
        <v>41</v>
      </c>
      <c r="R11" s="98">
        <f>ЯНВАРЬ!R11+ФЕВРАЛЬ!R11+МАРТ!R11+АПРЕЛЬ!R11</f>
        <v>0</v>
      </c>
      <c r="S11" s="101">
        <f t="shared" si="10"/>
        <v>41</v>
      </c>
      <c r="T11" s="98">
        <f>ЯНВАРЬ!T11+ФЕВРАЛЬ!T11+МАРТ!T11+АПРЕЛЬ!T11</f>
        <v>28184.92</v>
      </c>
      <c r="U11" s="98">
        <f>ЯНВАРЬ!U11+ФЕВРАЛЬ!U11+МАРТ!U11+АПРЕЛЬ!U11</f>
        <v>0</v>
      </c>
      <c r="V11" s="101">
        <f t="shared" si="19"/>
        <v>28184.92</v>
      </c>
      <c r="W11" s="98">
        <f>ЯНВАРЬ!W11+ФЕВРАЛЬ!W11+МАРТ!W11+АПРЕЛЬ!W11</f>
        <v>42523.46</v>
      </c>
      <c r="X11" s="98">
        <f>ЯНВАРЬ!X11+ФЕВРАЛЬ!X11+МАРТ!X11+АПРЕЛЬ!X11</f>
        <v>0</v>
      </c>
      <c r="Y11" s="269">
        <f t="shared" si="20"/>
        <v>42523.46</v>
      </c>
      <c r="Z11" s="101">
        <f t="shared" si="12"/>
        <v>0</v>
      </c>
      <c r="AA11" s="103">
        <f t="shared" si="2"/>
        <v>4.5490497256345996E-3</v>
      </c>
      <c r="AB11" s="101">
        <f t="shared" si="13"/>
        <v>6965.49</v>
      </c>
      <c r="AC11" s="98">
        <f>ЯНВАРЬ!AC11+ФЕВРАЛЬ!AC11+МАРТ!AC11+АПРЕЛЬ!AC11</f>
        <v>16009.900000000001</v>
      </c>
      <c r="AD11" s="103">
        <f t="shared" si="3"/>
        <v>0.3764957037832764</v>
      </c>
      <c r="AE11" s="98">
        <f>ЯНВАРЬ!AE11+ФЕВРАЛЬ!AE11+МАРТ!AE11+АПРЕЛЬ!AE11</f>
        <v>5181.8099999999995</v>
      </c>
      <c r="AF11" s="98">
        <f>ЯНВАРЬ!AF11+ФЕВРАЛЬ!AF11+МАРТ!AF11+АПРЕЛЬ!AF11</f>
        <v>0</v>
      </c>
      <c r="AG11" s="98">
        <f>ЯНВАРЬ!AG11+ФЕВРАЛЬ!AG11+МАРТ!AG11+АПРЕЛЬ!AG11</f>
        <v>0</v>
      </c>
      <c r="AH11" s="98">
        <f>ЯНВАРЬ!AH11+ФЕВРАЛЬ!AH11+МАРТ!AH11</f>
        <v>0</v>
      </c>
      <c r="AI11" s="98">
        <f>ЯНВАРЬ!AI11+ФЕВРАЛЬ!AI11+МАРТ!AI11+АПРЕЛЬ!AI11</f>
        <v>268.97394745904433</v>
      </c>
      <c r="AJ11" s="98">
        <f>ЯНВАРЬ!AJ11+ФЕВРАЛЬ!AJ11+МАРТ!AJ11+АПРЕЛЬ!AJ11</f>
        <v>10</v>
      </c>
      <c r="AK11" s="98">
        <f>ЯНВАРЬ!AK11+ФЕВРАЛЬ!AK11+МАРТ!AK11+АПРЕЛЬ!AK11</f>
        <v>283.59086934301092</v>
      </c>
      <c r="AL11" s="105">
        <f t="shared" si="14"/>
        <v>13803.695183197946</v>
      </c>
      <c r="AM11" s="106"/>
      <c r="AN11" s="107">
        <f t="shared" si="4"/>
        <v>1037.1575609756098</v>
      </c>
      <c r="AO11" s="108">
        <f t="shared" si="5"/>
        <v>169.89</v>
      </c>
      <c r="AP11" s="108">
        <f t="shared" si="6"/>
        <v>390.48536585365855</v>
      </c>
      <c r="AQ11" s="108">
        <f t="shared" si="15"/>
        <v>126.38560975609755</v>
      </c>
      <c r="AR11" s="108">
        <f t="shared" si="16"/>
        <v>0</v>
      </c>
      <c r="AS11" s="108">
        <f t="array" ref="AS11">_xlfn.IFS(S11=0,AL11,S11&lt;0,AL11/-S11,S11&gt;0,AL11/S11)</f>
        <v>336.67549227312065</v>
      </c>
      <c r="AT11" s="103">
        <f t="shared" si="17"/>
        <v>0.32461364111005891</v>
      </c>
      <c r="AU11" s="103">
        <f t="shared" si="18"/>
        <v>1.9817263657255912</v>
      </c>
      <c r="AV11" s="109"/>
      <c r="AW11" s="104">
        <f t="shared" si="9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/>
      <c r="F12" s="101"/>
      <c r="G12" s="101"/>
      <c r="H12" s="101"/>
      <c r="I12" s="101">
        <v>169.89</v>
      </c>
      <c r="J12" s="101">
        <f t="shared" si="0"/>
        <v>0</v>
      </c>
      <c r="K12" s="98"/>
      <c r="L12" s="98">
        <f>ЯНВАРЬ!L12+ФЕВРАЛЬ!L12+МАРТ!L12+АПРЕЛЬ!L12</f>
        <v>89</v>
      </c>
      <c r="M12" s="98"/>
      <c r="N12" s="98"/>
      <c r="O12" s="189"/>
      <c r="P12" s="101"/>
      <c r="Q12" s="98">
        <f>ЯНВАРЬ!Q12+ФЕВРАЛЬ!Q12+МАРТ!Q12+АПРЕЛЬ!Q12</f>
        <v>48</v>
      </c>
      <c r="R12" s="98">
        <f>ЯНВАРЬ!R12+ФЕВРАЛЬ!R12+МАРТ!R12+АПРЕЛЬ!R12</f>
        <v>-1</v>
      </c>
      <c r="S12" s="101">
        <f t="shared" si="10"/>
        <v>47</v>
      </c>
      <c r="T12" s="98">
        <f>ЯНВАРЬ!T12+ФЕВРАЛЬ!T12+МАРТ!T12+АПРЕЛЬ!T12</f>
        <v>34700.69</v>
      </c>
      <c r="U12" s="98">
        <f>ЯНВАРЬ!U12+ФЕВРАЛЬ!U12+МАРТ!U12+АПРЕЛЬ!U12</f>
        <v>-693</v>
      </c>
      <c r="V12" s="101">
        <f t="shared" si="19"/>
        <v>34007.69</v>
      </c>
      <c r="W12" s="98">
        <f>ЯНВАРЬ!W12+ФЕВРАЛЬ!W12+МАРТ!W12+АПРЕЛЬ!W12</f>
        <v>53182.57</v>
      </c>
      <c r="X12" s="98">
        <f>ЯНВАРЬ!X12+ФЕВРАЛЬ!X12+МАРТ!X12+АПРЕЛЬ!X12</f>
        <v>-1110</v>
      </c>
      <c r="Y12" s="269">
        <f t="shared" si="20"/>
        <v>52072.57</v>
      </c>
      <c r="Z12" s="101">
        <f t="shared" si="12"/>
        <v>0</v>
      </c>
      <c r="AA12" s="103">
        <f t="shared" si="2"/>
        <v>5.5705888060752461E-3</v>
      </c>
      <c r="AB12" s="101">
        <f t="shared" si="13"/>
        <v>7984.829999999999</v>
      </c>
      <c r="AC12" s="98">
        <f>ЯНВАРЬ!AC12+ФЕВРАЛЬ!AC12+МАРТ!AC12+АПРЕЛЬ!AC12</f>
        <v>18955.14</v>
      </c>
      <c r="AD12" s="103">
        <f t="shared" si="3"/>
        <v>0.36401391365934116</v>
      </c>
      <c r="AE12" s="98">
        <f>ЯНВАРЬ!AE12+ФЕВРАЛЬ!AE12+МАРТ!AE12+АПРЕЛЬ!AE12</f>
        <v>7341.7300000000005</v>
      </c>
      <c r="AF12" s="98">
        <f>ЯНВАРЬ!AF12+ФЕВРАЛЬ!AF12+МАРТ!AF12+АПРЕЛЬ!AF12</f>
        <v>0</v>
      </c>
      <c r="AG12" s="98">
        <f>ЯНВАРЬ!AG12+ФЕВРАЛЬ!AG12+МАРТ!AG12+АПРЕЛЬ!AG12</f>
        <v>0</v>
      </c>
      <c r="AH12" s="98">
        <f>ЯНВАРЬ!AH12+ФЕВРАЛЬ!AH12+МАРТ!AH12</f>
        <v>0</v>
      </c>
      <c r="AI12" s="98">
        <f>ЯНВАРЬ!AI12+ФЕВРАЛЬ!AI12+МАРТ!AI12+АПРЕЛЬ!AI12</f>
        <v>204.0403636771893</v>
      </c>
      <c r="AJ12" s="98">
        <f>ЯНВАРЬ!AJ12+ФЕВРАЛЬ!AJ12+МАРТ!AJ12+АПРЕЛЬ!AJ12</f>
        <v>20</v>
      </c>
      <c r="AK12" s="98">
        <f>ЯНВАРЬ!AK12+ФЕВРАЛЬ!AK12+МАРТ!AK12+АПРЕЛЬ!AK12</f>
        <v>341.74665280882726</v>
      </c>
      <c r="AL12" s="105">
        <f t="shared" si="14"/>
        <v>17225.082983513985</v>
      </c>
      <c r="AM12" s="106"/>
      <c r="AN12" s="107">
        <f t="shared" si="4"/>
        <v>1107.9270212765957</v>
      </c>
      <c r="AO12" s="108">
        <f t="shared" si="5"/>
        <v>169.89</v>
      </c>
      <c r="AP12" s="108">
        <f t="shared" si="6"/>
        <v>403.30085106382978</v>
      </c>
      <c r="AQ12" s="108">
        <f t="shared" si="15"/>
        <v>152.95270833333333</v>
      </c>
      <c r="AR12" s="108">
        <f t="shared" si="16"/>
        <v>0</v>
      </c>
      <c r="AS12" s="108">
        <f t="array" ref="AS12">_xlfn.IFS(S12=0,AL12,S12&lt;0,AL12/-S12,S12&gt;0,AL12/S12)</f>
        <v>366.49112730880819</v>
      </c>
      <c r="AT12" s="103">
        <f t="shared" si="17"/>
        <v>0.33078995301199815</v>
      </c>
      <c r="AU12" s="103">
        <f t="shared" si="18"/>
        <v>2.1572260127659559</v>
      </c>
      <c r="AV12" s="109"/>
      <c r="AW12" s="104">
        <f t="shared" si="9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/>
      <c r="F13" s="101"/>
      <c r="G13" s="101"/>
      <c r="H13" s="101"/>
      <c r="I13" s="101">
        <v>169.89</v>
      </c>
      <c r="J13" s="101">
        <f t="shared" si="0"/>
        <v>0</v>
      </c>
      <c r="K13" s="98"/>
      <c r="L13" s="98">
        <f>ЯНВАРЬ!L13+ФЕВРАЛЬ!L13+МАРТ!L13+АПРЕЛЬ!L13</f>
        <v>15</v>
      </c>
      <c r="M13" s="98"/>
      <c r="N13" s="98"/>
      <c r="O13" s="189"/>
      <c r="P13" s="101"/>
      <c r="Q13" s="98">
        <f>ЯНВАРЬ!Q13+ФЕВРАЛЬ!Q13+МАРТ!Q13+АПРЕЛЬ!Q13</f>
        <v>12</v>
      </c>
      <c r="R13" s="98">
        <f>ЯНВАРЬ!R13+ФЕВРАЛЬ!R13+МАРТ!R13+АПРЕЛЬ!R13</f>
        <v>0</v>
      </c>
      <c r="S13" s="101">
        <f t="shared" si="10"/>
        <v>12</v>
      </c>
      <c r="T13" s="98">
        <f>ЯНВАРЬ!T13+ФЕВРАЛЬ!T13+МАРТ!T13+АПРЕЛЬ!T13</f>
        <v>9608</v>
      </c>
      <c r="U13" s="98">
        <f>ЯНВАРЬ!U13+ФЕВРАЛЬ!U13+МАРТ!U13+АПРЕЛЬ!U13</f>
        <v>0</v>
      </c>
      <c r="V13" s="101">
        <f t="shared" si="19"/>
        <v>9608</v>
      </c>
      <c r="W13" s="98">
        <f>ЯНВАРЬ!W13+ФЕВРАЛЬ!W13+МАРТ!W13+АПРЕЛЬ!W13</f>
        <v>14100</v>
      </c>
      <c r="X13" s="98">
        <f>ЯНВАРЬ!X13+ФЕВРАЛЬ!X13+МАРТ!X13+АПРЕЛЬ!X13</f>
        <v>0</v>
      </c>
      <c r="Y13" s="269">
        <f t="shared" si="20"/>
        <v>14100</v>
      </c>
      <c r="Z13" s="101">
        <f t="shared" si="12"/>
        <v>0</v>
      </c>
      <c r="AA13" s="103">
        <f t="shared" si="2"/>
        <v>1.5083815176716066E-3</v>
      </c>
      <c r="AB13" s="101">
        <f t="shared" si="13"/>
        <v>2038.6799999999998</v>
      </c>
      <c r="AC13" s="98">
        <f>ЯНВАРЬ!AC13+ФЕВРАЛЬ!AC13+МАРТ!AC13+АПРЕЛЬ!AC13</f>
        <v>5174.5999999999995</v>
      </c>
      <c r="AD13" s="103">
        <f t="shared" si="3"/>
        <v>0.36699290780141841</v>
      </c>
      <c r="AE13" s="98">
        <f>ЯНВАРЬ!AE13+ФЕВРАЛЬ!AE13+МАРТ!AE13+АПРЕЛЬ!AE13</f>
        <v>1101.95</v>
      </c>
      <c r="AF13" s="98">
        <f>ЯНВАРЬ!AF13+ФЕВРАЛЬ!AF13+МАРТ!AF13+АПРЕЛЬ!AF13</f>
        <v>0</v>
      </c>
      <c r="AG13" s="98">
        <f>ЯНВАРЬ!AG13+ФЕВРАЛЬ!AG13+МАРТ!AG13+АПРЕЛЬ!AG13</f>
        <v>0</v>
      </c>
      <c r="AH13" s="98">
        <f>ЯНВАРЬ!AH13+ФЕВРАЛЬ!AH13+МАРТ!AH13</f>
        <v>0</v>
      </c>
      <c r="AI13" s="98">
        <f>ЯНВАРЬ!AI13+ФЕВРАЛЬ!AI13+МАРТ!AI13+АПРЕЛЬ!AI13</f>
        <v>37.82446445373197</v>
      </c>
      <c r="AJ13" s="98">
        <f>ЯНВАРЬ!AJ13+ФЕВРАЛЬ!AJ13+МАРТ!AJ13+АПРЕЛЬ!AJ13</f>
        <v>0</v>
      </c>
      <c r="AK13" s="98">
        <f>ЯНВАРЬ!AK13+ФЕВРАЛЬ!AK13+МАРТ!AK13+АПРЕЛЬ!AK13</f>
        <v>96.703762554473485</v>
      </c>
      <c r="AL13" s="105">
        <f t="shared" si="14"/>
        <v>5650.2417729917952</v>
      </c>
      <c r="AM13" s="106"/>
      <c r="AN13" s="107">
        <f t="shared" si="4"/>
        <v>1175</v>
      </c>
      <c r="AO13" s="108">
        <f t="shared" si="5"/>
        <v>169.89</v>
      </c>
      <c r="AP13" s="108">
        <f t="shared" si="6"/>
        <v>431.21666666666664</v>
      </c>
      <c r="AQ13" s="108">
        <f t="shared" si="15"/>
        <v>91.829166666666666</v>
      </c>
      <c r="AR13" s="108">
        <f t="shared" si="16"/>
        <v>0</v>
      </c>
      <c r="AS13" s="108">
        <f t="array" ref="AS13">_xlfn.IFS(S13=0,AL13,S13&lt;0,AL13/-S13,S13&gt;0,AL13/S13)</f>
        <v>470.85348108264958</v>
      </c>
      <c r="AT13" s="103">
        <f t="shared" si="17"/>
        <v>0.40072636687885071</v>
      </c>
      <c r="AU13" s="103">
        <f t="shared" si="18"/>
        <v>2.7715196955833163</v>
      </c>
      <c r="AV13" s="109"/>
      <c r="AW13" s="104">
        <f t="shared" si="9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/>
      <c r="F14" s="101"/>
      <c r="G14" s="101"/>
      <c r="H14" s="101"/>
      <c r="I14" s="101">
        <v>169.89</v>
      </c>
      <c r="J14" s="101">
        <f t="shared" si="0"/>
        <v>0</v>
      </c>
      <c r="K14" s="98"/>
      <c r="L14" s="98">
        <f>ЯНВАРЬ!L14+ФЕВРАЛЬ!L14+МАРТ!L14+АПРЕЛЬ!L14</f>
        <v>98</v>
      </c>
      <c r="M14" s="98"/>
      <c r="N14" s="98"/>
      <c r="O14" s="189"/>
      <c r="P14" s="101"/>
      <c r="Q14" s="98">
        <f>ЯНВАРЬ!Q14+ФЕВРАЛЬ!Q14+МАРТ!Q14+АПРЕЛЬ!Q14</f>
        <v>49</v>
      </c>
      <c r="R14" s="98">
        <f>ЯНВАРЬ!R14+ФЕВРАЛЬ!R14+МАРТ!R14+АПРЕЛЬ!R14</f>
        <v>-1</v>
      </c>
      <c r="S14" s="101">
        <f t="shared" si="10"/>
        <v>48</v>
      </c>
      <c r="T14" s="98">
        <f>ЯНВАРЬ!T14+ФЕВРАЛЬ!T14+МАРТ!T14+АПРЕЛЬ!T14</f>
        <v>39282.14</v>
      </c>
      <c r="U14" s="98">
        <f>ЯНВАРЬ!U14+ФЕВРАЛЬ!U14+МАРТ!U14+АПРЕЛЬ!U14</f>
        <v>-813</v>
      </c>
      <c r="V14" s="101">
        <f t="shared" si="19"/>
        <v>38469.14</v>
      </c>
      <c r="W14" s="98">
        <f>ЯНВАРЬ!W14+ФЕВРАЛЬ!W14+МАРТ!W14+АПРЕЛЬ!W14</f>
        <v>58744.19</v>
      </c>
      <c r="X14" s="98">
        <f>ЯНВАРЬ!X14+ФЕВРАЛЬ!X14+МАРТ!X14+АПРЕЛЬ!X14</f>
        <v>-1232</v>
      </c>
      <c r="Y14" s="269">
        <f t="shared" si="20"/>
        <v>57512.19</v>
      </c>
      <c r="Z14" s="101">
        <f t="shared" si="12"/>
        <v>0</v>
      </c>
      <c r="AA14" s="103">
        <f t="shared" si="2"/>
        <v>6.1525052792069353E-3</v>
      </c>
      <c r="AB14" s="101">
        <f t="shared" si="13"/>
        <v>8154.7199999999993</v>
      </c>
      <c r="AC14" s="98">
        <f>ЯНВАРЬ!AC14+ФЕВРАЛЬ!AC14+МАРТ!AC14+АПРЕЛЬ!AC14</f>
        <v>21345.750000000004</v>
      </c>
      <c r="AD14" s="103">
        <f t="shared" si="3"/>
        <v>0.37115175061147909</v>
      </c>
      <c r="AE14" s="98">
        <f>ЯНВАРЬ!AE14+ФЕВРАЛЬ!AE14+МАРТ!AE14+АПРЕЛЬ!AE14</f>
        <v>8246</v>
      </c>
      <c r="AF14" s="98">
        <f>ЯНВАРЬ!AF14+ФЕВРАЛЬ!AF14+МАРТ!AF14+АПРЕЛЬ!AF14</f>
        <v>1000</v>
      </c>
      <c r="AG14" s="98">
        <f>ЯНВАРЬ!AG14+ФЕВРАЛЬ!AG14+МАРТ!AG14+АПРЕЛЬ!AG14</f>
        <v>0</v>
      </c>
      <c r="AH14" s="98">
        <f>ЯНВАРЬ!AH14+ФЕВРАЛЬ!AH14+МАРТ!AH14</f>
        <v>0</v>
      </c>
      <c r="AI14" s="98">
        <f>ЯНВАРЬ!AI14+ФЕВРАЛЬ!AI14+МАРТ!AI14+АПРЕЛЬ!AI14</f>
        <v>488.54163583928289</v>
      </c>
      <c r="AJ14" s="98">
        <f>ЯНВАРЬ!AJ14+ФЕВРАЛЬ!AJ14+МАРТ!AJ14+АПРЕЛЬ!AJ14</f>
        <v>0</v>
      </c>
      <c r="AK14" s="98">
        <f>ЯНВАРЬ!AK14+ФЕВРАЛЬ!AK14+МАРТ!AK14+АПРЕЛЬ!AK14</f>
        <v>387.20838348885502</v>
      </c>
      <c r="AL14" s="105">
        <f t="shared" si="14"/>
        <v>17889.96998067186</v>
      </c>
      <c r="AM14" s="106"/>
      <c r="AN14" s="107">
        <f t="shared" si="4"/>
        <v>1198.170625</v>
      </c>
      <c r="AO14" s="108">
        <f t="shared" si="5"/>
        <v>169.89</v>
      </c>
      <c r="AP14" s="108">
        <f t="shared" si="6"/>
        <v>444.70312500000006</v>
      </c>
      <c r="AQ14" s="108">
        <f t="shared" si="15"/>
        <v>168.28571428571428</v>
      </c>
      <c r="AR14" s="108">
        <f t="shared" si="16"/>
        <v>20.408163265306122</v>
      </c>
      <c r="AS14" s="108">
        <f t="array" ref="AS14">_xlfn.IFS(S14=0,AL14,S14&lt;0,AL14/-S14,S14&gt;0,AL14/S14)</f>
        <v>372.70770793066373</v>
      </c>
      <c r="AT14" s="103">
        <f t="shared" si="17"/>
        <v>0.31106396714630169</v>
      </c>
      <c r="AU14" s="103">
        <f t="shared" si="18"/>
        <v>2.1938178111169804</v>
      </c>
      <c r="AV14" s="109"/>
      <c r="AW14" s="104">
        <f t="shared" si="9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/>
      <c r="F15" s="101"/>
      <c r="G15" s="101"/>
      <c r="H15" s="101"/>
      <c r="I15" s="101">
        <v>169.89</v>
      </c>
      <c r="J15" s="101">
        <f t="shared" si="0"/>
        <v>0</v>
      </c>
      <c r="K15" s="98"/>
      <c r="L15" s="98">
        <f>ЯНВАРЬ!L15+ФЕВРАЛЬ!L15+МАРТ!L15+АПРЕЛЬ!L15</f>
        <v>66</v>
      </c>
      <c r="M15" s="98"/>
      <c r="N15" s="98"/>
      <c r="O15" s="189"/>
      <c r="P15" s="101"/>
      <c r="Q15" s="98">
        <f>ЯНВАРЬ!Q15+ФЕВРАЛЬ!Q15+МАРТ!Q15+АПРЕЛЬ!Q15</f>
        <v>36</v>
      </c>
      <c r="R15" s="98">
        <f>ЯНВАРЬ!R15+ФЕВРАЛЬ!R15+МАРТ!R15+АПРЕЛЬ!R15</f>
        <v>0</v>
      </c>
      <c r="S15" s="101">
        <f t="shared" si="10"/>
        <v>36</v>
      </c>
      <c r="T15" s="98">
        <f>ЯНВАРЬ!T15+ФЕВРАЛЬ!T15+МАРТ!T15+АПРЕЛЬ!T15</f>
        <v>27363.08</v>
      </c>
      <c r="U15" s="98">
        <f>ЯНВАРЬ!U15+ФЕВРАЛЬ!U15+МАРТ!U15+АПРЕЛЬ!U15</f>
        <v>0</v>
      </c>
      <c r="V15" s="101">
        <f t="shared" si="19"/>
        <v>27363.08</v>
      </c>
      <c r="W15" s="98">
        <f>ЯНВАРЬ!W15+ФЕВРАЛЬ!W15+МАРТ!W15+АПРЕЛЬ!W15</f>
        <v>41103.97</v>
      </c>
      <c r="X15" s="98">
        <f>ЯНВАРЬ!X15+ФЕВРАЛЬ!X15+МАРТ!X15+АПРЕЛЬ!X15</f>
        <v>0</v>
      </c>
      <c r="Y15" s="269">
        <f t="shared" si="20"/>
        <v>41103.97</v>
      </c>
      <c r="Z15" s="101">
        <f t="shared" si="12"/>
        <v>0</v>
      </c>
      <c r="AA15" s="103">
        <f t="shared" si="2"/>
        <v>4.3971963582218575E-3</v>
      </c>
      <c r="AB15" s="101">
        <f t="shared" si="13"/>
        <v>6116.0399999999991</v>
      </c>
      <c r="AC15" s="98">
        <f>ЯНВАРЬ!AC15+ФЕВРАЛЬ!AC15+МАРТ!AC15+АПРЕЛЬ!AC15</f>
        <v>15428.07</v>
      </c>
      <c r="AD15" s="103">
        <f t="shared" si="3"/>
        <v>0.37534257639833812</v>
      </c>
      <c r="AE15" s="98">
        <f>ЯНВАРЬ!AE15+ФЕВРАЛЬ!AE15+МАРТ!AE15+АПРЕЛЬ!AE15</f>
        <v>5523.43</v>
      </c>
      <c r="AF15" s="98">
        <f>ЯНВАРЬ!AF15+ФЕВРАЛЬ!AF15+МАРТ!AF15+АПРЕЛЬ!AF15</f>
        <v>0</v>
      </c>
      <c r="AG15" s="98">
        <f>ЯНВАРЬ!AG15+ФЕВРАЛЬ!AG15+МАРТ!AG15+АПРЕЛЬ!AG15</f>
        <v>0</v>
      </c>
      <c r="AH15" s="98">
        <f>ЯНВАРЬ!AH15+ФЕВРАЛЬ!AH15+МАРТ!AH15</f>
        <v>0</v>
      </c>
      <c r="AI15" s="98">
        <f>ЯНВАРЬ!AI15+ФЕВРАЛЬ!AI15+МАРТ!AI15+АПРЕЛЬ!AI15</f>
        <v>195.78665554967051</v>
      </c>
      <c r="AJ15" s="98">
        <f>ЯНВАРЬ!AJ15+ФЕВРАЛЬ!AJ15+МАРТ!AJ15+АПРЕЛЬ!AJ15</f>
        <v>0</v>
      </c>
      <c r="AK15" s="98">
        <f>ЯНВАРЬ!AK15+ФЕВРАЛЬ!AK15+МАРТ!AK15+АПРЕЛЬ!AK15</f>
        <v>272.53786062900429</v>
      </c>
      <c r="AL15" s="105">
        <f t="shared" si="14"/>
        <v>13568.105483821324</v>
      </c>
      <c r="AM15" s="106"/>
      <c r="AN15" s="107">
        <f t="shared" si="4"/>
        <v>1141.7769444444446</v>
      </c>
      <c r="AO15" s="108">
        <f t="shared" si="5"/>
        <v>169.89</v>
      </c>
      <c r="AP15" s="108">
        <f t="shared" si="6"/>
        <v>428.5575</v>
      </c>
      <c r="AQ15" s="108">
        <f t="shared" si="15"/>
        <v>153.42861111111111</v>
      </c>
      <c r="AR15" s="108">
        <f t="shared" si="16"/>
        <v>0</v>
      </c>
      <c r="AS15" s="108">
        <f t="array" ref="AS15">_xlfn.IFS(S15=0,AL15,S15&lt;0,AL15/-S15,S15&gt;0,AL15/S15)</f>
        <v>376.89181899503677</v>
      </c>
      <c r="AT15" s="103">
        <f t="shared" si="17"/>
        <v>0.33009233618605022</v>
      </c>
      <c r="AU15" s="103">
        <f t="shared" si="18"/>
        <v>2.2184461651364811</v>
      </c>
      <c r="AV15" s="109"/>
      <c r="AW15" s="104">
        <f t="shared" si="9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/>
      <c r="F16" s="101"/>
      <c r="G16" s="101"/>
      <c r="H16" s="101"/>
      <c r="I16" s="101">
        <v>169.89</v>
      </c>
      <c r="J16" s="101">
        <f t="shared" si="0"/>
        <v>0</v>
      </c>
      <c r="K16" s="98"/>
      <c r="L16" s="278">
        <f>ФЕВРАЛЬ!L16+МАРТ!L16+АПРЕЛЬ!L16</f>
        <v>287</v>
      </c>
      <c r="M16" s="98"/>
      <c r="N16" s="98"/>
      <c r="O16" s="189"/>
      <c r="P16" s="101"/>
      <c r="Q16" s="278">
        <f>ФЕВРАЛЬ!Q16+МАРТ!Q16+АПРЕЛЬ!Q16</f>
        <v>148</v>
      </c>
      <c r="R16" s="278">
        <f>ФЕВРАЛЬ!R16+МАРТ!R16+АПРЕЛЬ!R16</f>
        <v>-3</v>
      </c>
      <c r="S16" s="101">
        <f t="shared" si="10"/>
        <v>145</v>
      </c>
      <c r="T16" s="278">
        <f>ФЕВРАЛЬ!T16+МАРТ!T16+АПРЕЛЬ!T16</f>
        <v>130236.77</v>
      </c>
      <c r="U16" s="278">
        <f>ФЕВРАЛЬ!U16+МАРТ!U16+АПРЕЛЬ!U16</f>
        <v>-2664</v>
      </c>
      <c r="V16" s="101">
        <f t="shared" si="19"/>
        <v>127572.77</v>
      </c>
      <c r="W16" s="278">
        <f>ФЕВРАЛЬ!W16+МАРТ!W16+АПРЕЛЬ!W16</f>
        <v>190356.61</v>
      </c>
      <c r="X16" s="278">
        <f>ФЕВРАЛЬ!X16+МАРТ!X16+АПРЕЛЬ!X16</f>
        <v>-3936</v>
      </c>
      <c r="Y16" s="269">
        <f t="shared" si="20"/>
        <v>186420.61</v>
      </c>
      <c r="Z16" s="101">
        <f t="shared" si="12"/>
        <v>0</v>
      </c>
      <c r="AA16" s="103">
        <f t="shared" si="2"/>
        <v>1.9942794513267137E-2</v>
      </c>
      <c r="AB16" s="101">
        <f t="shared" si="13"/>
        <v>24634.05</v>
      </c>
      <c r="AC16" s="278">
        <f>ФЕВРАЛЬ!AC16+МАРТ!AC16+АПРЕЛЬ!AC16</f>
        <v>70466.64</v>
      </c>
      <c r="AD16" s="103">
        <f t="shared" si="3"/>
        <v>0.37799811941394251</v>
      </c>
      <c r="AE16" s="278">
        <f>ФЕВРАЛЬ!AE16+МАРТ!AE16+АПРЕЛЬ!AE16</f>
        <v>22032.750000000004</v>
      </c>
      <c r="AF16" s="278">
        <f>ФЕВРАЛЬ!AF16+МАРТ!AF16+АПРЕЛЬ!AF16</f>
        <v>31145</v>
      </c>
      <c r="AG16" s="278">
        <f>ФЕВРАЛЬ!AG16+МАРТ!AG16+АПРЕЛЬ!AG16</f>
        <v>0</v>
      </c>
      <c r="AH16" s="278">
        <f>ФЕВРАЛЬ!AH16+МАРТ!AH16</f>
        <v>0</v>
      </c>
      <c r="AI16" s="278">
        <f>ФЕВРАЛЬ!AI16+МАРТ!AI16+АПРЕЛЬ!AI16</f>
        <v>511.64315534944319</v>
      </c>
      <c r="AJ16" s="278">
        <f>ФЕВРАЛЬ!AJ16+МАРТ!AJ16+АПРЕЛЬ!AJ16</f>
        <v>0</v>
      </c>
      <c r="AK16" s="278">
        <f>ФЕВРАЛЬ!AK16+МАРТ!AK16+АПРЕЛЬ!AK16</f>
        <v>1241.5693664264015</v>
      </c>
      <c r="AL16" s="105">
        <f>Y16-AB16-AC16-AE16-AF16-AG16-AH16-AI16-AK16-AJ16</f>
        <v>36388.957478224154</v>
      </c>
      <c r="AM16" s="106"/>
      <c r="AN16" s="107">
        <f t="shared" si="4"/>
        <v>1285.6593793103448</v>
      </c>
      <c r="AO16" s="108">
        <f t="shared" si="5"/>
        <v>169.89</v>
      </c>
      <c r="AP16" s="108">
        <f t="shared" si="6"/>
        <v>485.97682758620687</v>
      </c>
      <c r="AQ16" s="108">
        <f t="shared" si="15"/>
        <v>148.86993243243245</v>
      </c>
      <c r="AR16" s="108">
        <f t="shared" si="16"/>
        <v>210.43918918918919</v>
      </c>
      <c r="AS16" s="108">
        <f t="array" ref="AS16">_xlfn.IFS(S16=0,AL16,S16&lt;0,AL16/-S16,S16&gt;0,AL16/S16)</f>
        <v>250.95832743602864</v>
      </c>
      <c r="AT16" s="103">
        <f t="shared" si="17"/>
        <v>0.19519814616111467</v>
      </c>
      <c r="AU16" s="103">
        <f t="shared" si="18"/>
        <v>1.4771812786863774</v>
      </c>
      <c r="AV16" s="109"/>
      <c r="AW16" s="104">
        <f t="shared" si="9"/>
        <v>0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/>
      <c r="F17" s="101"/>
      <c r="G17" s="101"/>
      <c r="H17" s="101"/>
      <c r="I17" s="101">
        <v>169.89</v>
      </c>
      <c r="J17" s="101">
        <f t="shared" si="0"/>
        <v>0</v>
      </c>
      <c r="K17" s="98"/>
      <c r="L17" s="278">
        <f>ФЕВРАЛЬ!L17+МАРТ!L17+АПРЕЛЬ!L17</f>
        <v>273</v>
      </c>
      <c r="M17" s="98"/>
      <c r="N17" s="98"/>
      <c r="O17" s="189"/>
      <c r="P17" s="101"/>
      <c r="Q17" s="278">
        <f>ФЕВРАЛЬ!Q17+МАРТ!Q17+АПРЕЛЬ!Q17</f>
        <v>139</v>
      </c>
      <c r="R17" s="278">
        <f>ФЕВРАЛЬ!R17+МАРТ!R17+АПРЕЛЬ!R17</f>
        <v>-8</v>
      </c>
      <c r="S17" s="101">
        <f t="shared" si="10"/>
        <v>131</v>
      </c>
      <c r="T17" s="278">
        <f>ФЕВРАЛЬ!T17+МАРТ!T17+АПРЕЛЬ!T17</f>
        <v>122674.8</v>
      </c>
      <c r="U17" s="278">
        <f>ФЕВРАЛЬ!U17+МАРТ!U17+АПРЕЛЬ!U17</f>
        <v>-6910</v>
      </c>
      <c r="V17" s="101">
        <f t="shared" si="19"/>
        <v>115764.8</v>
      </c>
      <c r="W17" s="278">
        <f>ФЕВРАЛЬ!W17+МАРТ!W17+АПРЕЛЬ!W17</f>
        <v>180899.95</v>
      </c>
      <c r="X17" s="278">
        <f>ФЕВРАЛЬ!X17+МАРТ!X17+АПРЕЛЬ!X17</f>
        <v>-10476</v>
      </c>
      <c r="Y17" s="269">
        <f t="shared" si="20"/>
        <v>170423.95</v>
      </c>
      <c r="Z17" s="101">
        <f t="shared" si="12"/>
        <v>0</v>
      </c>
      <c r="AA17" s="103">
        <f t="shared" si="2"/>
        <v>1.8231513216212056E-2</v>
      </c>
      <c r="AB17" s="101">
        <f t="shared" si="13"/>
        <v>22255.589999999997</v>
      </c>
      <c r="AC17" s="278">
        <f>ФЕВРАЛЬ!AC17+МАРТ!AC17+АПРЕЛЬ!AC17</f>
        <v>64549.880000000005</v>
      </c>
      <c r="AD17" s="103">
        <f t="shared" si="3"/>
        <v>0.37876061433853636</v>
      </c>
      <c r="AE17" s="278">
        <f>ФЕВРАЛЬ!AE17+МАРТ!AE17+АПРЕЛЬ!AE17</f>
        <v>20927.96</v>
      </c>
      <c r="AF17" s="278">
        <f>ФЕВРАЛЬ!AF17+МАРТ!AF17+АПРЕЛЬ!AF17</f>
        <v>32999</v>
      </c>
      <c r="AG17" s="278">
        <f>ФЕВРАЛЬ!AG17+МАРТ!AG17+АПРЕЛЬ!AG17</f>
        <v>0</v>
      </c>
      <c r="AH17" s="278">
        <f>ФЕВРАЛЬ!AH17+МАРТ!AH17</f>
        <v>0</v>
      </c>
      <c r="AI17" s="278">
        <f>ФЕВРАЛЬ!AI17+МАРТ!AI17+АПРЕЛЬ!AI17</f>
        <v>416.72891072106341</v>
      </c>
      <c r="AJ17" s="278">
        <f>ФЕВРАЛЬ!AJ17+МАРТ!AJ17+АПРЕЛЬ!AJ17</f>
        <v>20</v>
      </c>
      <c r="AK17" s="278">
        <f>ФЕВРАЛЬ!AK17+МАРТ!AK17+АПРЕЛЬ!AK17</f>
        <v>1148.1646330885869</v>
      </c>
      <c r="AL17" s="105">
        <f t="shared" si="14"/>
        <v>28106.626456190359</v>
      </c>
      <c r="AM17" s="106"/>
      <c r="AN17" s="107">
        <f t="shared" si="4"/>
        <v>1300.946183206107</v>
      </c>
      <c r="AO17" s="108">
        <f t="shared" si="5"/>
        <v>169.89</v>
      </c>
      <c r="AP17" s="108">
        <f t="shared" si="6"/>
        <v>492.7471755725191</v>
      </c>
      <c r="AQ17" s="108">
        <f t="shared" si="15"/>
        <v>150.5608633093525</v>
      </c>
      <c r="AR17" s="108">
        <f t="shared" si="16"/>
        <v>237.40287769784172</v>
      </c>
      <c r="AS17" s="108">
        <f t="array" ref="AS17">_xlfn.IFS(S17=0,AL17,S17&lt;0,AL17/-S17,S17&gt;0,AL17/S17)</f>
        <v>214.55440042893403</v>
      </c>
      <c r="AT17" s="103">
        <f t="shared" si="17"/>
        <v>0.16492181090856275</v>
      </c>
      <c r="AU17" s="103">
        <f t="shared" si="18"/>
        <v>1.2629018802103364</v>
      </c>
      <c r="AV17" s="109"/>
      <c r="AW17" s="104">
        <f t="shared" si="9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/>
      <c r="F18" s="101"/>
      <c r="G18" s="101"/>
      <c r="H18" s="101"/>
      <c r="I18" s="101">
        <v>169.89</v>
      </c>
      <c r="J18" s="101">
        <f t="shared" si="0"/>
        <v>0</v>
      </c>
      <c r="K18" s="98"/>
      <c r="L18" s="278">
        <f>ФЕВРАЛЬ!L18+МАРТ!L18+АПРЕЛЬ!L18</f>
        <v>207</v>
      </c>
      <c r="M18" s="98"/>
      <c r="N18" s="98"/>
      <c r="O18" s="189"/>
      <c r="P18" s="101"/>
      <c r="Q18" s="278">
        <f>ФЕВРАЛЬ!Q18+МАРТ!Q18+АПРЕЛЬ!Q18</f>
        <v>108</v>
      </c>
      <c r="R18" s="278">
        <f>ФЕВРАЛЬ!R18+МАРТ!R18+АПРЕЛЬ!R18</f>
        <v>-2</v>
      </c>
      <c r="S18" s="101">
        <f t="shared" si="10"/>
        <v>106</v>
      </c>
      <c r="T18" s="278">
        <f>ФЕВРАЛЬ!T18+МАРТ!T18+АПРЕЛЬ!T18</f>
        <v>95312.15</v>
      </c>
      <c r="U18" s="278">
        <f>ФЕВРАЛЬ!U18+МАРТ!U18+АПРЕЛЬ!U18</f>
        <v>-1761</v>
      </c>
      <c r="V18" s="101">
        <f t="shared" si="19"/>
        <v>93551.15</v>
      </c>
      <c r="W18" s="278">
        <f>ФЕВРАЛЬ!W18+МАРТ!W18+АПРЕЛЬ!W18</f>
        <v>143865.57</v>
      </c>
      <c r="X18" s="278">
        <f>ФЕВРАЛЬ!X18+МАРТ!X18+АПРЕЛЬ!X18</f>
        <v>-2691</v>
      </c>
      <c r="Y18" s="269">
        <f t="shared" si="20"/>
        <v>141174.57</v>
      </c>
      <c r="Z18" s="101">
        <f t="shared" si="12"/>
        <v>0</v>
      </c>
      <c r="AA18" s="103">
        <f t="shared" si="2"/>
        <v>1.5102490223633792E-2</v>
      </c>
      <c r="AB18" s="101">
        <f t="shared" si="13"/>
        <v>18008.34</v>
      </c>
      <c r="AC18" s="278">
        <f>ФЕВРАЛЬ!AC18+МАРТ!AC18+АПРЕЛЬ!AC18</f>
        <v>53441.960000000006</v>
      </c>
      <c r="AD18" s="103">
        <f t="shared" si="3"/>
        <v>0.3785523129271795</v>
      </c>
      <c r="AE18" s="278">
        <f>ФЕВРАЛЬ!AE18+МАРТ!AE18+АПРЕЛЬ!AE18</f>
        <v>16245.029999999999</v>
      </c>
      <c r="AF18" s="278">
        <f>ФЕВРАЛЬ!AF18+МАРТ!AF18+АПРЕЛЬ!AF18</f>
        <v>18000</v>
      </c>
      <c r="AG18" s="278">
        <f>ФЕВРАЛЬ!AG18+МАРТ!AG18+АПРЕЛЬ!AG18</f>
        <v>0</v>
      </c>
      <c r="AH18" s="278">
        <f>ФЕВРАЛЬ!AH18+МАРТ!AH18</f>
        <v>0</v>
      </c>
      <c r="AI18" s="278">
        <f>ФЕВРАЛЬ!AI18+МАРТ!AI18+АПРЕЛЬ!AI18</f>
        <v>515.55283018735417</v>
      </c>
      <c r="AJ18" s="278">
        <f>ФЕВРАЛЬ!AJ18+МАРТ!AJ18+АПРЕЛЬ!AJ18</f>
        <v>0</v>
      </c>
      <c r="AK18" s="278">
        <f>ФЕВРАЛЬ!AK18+МАРТ!AK18+АПРЕЛЬ!AK18</f>
        <v>931.9607827789016</v>
      </c>
      <c r="AL18" s="105">
        <f t="shared" si="14"/>
        <v>34031.726387033748</v>
      </c>
      <c r="AM18" s="106"/>
      <c r="AN18" s="107">
        <f t="shared" si="4"/>
        <v>1331.8355660377358</v>
      </c>
      <c r="AO18" s="108">
        <f t="shared" si="5"/>
        <v>169.89</v>
      </c>
      <c r="AP18" s="108">
        <f t="shared" si="6"/>
        <v>504.16943396226424</v>
      </c>
      <c r="AQ18" s="108">
        <f t="shared" si="15"/>
        <v>150.41694444444443</v>
      </c>
      <c r="AR18" s="108">
        <f t="shared" si="16"/>
        <v>166.66666666666666</v>
      </c>
      <c r="AS18" s="108">
        <f t="array" ref="AS18">_xlfn.IFS(S18=0,AL18,S18&lt;0,AL18/-S18,S18&gt;0,AL18/S18)</f>
        <v>321.05402251918633</v>
      </c>
      <c r="AT18" s="103">
        <f t="shared" si="17"/>
        <v>0.24106130719600388</v>
      </c>
      <c r="AU18" s="103">
        <f t="shared" si="18"/>
        <v>1.8897758697933154</v>
      </c>
      <c r="AV18" s="109"/>
      <c r="AW18" s="104">
        <f t="shared" si="9"/>
        <v>0</v>
      </c>
    </row>
    <row r="19" spans="1:49" outlineLevel="1">
      <c r="A19" s="98"/>
      <c r="B19" s="99">
        <v>806868318</v>
      </c>
      <c r="C19" s="99" t="s">
        <v>170</v>
      </c>
      <c r="D19" s="100" t="s">
        <v>93</v>
      </c>
      <c r="E19" s="101"/>
      <c r="F19" s="101"/>
      <c r="G19" s="101"/>
      <c r="H19" s="101"/>
      <c r="I19" s="101">
        <v>129.46</v>
      </c>
      <c r="J19" s="101">
        <f t="shared" si="0"/>
        <v>0</v>
      </c>
      <c r="K19" s="98"/>
      <c r="L19" s="278">
        <f>ФЕВРАЛЬ!L19+МАРТ!L19+АПРЕЛЬ!L19</f>
        <v>179</v>
      </c>
      <c r="M19" s="98"/>
      <c r="N19" s="98"/>
      <c r="O19" s="189"/>
      <c r="P19" s="101"/>
      <c r="Q19" s="278">
        <f>ФЕВРАЛЬ!Q19+МАРТ!Q19+АПРЕЛЬ!Q19</f>
        <v>93</v>
      </c>
      <c r="R19" s="278">
        <f>ФЕВРАЛЬ!R19+МАРТ!R19+АПРЕЛЬ!R19</f>
        <v>-1</v>
      </c>
      <c r="S19" s="101">
        <f t="shared" si="10"/>
        <v>92</v>
      </c>
      <c r="T19" s="278">
        <f>ФЕВРАЛЬ!T19+МАРТ!T19+АПРЕЛЬ!T19</f>
        <v>79419.070000000007</v>
      </c>
      <c r="U19" s="278">
        <f>ФЕВРАЛЬ!U19+МАРТ!U19+АПРЕЛЬ!U19</f>
        <v>-812</v>
      </c>
      <c r="V19" s="101">
        <f t="shared" si="19"/>
        <v>78607.070000000007</v>
      </c>
      <c r="W19" s="278">
        <f>ФЕВРАЛЬ!W19+МАРТ!W19+АПРЕЛЬ!W19</f>
        <v>120241.38</v>
      </c>
      <c r="X19" s="278">
        <f>ФЕВРАЛЬ!X19+МАРТ!X19+АПРЕЛЬ!X19</f>
        <v>-1260</v>
      </c>
      <c r="Y19" s="269">
        <f t="shared" si="20"/>
        <v>118981.38</v>
      </c>
      <c r="Z19" s="101">
        <f t="shared" si="12"/>
        <v>0</v>
      </c>
      <c r="AA19" s="103">
        <f t="shared" si="2"/>
        <v>1.2728320180075329E-2</v>
      </c>
      <c r="AB19" s="101">
        <f t="shared" si="13"/>
        <v>11910.320000000002</v>
      </c>
      <c r="AC19" s="278">
        <f>ФЕВРАЛЬ!AC19+МАРТ!AC19+АПРЕЛЬ!AC19</f>
        <v>45081.189999999995</v>
      </c>
      <c r="AD19" s="103">
        <f t="shared" si="3"/>
        <v>0.37889281499340477</v>
      </c>
      <c r="AE19" s="278">
        <f>ФЕВРАЛЬ!AE19+МАРТ!AE19+АПРЕЛЬ!AE19</f>
        <v>13916.199999999997</v>
      </c>
      <c r="AF19" s="278">
        <f>ФЕВРАЛЬ!AF19+МАРТ!AF19+АПРЕЛЬ!AF19</f>
        <v>4000</v>
      </c>
      <c r="AG19" s="278">
        <f>ФЕВРАЛЬ!AG19+МАРТ!AG19+АПРЕЛЬ!AG19</f>
        <v>6000</v>
      </c>
      <c r="AH19" s="278">
        <f>ФЕВРАЛЬ!AH19+МАРТ!AH19</f>
        <v>0</v>
      </c>
      <c r="AI19" s="278">
        <f>ФЕВРАЛЬ!AI19+МАРТ!AI19+АПРЕЛЬ!AI19</f>
        <v>66.511811897798438</v>
      </c>
      <c r="AJ19" s="278">
        <f>ФЕВРАЛЬ!AJ19+МАРТ!AJ19+АПРЕЛЬ!AJ19</f>
        <v>0</v>
      </c>
      <c r="AK19" s="278">
        <f>ФЕВРАЛЬ!AK19+МАРТ!AK19+АПРЕЛЬ!AK19</f>
        <v>769.82078401636693</v>
      </c>
      <c r="AL19" s="105">
        <f t="shared" si="14"/>
        <v>37237.33740408584</v>
      </c>
      <c r="AM19" s="106"/>
      <c r="AN19" s="107">
        <f t="shared" si="4"/>
        <v>1293.2758695652174</v>
      </c>
      <c r="AO19" s="108">
        <f t="shared" si="5"/>
        <v>129.46</v>
      </c>
      <c r="AP19" s="108">
        <f t="shared" si="6"/>
        <v>490.01293478260862</v>
      </c>
      <c r="AQ19" s="108">
        <f t="shared" si="15"/>
        <v>149.63655913978491</v>
      </c>
      <c r="AR19" s="108">
        <f t="shared" si="16"/>
        <v>107.52688172043011</v>
      </c>
      <c r="AS19" s="108">
        <f t="array" ref="AS19">_xlfn.IFS(S19=0,AL19,S19&lt;0,AL19/-S19,S19&gt;0,AL19/S19)</f>
        <v>404.75366743571567</v>
      </c>
      <c r="AT19" s="103">
        <f t="shared" si="17"/>
        <v>0.31296777196638537</v>
      </c>
      <c r="AU19" s="103">
        <f t="shared" si="18"/>
        <v>3.1264766525236802</v>
      </c>
      <c r="AV19" s="109"/>
      <c r="AW19" s="104">
        <f t="shared" si="9"/>
        <v>0</v>
      </c>
    </row>
    <row r="20" spans="1:49" outlineLevel="1">
      <c r="A20" s="98"/>
      <c r="B20" s="99">
        <v>806885508</v>
      </c>
      <c r="C20" s="99" t="s">
        <v>171</v>
      </c>
      <c r="D20" s="100" t="s">
        <v>93</v>
      </c>
      <c r="E20" s="101"/>
      <c r="F20" s="101"/>
      <c r="G20" s="101"/>
      <c r="H20" s="101"/>
      <c r="I20" s="101">
        <v>117.76</v>
      </c>
      <c r="J20" s="101">
        <f t="shared" si="0"/>
        <v>0</v>
      </c>
      <c r="K20" s="98"/>
      <c r="L20" s="278">
        <f>ФЕВРАЛЬ!L20+МАРТ!L20+АПРЕЛЬ!L20</f>
        <v>404</v>
      </c>
      <c r="M20" s="98"/>
      <c r="N20" s="98"/>
      <c r="O20" s="189"/>
      <c r="P20" s="101"/>
      <c r="Q20" s="278">
        <f>ФЕВРАЛЬ!Q20+МАРТ!Q20+АПРЕЛЬ!Q20</f>
        <v>192</v>
      </c>
      <c r="R20" s="278">
        <f>ФЕВРАЛЬ!R20+МАРТ!R20+АПРЕЛЬ!R20</f>
        <v>-4</v>
      </c>
      <c r="S20" s="101">
        <f t="shared" si="10"/>
        <v>188</v>
      </c>
      <c r="T20" s="278">
        <f>ФЕВРАЛЬ!T20+МАРТ!T20+АПРЕЛЬ!T20</f>
        <v>172907.86</v>
      </c>
      <c r="U20" s="278">
        <f>ФЕВРАЛЬ!U20+МАРТ!U20+АПРЕЛЬ!U20</f>
        <v>-3448</v>
      </c>
      <c r="V20" s="101">
        <f t="shared" si="19"/>
        <v>169459.86</v>
      </c>
      <c r="W20" s="278">
        <f>ФЕВРАЛЬ!W20+МАРТ!W20+АПРЕЛЬ!W20</f>
        <v>259412.30999999997</v>
      </c>
      <c r="X20" s="278">
        <f>ФЕВРАЛЬ!X20+МАРТ!X20+АПРЕЛЬ!X20</f>
        <v>-5400</v>
      </c>
      <c r="Y20" s="269">
        <f t="shared" si="20"/>
        <v>254012.30999999997</v>
      </c>
      <c r="Z20" s="101">
        <f t="shared" si="12"/>
        <v>0</v>
      </c>
      <c r="AA20" s="103">
        <f t="shared" si="2"/>
        <v>2.7173579692558195E-2</v>
      </c>
      <c r="AB20" s="101">
        <f t="shared" si="13"/>
        <v>22138.880000000001</v>
      </c>
      <c r="AC20" s="278">
        <f>ФЕВРАЛЬ!AC20+МАРТ!AC20+АПРЕЛЬ!AC20</f>
        <v>96441.76</v>
      </c>
      <c r="AD20" s="103">
        <f t="shared" si="3"/>
        <v>0.37967356778889971</v>
      </c>
      <c r="AE20" s="278">
        <f>ФЕВРАЛЬ!AE20+МАРТ!AE20+АПРЕЛЬ!AE20</f>
        <v>31381.050000000003</v>
      </c>
      <c r="AF20" s="278">
        <f>ФЕВРАЛЬ!AF20+МАРТ!AF20+АПРЕЛЬ!AF20</f>
        <v>13395</v>
      </c>
      <c r="AG20" s="278">
        <f>ФЕВРАЛЬ!AG20+МАРТ!AG20+АПРЕЛЬ!AG20</f>
        <v>8000</v>
      </c>
      <c r="AH20" s="278">
        <f>ФЕВРАЛЬ!AH20+МАРТ!AH20</f>
        <v>0</v>
      </c>
      <c r="AI20" s="278">
        <f>ФЕВРАЛЬ!AI20+МАРТ!AI20+АПРЕЛЬ!AI20</f>
        <v>193.19193461311275</v>
      </c>
      <c r="AJ20" s="278">
        <f>ФЕВРАЛЬ!AJ20+МАРТ!AJ20+АПРЕЛЬ!AJ20</f>
        <v>0</v>
      </c>
      <c r="AK20" s="278">
        <f>ФЕВРАЛЬ!AK20+МАРТ!AK20+АПРЕЛЬ!AK20</f>
        <v>1667.9705724167497</v>
      </c>
      <c r="AL20" s="105">
        <f t="shared" si="14"/>
        <v>80794.457492970119</v>
      </c>
      <c r="AM20" s="106"/>
      <c r="AN20" s="107">
        <f t="shared" si="4"/>
        <v>1351.1293085106381</v>
      </c>
      <c r="AO20" s="108">
        <f t="shared" si="5"/>
        <v>117.76</v>
      </c>
      <c r="AP20" s="108">
        <f t="shared" si="6"/>
        <v>512.98808510638298</v>
      </c>
      <c r="AQ20" s="108">
        <f t="shared" si="15"/>
        <v>163.44296875000001</v>
      </c>
      <c r="AR20" s="108">
        <f t="shared" si="16"/>
        <v>111.43229166666667</v>
      </c>
      <c r="AS20" s="108">
        <f t="array" ref="AS20">_xlfn.IFS(S20=0,AL20,S20&lt;0,AL20/-S20,S20&gt;0,AL20/S20)</f>
        <v>429.7577526221815</v>
      </c>
      <c r="AT20" s="103">
        <f t="shared" si="17"/>
        <v>0.3180730000564545</v>
      </c>
      <c r="AU20" s="103">
        <f t="shared" si="18"/>
        <v>3.6494374373486878</v>
      </c>
      <c r="AV20" s="109"/>
      <c r="AW20" s="104">
        <f t="shared" si="9"/>
        <v>0</v>
      </c>
    </row>
    <row r="21" spans="1:49" outlineLevel="1">
      <c r="A21" s="98"/>
      <c r="B21" s="99">
        <v>807019357</v>
      </c>
      <c r="C21" s="99" t="s">
        <v>172</v>
      </c>
      <c r="D21" s="100" t="s">
        <v>93</v>
      </c>
      <c r="E21" s="101"/>
      <c r="F21" s="101"/>
      <c r="G21" s="101"/>
      <c r="H21" s="101"/>
      <c r="I21" s="101">
        <v>129.46</v>
      </c>
      <c r="J21" s="101">
        <f t="shared" si="0"/>
        <v>0</v>
      </c>
      <c r="K21" s="98"/>
      <c r="L21" s="278">
        <f>ФЕВРАЛЬ!L21+МАРТ!L21+АПРЕЛЬ!L21</f>
        <v>58</v>
      </c>
      <c r="M21" s="98"/>
      <c r="N21" s="98"/>
      <c r="O21" s="189"/>
      <c r="P21" s="101"/>
      <c r="Q21" s="278">
        <f>ФЕВРАЛЬ!Q21+МАРТ!Q21+АПРЕЛЬ!Q21</f>
        <v>32</v>
      </c>
      <c r="R21" s="278">
        <f>ФЕВРАЛЬ!R21+МАРТ!R21+АПРЕЛЬ!R21</f>
        <v>0</v>
      </c>
      <c r="S21" s="101">
        <f t="shared" si="10"/>
        <v>32</v>
      </c>
      <c r="T21" s="278">
        <f>ФЕВРАЛЬ!T21+МАРТ!T21+АПРЕЛЬ!T21</f>
        <v>24105.78</v>
      </c>
      <c r="U21" s="278">
        <f>ФЕВРАЛЬ!U21+МАРТ!U21+АПРЕЛЬ!U21</f>
        <v>0</v>
      </c>
      <c r="V21" s="101">
        <f t="shared" si="19"/>
        <v>24105.78</v>
      </c>
      <c r="W21" s="278">
        <f>ФЕВРАЛЬ!W21+МАРТ!W21+АПРЕЛЬ!W21</f>
        <v>37050.06</v>
      </c>
      <c r="X21" s="278">
        <f>ФЕВРАЛЬ!X21+МАРТ!X21+АПРЕЛЬ!X21</f>
        <v>0</v>
      </c>
      <c r="Y21" s="269">
        <f t="shared" si="20"/>
        <v>37050.06</v>
      </c>
      <c r="Z21" s="101">
        <f t="shared" si="12"/>
        <v>0</v>
      </c>
      <c r="AA21" s="103">
        <f t="shared" si="2"/>
        <v>3.9635195555052533E-3</v>
      </c>
      <c r="AB21" s="101">
        <f t="shared" si="13"/>
        <v>4142.72</v>
      </c>
      <c r="AC21" s="278">
        <f>ФЕВРАЛЬ!AC21+МАРТ!AC21+АПРЕЛЬ!AC21</f>
        <v>14041.19</v>
      </c>
      <c r="AD21" s="103">
        <f t="shared" si="3"/>
        <v>0.37897887344851805</v>
      </c>
      <c r="AE21" s="278">
        <f>ФЕВРАЛЬ!AE21+МАРТ!AE21+АПРЕЛЬ!AE21</f>
        <v>3963.5399999999995</v>
      </c>
      <c r="AF21" s="278">
        <f>ФЕВРАЛЬ!AF21+МАРТ!AF21+АПРЕЛЬ!AF21</f>
        <v>0</v>
      </c>
      <c r="AG21" s="278">
        <f>ФЕВРАЛЬ!AG21+МАРТ!AG21+АПРЕЛЬ!AG21</f>
        <v>0</v>
      </c>
      <c r="AH21" s="278">
        <f>ФЕВРАЛЬ!AH21+МАРТ!AH21</f>
        <v>0</v>
      </c>
      <c r="AI21" s="278">
        <f>ФЕВРАЛЬ!AI21+МАРТ!AI21+АПРЕЛЬ!AI21</f>
        <v>329.11396633072849</v>
      </c>
      <c r="AJ21" s="278">
        <f>ФЕВРАЛЬ!AJ21+МАРТ!AJ21+АПРЕЛЬ!AJ21</f>
        <v>0</v>
      </c>
      <c r="AK21" s="278">
        <f>ФЕВРАЛЬ!AK21+МАРТ!AK21+АПРЕЛЬ!AK21</f>
        <v>241.46024762982165</v>
      </c>
      <c r="AL21" s="105">
        <f t="shared" si="14"/>
        <v>14332.035786039445</v>
      </c>
      <c r="AM21" s="106"/>
      <c r="AN21" s="107">
        <f t="shared" si="4"/>
        <v>1157.8143749999999</v>
      </c>
      <c r="AO21" s="108">
        <f t="shared" si="5"/>
        <v>129.46</v>
      </c>
      <c r="AP21" s="108">
        <f t="shared" si="6"/>
        <v>438.78718750000002</v>
      </c>
      <c r="AQ21" s="108">
        <f t="shared" si="15"/>
        <v>123.86062499999998</v>
      </c>
      <c r="AR21" s="108">
        <f t="shared" si="16"/>
        <v>0</v>
      </c>
      <c r="AS21" s="108">
        <f t="array" ref="AS21">_xlfn.IFS(S21=0,AL21,S21&lt;0,AL21/-S21,S21&gt;0,AL21/S21)</f>
        <v>447.87611831373266</v>
      </c>
      <c r="AT21" s="103">
        <f t="shared" si="17"/>
        <v>0.38682894942786722</v>
      </c>
      <c r="AU21" s="103">
        <f t="shared" si="18"/>
        <v>3.4595714376157316</v>
      </c>
      <c r="AV21" s="109"/>
      <c r="AW21" s="104">
        <f t="shared" si="9"/>
        <v>0</v>
      </c>
    </row>
    <row r="22" spans="1:49" outlineLevel="1">
      <c r="A22" s="98"/>
      <c r="B22" s="99">
        <v>807030321</v>
      </c>
      <c r="C22" s="99" t="s">
        <v>173</v>
      </c>
      <c r="D22" s="100" t="s">
        <v>93</v>
      </c>
      <c r="E22" s="101"/>
      <c r="F22" s="101"/>
      <c r="G22" s="101"/>
      <c r="H22" s="101"/>
      <c r="I22" s="101">
        <v>129.46</v>
      </c>
      <c r="J22" s="101">
        <f t="shared" si="0"/>
        <v>0</v>
      </c>
      <c r="K22" s="98"/>
      <c r="L22" s="278">
        <f>ФЕВРАЛЬ!L22+МАРТ!L22+АПРЕЛЬ!L22</f>
        <v>65</v>
      </c>
      <c r="M22" s="98"/>
      <c r="N22" s="98"/>
      <c r="O22" s="189"/>
      <c r="P22" s="101"/>
      <c r="Q22" s="278">
        <f>ФЕВРАЛЬ!Q22+МАРТ!Q22+АПРЕЛЬ!Q22</f>
        <v>28</v>
      </c>
      <c r="R22" s="278">
        <f>ФЕВРАЛЬ!R22+МАРТ!R22+АПРЕЛЬ!R22</f>
        <v>0</v>
      </c>
      <c r="S22" s="101">
        <f t="shared" si="10"/>
        <v>28</v>
      </c>
      <c r="T22" s="278">
        <f>ФЕВРАЛЬ!T22+МАРТ!T22+АПРЕЛЬ!T22</f>
        <v>23101.8</v>
      </c>
      <c r="U22" s="278">
        <f>ФЕВРАЛЬ!U22+МАРТ!U22+АПРЕЛЬ!U22</f>
        <v>0</v>
      </c>
      <c r="V22" s="101">
        <f t="shared" si="19"/>
        <v>23101.8</v>
      </c>
      <c r="W22" s="278">
        <f>ФЕВРАЛЬ!W22+МАРТ!W22+АПРЕЛЬ!W22</f>
        <v>35070.559999999998</v>
      </c>
      <c r="X22" s="278">
        <f>ФЕВРАЛЬ!X22+МАРТ!X22+АПРЕЛЬ!X22</f>
        <v>0</v>
      </c>
      <c r="Y22" s="269">
        <f t="shared" si="20"/>
        <v>35070.559999999998</v>
      </c>
      <c r="Z22" s="101">
        <f t="shared" si="12"/>
        <v>0</v>
      </c>
      <c r="AA22" s="103">
        <f t="shared" si="2"/>
        <v>3.7517577672619242E-3</v>
      </c>
      <c r="AB22" s="101">
        <f t="shared" si="13"/>
        <v>3624.88</v>
      </c>
      <c r="AC22" s="278">
        <f>ФЕВРАЛЬ!AC22+МАРТ!AC22+АПРЕЛЬ!AC22</f>
        <v>13412.21</v>
      </c>
      <c r="AD22" s="103">
        <f t="shared" si="3"/>
        <v>0.38243501101778815</v>
      </c>
      <c r="AE22" s="278">
        <f>ФЕВРАЛЬ!AE22+МАРТ!AE22+АПРЕЛЬ!AE22</f>
        <v>5025.66</v>
      </c>
      <c r="AF22" s="278">
        <f>ФЕВРАЛЬ!AF22+МАРТ!AF22+АПРЕЛЬ!AF22</f>
        <v>2000</v>
      </c>
      <c r="AG22" s="278">
        <f>ФЕВРАЛЬ!AG22+МАРТ!AG22+АПРЕЛЬ!AG22</f>
        <v>0</v>
      </c>
      <c r="AH22" s="278">
        <f>ФЕВРАЛЬ!AH22+МАРТ!AH22</f>
        <v>0</v>
      </c>
      <c r="AI22" s="278">
        <f>ФЕВРАЛЬ!AI22+МАРТ!AI22+АПРЕЛЬ!AI22</f>
        <v>414.50626295302402</v>
      </c>
      <c r="AJ22" s="278">
        <f>ФЕВРАЛЬ!AJ22+МАРТ!AJ22+АПРЕЛЬ!AJ22</f>
        <v>0</v>
      </c>
      <c r="AK22" s="278">
        <f>ФЕВРАЛЬ!AK22+МАРТ!AK22+АПРЕЛЬ!AK22</f>
        <v>232.99205404450004</v>
      </c>
      <c r="AL22" s="105">
        <f t="shared" si="14"/>
        <v>10360.311683002474</v>
      </c>
      <c r="AM22" s="106"/>
      <c r="AN22" s="107">
        <f t="shared" si="4"/>
        <v>1252.52</v>
      </c>
      <c r="AO22" s="108">
        <f t="shared" si="5"/>
        <v>129.46</v>
      </c>
      <c r="AP22" s="108">
        <f t="shared" si="6"/>
        <v>479.00749999999999</v>
      </c>
      <c r="AQ22" s="108">
        <f t="shared" si="15"/>
        <v>179.48785714285714</v>
      </c>
      <c r="AR22" s="108">
        <f t="shared" si="16"/>
        <v>71.428571428571431</v>
      </c>
      <c r="AS22" s="108">
        <f t="array" ref="AS22">_xlfn.IFS(S22=0,AL22,S22&lt;0,AL22/-S22,S22&gt;0,AL22/S22)</f>
        <v>370.01113153580263</v>
      </c>
      <c r="AT22" s="103">
        <f t="shared" si="17"/>
        <v>0.29541335191118917</v>
      </c>
      <c r="AU22" s="103">
        <f t="shared" si="18"/>
        <v>2.8581116293511712</v>
      </c>
      <c r="AV22" s="109"/>
      <c r="AW22" s="104">
        <f t="shared" si="9"/>
        <v>0</v>
      </c>
    </row>
    <row r="23" spans="1:49" outlineLevel="1">
      <c r="A23" s="98"/>
      <c r="B23" s="99">
        <v>807031830</v>
      </c>
      <c r="C23" s="99" t="s">
        <v>174</v>
      </c>
      <c r="D23" s="100" t="s">
        <v>93</v>
      </c>
      <c r="E23" s="101"/>
      <c r="F23" s="101"/>
      <c r="G23" s="101"/>
      <c r="H23" s="101"/>
      <c r="I23" s="101">
        <v>129.46</v>
      </c>
      <c r="J23" s="101">
        <f t="shared" si="0"/>
        <v>0</v>
      </c>
      <c r="K23" s="98"/>
      <c r="L23" s="278">
        <f>ФЕВРАЛЬ!L23+МАРТ!L23+АПРЕЛЬ!L23</f>
        <v>191</v>
      </c>
      <c r="M23" s="98"/>
      <c r="N23" s="98"/>
      <c r="O23" s="189"/>
      <c r="P23" s="101"/>
      <c r="Q23" s="278">
        <f>ФЕВРАЛЬ!Q23+МАРТ!Q23+АПРЕЛЬ!Q23</f>
        <v>97</v>
      </c>
      <c r="R23" s="278">
        <f>ФЕВРАЛЬ!R23+МАРТ!R23+АПРЕЛЬ!R23</f>
        <v>-4</v>
      </c>
      <c r="S23" s="101">
        <f t="shared" si="10"/>
        <v>93</v>
      </c>
      <c r="T23" s="278">
        <f>ФЕВРАЛЬ!T23+МАРТ!T23+АПРЕЛЬ!T23</f>
        <v>78695.010000000009</v>
      </c>
      <c r="U23" s="278">
        <f>ФЕВРАЛЬ!U23+МАРТ!U23+АПРЕЛЬ!U23</f>
        <v>-3113</v>
      </c>
      <c r="V23" s="101">
        <f t="shared" si="19"/>
        <v>75582.010000000009</v>
      </c>
      <c r="W23" s="278">
        <f>ФЕВРАЛЬ!W23+МАРТ!W23+АПРЕЛЬ!W23</f>
        <v>117630</v>
      </c>
      <c r="X23" s="278">
        <f>ФЕВРАЛЬ!X23+МАРТ!X23+АПРЕЛЬ!X23</f>
        <v>-4800</v>
      </c>
      <c r="Y23" s="269">
        <f t="shared" si="20"/>
        <v>112830</v>
      </c>
      <c r="Z23" s="101">
        <f t="shared" si="12"/>
        <v>0</v>
      </c>
      <c r="AA23" s="103">
        <f t="shared" si="2"/>
        <v>1.2070261463750877E-2</v>
      </c>
      <c r="AB23" s="101">
        <f t="shared" si="13"/>
        <v>12039.78</v>
      </c>
      <c r="AC23" s="278">
        <f>ФЕВРАЛЬ!AC23+МАРТ!AC23+АПРЕЛЬ!AC23</f>
        <v>42718.150000000009</v>
      </c>
      <c r="AD23" s="103">
        <f t="shared" si="3"/>
        <v>0.3786063103784455</v>
      </c>
      <c r="AE23" s="278">
        <f>ФЕВРАЛЬ!AE23+МАРТ!AE23+АПРЕЛЬ!AE23</f>
        <v>14859.670000000002</v>
      </c>
      <c r="AF23" s="278">
        <f>ФЕВРАЛЬ!AF23+МАРТ!AF23+АПРЕЛЬ!AF23</f>
        <v>0</v>
      </c>
      <c r="AG23" s="278">
        <f>ФЕВРАЛЬ!AG23+МАРТ!AG23+АПРЕЛЬ!AG23</f>
        <v>0</v>
      </c>
      <c r="AH23" s="278">
        <f>ФЕВРАЛЬ!AH23+МАРТ!AH23</f>
        <v>0</v>
      </c>
      <c r="AI23" s="278">
        <f>ФЕВРАЛЬ!AI23+МАРТ!AI23+АПРЕЛЬ!AI23</f>
        <v>95.122982361456152</v>
      </c>
      <c r="AJ23" s="278">
        <f>ФЕВРАЛЬ!AJ23+МАРТ!AJ23+АПРЕЛЬ!AJ23</f>
        <v>0</v>
      </c>
      <c r="AK23" s="278">
        <f>ФЕВРАЛЬ!AK23+МАРТ!AK23+АПРЕЛЬ!AK23</f>
        <v>754.11343953083042</v>
      </c>
      <c r="AL23" s="105">
        <f t="shared" si="14"/>
        <v>42363.163578107706</v>
      </c>
      <c r="AM23" s="106"/>
      <c r="AN23" s="107">
        <f t="shared" si="4"/>
        <v>1213.2258064516129</v>
      </c>
      <c r="AO23" s="108">
        <f t="shared" si="5"/>
        <v>129.46</v>
      </c>
      <c r="AP23" s="108">
        <f t="shared" si="6"/>
        <v>459.33494623655923</v>
      </c>
      <c r="AQ23" s="108">
        <f t="shared" si="15"/>
        <v>153.19247422680414</v>
      </c>
      <c r="AR23" s="108">
        <f t="shared" si="16"/>
        <v>0</v>
      </c>
      <c r="AS23" s="108">
        <f t="array" ref="AS23">_xlfn.IFS(S23=0,AL23,S23&lt;0,AL23/-S23,S23&gt;0,AL23/S23)</f>
        <v>455.51788793664201</v>
      </c>
      <c r="AT23" s="103">
        <f t="shared" si="17"/>
        <v>0.37546010438808569</v>
      </c>
      <c r="AU23" s="103">
        <f t="shared" si="18"/>
        <v>3.5185994742518307</v>
      </c>
      <c r="AV23" s="109"/>
      <c r="AW23" s="104">
        <f t="shared" si="9"/>
        <v>0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/>
      <c r="F24" s="101"/>
      <c r="G24" s="101"/>
      <c r="H24" s="101"/>
      <c r="I24" s="101">
        <v>123.61</v>
      </c>
      <c r="J24" s="101">
        <f t="shared" ref="J24:J26" si="21">E24*I24</f>
        <v>0</v>
      </c>
      <c r="K24" s="98"/>
      <c r="L24" s="278">
        <f>ФЕВРАЛЬ!L24+МАРТ!L24+АПРЕЛЬ!L24</f>
        <v>180</v>
      </c>
      <c r="M24" s="98"/>
      <c r="N24" s="98"/>
      <c r="O24" s="189"/>
      <c r="P24" s="101"/>
      <c r="Q24" s="278">
        <f>ФЕВРАЛЬ!Q24+МАРТ!Q24+АПРЕЛЬ!Q24</f>
        <v>79</v>
      </c>
      <c r="R24" s="278">
        <f>ФЕВРАЛЬ!R24+МАРТ!R24+АПРЕЛЬ!R24</f>
        <v>-3</v>
      </c>
      <c r="S24" s="101">
        <f t="shared" ref="S24:S26" si="22">Q24+R24</f>
        <v>76</v>
      </c>
      <c r="T24" s="278">
        <f>ФЕВРАЛЬ!T24+МАРТ!T24+АПРЕЛЬ!T24</f>
        <v>69246.44</v>
      </c>
      <c r="U24" s="278">
        <f>ФЕВРАЛЬ!U24+МАРТ!U24+АПРЕЛЬ!U24</f>
        <v>-2592</v>
      </c>
      <c r="V24" s="101">
        <f t="shared" ref="V24:V26" si="23">T24+U24</f>
        <v>66654.44</v>
      </c>
      <c r="W24" s="278">
        <f>ФЕВРАЛЬ!W24+МАРТ!W24+АПРЕЛЬ!W24</f>
        <v>101990.65</v>
      </c>
      <c r="X24" s="278">
        <f>ФЕВРАЛЬ!X24+МАРТ!X24+АПРЕЛЬ!X24</f>
        <v>-3875</v>
      </c>
      <c r="Y24" s="269">
        <f t="shared" ref="Y24:Y26" si="24">W24+X24</f>
        <v>98115.65</v>
      </c>
      <c r="Z24" s="101">
        <f t="shared" ref="Z24:Z26" si="25">L24*M24*N24/100</f>
        <v>0</v>
      </c>
      <c r="AA24" s="103">
        <f t="shared" si="2"/>
        <v>1.0496158372647954E-2</v>
      </c>
      <c r="AB24" s="101">
        <f t="shared" ref="AB24:AB26" si="26">S24*I24</f>
        <v>9394.36</v>
      </c>
      <c r="AC24" s="278">
        <f>ФЕВРАЛЬ!AC24+МАРТ!AC24+АПРЕЛЬ!AC24</f>
        <v>37244.32</v>
      </c>
      <c r="AD24" s="103">
        <f t="shared" ref="AD24:AD26" si="27">IF(Y24=0,0,AC24/Y24)</f>
        <v>0.37959611947737187</v>
      </c>
      <c r="AE24" s="278">
        <f>ФЕВРАЛЬ!AE24+МАРТ!AE24+АПРЕЛЬ!AE24</f>
        <v>14292.66</v>
      </c>
      <c r="AF24" s="278">
        <f>ФЕВРАЛЬ!AF24+МАРТ!AF24+АПРЕЛЬ!AF24</f>
        <v>18663</v>
      </c>
      <c r="AG24" s="278">
        <f>ФЕВРАЛЬ!AG24+МАРТ!AG24+АПРЕЛЬ!AG24</f>
        <v>2000</v>
      </c>
      <c r="AH24" s="278">
        <f>ФЕВРАЛЬ!AH24+МАРТ!AH24</f>
        <v>0</v>
      </c>
      <c r="AI24" s="278">
        <f>ФЕВРАЛЬ!AI24+МАРТ!AI24+АПРЕЛЬ!AI24</f>
        <v>114.50129926840248</v>
      </c>
      <c r="AJ24" s="278">
        <f>ФЕВРАЛЬ!AJ24+МАРТ!AJ24+АПРЕЛЬ!AJ24</f>
        <v>80</v>
      </c>
      <c r="AK24" s="278">
        <f>ФЕВРАЛЬ!AK24+МАРТ!AK24+АПРЕЛЬ!AK24</f>
        <v>655.0981429195017</v>
      </c>
      <c r="AL24" s="105">
        <f t="shared" si="14"/>
        <v>15671.710557812094</v>
      </c>
      <c r="AM24" s="106"/>
      <c r="AN24" s="107">
        <f t="shared" ref="AN24:AN26" si="28">IF(S24=0,0,Y24/S24)</f>
        <v>1290.9953947368419</v>
      </c>
      <c r="AO24" s="108">
        <f t="shared" ref="AO24:AO26" si="29">I24</f>
        <v>123.61</v>
      </c>
      <c r="AP24" s="108">
        <f t="shared" ref="AP24:AP26" si="30">IF(S24=0,0,AC24/S24)</f>
        <v>490.05684210526317</v>
      </c>
      <c r="AQ24" s="108">
        <f t="shared" ref="AQ24:AQ26" si="31">IF(Q24=0,AE24/1,AE24/Q24)</f>
        <v>180.91974683544305</v>
      </c>
      <c r="AR24" s="108">
        <f t="shared" ref="AR24:AR26" si="32">IF(Q24=0,0,(AF24+AG24)/Q24)</f>
        <v>261.55696202531647</v>
      </c>
      <c r="AS24" s="108">
        <f t="array" ref="AS24">_xlfn.IFS(S24=0,AL24,S24&lt;0,AL24/-S24,S24&gt;0,AL24/S24)</f>
        <v>206.2067178659486</v>
      </c>
      <c r="AT24" s="103">
        <f t="shared" ref="AT24:AT26" si="33">IF(AN24=0,0,AS24/AN24)</f>
        <v>0.15972691979120657</v>
      </c>
      <c r="AU24" s="103">
        <f t="shared" ref="AU24:AU26" si="34">IF(AO24=0,0,AS24/AO24)</f>
        <v>1.668204173335075</v>
      </c>
      <c r="AV24" s="109"/>
      <c r="AW24" s="104">
        <f t="shared" ref="AW24:AW26" si="35">AS24*E24</f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/>
      <c r="F25" s="101"/>
      <c r="G25" s="101"/>
      <c r="H25" s="101"/>
      <c r="I25" s="101">
        <v>123.61</v>
      </c>
      <c r="J25" s="101">
        <f t="shared" si="21"/>
        <v>0</v>
      </c>
      <c r="K25" s="98"/>
      <c r="L25" s="278">
        <f>ФЕВРАЛЬ!L25+МАРТ!L25+АПРЕЛЬ!L25</f>
        <v>71</v>
      </c>
      <c r="M25" s="98"/>
      <c r="N25" s="98"/>
      <c r="O25" s="189"/>
      <c r="P25" s="101"/>
      <c r="Q25" s="278">
        <f>ФЕВРАЛЬ!Q25+МАРТ!Q25+АПРЕЛЬ!Q25</f>
        <v>29</v>
      </c>
      <c r="R25" s="278">
        <f>ФЕВРАЛЬ!R25+МАРТ!R25+АПРЕЛЬ!R25</f>
        <v>-4</v>
      </c>
      <c r="S25" s="101">
        <f t="shared" si="22"/>
        <v>25</v>
      </c>
      <c r="T25" s="278">
        <f>ФЕВРАЛЬ!T25+МАРТ!T25+АПРЕЛЬ!T25</f>
        <v>25622.25</v>
      </c>
      <c r="U25" s="278">
        <f>ФЕВРАЛЬ!U25+МАРТ!U25+АПРЕЛЬ!U25</f>
        <v>-3364</v>
      </c>
      <c r="V25" s="101">
        <f t="shared" si="23"/>
        <v>22258.25</v>
      </c>
      <c r="W25" s="278">
        <f>ФЕВРАЛЬ!W25+МАРТ!W25+АПРЕЛЬ!W25</f>
        <v>38250</v>
      </c>
      <c r="X25" s="278">
        <f>ФЕВРАЛЬ!X25+МАРТ!X25+АПРЕЛЬ!X25</f>
        <v>-5100</v>
      </c>
      <c r="Y25" s="269">
        <f t="shared" si="24"/>
        <v>33150</v>
      </c>
      <c r="Z25" s="101">
        <f t="shared" si="25"/>
        <v>0</v>
      </c>
      <c r="AA25" s="103">
        <f t="shared" si="2"/>
        <v>3.5463012277172877E-3</v>
      </c>
      <c r="AB25" s="101">
        <f t="shared" si="26"/>
        <v>3090.25</v>
      </c>
      <c r="AC25" s="278">
        <f>ФЕВРАЛЬ!AC25+МАРТ!AC25+АПРЕЛЬ!AC25</f>
        <v>12807.440000000002</v>
      </c>
      <c r="AD25" s="103">
        <f t="shared" si="27"/>
        <v>0.38634811463046764</v>
      </c>
      <c r="AE25" s="278">
        <f>ФЕВРАЛЬ!AE25+МАРТ!AE25+АПРЕЛЬ!AE25</f>
        <v>5654.4500000000007</v>
      </c>
      <c r="AF25" s="278">
        <f>ФЕВРАЛЬ!AF25+МАРТ!AF25+АПРЕЛЬ!AF25</f>
        <v>5017</v>
      </c>
      <c r="AG25" s="278">
        <f>ФЕВРАЛЬ!AG25+МАРТ!AG25+АПРЕЛЬ!AG25</f>
        <v>0</v>
      </c>
      <c r="AH25" s="278">
        <f>ФЕВРАЛЬ!AH25+МАРТ!AH25</f>
        <v>0</v>
      </c>
      <c r="AI25" s="278">
        <f>ФЕВРАЛЬ!AI25+МАРТ!AI25+АПРЕЛЬ!AI25</f>
        <v>453.81437308011675</v>
      </c>
      <c r="AJ25" s="278">
        <f>ФЕВРАЛЬ!AJ25+МАРТ!AJ25+АПРЕЛЬ!AJ25</f>
        <v>0</v>
      </c>
      <c r="AK25" s="278">
        <f>ФЕВРАЛЬ!AK25+МАРТ!AK25+АПРЕЛЬ!AK25</f>
        <v>220.74656050011464</v>
      </c>
      <c r="AL25" s="105">
        <f t="shared" si="14"/>
        <v>5906.2990664197659</v>
      </c>
      <c r="AM25" s="106"/>
      <c r="AN25" s="107">
        <f t="shared" si="28"/>
        <v>1326</v>
      </c>
      <c r="AO25" s="108">
        <f t="shared" si="29"/>
        <v>123.61</v>
      </c>
      <c r="AP25" s="108">
        <f t="shared" si="30"/>
        <v>512.2976000000001</v>
      </c>
      <c r="AQ25" s="108">
        <f t="shared" si="31"/>
        <v>194.98103448275864</v>
      </c>
      <c r="AR25" s="108">
        <f t="shared" si="32"/>
        <v>173</v>
      </c>
      <c r="AS25" s="108">
        <f t="array" ref="AS25">_xlfn.IFS(S25=0,AL25,S25&lt;0,AL25/-S25,S25&gt;0,AL25/S25)</f>
        <v>236.25196265679062</v>
      </c>
      <c r="AT25" s="103">
        <f t="shared" si="33"/>
        <v>0.17816890094780591</v>
      </c>
      <c r="AU25" s="103">
        <f t="shared" si="34"/>
        <v>1.911269012675274</v>
      </c>
      <c r="AV25" s="109"/>
      <c r="AW25" s="104">
        <f t="shared" si="35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/>
      <c r="F26" s="101"/>
      <c r="G26" s="101"/>
      <c r="H26" s="101"/>
      <c r="I26" s="101">
        <v>123.61</v>
      </c>
      <c r="J26" s="101">
        <f t="shared" si="21"/>
        <v>0</v>
      </c>
      <c r="K26" s="98"/>
      <c r="L26" s="278">
        <f>ФЕВРАЛЬ!L26+МАРТ!L26+АПРЕЛЬ!L26</f>
        <v>78</v>
      </c>
      <c r="M26" s="98"/>
      <c r="N26" s="98"/>
      <c r="O26" s="189"/>
      <c r="P26" s="101"/>
      <c r="Q26" s="278">
        <f>ФЕВРАЛЬ!Q26+МАРТ!Q26+АПРЕЛЬ!Q26</f>
        <v>26</v>
      </c>
      <c r="R26" s="278">
        <f>ФЕВРАЛЬ!R26+МАРТ!R26+АПРЕЛЬ!R26</f>
        <v>-1</v>
      </c>
      <c r="S26" s="101">
        <f t="shared" si="22"/>
        <v>25</v>
      </c>
      <c r="T26" s="278">
        <f>ФЕВРАЛЬ!T26+МАРТ!T26+АПРЕЛЬ!T26</f>
        <v>22226.78</v>
      </c>
      <c r="U26" s="278">
        <f>ФЕВРАЛЬ!U26+МАРТ!U26+АПРЕЛЬ!U26</f>
        <v>-936</v>
      </c>
      <c r="V26" s="101">
        <f t="shared" si="23"/>
        <v>21290.78</v>
      </c>
      <c r="W26" s="278">
        <f>ФЕВРАЛЬ!W26+МАРТ!W26+АПРЕЛЬ!W26</f>
        <v>33629.99</v>
      </c>
      <c r="X26" s="278">
        <f>ФЕВРАЛЬ!X26+МАРТ!X26+АПРЕЛЬ!X26</f>
        <v>-1440</v>
      </c>
      <c r="Y26" s="269">
        <f t="shared" si="24"/>
        <v>32189.989999999998</v>
      </c>
      <c r="Z26" s="101">
        <f t="shared" si="25"/>
        <v>0</v>
      </c>
      <c r="AA26" s="103">
        <f t="shared" si="2"/>
        <v>3.443601841846371E-3</v>
      </c>
      <c r="AB26" s="101">
        <f t="shared" si="26"/>
        <v>3090.25</v>
      </c>
      <c r="AC26" s="278">
        <f>ФЕВРАЛЬ!AC26+МАРТ!AC26+АПРЕЛЬ!AC26</f>
        <v>12320.38</v>
      </c>
      <c r="AD26" s="103">
        <f t="shared" si="27"/>
        <v>0.38273947894982258</v>
      </c>
      <c r="AE26" s="278">
        <f>ФЕВРАЛЬ!AE26+МАРТ!AE26+АПРЕЛЬ!AE26</f>
        <v>6482.33</v>
      </c>
      <c r="AF26" s="278">
        <f>ФЕВРАЛЬ!AF26+МАРТ!AF26+АПРЕЛЬ!AF26</f>
        <v>8705</v>
      </c>
      <c r="AG26" s="278">
        <f>ФЕВРАЛЬ!AG26+МАРТ!AG26+АПРЕЛЬ!AG26</f>
        <v>902</v>
      </c>
      <c r="AH26" s="278">
        <f>ФЕВРАЛЬ!AH26+МАРТ!AH26</f>
        <v>0</v>
      </c>
      <c r="AI26" s="278">
        <f>ФЕВРАЛЬ!AI26+МАРТ!AI26+АПРЕЛЬ!AI26</f>
        <v>429.69878654633897</v>
      </c>
      <c r="AJ26" s="278">
        <f>ФЕВРАЛЬ!AJ26+МАРТ!AJ26+АПРЕЛЬ!AJ26</f>
        <v>50</v>
      </c>
      <c r="AK26" s="278">
        <f>ФЕВРАЛЬ!AK26+МАРТ!AK26+АПРЕЛЬ!AK26</f>
        <v>215.1579619697128</v>
      </c>
      <c r="AL26" s="105">
        <f t="shared" si="14"/>
        <v>-4.8267485160511114</v>
      </c>
      <c r="AM26" s="106"/>
      <c r="AN26" s="107">
        <f t="shared" si="28"/>
        <v>1287.5996</v>
      </c>
      <c r="AO26" s="108">
        <f t="shared" si="29"/>
        <v>123.61</v>
      </c>
      <c r="AP26" s="108">
        <f t="shared" si="30"/>
        <v>492.81519999999995</v>
      </c>
      <c r="AQ26" s="108">
        <f t="shared" si="31"/>
        <v>249.32038461538463</v>
      </c>
      <c r="AR26" s="108">
        <f t="shared" si="32"/>
        <v>369.5</v>
      </c>
      <c r="AS26" s="108">
        <f t="array" ref="AS26">_xlfn.IFS(S26=0,AL26,S26&lt;0,AL26/-S26,S26&gt;0,AL26/S26)</f>
        <v>-0.19306994064204447</v>
      </c>
      <c r="AT26" s="103">
        <f t="shared" si="33"/>
        <v>-1.4994563577221091E-4</v>
      </c>
      <c r="AU26" s="103">
        <f t="shared" si="34"/>
        <v>-1.5619281663461246E-3</v>
      </c>
      <c r="AV26" s="109"/>
      <c r="AW26" s="104">
        <f t="shared" si="35"/>
        <v>0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/>
      <c r="F27" s="101"/>
      <c r="G27" s="101"/>
      <c r="H27" s="101"/>
      <c r="I27" s="101">
        <v>117.76</v>
      </c>
      <c r="J27" s="101">
        <f t="shared" si="0"/>
        <v>0</v>
      </c>
      <c r="K27" s="98"/>
      <c r="L27" s="278">
        <f>ФЕВРАЛЬ!L27+МАРТ!L27+АПРЕЛЬ!L27</f>
        <v>29</v>
      </c>
      <c r="M27" s="98"/>
      <c r="N27" s="98"/>
      <c r="O27" s="189"/>
      <c r="P27" s="101"/>
      <c r="Q27" s="278">
        <f>ФЕВРАЛЬ!Q27+МАРТ!Q27+АПРЕЛЬ!Q27</f>
        <v>16</v>
      </c>
      <c r="R27" s="278">
        <f>ФЕВРАЛЬ!R27+МАРТ!R27+АПРЕЛЬ!R27</f>
        <v>0</v>
      </c>
      <c r="S27" s="101">
        <f t="shared" si="10"/>
        <v>16</v>
      </c>
      <c r="T27" s="278">
        <f>ФЕВРАЛЬ!T27+МАРТ!T27+АПРЕЛЬ!T27</f>
        <v>11759.46</v>
      </c>
      <c r="U27" s="278">
        <f>ФЕВРАЛЬ!U27+МАРТ!U27+АПРЕЛЬ!U27</f>
        <v>0</v>
      </c>
      <c r="V27" s="101">
        <f t="shared" si="19"/>
        <v>11759.46</v>
      </c>
      <c r="W27" s="278">
        <f>ФЕВРАЛЬ!W27+МАРТ!W27+АПРЕЛЬ!W27</f>
        <v>18198</v>
      </c>
      <c r="X27" s="278">
        <f>ФЕВРАЛЬ!X27+МАРТ!X27+АПРЕЛЬ!X27</f>
        <v>0</v>
      </c>
      <c r="Y27" s="269">
        <f t="shared" si="20"/>
        <v>18198</v>
      </c>
      <c r="Z27" s="101">
        <f t="shared" si="12"/>
        <v>0</v>
      </c>
      <c r="AA27" s="103">
        <f t="shared" si="2"/>
        <v>1.9467749545097799E-3</v>
      </c>
      <c r="AB27" s="101">
        <f t="shared" si="13"/>
        <v>1884.16</v>
      </c>
      <c r="AC27" s="278">
        <f>ФЕВРАЛЬ!AC27+МАРТ!AC27+АПРЕЛЬ!AC27</f>
        <v>7384.62</v>
      </c>
      <c r="AD27" s="103">
        <f t="shared" si="3"/>
        <v>0.40579294427959117</v>
      </c>
      <c r="AE27" s="278">
        <f>ФЕВРАЛЬ!AE27+МАРТ!AE27+АПРЕЛЬ!AE27</f>
        <v>3485.63</v>
      </c>
      <c r="AF27" s="278">
        <f>ФЕВРАЛЬ!AF27+МАРТ!AF27+АПРЕЛЬ!AF27</f>
        <v>0</v>
      </c>
      <c r="AG27" s="278">
        <f>ФЕВРАЛЬ!AG27+МАРТ!AG27+АПРЕЛЬ!AG27</f>
        <v>0</v>
      </c>
      <c r="AH27" s="278">
        <f>ФЕВРАЛЬ!AH27+МАРТ!AH27</f>
        <v>0</v>
      </c>
      <c r="AI27" s="278">
        <f>ФЕВРАЛЬ!AI27+МАРТ!AI27+АПРЕЛЬ!AI27</f>
        <v>6.522714985463649</v>
      </c>
      <c r="AJ27" s="278">
        <f>ФЕВРАЛЬ!AJ27+МАРТ!AJ27+АПРЕЛЬ!AJ27</f>
        <v>50</v>
      </c>
      <c r="AK27" s="278">
        <f>ФЕВРАЛЬ!AK27+МАРТ!AK27+АПРЕЛЬ!AK27</f>
        <v>119.77880457241668</v>
      </c>
      <c r="AL27" s="105">
        <f t="shared" si="14"/>
        <v>5267.288480442121</v>
      </c>
      <c r="AM27" s="106"/>
      <c r="AN27" s="107">
        <f t="shared" si="4"/>
        <v>1137.375</v>
      </c>
      <c r="AO27" s="108">
        <f t="shared" si="5"/>
        <v>117.76</v>
      </c>
      <c r="AP27" s="108">
        <f t="shared" si="6"/>
        <v>461.53874999999999</v>
      </c>
      <c r="AQ27" s="108">
        <f t="shared" si="15"/>
        <v>217.85187500000001</v>
      </c>
      <c r="AR27" s="108">
        <f t="shared" si="16"/>
        <v>0</v>
      </c>
      <c r="AS27" s="108">
        <f t="array" ref="AS27">_xlfn.IFS(S27=0,AL27,S27&lt;0,AL27/-S27,S27&gt;0,AL27/S27)</f>
        <v>329.20553002763256</v>
      </c>
      <c r="AT27" s="103">
        <f t="shared" si="17"/>
        <v>0.28944326192120678</v>
      </c>
      <c r="AU27" s="103">
        <f t="shared" si="18"/>
        <v>2.7955632645009558</v>
      </c>
      <c r="AV27" s="109"/>
      <c r="AW27" s="104">
        <f t="shared" si="9"/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/>
      <c r="F28" s="101"/>
      <c r="G28" s="101"/>
      <c r="H28" s="101"/>
      <c r="I28" s="101">
        <v>117.76</v>
      </c>
      <c r="J28" s="101">
        <f t="shared" si="0"/>
        <v>0</v>
      </c>
      <c r="K28" s="98"/>
      <c r="L28" s="278">
        <f>ФЕВРАЛЬ!L28+МАРТ!L28+АПРЕЛЬ!L28</f>
        <v>25</v>
      </c>
      <c r="M28" s="98"/>
      <c r="N28" s="98"/>
      <c r="O28" s="189"/>
      <c r="P28" s="101"/>
      <c r="Q28" s="278">
        <f>ФЕВРАЛЬ!Q28+МАРТ!Q28+АПРЕЛЬ!Q28</f>
        <v>29</v>
      </c>
      <c r="R28" s="278">
        <f>ФЕВРАЛЬ!R28+МАРТ!R28+АПРЕЛЬ!R28</f>
        <v>-1</v>
      </c>
      <c r="S28" s="101">
        <f t="shared" si="10"/>
        <v>28</v>
      </c>
      <c r="T28" s="278">
        <f>ФЕВРАЛЬ!T28+МАРТ!T28+АПРЕЛЬ!T28</f>
        <v>19137.580000000002</v>
      </c>
      <c r="U28" s="278">
        <f>ФЕВРАЛЬ!U28+МАРТ!U28+АПРЕЛЬ!U28</f>
        <v>-678</v>
      </c>
      <c r="V28" s="101">
        <f t="shared" si="19"/>
        <v>18459.580000000002</v>
      </c>
      <c r="W28" s="278">
        <f>ФЕВРАЛЬ!W28+МАРТ!W28+АПРЕЛЬ!W28</f>
        <v>29569</v>
      </c>
      <c r="X28" s="278">
        <f>ФЕВРАЛЬ!X28+МАРТ!X28+АПРЕЛЬ!X28</f>
        <v>-990</v>
      </c>
      <c r="Y28" s="269">
        <f t="shared" si="20"/>
        <v>28579</v>
      </c>
      <c r="Z28" s="101">
        <f t="shared" si="12"/>
        <v>0</v>
      </c>
      <c r="AA28" s="103">
        <f t="shared" si="2"/>
        <v>3.0573074747189248E-3</v>
      </c>
      <c r="AB28" s="101">
        <f t="shared" si="13"/>
        <v>3297.28</v>
      </c>
      <c r="AC28" s="278">
        <f>ФЕВРАЛЬ!AC28+МАРТ!AC28+АПРЕЛЬ!AC28</f>
        <v>11312.830000000002</v>
      </c>
      <c r="AD28" s="103">
        <f t="shared" si="3"/>
        <v>0.39584415129990558</v>
      </c>
      <c r="AE28" s="278">
        <f>ФЕВРАЛЬ!AE28+МАРТ!AE28+АПРЕЛЬ!AE28</f>
        <v>3771.3400000000011</v>
      </c>
      <c r="AF28" s="278">
        <f>ФЕВРАЛЬ!AF28+МАРТ!AF28+АПРЕЛЬ!AF28</f>
        <v>0</v>
      </c>
      <c r="AG28" s="278">
        <f>ФЕВРАЛЬ!AG28+МАРТ!AG28+АПРЕЛЬ!AG28</f>
        <v>0</v>
      </c>
      <c r="AH28" s="278">
        <f>ФЕВРАЛЬ!AH28+МАРТ!AH28</f>
        <v>0</v>
      </c>
      <c r="AI28" s="278">
        <f>ФЕВРАЛЬ!AI28+МАРТ!AI28+АПРЕЛЬ!AI28</f>
        <v>3.2822252211070611</v>
      </c>
      <c r="AJ28" s="278">
        <f>ФЕВРАЛЬ!AJ28+МАРТ!AJ28+АПРЕЛЬ!AJ28</f>
        <v>0</v>
      </c>
      <c r="AK28" s="278">
        <f>ФЕВРАЛЬ!AK28+МАРТ!AK28+АПРЕЛЬ!AK28</f>
        <v>186.55689227997431</v>
      </c>
      <c r="AL28" s="105">
        <f t="shared" si="14"/>
        <v>10007.710882498919</v>
      </c>
      <c r="AM28" s="106"/>
      <c r="AN28" s="107">
        <f t="shared" si="4"/>
        <v>1020.6785714285714</v>
      </c>
      <c r="AO28" s="108">
        <f t="shared" si="5"/>
        <v>117.76</v>
      </c>
      <c r="AP28" s="108">
        <f t="shared" si="6"/>
        <v>404.0296428571429</v>
      </c>
      <c r="AQ28" s="108">
        <f t="shared" si="15"/>
        <v>130.04620689655175</v>
      </c>
      <c r="AR28" s="108">
        <f t="shared" si="16"/>
        <v>0</v>
      </c>
      <c r="AS28" s="108">
        <f t="array" ref="AS28">_xlfn.IFS(S28=0,AL28,S28&lt;0,AL28/-S28,S28&gt;0,AL28/S28)</f>
        <v>357.41824580353284</v>
      </c>
      <c r="AT28" s="103">
        <f t="shared" si="17"/>
        <v>0.35017708396021274</v>
      </c>
      <c r="AU28" s="103">
        <f t="shared" si="18"/>
        <v>3.0351413536305438</v>
      </c>
      <c r="AV28" s="109"/>
      <c r="AW28" s="104">
        <f t="shared" si="9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/>
      <c r="F29" s="101"/>
      <c r="G29" s="101"/>
      <c r="H29" s="101"/>
      <c r="I29" s="101">
        <v>117.76</v>
      </c>
      <c r="J29" s="101">
        <f t="shared" si="0"/>
        <v>0</v>
      </c>
      <c r="K29" s="98"/>
      <c r="L29" s="278">
        <f>ФЕВРАЛЬ!L29+МАРТ!L29+АПРЕЛЬ!L29</f>
        <v>7</v>
      </c>
      <c r="M29" s="98"/>
      <c r="N29" s="98"/>
      <c r="O29" s="189"/>
      <c r="P29" s="101"/>
      <c r="Q29" s="278">
        <f>ФЕВРАЛЬ!Q29+МАРТ!Q29+АПРЕЛЬ!Q29</f>
        <v>3</v>
      </c>
      <c r="R29" s="278">
        <f>ФЕВРАЛЬ!R29+МАРТ!R29+АПРЕЛЬ!R29</f>
        <v>0</v>
      </c>
      <c r="S29" s="101">
        <f t="shared" si="10"/>
        <v>3</v>
      </c>
      <c r="T29" s="278">
        <f>ФЕВРАЛЬ!T29+МАРТ!T29+АПРЕЛЬ!T29</f>
        <v>1711</v>
      </c>
      <c r="U29" s="278">
        <f>ФЕВРАЛЬ!U29+МАРТ!U29+АПРЕЛЬ!U29</f>
        <v>0</v>
      </c>
      <c r="V29" s="101">
        <f t="shared" si="19"/>
        <v>1711</v>
      </c>
      <c r="W29" s="278">
        <f>ФЕВРАЛЬ!W29+МАРТ!W29+АПРЕЛЬ!W29</f>
        <v>2600</v>
      </c>
      <c r="X29" s="278">
        <f>ФЕВРАЛЬ!X29+МАРТ!X29+АПРЕЛЬ!X29</f>
        <v>0</v>
      </c>
      <c r="Y29" s="269">
        <f t="shared" si="20"/>
        <v>2600</v>
      </c>
      <c r="Z29" s="101">
        <f t="shared" si="12"/>
        <v>0</v>
      </c>
      <c r="AA29" s="103">
        <f t="shared" si="2"/>
        <v>2.7814127276214022E-4</v>
      </c>
      <c r="AB29" s="101">
        <f t="shared" si="13"/>
        <v>353.28000000000003</v>
      </c>
      <c r="AC29" s="278">
        <f>ФЕВРАЛЬ!AC29+МАРТ!AC29+АПРЕЛЬ!AC29</f>
        <v>1149.6399999999999</v>
      </c>
      <c r="AD29" s="103">
        <f t="shared" si="3"/>
        <v>0.4421692307692307</v>
      </c>
      <c r="AE29" s="278">
        <f>ФЕВРАЛЬ!AE29+МАРТ!AE29+АПРЕЛЬ!AE29</f>
        <v>1044.7</v>
      </c>
      <c r="AF29" s="278">
        <f>ФЕВРАЛЬ!AF29+МАРТ!AF29+АПРЕЛЬ!AF29</f>
        <v>0</v>
      </c>
      <c r="AG29" s="278">
        <f>ФЕВРАЛЬ!AG29+МАРТ!AG29+АПРЕЛЬ!AG29</f>
        <v>0</v>
      </c>
      <c r="AH29" s="278">
        <f>ФЕВРАЛЬ!AH29+МАРТ!AH29</f>
        <v>0</v>
      </c>
      <c r="AI29" s="278">
        <f>ФЕВРАЛЬ!AI29+МАРТ!AI29+АПРЕЛЬ!AI29</f>
        <v>5.8595897694059031</v>
      </c>
      <c r="AJ29" s="278">
        <f>ФЕВРАЛЬ!AJ29+МАРТ!AJ29+АПРЕЛЬ!AJ29</f>
        <v>0</v>
      </c>
      <c r="AK29" s="278">
        <f>ФЕВРАЛЬ!AK29+МАРТ!AK29+АПРЕЛЬ!AK29</f>
        <v>16.805826164337699</v>
      </c>
      <c r="AL29" s="105">
        <f t="shared" si="14"/>
        <v>29.714584066256283</v>
      </c>
      <c r="AM29" s="106"/>
      <c r="AN29" s="107">
        <f t="shared" si="4"/>
        <v>866.66666666666663</v>
      </c>
      <c r="AO29" s="108">
        <f t="shared" si="5"/>
        <v>117.76</v>
      </c>
      <c r="AP29" s="108">
        <f t="shared" si="6"/>
        <v>383.21333333333331</v>
      </c>
      <c r="AQ29" s="108">
        <f t="shared" si="15"/>
        <v>348.23333333333335</v>
      </c>
      <c r="AR29" s="108">
        <f t="shared" si="16"/>
        <v>0</v>
      </c>
      <c r="AS29" s="108">
        <f t="array" ref="AS29">_xlfn.IFS(S29=0,AL29,S29&lt;0,AL29/-S29,S29&gt;0,AL29/S29)</f>
        <v>9.9048613554187614</v>
      </c>
      <c r="AT29" s="103">
        <f t="shared" si="17"/>
        <v>1.142868617932934E-2</v>
      </c>
      <c r="AU29" s="103">
        <f t="shared" si="18"/>
        <v>8.4110575368705517E-2</v>
      </c>
      <c r="AV29" s="109"/>
      <c r="AW29" s="104">
        <f t="shared" si="9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/>
      <c r="F30" s="101"/>
      <c r="G30" s="101"/>
      <c r="H30" s="101"/>
      <c r="I30" s="101">
        <v>135.31</v>
      </c>
      <c r="J30" s="101">
        <f t="shared" si="0"/>
        <v>0</v>
      </c>
      <c r="K30" s="98"/>
      <c r="L30" s="278">
        <f>ФЕВРАЛЬ!L30+МАРТ!L30+АПРЕЛЬ!L30</f>
        <v>137</v>
      </c>
      <c r="M30" s="98"/>
      <c r="N30" s="98"/>
      <c r="O30" s="189"/>
      <c r="P30" s="101"/>
      <c r="Q30" s="278">
        <f>ФЕВРАЛЬ!Q30+МАРТ!Q30+АПРЕЛЬ!Q30</f>
        <v>55</v>
      </c>
      <c r="R30" s="278">
        <f>ФЕВРАЛЬ!R30+МАРТ!R30+АПРЕЛЬ!R30</f>
        <v>0</v>
      </c>
      <c r="S30" s="101">
        <f t="shared" si="10"/>
        <v>55</v>
      </c>
      <c r="T30" s="278">
        <f>ФЕВРАЛЬ!T30+МАРТ!T30+АПРЕЛЬ!T30</f>
        <v>47353.7</v>
      </c>
      <c r="U30" s="278">
        <f>ФЕВРАЛЬ!U30+МАРТ!U30+АПРЕЛЬ!U30</f>
        <v>0</v>
      </c>
      <c r="V30" s="101">
        <f t="shared" si="19"/>
        <v>47353.7</v>
      </c>
      <c r="W30" s="278">
        <f>ФЕВРАЛЬ!W30+МАРТ!W30+АПРЕЛЬ!W30</f>
        <v>71720.390000000014</v>
      </c>
      <c r="X30" s="278">
        <f>ФЕВРАЛЬ!X30+МАРТ!X30+АПРЕЛЬ!X30</f>
        <v>0</v>
      </c>
      <c r="Y30" s="269">
        <f t="shared" si="20"/>
        <v>71720.390000000014</v>
      </c>
      <c r="Z30" s="101">
        <f t="shared" si="12"/>
        <v>0</v>
      </c>
      <c r="AA30" s="103">
        <f t="shared" si="2"/>
        <v>7.6724617529219524E-3</v>
      </c>
      <c r="AB30" s="101">
        <f t="shared" si="13"/>
        <v>7442.05</v>
      </c>
      <c r="AC30" s="278">
        <f>ФЕВРАЛЬ!AC30+МАРТ!AC30+АПРЕЛЬ!AC30</f>
        <v>27052.520000000004</v>
      </c>
      <c r="AD30" s="103">
        <f t="shared" si="3"/>
        <v>0.37719426790623978</v>
      </c>
      <c r="AE30" s="278">
        <f>ФЕВРАЛЬ!AE30+МАРТ!AE30+АПРЕЛЬ!AE30</f>
        <v>10686.519999999999</v>
      </c>
      <c r="AF30" s="278">
        <f>ФЕВРАЛЬ!AF30+МАРТ!AF30+АПРЕЛЬ!AF30</f>
        <v>5000</v>
      </c>
      <c r="AG30" s="278">
        <f>ФЕВРАЛЬ!AG30+МАРТ!AG30+АПРЕЛЬ!AG30</f>
        <v>0</v>
      </c>
      <c r="AH30" s="278">
        <f>ФЕВРАЛЬ!AH30+МАРТ!AH30</f>
        <v>0</v>
      </c>
      <c r="AI30" s="278">
        <f>ФЕВРАЛЬ!AI30+МАРТ!AI30+АПРЕЛЬ!AI30</f>
        <v>77.805845512957703</v>
      </c>
      <c r="AJ30" s="278">
        <f>ФЕВРАЛЬ!AJ30+МАРТ!AJ30+АПРЕЛЬ!AJ30</f>
        <v>0</v>
      </c>
      <c r="AK30" s="278">
        <f>ФЕВРАЛЬ!AK30+МАРТ!AK30+АПРЕЛЬ!AK30</f>
        <v>469.66592122029709</v>
      </c>
      <c r="AL30" s="105">
        <f t="shared" si="14"/>
        <v>20991.828233266755</v>
      </c>
      <c r="AM30" s="106"/>
      <c r="AN30" s="107">
        <f t="shared" si="4"/>
        <v>1304.0070909090912</v>
      </c>
      <c r="AO30" s="108">
        <f t="shared" si="5"/>
        <v>135.31</v>
      </c>
      <c r="AP30" s="108">
        <f t="shared" si="6"/>
        <v>491.86400000000009</v>
      </c>
      <c r="AQ30" s="108">
        <f t="shared" si="15"/>
        <v>194.30036363636361</v>
      </c>
      <c r="AR30" s="108">
        <f t="shared" si="16"/>
        <v>90.909090909090907</v>
      </c>
      <c r="AS30" s="108">
        <f t="array" ref="AS30">_xlfn.IFS(S30=0,AL30,S30&lt;0,AL30/-S30,S30&gt;0,AL30/S30)</f>
        <v>381.66960424121373</v>
      </c>
      <c r="AT30" s="103">
        <f t="shared" si="17"/>
        <v>0.29268982270267563</v>
      </c>
      <c r="AU30" s="103">
        <f t="shared" si="18"/>
        <v>2.8207050790127393</v>
      </c>
      <c r="AV30" s="109"/>
      <c r="AW30" s="104">
        <f t="shared" si="9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/>
      <c r="F31" s="101"/>
      <c r="G31" s="101"/>
      <c r="H31" s="101"/>
      <c r="I31" s="101">
        <v>135.31</v>
      </c>
      <c r="J31" s="101">
        <f t="shared" si="0"/>
        <v>0</v>
      </c>
      <c r="K31" s="98"/>
      <c r="L31" s="278">
        <f>ФЕВРАЛЬ!L31+МАРТ!L31+АПРЕЛЬ!L31</f>
        <v>187</v>
      </c>
      <c r="M31" s="98"/>
      <c r="N31" s="98"/>
      <c r="O31" s="189"/>
      <c r="P31" s="101"/>
      <c r="Q31" s="278">
        <f>ФЕВРАЛЬ!Q31+МАРТ!Q31+АПРЕЛЬ!Q31</f>
        <v>84</v>
      </c>
      <c r="R31" s="278">
        <f>ФЕВРАЛЬ!R31+МАРТ!R31+АПРЕЛЬ!R31</f>
        <v>-4</v>
      </c>
      <c r="S31" s="101">
        <f t="shared" si="10"/>
        <v>80</v>
      </c>
      <c r="T31" s="278">
        <f>ФЕВРАЛЬ!T31+МАРТ!T31+АПРЕЛЬ!T31</f>
        <v>71017.739999999991</v>
      </c>
      <c r="U31" s="278">
        <f>ФЕВРАЛЬ!U31+МАРТ!U31+АПРЕЛЬ!U31</f>
        <v>-3238</v>
      </c>
      <c r="V31" s="101">
        <f t="shared" si="19"/>
        <v>67779.739999999991</v>
      </c>
      <c r="W31" s="278">
        <f>ФЕВРАЛЬ!W31+МАРТ!W31+АПРЕЛЬ!W31</f>
        <v>107780.56999999999</v>
      </c>
      <c r="X31" s="278">
        <f>ФЕВРАЛЬ!X31+МАРТ!X31+АПРЕЛЬ!X31</f>
        <v>-4860</v>
      </c>
      <c r="Y31" s="269">
        <f t="shared" si="20"/>
        <v>102920.56999999999</v>
      </c>
      <c r="Z31" s="101">
        <f t="shared" si="12"/>
        <v>0</v>
      </c>
      <c r="AA31" s="103">
        <f t="shared" si="2"/>
        <v>1.1010176282001901E-2</v>
      </c>
      <c r="AB31" s="101">
        <f t="shared" si="13"/>
        <v>10824.8</v>
      </c>
      <c r="AC31" s="278">
        <f>ФЕВРАЛЬ!AC31+МАРТ!AC31+АПРЕЛЬ!AC31</f>
        <v>39126.32</v>
      </c>
      <c r="AD31" s="103">
        <f t="shared" si="3"/>
        <v>0.38016035084143046</v>
      </c>
      <c r="AE31" s="278">
        <f>ФЕВРАЛЬ!AE31+МАРТ!AE31+АПРЕЛЬ!AE31</f>
        <v>13798.48</v>
      </c>
      <c r="AF31" s="278">
        <f>ФЕВРАЛЬ!AF31+МАРТ!AF31+АПРЕЛЬ!AF31</f>
        <v>2000</v>
      </c>
      <c r="AG31" s="278">
        <f>ФЕВРАЛЬ!AG31+МАРТ!AG31+АПРЕЛЬ!AG31</f>
        <v>9000</v>
      </c>
      <c r="AH31" s="278">
        <f>ФЕВРАЛЬ!AH31+МАРТ!AH31</f>
        <v>0</v>
      </c>
      <c r="AI31" s="278">
        <f>ФЕВРАЛЬ!AI31+МАРТ!AI31+АПРЕЛЬ!AI31</f>
        <v>138.27259293976385</v>
      </c>
      <c r="AJ31" s="278">
        <f>ФЕВРАЛЬ!AJ31+МАРТ!AJ31+АПРЕЛЬ!AJ31</f>
        <v>0</v>
      </c>
      <c r="AK31" s="278">
        <f>ФЕВРАЛЬ!AK31+МАРТ!AK31+АПРЕЛЬ!AK31</f>
        <v>675.36096365933167</v>
      </c>
      <c r="AL31" s="105">
        <f t="shared" si="14"/>
        <v>27357.336443400891</v>
      </c>
      <c r="AM31" s="106"/>
      <c r="AN31" s="107">
        <f t="shared" si="4"/>
        <v>1286.5071249999999</v>
      </c>
      <c r="AO31" s="108">
        <f t="shared" si="5"/>
        <v>135.31</v>
      </c>
      <c r="AP31" s="108">
        <f t="shared" si="6"/>
        <v>489.07900000000001</v>
      </c>
      <c r="AQ31" s="108">
        <f t="shared" si="15"/>
        <v>164.26761904761904</v>
      </c>
      <c r="AR31" s="108">
        <f t="shared" si="16"/>
        <v>130.95238095238096</v>
      </c>
      <c r="AS31" s="108">
        <f t="array" ref="AS31">_xlfn.IFS(S31=0,AL31,S31&lt;0,AL31/-S31,S31&gt;0,AL31/S31)</f>
        <v>341.96670554251114</v>
      </c>
      <c r="AT31" s="103">
        <f t="shared" si="17"/>
        <v>0.2658101917177576</v>
      </c>
      <c r="AU31" s="103">
        <f t="shared" si="18"/>
        <v>2.5272833164031567</v>
      </c>
      <c r="AV31" s="109"/>
      <c r="AW31" s="104">
        <f t="shared" si="9"/>
        <v>0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/>
      <c r="F32" s="101"/>
      <c r="G32" s="101"/>
      <c r="H32" s="101"/>
      <c r="I32" s="101">
        <v>135.31</v>
      </c>
      <c r="J32" s="101">
        <f t="shared" si="0"/>
        <v>0</v>
      </c>
      <c r="K32" s="98"/>
      <c r="L32" s="278">
        <f>ФЕВРАЛЬ!L32+МАРТ!L32+АПРЕЛЬ!L32</f>
        <v>168</v>
      </c>
      <c r="M32" s="98"/>
      <c r="N32" s="98"/>
      <c r="O32" s="189"/>
      <c r="P32" s="101"/>
      <c r="Q32" s="278">
        <f>ФЕВРАЛЬ!Q32+МАРТ!Q32+АПРЕЛЬ!Q32</f>
        <v>58</v>
      </c>
      <c r="R32" s="278">
        <f>ФЕВРАЛЬ!R32+МАРТ!R32+АПРЕЛЬ!R32</f>
        <v>0</v>
      </c>
      <c r="S32" s="101">
        <f t="shared" si="10"/>
        <v>58</v>
      </c>
      <c r="T32" s="278">
        <f>ФЕВРАЛЬ!T32+МАРТ!T32+АПРЕЛЬ!T32</f>
        <v>52253.149999999994</v>
      </c>
      <c r="U32" s="278">
        <f>ФЕВРАЛЬ!U32+МАРТ!U32+АПРЕЛЬ!U32</f>
        <v>0</v>
      </c>
      <c r="V32" s="101">
        <f t="shared" si="19"/>
        <v>52253.149999999994</v>
      </c>
      <c r="W32" s="278">
        <f>ФЕВРАЛЬ!W32+МАРТ!W32+АПРЕЛЬ!W32</f>
        <v>78000.14</v>
      </c>
      <c r="X32" s="278">
        <f>ФЕВРАЛЬ!X32+МАРТ!X32+АПРЕЛЬ!X32</f>
        <v>0</v>
      </c>
      <c r="Y32" s="269">
        <f t="shared" si="20"/>
        <v>78000.14</v>
      </c>
      <c r="Z32" s="101">
        <f t="shared" si="12"/>
        <v>0</v>
      </c>
      <c r="AA32" s="103">
        <f t="shared" si="2"/>
        <v>8.3442531597019698E-3</v>
      </c>
      <c r="AB32" s="101">
        <f t="shared" si="13"/>
        <v>7847.9800000000005</v>
      </c>
      <c r="AC32" s="278">
        <f>ФЕВРАЛЬ!AC32+МАРТ!AC32+АПРЕЛЬ!AC32</f>
        <v>29518.980000000003</v>
      </c>
      <c r="AD32" s="103">
        <f t="shared" si="3"/>
        <v>0.37844778227321135</v>
      </c>
      <c r="AE32" s="278">
        <f>ФЕВРАЛЬ!AE32+МАРТ!AE32+АПРЕЛЬ!AE32</f>
        <v>13865.070000000002</v>
      </c>
      <c r="AF32" s="278">
        <f>ФЕВРАЛЬ!AF32+МАРТ!AF32+АПРЕЛЬ!AF32</f>
        <v>10009</v>
      </c>
      <c r="AG32" s="278">
        <f>ФЕВРАЛЬ!AG32+МАРТ!AG32+АПРЕЛЬ!AG32</f>
        <v>4000</v>
      </c>
      <c r="AH32" s="278">
        <f>ФЕВРАЛЬ!AH32+МАРТ!AH32</f>
        <v>0</v>
      </c>
      <c r="AI32" s="278">
        <f>ФЕВРАЛЬ!AI32+МАРТ!AI32+АПРЕЛЬ!AI32</f>
        <v>426.35723721055678</v>
      </c>
      <c r="AJ32" s="278">
        <f>ФЕВРАЛЬ!AJ32+МАРТ!AJ32+АПРЕЛЬ!AJ32</f>
        <v>0</v>
      </c>
      <c r="AK32" s="278">
        <f>ФЕВРАЛЬ!AK32+МАРТ!AK32+АПРЕЛЬ!AK32</f>
        <v>521.18843263480676</v>
      </c>
      <c r="AL32" s="105">
        <f t="shared" si="14"/>
        <v>11811.564330154637</v>
      </c>
      <c r="AM32" s="106"/>
      <c r="AN32" s="107">
        <f t="shared" si="4"/>
        <v>1344.83</v>
      </c>
      <c r="AO32" s="108">
        <f t="shared" si="5"/>
        <v>135.31</v>
      </c>
      <c r="AP32" s="108">
        <f t="shared" si="6"/>
        <v>508.94793103448279</v>
      </c>
      <c r="AQ32" s="108">
        <f t="shared" si="15"/>
        <v>239.05293103448278</v>
      </c>
      <c r="AR32" s="108">
        <f t="shared" si="16"/>
        <v>241.5344827586207</v>
      </c>
      <c r="AS32" s="108">
        <f t="array" ref="AS32">_xlfn.IFS(S32=0,AL32,S32&lt;0,AL32/-S32,S32&gt;0,AL32/S32)</f>
        <v>203.64766086473512</v>
      </c>
      <c r="AT32" s="103">
        <f t="shared" si="17"/>
        <v>0.15143004012755154</v>
      </c>
      <c r="AU32" s="103">
        <f t="shared" si="18"/>
        <v>1.5050451619594643</v>
      </c>
      <c r="AV32" s="109"/>
      <c r="AW32" s="104">
        <f t="shared" si="9"/>
        <v>0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/>
      <c r="F33" s="101"/>
      <c r="G33" s="101"/>
      <c r="H33" s="101"/>
      <c r="I33" s="101">
        <v>129.46</v>
      </c>
      <c r="J33" s="101">
        <f t="shared" si="0"/>
        <v>0</v>
      </c>
      <c r="K33" s="98"/>
      <c r="L33" s="278">
        <f>ФЕВРАЛЬ!L33+МАРТ!L33+АПРЕЛЬ!L33</f>
        <v>7</v>
      </c>
      <c r="M33" s="98"/>
      <c r="N33" s="98"/>
      <c r="O33" s="189"/>
      <c r="P33" s="101"/>
      <c r="Q33" s="278">
        <f>ФЕВРАЛЬ!Q33+МАРТ!Q33+АПРЕЛЬ!Q33</f>
        <v>5</v>
      </c>
      <c r="R33" s="278">
        <f>ФЕВРАЛЬ!R33+МАРТ!R33+АПРЕЛЬ!R33</f>
        <v>0</v>
      </c>
      <c r="S33" s="101">
        <f t="shared" si="10"/>
        <v>5</v>
      </c>
      <c r="T33" s="278">
        <f>ФЕВРАЛЬ!T33+МАРТ!T33+АПРЕЛЬ!T33</f>
        <v>3349.05</v>
      </c>
      <c r="U33" s="278">
        <f>ФЕВРАЛЬ!U33+МАРТ!U33+АПРЕЛЬ!U33</f>
        <v>0</v>
      </c>
      <c r="V33" s="101">
        <f t="shared" si="19"/>
        <v>3349.05</v>
      </c>
      <c r="W33" s="278">
        <f>ФЕВРАЛЬ!W33+МАРТ!W33+АПРЕЛЬ!W33</f>
        <v>4899.9799999999996</v>
      </c>
      <c r="X33" s="278">
        <f>ФЕВРАЛЬ!X33+МАРТ!X33+АПРЕЛЬ!X33</f>
        <v>0</v>
      </c>
      <c r="Y33" s="269">
        <f t="shared" si="20"/>
        <v>4899.9799999999996</v>
      </c>
      <c r="Z33" s="101">
        <f t="shared" si="12"/>
        <v>0</v>
      </c>
      <c r="AA33" s="103">
        <f t="shared" si="2"/>
        <v>5.2418718219578143E-4</v>
      </c>
      <c r="AB33" s="101">
        <f t="shared" si="13"/>
        <v>647.30000000000007</v>
      </c>
      <c r="AC33" s="278">
        <f>ФЕВРАЛЬ!AC33+МАРТ!AC33+АПРЕЛЬ!AC33</f>
        <v>1914.65</v>
      </c>
      <c r="AD33" s="103">
        <f t="shared" si="3"/>
        <v>0.39074649284282797</v>
      </c>
      <c r="AE33" s="278">
        <f>ФЕВРАЛЬ!AE33+МАРТ!AE33+АПРЕЛЬ!AE33</f>
        <v>743.53</v>
      </c>
      <c r="AF33" s="278">
        <f>ФЕВРАЛЬ!AF33+МАРТ!AF33+АПРЕЛЬ!AF33</f>
        <v>1000</v>
      </c>
      <c r="AG33" s="278">
        <f>ФЕВРАЛЬ!AG33+МАРТ!AG33+АПРЕЛЬ!AG33</f>
        <v>1212</v>
      </c>
      <c r="AH33" s="278">
        <f>ФЕВРАЛЬ!AH33+МАРТ!AH33</f>
        <v>0</v>
      </c>
      <c r="AI33" s="278">
        <f>ФЕВРАЛЬ!AI33+МАРТ!AI33+АПРЕЛЬ!AI33</f>
        <v>3.1730552080802275</v>
      </c>
      <c r="AJ33" s="278">
        <f>ФЕВРАЛЬ!AJ33+МАРТ!AJ33+АПРЕЛЬ!AJ33</f>
        <v>0</v>
      </c>
      <c r="AK33" s="278">
        <f>ФЕВРАЛЬ!AK33+МАРТ!AK33+АПРЕЛЬ!AK33</f>
        <v>31.662407052807257</v>
      </c>
      <c r="AL33" s="105">
        <f t="shared" si="14"/>
        <v>-652.33546226088811</v>
      </c>
      <c r="AM33" s="106"/>
      <c r="AN33" s="107">
        <f t="shared" si="4"/>
        <v>979.99599999999987</v>
      </c>
      <c r="AO33" s="108">
        <f t="shared" si="5"/>
        <v>129.46</v>
      </c>
      <c r="AP33" s="108">
        <f t="shared" si="6"/>
        <v>382.93</v>
      </c>
      <c r="AQ33" s="108">
        <f t="shared" si="15"/>
        <v>148.70599999999999</v>
      </c>
      <c r="AR33" s="108">
        <f t="shared" si="16"/>
        <v>442.4</v>
      </c>
      <c r="AS33" s="108">
        <f t="array" ref="AS33">_xlfn.IFS(S33=0,AL33,S33&lt;0,AL33/-S33,S33&gt;0,AL33/S33)</f>
        <v>-130.46709245217761</v>
      </c>
      <c r="AT33" s="103">
        <f t="shared" si="17"/>
        <v>-0.13313022956438356</v>
      </c>
      <c r="AU33" s="103">
        <f t="shared" si="18"/>
        <v>-1.0077791785275576</v>
      </c>
      <c r="AV33" s="109"/>
      <c r="AW33" s="104">
        <f t="shared" si="9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/>
      <c r="F34" s="101"/>
      <c r="G34" s="101"/>
      <c r="H34" s="101"/>
      <c r="I34" s="101">
        <v>117.76</v>
      </c>
      <c r="J34" s="101">
        <f t="shared" si="0"/>
        <v>0</v>
      </c>
      <c r="K34" s="98"/>
      <c r="L34" s="278">
        <f>ФЕВРАЛЬ!L34+МАРТ!L34+АПРЕЛЬ!L34</f>
        <v>121</v>
      </c>
      <c r="M34" s="98"/>
      <c r="N34" s="98"/>
      <c r="O34" s="189"/>
      <c r="P34" s="101"/>
      <c r="Q34" s="278">
        <f>ФЕВРАЛЬ!Q34+МАРТ!Q34+АПРЕЛЬ!Q34</f>
        <v>62</v>
      </c>
      <c r="R34" s="278">
        <f>ФЕВРАЛЬ!R34+МАРТ!R34+АПРЕЛЬ!R34</f>
        <v>-3</v>
      </c>
      <c r="S34" s="101">
        <f t="shared" si="10"/>
        <v>59</v>
      </c>
      <c r="T34" s="278">
        <f>ФЕВРАЛЬ!T34+МАРТ!T34+АПРЕЛЬ!T34</f>
        <v>49228.82</v>
      </c>
      <c r="U34" s="278">
        <f>ФЕВРАЛЬ!U34+МАРТ!U34+АПРЕЛЬ!U34</f>
        <v>-2305</v>
      </c>
      <c r="V34" s="101">
        <f t="shared" si="19"/>
        <v>46923.82</v>
      </c>
      <c r="W34" s="278">
        <f>ФЕВРАЛЬ!W34+МАРТ!W34+АПРЕЛЬ!W34</f>
        <v>74790.44</v>
      </c>
      <c r="X34" s="278">
        <f>ФЕВРАЛЬ!X34+МАРТ!X34+АПРЕЛЬ!X34</f>
        <v>-3690</v>
      </c>
      <c r="Y34" s="269">
        <f t="shared" si="20"/>
        <v>71100.44</v>
      </c>
      <c r="Z34" s="101">
        <f t="shared" si="12"/>
        <v>0</v>
      </c>
      <c r="AA34" s="103">
        <f t="shared" si="2"/>
        <v>7.6061411059800714E-3</v>
      </c>
      <c r="AB34" s="101">
        <f t="shared" si="13"/>
        <v>6947.84</v>
      </c>
      <c r="AC34" s="278">
        <f>ФЕВРАЛЬ!AC34+МАРТ!AC34+АПРЕЛЬ!AC34</f>
        <v>27163.79</v>
      </c>
      <c r="AD34" s="103">
        <f t="shared" si="3"/>
        <v>0.38204812797220383</v>
      </c>
      <c r="AE34" s="278">
        <f>ФЕВРАЛЬ!AE34+МАРТ!AE34+АПРЕЛЬ!AE34</f>
        <v>8292.2100000000009</v>
      </c>
      <c r="AF34" s="278">
        <f>ФЕВРАЛЬ!AF34+МАРТ!AF34+АПРЕЛЬ!AF34</f>
        <v>8505</v>
      </c>
      <c r="AG34" s="278">
        <f>ФЕВРАЛЬ!AG34+МАРТ!AG34+АПРЕЛЬ!AG34</f>
        <v>4000</v>
      </c>
      <c r="AH34" s="278">
        <f>ФЕВРАЛЬ!AH34+МАРТ!AH34</f>
        <v>0</v>
      </c>
      <c r="AI34" s="278">
        <f>ФЕВРАЛЬ!AI34+МАРТ!AI34+АПРЕЛЬ!AI34</f>
        <v>183.19219828842074</v>
      </c>
      <c r="AJ34" s="278">
        <f>ФЕВРАЛЬ!AJ34+МАРТ!AJ34+АПРЕЛЬ!AJ34</f>
        <v>294</v>
      </c>
      <c r="AK34" s="278">
        <f>ФЕВРАЛЬ!AK34+МАРТ!AK34+АПРЕЛЬ!AK34</f>
        <v>468.55275834930904</v>
      </c>
      <c r="AL34" s="105">
        <f t="shared" si="14"/>
        <v>15245.855043362275</v>
      </c>
      <c r="AM34" s="106"/>
      <c r="AN34" s="107">
        <f t="shared" si="4"/>
        <v>1205.0922033898305</v>
      </c>
      <c r="AO34" s="108">
        <f t="shared" si="5"/>
        <v>117.76</v>
      </c>
      <c r="AP34" s="108">
        <f t="shared" si="6"/>
        <v>460.40322033898309</v>
      </c>
      <c r="AQ34" s="108">
        <f t="shared" si="15"/>
        <v>133.74532258064517</v>
      </c>
      <c r="AR34" s="108">
        <f t="shared" si="16"/>
        <v>201.69354838709677</v>
      </c>
      <c r="AS34" s="108">
        <f t="array" ref="AS34">_xlfn.IFS(S34=0,AL34,S34&lt;0,AL34/-S34,S34&gt;0,AL34/S34)</f>
        <v>258.40432276885213</v>
      </c>
      <c r="AT34" s="103">
        <f t="shared" si="17"/>
        <v>0.21442701400107053</v>
      </c>
      <c r="AU34" s="103">
        <f t="shared" si="18"/>
        <v>2.1943301865561491</v>
      </c>
      <c r="AV34" s="109"/>
      <c r="AW34" s="104">
        <f t="shared" si="9"/>
        <v>0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/>
      <c r="F35" s="101"/>
      <c r="G35" s="101"/>
      <c r="H35" s="101"/>
      <c r="I35" s="101">
        <v>117.76</v>
      </c>
      <c r="J35" s="101">
        <f t="shared" si="0"/>
        <v>0</v>
      </c>
      <c r="K35" s="98"/>
      <c r="L35" s="278">
        <f>ФЕВРАЛЬ!L35+МАРТ!L35+АПРЕЛЬ!L35</f>
        <v>31</v>
      </c>
      <c r="M35" s="98"/>
      <c r="N35" s="98"/>
      <c r="O35" s="189"/>
      <c r="P35" s="101"/>
      <c r="Q35" s="278">
        <f>ФЕВРАЛЬ!Q35+МАРТ!Q35+АПРЕЛЬ!Q35</f>
        <v>15</v>
      </c>
      <c r="R35" s="278">
        <f>ФЕВРАЛЬ!R35+МАРТ!R35+АПРЕЛЬ!R35</f>
        <v>-1</v>
      </c>
      <c r="S35" s="101">
        <f t="shared" si="10"/>
        <v>14</v>
      </c>
      <c r="T35" s="278">
        <f>ФЕВРАЛЬ!T35+МАРТ!T35+АПРЕЛЬ!T35</f>
        <v>11429</v>
      </c>
      <c r="U35" s="278">
        <f>ФЕВРАЛЬ!U35+МАРТ!U35+АПРЕЛЬ!U35</f>
        <v>-774</v>
      </c>
      <c r="V35" s="101">
        <f t="shared" si="19"/>
        <v>10655</v>
      </c>
      <c r="W35" s="278">
        <f>ФЕВРАЛЬ!W35+МАРТ!W35+АПРЕЛЬ!W35</f>
        <v>17550</v>
      </c>
      <c r="X35" s="278">
        <f>ФЕВРАЛЬ!X35+МАРТ!X35+АПРЕЛЬ!X35</f>
        <v>-1200</v>
      </c>
      <c r="Y35" s="269">
        <f t="shared" si="20"/>
        <v>16350</v>
      </c>
      <c r="Z35" s="101">
        <f t="shared" si="12"/>
        <v>0</v>
      </c>
      <c r="AA35" s="103">
        <f t="shared" si="2"/>
        <v>1.7490806960234586E-3</v>
      </c>
      <c r="AB35" s="101">
        <f t="shared" si="13"/>
        <v>1648.64</v>
      </c>
      <c r="AC35" s="278">
        <f>ФЕВРАЛЬ!AC35+МАРТ!AC35+АПРЕЛЬ!AC35</f>
        <v>6661.82</v>
      </c>
      <c r="AD35" s="103">
        <f t="shared" si="3"/>
        <v>0.40745076452599388</v>
      </c>
      <c r="AE35" s="278">
        <f>ФЕВРАЛЬ!AE35+МАРТ!AE35+АПРЕЛЬ!AE35</f>
        <v>2684.4399999999996</v>
      </c>
      <c r="AF35" s="278">
        <f>ФЕВРАЛЬ!AF35+МАРТ!AF35+АПРЕЛЬ!AF35</f>
        <v>0</v>
      </c>
      <c r="AG35" s="278">
        <f>ФЕВРАЛЬ!AG35+МАРТ!AG35+АПРЕЛЬ!AG35</f>
        <v>0</v>
      </c>
      <c r="AH35" s="278">
        <f>ФЕВРАЛЬ!AH35+МАРТ!AH35</f>
        <v>0</v>
      </c>
      <c r="AI35" s="278">
        <f>ФЕВРАЛЬ!AI35+МАРТ!AI35+АПРЕЛЬ!AI35</f>
        <v>181.84825844828777</v>
      </c>
      <c r="AJ35" s="278">
        <f>ФЕВРАЛЬ!AJ35+МАРТ!AJ35+АПРЕЛЬ!AJ35</f>
        <v>0</v>
      </c>
      <c r="AK35" s="278">
        <f>ФЕВРАЛЬ!AK35+МАРТ!AK35+АПРЕЛЬ!AK35</f>
        <v>107.95282312538288</v>
      </c>
      <c r="AL35" s="105">
        <f t="shared" si="14"/>
        <v>5065.2989184263306</v>
      </c>
      <c r="AM35" s="106"/>
      <c r="AN35" s="107">
        <f t="shared" si="4"/>
        <v>1167.8571428571429</v>
      </c>
      <c r="AO35" s="108">
        <f t="shared" si="5"/>
        <v>117.76</v>
      </c>
      <c r="AP35" s="108">
        <f t="shared" si="6"/>
        <v>475.84428571428572</v>
      </c>
      <c r="AQ35" s="108">
        <f t="shared" si="15"/>
        <v>178.96266666666665</v>
      </c>
      <c r="AR35" s="108">
        <f t="shared" si="16"/>
        <v>0</v>
      </c>
      <c r="AS35" s="108">
        <f t="array" ref="AS35">_xlfn.IFS(S35=0,AL35,S35&lt;0,AL35/-S35,S35&gt;0,AL35/S35)</f>
        <v>361.80706560188077</v>
      </c>
      <c r="AT35" s="103">
        <f t="shared" si="17"/>
        <v>0.30980421519427098</v>
      </c>
      <c r="AU35" s="103">
        <f t="shared" si="18"/>
        <v>3.0724105434942319</v>
      </c>
      <c r="AV35" s="109"/>
      <c r="AW35" s="104">
        <f t="shared" si="9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/>
      <c r="F36" s="101"/>
      <c r="G36" s="101"/>
      <c r="H36" s="101"/>
      <c r="I36" s="101">
        <v>117.76</v>
      </c>
      <c r="J36" s="101">
        <f t="shared" si="0"/>
        <v>0</v>
      </c>
      <c r="K36" s="98"/>
      <c r="L36" s="278">
        <f>ФЕВРАЛЬ!L36+МАРТ!L36+АПРЕЛЬ!L36</f>
        <v>24</v>
      </c>
      <c r="M36" s="98"/>
      <c r="N36" s="98"/>
      <c r="O36" s="189"/>
      <c r="P36" s="101"/>
      <c r="Q36" s="278">
        <f>ФЕВРАЛЬ!Q36+МАРТ!Q36+АПРЕЛЬ!Q36</f>
        <v>13</v>
      </c>
      <c r="R36" s="278">
        <f>ФЕВРАЛЬ!R36+МАРТ!R36+АПРЕЛЬ!R36</f>
        <v>0</v>
      </c>
      <c r="S36" s="101">
        <f t="shared" si="10"/>
        <v>13</v>
      </c>
      <c r="T36" s="278">
        <f>ФЕВРАЛЬ!T36+МАРТ!T36+АПРЕЛЬ!T36</f>
        <v>10222.300000000001</v>
      </c>
      <c r="U36" s="278">
        <f>ФЕВРАЛЬ!U36+МАРТ!U36+АПРЕЛЬ!U36</f>
        <v>0</v>
      </c>
      <c r="V36" s="101">
        <f t="shared" si="19"/>
        <v>10222.300000000001</v>
      </c>
      <c r="W36" s="278">
        <f>ФЕВРАЛЬ!W36+МАРТ!W36+АПРЕЛЬ!W36</f>
        <v>15315.93</v>
      </c>
      <c r="X36" s="278">
        <f>ФЕВРАЛЬ!X36+МАРТ!X36+АПРЕЛЬ!X36</f>
        <v>0</v>
      </c>
      <c r="Y36" s="269">
        <f t="shared" si="20"/>
        <v>15315.93</v>
      </c>
      <c r="Z36" s="101">
        <f t="shared" si="12"/>
        <v>0</v>
      </c>
      <c r="AA36" s="103">
        <f t="shared" si="2"/>
        <v>1.6384585629753254E-3</v>
      </c>
      <c r="AB36" s="101">
        <f t="shared" si="13"/>
        <v>1530.88</v>
      </c>
      <c r="AC36" s="278">
        <f>ФЕВРАЛЬ!AC36+МАРТ!AC36+АПРЕЛЬ!AC36</f>
        <v>6351</v>
      </c>
      <c r="AD36" s="103">
        <f t="shared" si="3"/>
        <v>0.4146662984226227</v>
      </c>
      <c r="AE36" s="278">
        <f>ФЕВРАЛЬ!AE36+МАРТ!AE36+АПРЕЛЬ!AE36</f>
        <v>1795.46</v>
      </c>
      <c r="AF36" s="278">
        <f>ФЕВРАЛЬ!AF36+МАРТ!AF36+АПРЕЛЬ!AF36</f>
        <v>1000</v>
      </c>
      <c r="AG36" s="278">
        <f>ФЕВРАЛЬ!AG36+МАРТ!AG36+АПРЕЛЬ!AG36</f>
        <v>2000</v>
      </c>
      <c r="AH36" s="278">
        <f>ФЕВРАЛЬ!AH36+МАРТ!AH36</f>
        <v>0</v>
      </c>
      <c r="AI36" s="278">
        <f>ФЕВРАЛЬ!AI36+МАРТ!AI36+АПРЕЛЬ!AI36</f>
        <v>179.53117392794539</v>
      </c>
      <c r="AJ36" s="278">
        <f>ФЕВРАЛЬ!AJ36+МАРТ!AJ36+АПРЕЛЬ!AJ36</f>
        <v>0</v>
      </c>
      <c r="AK36" s="278">
        <f>ФЕВРАЛЬ!AK36+МАРТ!AK36+АПРЕЛЬ!AK36</f>
        <v>100.97056130641735</v>
      </c>
      <c r="AL36" s="105">
        <f t="shared" si="14"/>
        <v>2358.0882647656363</v>
      </c>
      <c r="AM36" s="106"/>
      <c r="AN36" s="107">
        <f t="shared" si="4"/>
        <v>1178.1484615384616</v>
      </c>
      <c r="AO36" s="108">
        <f t="shared" si="5"/>
        <v>117.76</v>
      </c>
      <c r="AP36" s="108">
        <f t="shared" si="6"/>
        <v>488.53846153846155</v>
      </c>
      <c r="AQ36" s="108">
        <f t="shared" si="15"/>
        <v>138.1123076923077</v>
      </c>
      <c r="AR36" s="108">
        <f t="shared" si="16"/>
        <v>230.76923076923077</v>
      </c>
      <c r="AS36" s="108">
        <f t="array" ref="AS36">_xlfn.IFS(S36=0,AL36,S36&lt;0,AL36/-S36,S36&gt;0,AL36/S36)</f>
        <v>181.39140498197202</v>
      </c>
      <c r="AT36" s="103">
        <f t="shared" si="17"/>
        <v>0.1539631132269236</v>
      </c>
      <c r="AU36" s="103">
        <f t="shared" si="18"/>
        <v>1.5403482080670177</v>
      </c>
      <c r="AV36" s="109"/>
      <c r="AW36" s="104">
        <f t="shared" si="9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/>
      <c r="F37" s="101"/>
      <c r="G37" s="101"/>
      <c r="H37" s="101"/>
      <c r="I37" s="101">
        <v>218.89</v>
      </c>
      <c r="J37" s="101">
        <f t="shared" si="0"/>
        <v>0</v>
      </c>
      <c r="K37" s="98"/>
      <c r="L37" s="278">
        <f>ФЕВРАЛЬ!L37+МАРТ!L37+АПРЕЛЬ!L37</f>
        <v>20</v>
      </c>
      <c r="M37" s="98"/>
      <c r="N37" s="98"/>
      <c r="O37" s="189"/>
      <c r="P37" s="101"/>
      <c r="Q37" s="278">
        <f>ФЕВРАЛЬ!Q37+МАРТ!Q37+АПРЕЛЬ!Q37</f>
        <v>13</v>
      </c>
      <c r="R37" s="278">
        <f>ФЕВРАЛЬ!R37+МАРТ!R37+АПРЕЛЬ!R37</f>
        <v>0</v>
      </c>
      <c r="S37" s="101">
        <f t="shared" si="10"/>
        <v>13</v>
      </c>
      <c r="T37" s="278">
        <f>ФЕВРАЛЬ!T37+МАРТ!T37+АПРЕЛЬ!T37</f>
        <v>9658</v>
      </c>
      <c r="U37" s="278">
        <f>ФЕВРАЛЬ!U37+МАРТ!U37+АПРЕЛЬ!U37</f>
        <v>0</v>
      </c>
      <c r="V37" s="101">
        <f t="shared" si="19"/>
        <v>9658</v>
      </c>
      <c r="W37" s="278">
        <f>ФЕВРАЛЬ!W37+МАРТ!W37+АПРЕЛЬ!W37</f>
        <v>14460</v>
      </c>
      <c r="X37" s="278">
        <f>ФЕВРАЛЬ!X37+МАРТ!X37+АПРЕЛЬ!X37</f>
        <v>0</v>
      </c>
      <c r="Y37" s="269">
        <f t="shared" si="20"/>
        <v>14460</v>
      </c>
      <c r="Z37" s="101">
        <f t="shared" si="12"/>
        <v>0</v>
      </c>
      <c r="AA37" s="103">
        <f t="shared" si="2"/>
        <v>1.5468933862079028E-3</v>
      </c>
      <c r="AB37" s="101">
        <f t="shared" si="13"/>
        <v>2845.5699999999997</v>
      </c>
      <c r="AC37" s="278">
        <f>ФЕВРАЛЬ!AC37+МАРТ!AC37+АПРЕЛЬ!AC37</f>
        <v>5096.17</v>
      </c>
      <c r="AD37" s="103">
        <f t="shared" si="3"/>
        <v>0.35243222683264175</v>
      </c>
      <c r="AE37" s="278">
        <f>ФЕВРАЛЬ!AE37+МАРТ!AE37+АПРЕЛЬ!AE37</f>
        <v>1554.9899999999998</v>
      </c>
      <c r="AF37" s="278">
        <f>ФЕВРАЛЬ!AF37+МАРТ!AF37+АПРЕЛЬ!AF37</f>
        <v>5896</v>
      </c>
      <c r="AG37" s="278">
        <f>ФЕВРАЛЬ!AG37+МАРТ!AG37+АПРЕЛЬ!AG37</f>
        <v>0</v>
      </c>
      <c r="AH37" s="278">
        <f>ФЕВРАЛЬ!AH37+МАРТ!AH37</f>
        <v>0</v>
      </c>
      <c r="AI37" s="278">
        <f>ФЕВРАЛЬ!AI37+МАРТ!AI37+АПРЕЛЬ!AI37</f>
        <v>83.841384292296553</v>
      </c>
      <c r="AJ37" s="278">
        <f>ФЕВРАЛЬ!AJ37+МАРТ!AJ37+АПРЕЛЬ!AJ37</f>
        <v>0</v>
      </c>
      <c r="AK37" s="278">
        <f>ФЕВРАЛЬ!AK37+МАРТ!AK37+АПРЕЛЬ!AK37</f>
        <v>94.860432269233755</v>
      </c>
      <c r="AL37" s="105">
        <f t="shared" si="14"/>
        <v>-1111.4318165615298</v>
      </c>
      <c r="AM37" s="106"/>
      <c r="AN37" s="107">
        <f t="shared" si="4"/>
        <v>1112.3076923076924</v>
      </c>
      <c r="AO37" s="108">
        <f t="shared" si="5"/>
        <v>218.89</v>
      </c>
      <c r="AP37" s="108">
        <f t="shared" si="6"/>
        <v>392.01307692307694</v>
      </c>
      <c r="AQ37" s="108">
        <f t="shared" si="15"/>
        <v>119.61461538461536</v>
      </c>
      <c r="AR37" s="108">
        <f t="shared" si="16"/>
        <v>453.53846153846155</v>
      </c>
      <c r="AS37" s="108">
        <f t="array" ref="AS37">_xlfn.IFS(S37=0,AL37,S37&lt;0,AL37/-S37,S37&gt;0,AL37/S37)</f>
        <v>-85.494755120117674</v>
      </c>
      <c r="AT37" s="103">
        <f t="shared" si="17"/>
        <v>-7.6862504603148668E-2</v>
      </c>
      <c r="AU37" s="103">
        <f t="shared" si="18"/>
        <v>-0.39058319301986238</v>
      </c>
      <c r="AV37" s="109"/>
      <c r="AW37" s="104">
        <f t="shared" si="9"/>
        <v>0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/>
      <c r="F38" s="101"/>
      <c r="G38" s="101"/>
      <c r="H38" s="101"/>
      <c r="I38" s="101">
        <v>218.89</v>
      </c>
      <c r="J38" s="101">
        <f t="shared" si="0"/>
        <v>0</v>
      </c>
      <c r="K38" s="98"/>
      <c r="L38" s="278">
        <f>ФЕВРАЛЬ!L38+МАРТ!L38+АПРЕЛЬ!L38</f>
        <v>10</v>
      </c>
      <c r="M38" s="98"/>
      <c r="N38" s="98"/>
      <c r="O38" s="189"/>
      <c r="P38" s="101"/>
      <c r="Q38" s="278">
        <f>ФЕВРАЛЬ!Q38+МАРТ!Q38+АПРЕЛЬ!Q38</f>
        <v>7</v>
      </c>
      <c r="R38" s="278">
        <f>ФЕВРАЛЬ!R38+МАРТ!R38+АПРЕЛЬ!R38</f>
        <v>0</v>
      </c>
      <c r="S38" s="101">
        <f t="shared" si="10"/>
        <v>7</v>
      </c>
      <c r="T38" s="278">
        <f>ФЕВРАЛЬ!T38+МАРТ!T38+АПРЕЛЬ!T38</f>
        <v>5070</v>
      </c>
      <c r="U38" s="278">
        <f>ФЕВРАЛЬ!U38+МАРТ!U38+АПРЕЛЬ!U38</f>
        <v>0</v>
      </c>
      <c r="V38" s="101">
        <f t="shared" si="19"/>
        <v>5070</v>
      </c>
      <c r="W38" s="278">
        <f>ФЕВРАЛЬ!W38+МАРТ!W38+АПРЕЛЬ!W38</f>
        <v>7395</v>
      </c>
      <c r="X38" s="278">
        <f>ФЕВРАЛЬ!X38+МАРТ!X38+АПРЕЛЬ!X38</f>
        <v>0</v>
      </c>
      <c r="Y38" s="269">
        <f t="shared" si="20"/>
        <v>7395</v>
      </c>
      <c r="Z38" s="101">
        <f t="shared" si="12"/>
        <v>0</v>
      </c>
      <c r="AA38" s="103">
        <f t="shared" si="2"/>
        <v>7.9109796618308725E-4</v>
      </c>
      <c r="AB38" s="101">
        <f t="shared" si="13"/>
        <v>1532.23</v>
      </c>
      <c r="AC38" s="278">
        <f>ФЕВРАЛЬ!AC38+МАРТ!AC38+АПРЕЛЬ!AC38</f>
        <v>2617.0100000000002</v>
      </c>
      <c r="AD38" s="103">
        <f t="shared" si="3"/>
        <v>0.35388911426639624</v>
      </c>
      <c r="AE38" s="278">
        <f>ФЕВРАЛЬ!AE38+МАРТ!AE38+АПРЕЛЬ!AE38</f>
        <v>1158.7299999999998</v>
      </c>
      <c r="AF38" s="278">
        <f>ФЕВРАЛЬ!AF38+МАРТ!AF38+АПРЕЛЬ!AF38</f>
        <v>3000</v>
      </c>
      <c r="AG38" s="278">
        <f>ФЕВРАЛЬ!AG38+МАРТ!AG38+АПРЕЛЬ!AG38</f>
        <v>1000</v>
      </c>
      <c r="AH38" s="278">
        <f>ФЕВРАЛЬ!AH38+МАРТ!AH38</f>
        <v>0</v>
      </c>
      <c r="AI38" s="278">
        <f>ФЕВРАЛЬ!AI38+МАРТ!AI38+АПРЕЛЬ!AI38</f>
        <v>74.630737971567456</v>
      </c>
      <c r="AJ38" s="278">
        <f>ФЕВРАЛЬ!AJ38+МАРТ!AJ38+АПРЕЛЬ!AJ38</f>
        <v>0</v>
      </c>
      <c r="AK38" s="278">
        <f>ФЕВРАЛЬ!AK38+МАРТ!AK38+АПРЕЛЬ!AK38</f>
        <v>47.718930763422215</v>
      </c>
      <c r="AL38" s="105">
        <f t="shared" si="14"/>
        <v>-2035.3196687349889</v>
      </c>
      <c r="AM38" s="106"/>
      <c r="AN38" s="107">
        <f t="shared" si="4"/>
        <v>1056.4285714285713</v>
      </c>
      <c r="AO38" s="108">
        <f t="shared" si="5"/>
        <v>218.89</v>
      </c>
      <c r="AP38" s="108">
        <f t="shared" si="6"/>
        <v>373.85857142857145</v>
      </c>
      <c r="AQ38" s="108">
        <f t="shared" si="15"/>
        <v>165.53285714285713</v>
      </c>
      <c r="AR38" s="108">
        <f t="shared" si="16"/>
        <v>571.42857142857144</v>
      </c>
      <c r="AS38" s="108">
        <f t="array" ref="AS38">_xlfn.IFS(S38=0,AL38,S38&lt;0,AL38/-S38,S38&gt;0,AL38/S38)</f>
        <v>-290.75995267642696</v>
      </c>
      <c r="AT38" s="103">
        <f t="shared" si="17"/>
        <v>-0.27522916412913984</v>
      </c>
      <c r="AU38" s="103">
        <f t="shared" si="18"/>
        <v>-1.3283382186323129</v>
      </c>
      <c r="AV38" s="109"/>
      <c r="AW38" s="104">
        <f t="shared" si="9"/>
        <v>0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/>
      <c r="F39" s="101"/>
      <c r="G39" s="101"/>
      <c r="H39" s="101"/>
      <c r="I39" s="101">
        <v>178.89</v>
      </c>
      <c r="J39" s="101">
        <f t="shared" si="0"/>
        <v>0</v>
      </c>
      <c r="K39" s="98"/>
      <c r="L39" s="278">
        <f>ФЕВРАЛЬ!L39+МАРТ!L39+АПРЕЛЬ!L39</f>
        <v>31</v>
      </c>
      <c r="M39" s="98"/>
      <c r="N39" s="98"/>
      <c r="O39" s="189"/>
      <c r="P39" s="101"/>
      <c r="Q39" s="278">
        <f>ФЕВРАЛЬ!Q39+МАРТ!Q39+АПРЕЛЬ!Q39</f>
        <v>19</v>
      </c>
      <c r="R39" s="278">
        <f>ФЕВРАЛЬ!R39+МАРТ!R39+АПРЕЛЬ!R39</f>
        <v>-1</v>
      </c>
      <c r="S39" s="101">
        <f t="shared" si="10"/>
        <v>18</v>
      </c>
      <c r="T39" s="278">
        <f>ФЕВРАЛЬ!T39+МАРТ!T39+АПРЕЛЬ!T39</f>
        <v>15042</v>
      </c>
      <c r="U39" s="278">
        <f>ФЕВРАЛЬ!U39+МАРТ!U39+АПРЕЛЬ!U39</f>
        <v>-865</v>
      </c>
      <c r="V39" s="101">
        <f t="shared" si="19"/>
        <v>14177</v>
      </c>
      <c r="W39" s="278">
        <f>ФЕВРАЛЬ!W39+МАРТ!W39+АПРЕЛЬ!W39</f>
        <v>22696</v>
      </c>
      <c r="X39" s="278">
        <f>ФЕВРАЛЬ!X39+МАРТ!X39+АПРЕЛЬ!X39</f>
        <v>-1316</v>
      </c>
      <c r="Y39" s="269">
        <f t="shared" si="20"/>
        <v>21380</v>
      </c>
      <c r="Z39" s="101">
        <f t="shared" si="12"/>
        <v>0</v>
      </c>
      <c r="AA39" s="103">
        <f t="shared" si="2"/>
        <v>2.2871770814055989E-3</v>
      </c>
      <c r="AB39" s="101">
        <f t="shared" si="13"/>
        <v>3220.0199999999995</v>
      </c>
      <c r="AC39" s="278">
        <f>ФЕВРАЛЬ!AC39+МАРТ!AC39+АПРЕЛЬ!AC39</f>
        <v>7435.3799999999992</v>
      </c>
      <c r="AD39" s="103">
        <f t="shared" si="3"/>
        <v>0.34777268475210471</v>
      </c>
      <c r="AE39" s="278">
        <f>ФЕВРАЛЬ!AE39+МАРТ!AE39+АПРЕЛЬ!AE39</f>
        <v>2068.8199999999997</v>
      </c>
      <c r="AF39" s="278">
        <f>ФЕВРАЛЬ!AF39+МАРТ!AF39+АПРЕЛЬ!AF39</f>
        <v>13000</v>
      </c>
      <c r="AG39" s="278">
        <f>ФЕВРАЛЬ!AG39+МАРТ!AG39+АПРЕЛЬ!AG39</f>
        <v>2000</v>
      </c>
      <c r="AH39" s="278">
        <f>ФЕВРАЛЬ!AH39+МАРТ!AH39</f>
        <v>0</v>
      </c>
      <c r="AI39" s="278">
        <f>ФЕВРАЛЬ!AI39+МАРТ!AI39+АПРЕЛЬ!AI39</f>
        <v>142.22795934644608</v>
      </c>
      <c r="AJ39" s="278">
        <f>ФЕВРАЛЬ!AJ39+МАРТ!AJ39+АПРЕЛЬ!AJ39</f>
        <v>0</v>
      </c>
      <c r="AK39" s="278">
        <f>ФЕВРАЛЬ!AK39+МАРТ!AK39+АПРЕЛЬ!AK39</f>
        <v>139.63711336894215</v>
      </c>
      <c r="AL39" s="105">
        <f t="shared" si="14"/>
        <v>-6626.0850727153875</v>
      </c>
      <c r="AM39" s="106"/>
      <c r="AN39" s="107">
        <f t="shared" si="4"/>
        <v>1187.7777777777778</v>
      </c>
      <c r="AO39" s="108">
        <f t="shared" si="5"/>
        <v>178.89</v>
      </c>
      <c r="AP39" s="108">
        <f t="shared" si="6"/>
        <v>413.0766666666666</v>
      </c>
      <c r="AQ39" s="108">
        <f t="shared" si="15"/>
        <v>108.88526315789473</v>
      </c>
      <c r="AR39" s="108">
        <f t="shared" si="16"/>
        <v>789.47368421052636</v>
      </c>
      <c r="AS39" s="108">
        <f t="array" ref="AS39">_xlfn.IFS(S39=0,AL39,S39&lt;0,AL39/-S39,S39&gt;0,AL39/S39)</f>
        <v>-368.11583737307706</v>
      </c>
      <c r="AT39" s="103">
        <f t="shared" si="17"/>
        <v>-0.30991978824674399</v>
      </c>
      <c r="AU39" s="103">
        <f t="shared" si="18"/>
        <v>-2.0577776140258095</v>
      </c>
      <c r="AV39" s="109"/>
      <c r="AW39" s="104">
        <f t="shared" si="9"/>
        <v>0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/>
      <c r="F40" s="101"/>
      <c r="G40" s="101"/>
      <c r="H40" s="101"/>
      <c r="I40" s="101">
        <v>178.89</v>
      </c>
      <c r="J40" s="101">
        <f t="shared" si="0"/>
        <v>0</v>
      </c>
      <c r="K40" s="98"/>
      <c r="L40" s="278">
        <f>ФЕВРАЛЬ!L40+МАРТ!L40+АПРЕЛЬ!L40</f>
        <v>18</v>
      </c>
      <c r="M40" s="98"/>
      <c r="N40" s="98"/>
      <c r="O40" s="189"/>
      <c r="P40" s="101"/>
      <c r="Q40" s="278">
        <f>ФЕВРАЛЬ!Q40+МАРТ!Q40+АПРЕЛЬ!Q40</f>
        <v>7</v>
      </c>
      <c r="R40" s="278">
        <f>ФЕВРАЛЬ!R40+МАРТ!R40+АПРЕЛЬ!R40</f>
        <v>0</v>
      </c>
      <c r="S40" s="101">
        <f t="shared" si="10"/>
        <v>7</v>
      </c>
      <c r="T40" s="278">
        <f>ФЕВРАЛЬ!T40+МАРТ!T40+АПРЕЛЬ!T40</f>
        <v>5553</v>
      </c>
      <c r="U40" s="278">
        <f>ФЕВРАЛЬ!U40+МАРТ!U40+АПРЕЛЬ!U40</f>
        <v>0</v>
      </c>
      <c r="V40" s="101">
        <f t="shared" si="19"/>
        <v>5553</v>
      </c>
      <c r="W40" s="278">
        <f>ФЕВРАЛЬ!W40+МАРТ!W40+АПРЕЛЬ!W40</f>
        <v>8220</v>
      </c>
      <c r="X40" s="278">
        <f>ФЕВРАЛЬ!X40+МАРТ!X40+АПРЕЛЬ!X40</f>
        <v>0</v>
      </c>
      <c r="Y40" s="269">
        <f t="shared" si="20"/>
        <v>8220</v>
      </c>
      <c r="Z40" s="101">
        <f t="shared" si="12"/>
        <v>0</v>
      </c>
      <c r="AA40" s="103">
        <f t="shared" si="2"/>
        <v>8.7935433157876634E-4</v>
      </c>
      <c r="AB40" s="101">
        <f t="shared" si="13"/>
        <v>1252.23</v>
      </c>
      <c r="AC40" s="278">
        <f>ФЕВРАЛЬ!AC40+МАРТ!AC40+АПРЕЛЬ!AC40</f>
        <v>3232.0799999999995</v>
      </c>
      <c r="AD40" s="103">
        <f t="shared" si="3"/>
        <v>0.39319708029197076</v>
      </c>
      <c r="AE40" s="278">
        <f>ФЕВРАЛЬ!AE40+МАРТ!AE40+АПРЕЛЬ!AE40</f>
        <v>1503.3200000000002</v>
      </c>
      <c r="AF40" s="278">
        <f>ФЕВРАЛЬ!AF40+МАРТ!AF40+АПРЕЛЬ!AF40</f>
        <v>3000</v>
      </c>
      <c r="AG40" s="278">
        <f>ФЕВРАЛЬ!AG40+МАРТ!AG40+АПРЕЛЬ!AG40</f>
        <v>0</v>
      </c>
      <c r="AH40" s="278">
        <f>ФЕВРАЛЬ!AH40+МАРТ!AH40</f>
        <v>0</v>
      </c>
      <c r="AI40" s="278">
        <f>ФЕВРАЛЬ!AI40+МАРТ!AI40+АПРЕЛЬ!AI40</f>
        <v>62.058371285328533</v>
      </c>
      <c r="AJ40" s="278">
        <f>ФЕВРАЛЬ!AJ40+МАРТ!AJ40+АПРЕЛЬ!AJ40</f>
        <v>0</v>
      </c>
      <c r="AK40" s="278">
        <f>ФЕВРАЛЬ!AK40+МАРТ!AK40+АПРЕЛЬ!AK40</f>
        <v>53.532009797562132</v>
      </c>
      <c r="AL40" s="105">
        <f t="shared" si="14"/>
        <v>-883.22038108288996</v>
      </c>
      <c r="AM40" s="106"/>
      <c r="AN40" s="107">
        <f t="shared" si="4"/>
        <v>1174.2857142857142</v>
      </c>
      <c r="AO40" s="108">
        <f t="shared" si="5"/>
        <v>178.89</v>
      </c>
      <c r="AP40" s="108">
        <f t="shared" si="6"/>
        <v>461.72571428571422</v>
      </c>
      <c r="AQ40" s="108">
        <f t="shared" si="15"/>
        <v>214.76000000000002</v>
      </c>
      <c r="AR40" s="108">
        <f t="shared" si="16"/>
        <v>428.57142857142856</v>
      </c>
      <c r="AS40" s="108">
        <f t="array" ref="AS40">_xlfn.IFS(S40=0,AL40,S40&lt;0,AL40/-S40,S40&gt;0,AL40/S40)</f>
        <v>-126.17434015469857</v>
      </c>
      <c r="AT40" s="103">
        <f t="shared" si="17"/>
        <v>-0.10744773492492579</v>
      </c>
      <c r="AU40" s="103">
        <f t="shared" si="18"/>
        <v>-0.7053180175230509</v>
      </c>
      <c r="AV40" s="109"/>
      <c r="AW40" s="104">
        <f t="shared" si="9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/>
      <c r="F41" s="101"/>
      <c r="G41" s="101"/>
      <c r="H41" s="101"/>
      <c r="I41" s="101">
        <v>178.89</v>
      </c>
      <c r="J41" s="101">
        <f t="shared" si="0"/>
        <v>0</v>
      </c>
      <c r="K41" s="98"/>
      <c r="L41" s="278">
        <f>ФЕВРАЛЬ!L41+МАРТ!L41+АПРЕЛЬ!L41</f>
        <v>42</v>
      </c>
      <c r="M41" s="98"/>
      <c r="N41" s="98"/>
      <c r="O41" s="189"/>
      <c r="P41" s="101"/>
      <c r="Q41" s="278">
        <f>ФЕВРАЛЬ!Q41+МАРТ!Q41+АПРЕЛЬ!Q41</f>
        <v>26</v>
      </c>
      <c r="R41" s="278">
        <f>ФЕВРАЛЬ!R41+МАРТ!R41+АПРЕЛЬ!R41</f>
        <v>0</v>
      </c>
      <c r="S41" s="101">
        <f t="shared" si="10"/>
        <v>26</v>
      </c>
      <c r="T41" s="278">
        <f>ФЕВРАЛЬ!T41+МАРТ!T41+АПРЕЛЬ!T41</f>
        <v>20112</v>
      </c>
      <c r="U41" s="278">
        <f>ФЕВРАЛЬ!U41+МАРТ!U41+АПРЕЛЬ!U41</f>
        <v>0</v>
      </c>
      <c r="V41" s="101">
        <f t="shared" si="19"/>
        <v>20112</v>
      </c>
      <c r="W41" s="278">
        <f>ФЕВРАЛЬ!W41+МАРТ!W41+АПРЕЛЬ!W41</f>
        <v>30000</v>
      </c>
      <c r="X41" s="278">
        <f>ФЕВРАЛЬ!X41+МАРТ!X41+АПРЕЛЬ!X41</f>
        <v>0</v>
      </c>
      <c r="Y41" s="269">
        <f t="shared" si="20"/>
        <v>30000</v>
      </c>
      <c r="Z41" s="101">
        <f t="shared" si="12"/>
        <v>0</v>
      </c>
      <c r="AA41" s="103">
        <f t="shared" si="2"/>
        <v>3.2093223780246946E-3</v>
      </c>
      <c r="AB41" s="101">
        <f t="shared" si="13"/>
        <v>4651.1399999999994</v>
      </c>
      <c r="AC41" s="278">
        <f>ФЕВРАЛЬ!AC41+МАРТ!AC41+АПРЕЛЬ!AC41</f>
        <v>10818.02</v>
      </c>
      <c r="AD41" s="103">
        <f t="shared" si="3"/>
        <v>0.36060066666666668</v>
      </c>
      <c r="AE41" s="278">
        <f>ФЕВРАЛЬ!AE41+МАРТ!AE41+АПРЕЛЬ!AE41</f>
        <v>2762.87</v>
      </c>
      <c r="AF41" s="278">
        <f>ФЕВРАЛЬ!AF41+МАРТ!AF41+АПРЕЛЬ!AF41</f>
        <v>6000</v>
      </c>
      <c r="AG41" s="278">
        <f>ФЕВРАЛЬ!AG41+МАРТ!AG41+АПРЕЛЬ!AG41</f>
        <v>3000</v>
      </c>
      <c r="AH41" s="278">
        <f>ФЕВРАЛЬ!AH41+МАРТ!AH41</f>
        <v>0</v>
      </c>
      <c r="AI41" s="278">
        <f>ФЕВРАЛЬ!AI41+МАРТ!AI41+АПРЕЛЬ!AI41</f>
        <v>49.364804692775159</v>
      </c>
      <c r="AJ41" s="278">
        <f>ФЕВРАЛЬ!AJ41+МАРТ!AJ41+АПРЕЛЬ!AJ41</f>
        <v>0</v>
      </c>
      <c r="AK41" s="278">
        <f>ФЕВРАЛЬ!AK41+МАРТ!AK41+АПРЕЛЬ!AK41</f>
        <v>193.8761547216005</v>
      </c>
      <c r="AL41" s="105">
        <f t="shared" si="14"/>
        <v>2524.7290405856256</v>
      </c>
      <c r="AM41" s="106"/>
      <c r="AN41" s="107">
        <f t="shared" si="4"/>
        <v>1153.8461538461538</v>
      </c>
      <c r="AO41" s="108">
        <f t="shared" si="5"/>
        <v>178.89</v>
      </c>
      <c r="AP41" s="108">
        <f t="shared" si="6"/>
        <v>416.0776923076923</v>
      </c>
      <c r="AQ41" s="108">
        <f t="shared" si="15"/>
        <v>106.26423076923076</v>
      </c>
      <c r="AR41" s="108">
        <f t="shared" si="16"/>
        <v>346.15384615384613</v>
      </c>
      <c r="AS41" s="108">
        <f t="array" ref="AS41">_xlfn.IFS(S41=0,AL41,S41&lt;0,AL41/-S41,S41&gt;0,AL41/S41)</f>
        <v>97.104963099447133</v>
      </c>
      <c r="AT41" s="103">
        <f t="shared" si="17"/>
        <v>8.4157634686187519E-2</v>
      </c>
      <c r="AU41" s="103">
        <f t="shared" si="18"/>
        <v>0.5428194035409869</v>
      </c>
      <c r="AV41" s="109"/>
      <c r="AW41" s="104">
        <f t="shared" si="9"/>
        <v>0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/>
      <c r="F42" s="101"/>
      <c r="G42" s="101"/>
      <c r="H42" s="101"/>
      <c r="I42" s="101">
        <v>178.89</v>
      </c>
      <c r="J42" s="101">
        <f t="shared" si="0"/>
        <v>0</v>
      </c>
      <c r="K42" s="98"/>
      <c r="L42" s="278">
        <f>ФЕВРАЛЬ!L42+МАРТ!L42+АПРЕЛЬ!L42</f>
        <v>10</v>
      </c>
      <c r="M42" s="98"/>
      <c r="N42" s="98"/>
      <c r="O42" s="189"/>
      <c r="P42" s="101"/>
      <c r="Q42" s="278">
        <f>ФЕВРАЛЬ!Q42+МАРТ!Q42+АПРЕЛЬ!Q42</f>
        <v>7</v>
      </c>
      <c r="R42" s="278">
        <f>ФЕВРАЛЬ!R42+МАРТ!R42+АПРЕЛЬ!R42</f>
        <v>-1</v>
      </c>
      <c r="S42" s="101">
        <f t="shared" si="10"/>
        <v>6</v>
      </c>
      <c r="T42" s="278">
        <f>ФЕВРАЛЬ!T42+МАРТ!T42+АПРЕЛЬ!T42</f>
        <v>5560</v>
      </c>
      <c r="U42" s="278">
        <f>ФЕВРАЛЬ!U42+МАРТ!U42+АПРЕЛЬ!U42</f>
        <v>-851</v>
      </c>
      <c r="V42" s="101">
        <f t="shared" si="19"/>
        <v>4709</v>
      </c>
      <c r="W42" s="278">
        <f>ФЕВРАЛЬ!W42+МАРТ!W42+АПРЕЛЬ!W42</f>
        <v>8280</v>
      </c>
      <c r="X42" s="278">
        <f>ФЕВРАЛЬ!X42+МАРТ!X42+АПРЕЛЬ!X42</f>
        <v>-1296</v>
      </c>
      <c r="Y42" s="269">
        <f t="shared" si="20"/>
        <v>6984</v>
      </c>
      <c r="Z42" s="101">
        <f t="shared" si="12"/>
        <v>0</v>
      </c>
      <c r="AA42" s="103">
        <f t="shared" si="2"/>
        <v>7.4713024960414891E-4</v>
      </c>
      <c r="AB42" s="101">
        <f t="shared" si="13"/>
        <v>1073.3399999999999</v>
      </c>
      <c r="AC42" s="278">
        <f>ФЕВРАЛЬ!AC42+МАРТ!AC42+АПРЕЛЬ!AC42</f>
        <v>2478.21</v>
      </c>
      <c r="AD42" s="103">
        <f t="shared" si="3"/>
        <v>0.35484106529209625</v>
      </c>
      <c r="AE42" s="278">
        <f>ФЕВРАЛЬ!AE42+МАРТ!AE42+АПРЕЛЬ!AE42</f>
        <v>665.48</v>
      </c>
      <c r="AF42" s="278">
        <f>ФЕВРАЛЬ!AF42+МАРТ!AF42+АПРЕЛЬ!AF42</f>
        <v>2155</v>
      </c>
      <c r="AG42" s="278">
        <f>ФЕВРАЛЬ!AG42+МАРТ!AG42+АПРЕЛЬ!AG42</f>
        <v>0</v>
      </c>
      <c r="AH42" s="278">
        <f>ФЕВРАЛЬ!AH42+МАРТ!AH42</f>
        <v>0</v>
      </c>
      <c r="AI42" s="278">
        <f>ФЕВРАЛЬ!AI42+МАРТ!AI42+АПРЕЛЬ!AI42</f>
        <v>58.699805998957061</v>
      </c>
      <c r="AJ42" s="278">
        <f>ФЕВРАЛЬ!AJ42+МАРТ!AJ42+АПРЕЛЬ!AJ42</f>
        <v>0</v>
      </c>
      <c r="AK42" s="278">
        <f>ФЕВРАЛЬ!AK42+МАРТ!AK42+АПРЕЛЬ!AK42</f>
        <v>45.32464920168669</v>
      </c>
      <c r="AL42" s="105">
        <f t="shared" si="14"/>
        <v>507.94554479935601</v>
      </c>
      <c r="AM42" s="106"/>
      <c r="AN42" s="107">
        <f t="shared" si="4"/>
        <v>1164</v>
      </c>
      <c r="AO42" s="108">
        <f t="shared" si="5"/>
        <v>178.89</v>
      </c>
      <c r="AP42" s="108">
        <f t="shared" si="6"/>
        <v>413.03500000000003</v>
      </c>
      <c r="AQ42" s="108">
        <f t="shared" si="15"/>
        <v>95.068571428571431</v>
      </c>
      <c r="AR42" s="108">
        <f t="shared" si="16"/>
        <v>307.85714285714283</v>
      </c>
      <c r="AS42" s="108">
        <f t="array" ref="AS42">_xlfn.IFS(S42=0,AL42,S42&lt;0,AL42/-S42,S42&gt;0,AL42/S42)</f>
        <v>84.657590799892674</v>
      </c>
      <c r="AT42" s="103">
        <f t="shared" si="17"/>
        <v>7.272988900334422E-2</v>
      </c>
      <c r="AU42" s="103">
        <f t="shared" si="18"/>
        <v>0.47323825143883214</v>
      </c>
      <c r="AV42" s="109"/>
      <c r="AW42" s="104">
        <f t="shared" si="9"/>
        <v>0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/>
      <c r="F43" s="101"/>
      <c r="G43" s="101"/>
      <c r="H43" s="101"/>
      <c r="I43" s="101">
        <v>178.89</v>
      </c>
      <c r="J43" s="101">
        <f t="shared" si="0"/>
        <v>0</v>
      </c>
      <c r="K43" s="98"/>
      <c r="L43" s="278">
        <f>ФЕВРАЛЬ!L43+МАРТ!L43+АПРЕЛЬ!L43</f>
        <v>28</v>
      </c>
      <c r="M43" s="98"/>
      <c r="N43" s="98"/>
      <c r="O43" s="189"/>
      <c r="P43" s="101"/>
      <c r="Q43" s="278">
        <f>ФЕВРАЛЬ!Q43+МАРТ!Q43+АПРЕЛЬ!Q43</f>
        <v>9</v>
      </c>
      <c r="R43" s="278">
        <f>ФЕВРАЛЬ!R43+МАРТ!R43+АПРЕЛЬ!R43</f>
        <v>0</v>
      </c>
      <c r="S43" s="101">
        <f t="shared" si="10"/>
        <v>9</v>
      </c>
      <c r="T43" s="278">
        <f>ФЕВРАЛЬ!T43+МАРТ!T43+АПРЕЛЬ!T43</f>
        <v>6989</v>
      </c>
      <c r="U43" s="278">
        <f>ФЕВРАЛЬ!U43+МАРТ!U43+АПРЕЛЬ!U43</f>
        <v>0</v>
      </c>
      <c r="V43" s="101">
        <f t="shared" si="19"/>
        <v>6989</v>
      </c>
      <c r="W43" s="278">
        <f>ФЕВРАЛЬ!W43+МАРТ!W43+АПРЕЛЬ!W43</f>
        <v>10720</v>
      </c>
      <c r="X43" s="278">
        <f>ФЕВРАЛЬ!X43+МАРТ!X43+АПРЕЛЬ!X43</f>
        <v>0</v>
      </c>
      <c r="Y43" s="269">
        <f t="shared" si="20"/>
        <v>10720</v>
      </c>
      <c r="Z43" s="101">
        <f t="shared" si="12"/>
        <v>0</v>
      </c>
      <c r="AA43" s="103">
        <f t="shared" si="2"/>
        <v>1.1467978630808242E-3</v>
      </c>
      <c r="AB43" s="101">
        <f t="shared" si="13"/>
        <v>1610.0099999999998</v>
      </c>
      <c r="AC43" s="278">
        <f>ФЕВРАЛЬ!AC43+МАРТ!AC43+АПРЕЛЬ!AC43</f>
        <v>3751.2800000000011</v>
      </c>
      <c r="AD43" s="103">
        <f t="shared" si="3"/>
        <v>0.34993283582089563</v>
      </c>
      <c r="AE43" s="278">
        <f>ФЕВРАЛЬ!AE43+МАРТ!AE43+АПРЕЛЬ!AE43</f>
        <v>2174.2600000000002</v>
      </c>
      <c r="AF43" s="278">
        <f>ФЕВРАЛЬ!AF43+МАРТ!AF43+АПРЕЛЬ!AF43</f>
        <v>13000</v>
      </c>
      <c r="AG43" s="278">
        <f>ФЕВРАЛЬ!AG43+МАРТ!AG43+АПРЕЛЬ!AG43</f>
        <v>0</v>
      </c>
      <c r="AH43" s="278">
        <f>ФЕВРАЛЬ!AH43+МАРТ!AH43</f>
        <v>0</v>
      </c>
      <c r="AI43" s="278">
        <f>ФЕВРАЛЬ!AI43+МАРТ!AI43+АПРЕЛЬ!AI43</f>
        <v>172.16152662572469</v>
      </c>
      <c r="AJ43" s="278">
        <f>ФЕВРАЛЬ!AJ43+МАРТ!AJ43+АПРЕЛЬ!AJ43</f>
        <v>0</v>
      </c>
      <c r="AK43" s="278">
        <f>ФЕВРАЛЬ!AK43+МАРТ!AK43+АПРЕЛЬ!AK43</f>
        <v>69.35574606939872</v>
      </c>
      <c r="AL43" s="105">
        <f t="shared" si="14"/>
        <v>-10057.067272695125</v>
      </c>
      <c r="AM43" s="106"/>
      <c r="AN43" s="107">
        <f t="shared" si="4"/>
        <v>1191.1111111111111</v>
      </c>
      <c r="AO43" s="108">
        <f t="shared" si="5"/>
        <v>178.89</v>
      </c>
      <c r="AP43" s="108">
        <f t="shared" si="6"/>
        <v>416.80888888888899</v>
      </c>
      <c r="AQ43" s="108">
        <f t="shared" si="15"/>
        <v>241.58444444444447</v>
      </c>
      <c r="AR43" s="108">
        <f t="shared" si="16"/>
        <v>1444.4444444444443</v>
      </c>
      <c r="AS43" s="108">
        <f t="array" ref="AS43">_xlfn.IFS(S43=0,AL43,S43&lt;0,AL43/-S43,S43&gt;0,AL43/S43)</f>
        <v>-1117.4519191883473</v>
      </c>
      <c r="AT43" s="103">
        <f t="shared" si="17"/>
        <v>-0.93815926051260512</v>
      </c>
      <c r="AU43" s="103">
        <f t="shared" si="18"/>
        <v>-6.246586836538361</v>
      </c>
      <c r="AV43" s="109"/>
      <c r="AW43" s="104">
        <f t="shared" si="9"/>
        <v>0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/>
      <c r="F44" s="101"/>
      <c r="G44" s="101"/>
      <c r="H44" s="101"/>
      <c r="I44" s="101">
        <v>228.89</v>
      </c>
      <c r="J44" s="101">
        <f t="shared" si="0"/>
        <v>0</v>
      </c>
      <c r="K44" s="98"/>
      <c r="L44" s="406">
        <f>МАРТ!L44+АПРЕЛЬ!L44</f>
        <v>1</v>
      </c>
      <c r="M44" s="400"/>
      <c r="N44" s="400"/>
      <c r="O44" s="401"/>
      <c r="P44" s="102"/>
      <c r="Q44" s="406">
        <f>МАРТ!Q44+АПРЕЛЬ!Q44</f>
        <v>0</v>
      </c>
      <c r="R44" s="406">
        <f>МАРТ!R44+АПРЕЛЬ!R44</f>
        <v>0</v>
      </c>
      <c r="S44" s="101">
        <f t="shared" si="10"/>
        <v>0</v>
      </c>
      <c r="T44" s="406">
        <f>МАРТ!T44+АПРЕЛЬ!T44</f>
        <v>0</v>
      </c>
      <c r="U44" s="406">
        <f>МАРТ!U44+АПРЕЛЬ!U44</f>
        <v>0</v>
      </c>
      <c r="V44" s="101">
        <f t="shared" si="19"/>
        <v>0</v>
      </c>
      <c r="W44" s="406">
        <f>МАРТ!W44+АПРЕЛЬ!W44</f>
        <v>0</v>
      </c>
      <c r="X44" s="406">
        <f>МАРТ!X44+АПРЕЛЬ!X44</f>
        <v>0</v>
      </c>
      <c r="Y44" s="269">
        <f t="shared" ref="Y44:Y56" si="36">W44+X44</f>
        <v>0</v>
      </c>
      <c r="Z44" s="101">
        <f t="shared" ref="Z44:Z56" si="37">L44*M44*N44/100</f>
        <v>0</v>
      </c>
      <c r="AA44" s="103">
        <f t="shared" ref="AA44:AA56" si="38">Y44/$Y$70</f>
        <v>0</v>
      </c>
      <c r="AB44" s="101">
        <f t="shared" ref="AB44:AB56" si="39">S44*I44</f>
        <v>0</v>
      </c>
      <c r="AC44" s="406">
        <f>МАРТ!AC44+АПРЕЛЬ!AC44</f>
        <v>0</v>
      </c>
      <c r="AD44" s="103">
        <f t="shared" si="3"/>
        <v>0</v>
      </c>
      <c r="AE44" s="406">
        <f>МАРТ!AE44+АПРЕЛЬ!AE44</f>
        <v>96.75</v>
      </c>
      <c r="AF44" s="406">
        <f>МАРТ!AF44+АПРЕЛЬ!AF44</f>
        <v>1000</v>
      </c>
      <c r="AG44" s="406">
        <f>МАРТ!AG44+АПРЕЛЬ!AG44</f>
        <v>0</v>
      </c>
      <c r="AH44" s="406">
        <f>МАРТ!AH44</f>
        <v>0</v>
      </c>
      <c r="AI44" s="406">
        <f>МАРТ!AI44+АПРЕЛЬ!AI44</f>
        <v>216.16391826463988</v>
      </c>
      <c r="AJ44" s="406">
        <f>МАРТ!AJ44+АПРЕЛЬ!AJ44</f>
        <v>0</v>
      </c>
      <c r="AK44" s="406">
        <f>МАРТ!AK44+АПРЕЛЬ!AK44</f>
        <v>0</v>
      </c>
      <c r="AL44" s="105">
        <f t="shared" si="14"/>
        <v>-1312.91391826464</v>
      </c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/>
      <c r="F45" s="101"/>
      <c r="G45" s="101"/>
      <c r="H45" s="101"/>
      <c r="I45" s="101">
        <v>228.89</v>
      </c>
      <c r="J45" s="101">
        <f t="shared" si="0"/>
        <v>0</v>
      </c>
      <c r="K45" s="98"/>
      <c r="L45" s="406">
        <f>МАРТ!L45+АПРЕЛЬ!L45</f>
        <v>14</v>
      </c>
      <c r="M45" s="400"/>
      <c r="N45" s="400"/>
      <c r="O45" s="401"/>
      <c r="P45" s="102"/>
      <c r="Q45" s="406">
        <f>МАРТ!Q45+АПРЕЛЬ!Q45</f>
        <v>4</v>
      </c>
      <c r="R45" s="406">
        <f>МАРТ!R45+АПРЕЛЬ!R45</f>
        <v>0</v>
      </c>
      <c r="S45" s="101">
        <f t="shared" si="10"/>
        <v>4</v>
      </c>
      <c r="T45" s="406">
        <f>МАРТ!T45+АПРЕЛЬ!T45</f>
        <v>3342</v>
      </c>
      <c r="U45" s="406">
        <f>МАРТ!U45+АПРЕЛЬ!U45</f>
        <v>0</v>
      </c>
      <c r="V45" s="101">
        <f t="shared" si="19"/>
        <v>3342</v>
      </c>
      <c r="W45" s="406">
        <f>МАРТ!W45+АПРЕЛЬ!W45</f>
        <v>5160</v>
      </c>
      <c r="X45" s="406">
        <f>МАРТ!X45+АПРЕЛЬ!X45</f>
        <v>0</v>
      </c>
      <c r="Y45" s="269">
        <f t="shared" si="36"/>
        <v>5160</v>
      </c>
      <c r="Z45" s="101">
        <f t="shared" si="37"/>
        <v>0</v>
      </c>
      <c r="AA45" s="103">
        <f t="shared" si="38"/>
        <v>5.5200344902024744E-4</v>
      </c>
      <c r="AB45" s="101">
        <f t="shared" si="39"/>
        <v>915.56</v>
      </c>
      <c r="AC45" s="406">
        <f>МАРТ!AC45+АПРЕЛЬ!AC45</f>
        <v>1797.8000000000002</v>
      </c>
      <c r="AD45" s="103">
        <f t="shared" si="3"/>
        <v>0.34841085271317834</v>
      </c>
      <c r="AE45" s="406">
        <f>МАРТ!AE45+АПРЕЛЬ!AE45</f>
        <v>1130.6200000000003</v>
      </c>
      <c r="AF45" s="406">
        <f>МАРТ!AF45+АПРЕЛЬ!AF45</f>
        <v>4000</v>
      </c>
      <c r="AG45" s="406">
        <f>МАРТ!AG45+АПРЕЛЬ!AG45</f>
        <v>0</v>
      </c>
      <c r="AH45" s="406">
        <f>МАРТ!AH45</f>
        <v>0</v>
      </c>
      <c r="AI45" s="406">
        <f>МАРТ!AI45+АПРЕЛЬ!AI45</f>
        <v>193.63299734648558</v>
      </c>
      <c r="AJ45" s="406">
        <f>МАРТ!AJ45+АПРЕЛЬ!AJ45</f>
        <v>0</v>
      </c>
      <c r="AK45" s="406">
        <f>МАРТ!AK45+АПРЕЛЬ!AK45</f>
        <v>33.42</v>
      </c>
      <c r="AL45" s="105">
        <f t="shared" si="14"/>
        <v>-2911.0329973464859</v>
      </c>
      <c r="AM45" s="106"/>
      <c r="AN45" s="107"/>
      <c r="AO45" s="108"/>
      <c r="AP45" s="108"/>
      <c r="AQ45" s="108"/>
      <c r="AR45" s="108"/>
      <c r="AS45" s="108"/>
      <c r="AT45" s="103"/>
      <c r="AU45" s="103"/>
      <c r="AV45" s="109"/>
      <c r="AW45" s="104"/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/>
      <c r="F46" s="101"/>
      <c r="G46" s="101"/>
      <c r="H46" s="101"/>
      <c r="I46" s="101">
        <v>178.89</v>
      </c>
      <c r="J46" s="101">
        <f t="shared" si="0"/>
        <v>0</v>
      </c>
      <c r="K46" s="98"/>
      <c r="L46" s="406">
        <f>МАРТ!L46+АПРЕЛЬ!L46</f>
        <v>9</v>
      </c>
      <c r="M46" s="400"/>
      <c r="N46" s="400"/>
      <c r="O46" s="401"/>
      <c r="P46" s="102"/>
      <c r="Q46" s="406">
        <f>МАРТ!Q46+АПРЕЛЬ!Q46</f>
        <v>5</v>
      </c>
      <c r="R46" s="406">
        <f>МАРТ!R46+АПРЕЛЬ!R46</f>
        <v>0</v>
      </c>
      <c r="S46" s="101">
        <f t="shared" si="10"/>
        <v>5</v>
      </c>
      <c r="T46" s="406">
        <f>МАРТ!T46+АПРЕЛЬ!T46</f>
        <v>4646</v>
      </c>
      <c r="U46" s="406">
        <f>МАРТ!U46+АПРЕЛЬ!U46</f>
        <v>0</v>
      </c>
      <c r="V46" s="101">
        <f t="shared" si="19"/>
        <v>4646</v>
      </c>
      <c r="W46" s="406">
        <f>МАРТ!W46+АПРЕЛЬ!W46</f>
        <v>6930</v>
      </c>
      <c r="X46" s="406">
        <f>МАРТ!X46+АПРЕЛЬ!X46</f>
        <v>0</v>
      </c>
      <c r="Y46" s="269">
        <f t="shared" si="36"/>
        <v>6930</v>
      </c>
      <c r="Z46" s="101">
        <f t="shared" si="37"/>
        <v>0</v>
      </c>
      <c r="AA46" s="103">
        <f t="shared" si="38"/>
        <v>7.4135346932370451E-4</v>
      </c>
      <c r="AB46" s="101">
        <f t="shared" si="39"/>
        <v>894.44999999999993</v>
      </c>
      <c r="AC46" s="406">
        <f>МАРТ!AC46+АПРЕЛЬ!AC46</f>
        <v>2376.2399999999998</v>
      </c>
      <c r="AD46" s="103">
        <f t="shared" si="3"/>
        <v>0.34289177489177486</v>
      </c>
      <c r="AE46" s="406">
        <f>МАРТ!AE46+АПРЕЛЬ!AE46</f>
        <v>649.70000000000005</v>
      </c>
      <c r="AF46" s="406">
        <f>МАРТ!AF46+АПРЕЛЬ!AF46</f>
        <v>6000</v>
      </c>
      <c r="AG46" s="406">
        <f>МАРТ!AG46+АПРЕЛЬ!AG46</f>
        <v>0</v>
      </c>
      <c r="AH46" s="406">
        <f>МАРТ!AH46</f>
        <v>0</v>
      </c>
      <c r="AI46" s="406">
        <f>МАРТ!AI46+АПРЕЛЬ!AI46</f>
        <v>190.62595601704149</v>
      </c>
      <c r="AJ46" s="406">
        <f>МАРТ!AJ46+АПРЕЛЬ!AJ46</f>
        <v>0</v>
      </c>
      <c r="AK46" s="406">
        <f>МАРТ!AK46+АПРЕЛЬ!AK46</f>
        <v>46.46</v>
      </c>
      <c r="AL46" s="105">
        <f t="shared" si="14"/>
        <v>-3227.475956017041</v>
      </c>
      <c r="AM46" s="106"/>
      <c r="AN46" s="107"/>
      <c r="AO46" s="108"/>
      <c r="AP46" s="108"/>
      <c r="AQ46" s="108"/>
      <c r="AR46" s="108"/>
      <c r="AS46" s="108"/>
      <c r="AT46" s="103"/>
      <c r="AU46" s="103"/>
      <c r="AV46" s="109"/>
      <c r="AW46" s="104"/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/>
      <c r="F47" s="101"/>
      <c r="G47" s="101"/>
      <c r="H47" s="101"/>
      <c r="I47" s="101">
        <v>178.89</v>
      </c>
      <c r="J47" s="101">
        <f t="shared" si="0"/>
        <v>0</v>
      </c>
      <c r="K47" s="98"/>
      <c r="L47" s="406">
        <f>МАРТ!L47+АПРЕЛЬ!L47</f>
        <v>4</v>
      </c>
      <c r="M47" s="400"/>
      <c r="N47" s="400"/>
      <c r="O47" s="401"/>
      <c r="P47" s="102"/>
      <c r="Q47" s="406">
        <f>МАРТ!Q47+АПРЕЛЬ!Q47</f>
        <v>2</v>
      </c>
      <c r="R47" s="406">
        <f>МАРТ!R47+АПРЕЛЬ!R47</f>
        <v>-1</v>
      </c>
      <c r="S47" s="101">
        <f t="shared" si="10"/>
        <v>1</v>
      </c>
      <c r="T47" s="406">
        <f>МАРТ!T47+АПРЕЛЬ!T47</f>
        <v>1441</v>
      </c>
      <c r="U47" s="406">
        <f>МАРТ!U47+АПРЕЛЬ!U47</f>
        <v>-706</v>
      </c>
      <c r="V47" s="101">
        <f t="shared" si="19"/>
        <v>735</v>
      </c>
      <c r="W47" s="406">
        <f>МАРТ!W47+АПРЕЛЬ!W47</f>
        <v>2220</v>
      </c>
      <c r="X47" s="406">
        <f>МАРТ!X47+АПРЕЛЬ!X47</f>
        <v>-1110</v>
      </c>
      <c r="Y47" s="269">
        <f t="shared" si="36"/>
        <v>1110</v>
      </c>
      <c r="Z47" s="101">
        <f t="shared" si="37"/>
        <v>0</v>
      </c>
      <c r="AA47" s="103">
        <f t="shared" si="38"/>
        <v>1.187449279869137E-4</v>
      </c>
      <c r="AB47" s="101">
        <f t="shared" si="39"/>
        <v>178.89</v>
      </c>
      <c r="AC47" s="406">
        <f>МАРТ!AC47+АПРЕЛЬ!AC47</f>
        <v>393.85000000000014</v>
      </c>
      <c r="AD47" s="103">
        <f t="shared" si="3"/>
        <v>0.35481981981981997</v>
      </c>
      <c r="AE47" s="406">
        <f>МАРТ!AE47+АПРЕЛЬ!AE47</f>
        <v>451.74</v>
      </c>
      <c r="AF47" s="406">
        <f>МАРТ!AF47+АПРЕЛЬ!AF47</f>
        <v>1000</v>
      </c>
      <c r="AG47" s="406">
        <f>МАРТ!AG47+АПРЕЛЬ!AG47</f>
        <v>0</v>
      </c>
      <c r="AH47" s="406">
        <f>МАРТ!AH47</f>
        <v>0</v>
      </c>
      <c r="AI47" s="406">
        <f>МАРТ!AI47+АПРЕЛЬ!AI47</f>
        <v>207.32548527243105</v>
      </c>
      <c r="AJ47" s="406">
        <f>МАРТ!AJ47+АПРЕЛЬ!AJ47</f>
        <v>0</v>
      </c>
      <c r="AK47" s="406">
        <f>МАРТ!AK47+АПРЕЛЬ!AK47</f>
        <v>7.3500000000000005</v>
      </c>
      <c r="AL47" s="105">
        <f t="shared" si="14"/>
        <v>-1129.1554852724312</v>
      </c>
      <c r="AM47" s="106"/>
      <c r="AN47" s="107"/>
      <c r="AO47" s="108"/>
      <c r="AP47" s="108"/>
      <c r="AQ47" s="108"/>
      <c r="AR47" s="108"/>
      <c r="AS47" s="108"/>
      <c r="AT47" s="103"/>
      <c r="AU47" s="103"/>
      <c r="AV47" s="109"/>
      <c r="AW47" s="104"/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/>
      <c r="F48" s="101"/>
      <c r="G48" s="101"/>
      <c r="H48" s="101"/>
      <c r="I48" s="101">
        <v>178.89</v>
      </c>
      <c r="J48" s="101">
        <f t="shared" si="0"/>
        <v>0</v>
      </c>
      <c r="K48" s="98"/>
      <c r="L48" s="406">
        <f>МАРТ!L48+АПРЕЛЬ!L48</f>
        <v>2</v>
      </c>
      <c r="M48" s="400"/>
      <c r="N48" s="400"/>
      <c r="O48" s="401"/>
      <c r="P48" s="102"/>
      <c r="Q48" s="406">
        <f>МАРТ!Q48+АПРЕЛЬ!Q48</f>
        <v>1</v>
      </c>
      <c r="R48" s="406">
        <f>МАРТ!R48+АПРЕЛЬ!R48</f>
        <v>0</v>
      </c>
      <c r="S48" s="101">
        <f t="shared" si="10"/>
        <v>1</v>
      </c>
      <c r="T48" s="406">
        <f>МАРТ!T48+АПРЕЛЬ!T48</f>
        <v>729</v>
      </c>
      <c r="U48" s="406">
        <f>МАРТ!U48+АПРЕЛЬ!U48</f>
        <v>0</v>
      </c>
      <c r="V48" s="101">
        <f t="shared" si="19"/>
        <v>729</v>
      </c>
      <c r="W48" s="406">
        <f>МАРТ!W48+АПРЕЛЬ!W48</f>
        <v>1110</v>
      </c>
      <c r="X48" s="406">
        <f>МАРТ!X48+АПРЕЛЬ!X48</f>
        <v>0</v>
      </c>
      <c r="Y48" s="269">
        <f t="shared" si="36"/>
        <v>1110</v>
      </c>
      <c r="Z48" s="101">
        <f t="shared" si="37"/>
        <v>0</v>
      </c>
      <c r="AA48" s="103">
        <f t="shared" si="38"/>
        <v>1.187449279869137E-4</v>
      </c>
      <c r="AB48" s="101">
        <f t="shared" si="39"/>
        <v>178.89</v>
      </c>
      <c r="AC48" s="406">
        <f>МАРТ!AC48+АПРЕЛЬ!AC48</f>
        <v>387.14</v>
      </c>
      <c r="AD48" s="103">
        <f t="shared" si="3"/>
        <v>0.34877477477477475</v>
      </c>
      <c r="AE48" s="406">
        <f>МАРТ!AE48+АПРЕЛЬ!AE48</f>
        <v>139.76</v>
      </c>
      <c r="AF48" s="406">
        <f>МАРТ!AF48+АПРЕЛЬ!AF48</f>
        <v>0</v>
      </c>
      <c r="AG48" s="406">
        <f>МАРТ!AG48+АПРЕЛЬ!AG48</f>
        <v>0</v>
      </c>
      <c r="AH48" s="406">
        <f>МАРТ!AH48</f>
        <v>0</v>
      </c>
      <c r="AI48" s="406">
        <f>МАРТ!AI48+АПРЕЛЬ!AI48</f>
        <v>208.6089315690906</v>
      </c>
      <c r="AJ48" s="406">
        <f>МАРТ!AJ48+АПРЕЛЬ!AJ48</f>
        <v>0</v>
      </c>
      <c r="AK48" s="406">
        <f>МАРТ!AK48+АПРЕЛЬ!AK48</f>
        <v>7.29</v>
      </c>
      <c r="AL48" s="105">
        <f t="shared" si="14"/>
        <v>188.31106843090944</v>
      </c>
      <c r="AM48" s="106"/>
      <c r="AN48" s="107"/>
      <c r="AO48" s="108"/>
      <c r="AP48" s="108"/>
      <c r="AQ48" s="108"/>
      <c r="AR48" s="108"/>
      <c r="AS48" s="108"/>
      <c r="AT48" s="103"/>
      <c r="AU48" s="103"/>
      <c r="AV48" s="109"/>
      <c r="AW48" s="104"/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/>
      <c r="F49" s="101"/>
      <c r="G49" s="101"/>
      <c r="H49" s="101"/>
      <c r="I49" s="101">
        <v>178.89</v>
      </c>
      <c r="J49" s="101">
        <f t="shared" si="0"/>
        <v>0</v>
      </c>
      <c r="K49" s="98"/>
      <c r="L49" s="406">
        <f>МАРТ!L49+АПРЕЛЬ!L49</f>
        <v>16</v>
      </c>
      <c r="M49" s="400"/>
      <c r="N49" s="400"/>
      <c r="O49" s="401"/>
      <c r="P49" s="102"/>
      <c r="Q49" s="406">
        <f>МАРТ!Q49+АПРЕЛЬ!Q49</f>
        <v>6</v>
      </c>
      <c r="R49" s="406">
        <f>МАРТ!R49+АПРЕЛЬ!R49</f>
        <v>0</v>
      </c>
      <c r="S49" s="101">
        <f t="shared" si="10"/>
        <v>6</v>
      </c>
      <c r="T49" s="406">
        <f>МАРТ!T49+АПРЕЛЬ!T49</f>
        <v>4956</v>
      </c>
      <c r="U49" s="406">
        <f>МАРТ!U49+АПРЕЛЬ!U49</f>
        <v>0</v>
      </c>
      <c r="V49" s="101">
        <f t="shared" si="19"/>
        <v>4956</v>
      </c>
      <c r="W49" s="406">
        <f>МАРТ!W49+АПРЕЛЬ!W49</f>
        <v>7710</v>
      </c>
      <c r="X49" s="406">
        <f>МАРТ!X49+АПРЕЛЬ!X49</f>
        <v>0</v>
      </c>
      <c r="Y49" s="269">
        <f t="shared" si="36"/>
        <v>7710</v>
      </c>
      <c r="Z49" s="101">
        <f t="shared" si="37"/>
        <v>0</v>
      </c>
      <c r="AA49" s="103">
        <f t="shared" si="38"/>
        <v>8.2479585115234654E-4</v>
      </c>
      <c r="AB49" s="101">
        <f t="shared" si="39"/>
        <v>1073.3399999999999</v>
      </c>
      <c r="AC49" s="406">
        <f>МАРТ!AC49+АПРЕЛЬ!AC49</f>
        <v>2691.26</v>
      </c>
      <c r="AD49" s="103">
        <f t="shared" si="3"/>
        <v>0.34906095979247731</v>
      </c>
      <c r="AE49" s="406">
        <f>МАРТ!AE49+АПРЕЛЬ!AE49</f>
        <v>1235.04</v>
      </c>
      <c r="AF49" s="406">
        <f>МАРТ!AF49+АПРЕЛЬ!AF49</f>
        <v>6000</v>
      </c>
      <c r="AG49" s="406">
        <f>МАРТ!AG49+АПРЕЛЬ!AG49</f>
        <v>0</v>
      </c>
      <c r="AH49" s="406">
        <f>МАРТ!AH49</f>
        <v>0</v>
      </c>
      <c r="AI49" s="406">
        <f>МАРТ!AI49+АПРЕЛЬ!AI49</f>
        <v>184.71300089643933</v>
      </c>
      <c r="AJ49" s="406">
        <f>МАРТ!AJ49+АПРЕЛЬ!AJ49</f>
        <v>0</v>
      </c>
      <c r="AK49" s="406">
        <f>МАРТ!AK49+АПРЕЛЬ!AK49</f>
        <v>49.56</v>
      </c>
      <c r="AL49" s="105">
        <f t="shared" si="14"/>
        <v>-3523.9130008964398</v>
      </c>
      <c r="AM49" s="106"/>
      <c r="AN49" s="107"/>
      <c r="AO49" s="108"/>
      <c r="AP49" s="108"/>
      <c r="AQ49" s="108"/>
      <c r="AR49" s="108"/>
      <c r="AS49" s="108"/>
      <c r="AT49" s="103"/>
      <c r="AU49" s="103"/>
      <c r="AV49" s="109"/>
      <c r="AW49" s="104"/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/>
      <c r="F50" s="101"/>
      <c r="G50" s="101"/>
      <c r="H50" s="101"/>
      <c r="I50" s="101">
        <v>218.89</v>
      </c>
      <c r="J50" s="101">
        <f t="shared" si="0"/>
        <v>0</v>
      </c>
      <c r="K50" s="98"/>
      <c r="L50" s="406">
        <f>МАРТ!L50+АПРЕЛЬ!L50</f>
        <v>3</v>
      </c>
      <c r="M50" s="400"/>
      <c r="N50" s="400"/>
      <c r="O50" s="401"/>
      <c r="P50" s="102"/>
      <c r="Q50" s="406">
        <f>МАРТ!Q50+АПРЕЛЬ!Q50</f>
        <v>1</v>
      </c>
      <c r="R50" s="406">
        <f>МАРТ!R50+АПРЕЛЬ!R50</f>
        <v>0</v>
      </c>
      <c r="S50" s="101">
        <f t="shared" si="10"/>
        <v>1</v>
      </c>
      <c r="T50" s="406">
        <f>МАРТ!T50+АПРЕЛЬ!T50</f>
        <v>748</v>
      </c>
      <c r="U50" s="406">
        <f>МАРТ!U50+АПРЕЛЬ!U50</f>
        <v>0</v>
      </c>
      <c r="V50" s="101">
        <f t="shared" si="19"/>
        <v>748</v>
      </c>
      <c r="W50" s="406">
        <f>МАРТ!W50+АПРЕЛЬ!W50</f>
        <v>1140</v>
      </c>
      <c r="X50" s="406">
        <f>МАРТ!X50+АПРЕЛЬ!X50</f>
        <v>0</v>
      </c>
      <c r="Y50" s="269">
        <f t="shared" si="36"/>
        <v>1140</v>
      </c>
      <c r="Z50" s="101">
        <f t="shared" si="37"/>
        <v>0</v>
      </c>
      <c r="AA50" s="103">
        <f t="shared" si="38"/>
        <v>1.2195425036493839E-4</v>
      </c>
      <c r="AB50" s="101">
        <f t="shared" si="39"/>
        <v>218.89</v>
      </c>
      <c r="AC50" s="406">
        <f>МАРТ!AC50+АПРЕЛЬ!AC50</f>
        <v>397.57000000000005</v>
      </c>
      <c r="AD50" s="103">
        <f t="shared" si="3"/>
        <v>0.34874561403508775</v>
      </c>
      <c r="AE50" s="406">
        <f>МАРТ!AE50+АПРЕЛЬ!AE50</f>
        <v>236.17000000000002</v>
      </c>
      <c r="AF50" s="406">
        <f>МАРТ!AF50+АПРЕЛЬ!AF50</f>
        <v>0</v>
      </c>
      <c r="AG50" s="406">
        <f>МАРТ!AG50+АПРЕЛЬ!AG50</f>
        <v>0</v>
      </c>
      <c r="AH50" s="406">
        <f>МАРТ!AH50</f>
        <v>0</v>
      </c>
      <c r="AI50" s="406">
        <f>МАРТ!AI50+АПРЕЛЬ!AI50</f>
        <v>101.86008329359504</v>
      </c>
      <c r="AJ50" s="406">
        <f>МАРТ!AJ50+АПРЕЛЬ!AJ50</f>
        <v>0</v>
      </c>
      <c r="AK50" s="406">
        <f>МАРТ!AK50+АПРЕЛЬ!AK50</f>
        <v>7.48</v>
      </c>
      <c r="AL50" s="105">
        <f t="shared" si="14"/>
        <v>178.02991670640492</v>
      </c>
      <c r="AM50" s="106"/>
      <c r="AN50" s="107"/>
      <c r="AO50" s="108"/>
      <c r="AP50" s="108"/>
      <c r="AQ50" s="108"/>
      <c r="AR50" s="108"/>
      <c r="AS50" s="108"/>
      <c r="AT50" s="103"/>
      <c r="AU50" s="103"/>
      <c r="AV50" s="109"/>
      <c r="AW50" s="104"/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/>
      <c r="F51" s="101"/>
      <c r="G51" s="101"/>
      <c r="H51" s="101"/>
      <c r="I51" s="101">
        <v>218.89</v>
      </c>
      <c r="J51" s="101">
        <f t="shared" si="0"/>
        <v>0</v>
      </c>
      <c r="K51" s="98"/>
      <c r="L51" s="406">
        <f>МАРТ!L51+АПРЕЛЬ!L51</f>
        <v>9</v>
      </c>
      <c r="M51" s="400"/>
      <c r="N51" s="400"/>
      <c r="O51" s="401"/>
      <c r="P51" s="102"/>
      <c r="Q51" s="406">
        <f>МАРТ!Q51+АПРЕЛЬ!Q51</f>
        <v>5</v>
      </c>
      <c r="R51" s="406">
        <f>МАРТ!R51+АПРЕЛЬ!R51</f>
        <v>0</v>
      </c>
      <c r="S51" s="101">
        <f t="shared" si="10"/>
        <v>5</v>
      </c>
      <c r="T51" s="406">
        <f>МАРТ!T51+АПРЕЛЬ!T51</f>
        <v>4447</v>
      </c>
      <c r="U51" s="406">
        <f>МАРТ!U51+АПРЕЛЬ!U51</f>
        <v>0</v>
      </c>
      <c r="V51" s="101">
        <f t="shared" si="19"/>
        <v>4447</v>
      </c>
      <c r="W51" s="406">
        <f>МАРТ!W51+АПРЕЛЬ!W51</f>
        <v>6630</v>
      </c>
      <c r="X51" s="406">
        <f>МАРТ!X51+АПРЕЛЬ!X51</f>
        <v>0</v>
      </c>
      <c r="Y51" s="269">
        <f t="shared" si="36"/>
        <v>6630</v>
      </c>
      <c r="Z51" s="101">
        <f t="shared" si="37"/>
        <v>0</v>
      </c>
      <c r="AA51" s="103">
        <f t="shared" si="38"/>
        <v>7.092602455434575E-4</v>
      </c>
      <c r="AB51" s="101">
        <f t="shared" si="39"/>
        <v>1094.4499999999998</v>
      </c>
      <c r="AC51" s="406">
        <f>МАРТ!AC51+АПРЕЛЬ!AC51</f>
        <v>2325.1</v>
      </c>
      <c r="AD51" s="103">
        <f t="shared" si="3"/>
        <v>0.35069381598793364</v>
      </c>
      <c r="AE51" s="406">
        <f>МАРТ!AE51+АПРЕЛЬ!AE51</f>
        <v>667.54</v>
      </c>
      <c r="AF51" s="406">
        <f>МАРТ!AF51+АПРЕЛЬ!AF51</f>
        <v>4000</v>
      </c>
      <c r="AG51" s="406">
        <f>МАРТ!AG51+АПРЕЛЬ!AG51</f>
        <v>0</v>
      </c>
      <c r="AH51" s="406">
        <f>МАРТ!AH51</f>
        <v>0</v>
      </c>
      <c r="AI51" s="406">
        <f>МАРТ!AI51+АПРЕЛЬ!AI51</f>
        <v>224.36635596708859</v>
      </c>
      <c r="AJ51" s="406">
        <f>МАРТ!AJ51+АПРЕЛЬ!AJ51</f>
        <v>0</v>
      </c>
      <c r="AK51" s="406">
        <f>МАРТ!AK51+АПРЕЛЬ!AK51</f>
        <v>44.47</v>
      </c>
      <c r="AL51" s="105">
        <f t="shared" si="14"/>
        <v>-1725.9263559670883</v>
      </c>
      <c r="AM51" s="106"/>
      <c r="AN51" s="107"/>
      <c r="AO51" s="108"/>
      <c r="AP51" s="108"/>
      <c r="AQ51" s="108"/>
      <c r="AR51" s="108"/>
      <c r="AS51" s="108"/>
      <c r="AT51" s="103"/>
      <c r="AU51" s="103"/>
      <c r="AV51" s="109"/>
      <c r="AW51" s="104"/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/>
      <c r="F52" s="101"/>
      <c r="G52" s="101"/>
      <c r="H52" s="101"/>
      <c r="I52" s="101">
        <v>218.89</v>
      </c>
      <c r="J52" s="101">
        <f t="shared" si="0"/>
        <v>0</v>
      </c>
      <c r="K52" s="98"/>
      <c r="L52" s="406">
        <f>МАРТ!L52+АПРЕЛЬ!L52</f>
        <v>9</v>
      </c>
      <c r="M52" s="400"/>
      <c r="N52" s="400"/>
      <c r="O52" s="401"/>
      <c r="P52" s="102"/>
      <c r="Q52" s="406">
        <f>МАРТ!Q52+АПРЕЛЬ!Q52</f>
        <v>4</v>
      </c>
      <c r="R52" s="406">
        <f>МАРТ!R52+АПРЕЛЬ!R52</f>
        <v>0</v>
      </c>
      <c r="S52" s="101">
        <f t="shared" si="10"/>
        <v>4</v>
      </c>
      <c r="T52" s="406">
        <f>МАРТ!T52+АПРЕЛЬ!T52</f>
        <v>3735</v>
      </c>
      <c r="U52" s="406">
        <f>МАРТ!U52+АПРЕЛЬ!U52</f>
        <v>0</v>
      </c>
      <c r="V52" s="101">
        <f t="shared" si="19"/>
        <v>3735</v>
      </c>
      <c r="W52" s="406">
        <f>МАРТ!W52+АПРЕЛЬ!W52</f>
        <v>5550</v>
      </c>
      <c r="X52" s="406">
        <f>МАРТ!X52+АПРЕЛЬ!X52</f>
        <v>0</v>
      </c>
      <c r="Y52" s="269">
        <f t="shared" si="36"/>
        <v>5550</v>
      </c>
      <c r="Z52" s="101">
        <f t="shared" si="37"/>
        <v>0</v>
      </c>
      <c r="AA52" s="103">
        <f t="shared" si="38"/>
        <v>5.9372463993456856E-4</v>
      </c>
      <c r="AB52" s="101">
        <f t="shared" si="39"/>
        <v>875.56</v>
      </c>
      <c r="AC52" s="406">
        <f>МАРТ!AC52+АПРЕЛЬ!AC52</f>
        <v>1956.9499999999998</v>
      </c>
      <c r="AD52" s="103">
        <f t="shared" si="3"/>
        <v>0.35260360360360354</v>
      </c>
      <c r="AE52" s="406">
        <f>МАРТ!AE52+АПРЕЛЬ!AE52</f>
        <v>689.5</v>
      </c>
      <c r="AF52" s="406">
        <f>МАРТ!AF52+АПРЕЛЬ!AF52</f>
        <v>6000</v>
      </c>
      <c r="AG52" s="406">
        <f>МАРТ!AG52+АПРЕЛЬ!AG52</f>
        <v>0</v>
      </c>
      <c r="AH52" s="406">
        <f>МАРТ!AH52</f>
        <v>0</v>
      </c>
      <c r="AI52" s="406">
        <f>МАРТ!AI52+АПРЕЛЬ!AI52</f>
        <v>240.11617678685388</v>
      </c>
      <c r="AJ52" s="406">
        <f>МАРТ!AJ52+АПРЕЛЬ!AJ52</f>
        <v>0</v>
      </c>
      <c r="AK52" s="406">
        <f>МАРТ!AK52+АПРЕЛЬ!AK52</f>
        <v>37.35</v>
      </c>
      <c r="AL52" s="105">
        <f t="shared" si="14"/>
        <v>-4249.4761767868531</v>
      </c>
      <c r="AM52" s="106"/>
      <c r="AN52" s="107"/>
      <c r="AO52" s="108"/>
      <c r="AP52" s="108"/>
      <c r="AQ52" s="108"/>
      <c r="AR52" s="108"/>
      <c r="AS52" s="108"/>
      <c r="AT52" s="103"/>
      <c r="AU52" s="103"/>
      <c r="AV52" s="109"/>
      <c r="AW52" s="104"/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/>
      <c r="F53" s="101"/>
      <c r="G53" s="101"/>
      <c r="H53" s="101"/>
      <c r="I53" s="101">
        <v>188.89</v>
      </c>
      <c r="J53" s="101">
        <f t="shared" si="0"/>
        <v>0</v>
      </c>
      <c r="K53" s="98"/>
      <c r="L53" s="406">
        <f>МАРТ!L53+АПРЕЛЬ!L53</f>
        <v>3</v>
      </c>
      <c r="M53" s="400"/>
      <c r="N53" s="400"/>
      <c r="O53" s="401"/>
      <c r="P53" s="102"/>
      <c r="Q53" s="406">
        <f>МАРТ!Q53+АПРЕЛЬ!Q53</f>
        <v>0</v>
      </c>
      <c r="R53" s="406">
        <f>МАРТ!R53+АПРЕЛЬ!R53</f>
        <v>0</v>
      </c>
      <c r="S53" s="101">
        <f t="shared" si="10"/>
        <v>0</v>
      </c>
      <c r="T53" s="406">
        <f>МАРТ!T53+АПРЕЛЬ!T53</f>
        <v>0</v>
      </c>
      <c r="U53" s="406">
        <f>МАРТ!U53+АПРЕЛЬ!U53</f>
        <v>0</v>
      </c>
      <c r="V53" s="101">
        <f t="shared" si="19"/>
        <v>0</v>
      </c>
      <c r="W53" s="406">
        <f>МАРТ!W53+АПРЕЛЬ!W53</f>
        <v>0</v>
      </c>
      <c r="X53" s="406">
        <f>МАРТ!X53+АПРЕЛЬ!X53</f>
        <v>0</v>
      </c>
      <c r="Y53" s="269">
        <f t="shared" si="36"/>
        <v>0</v>
      </c>
      <c r="Z53" s="101">
        <f t="shared" si="37"/>
        <v>0</v>
      </c>
      <c r="AA53" s="103">
        <f t="shared" si="38"/>
        <v>0</v>
      </c>
      <c r="AB53" s="101">
        <f t="shared" si="39"/>
        <v>0</v>
      </c>
      <c r="AC53" s="406">
        <f>МАРТ!AC53+АПРЕЛЬ!AC53</f>
        <v>0</v>
      </c>
      <c r="AD53" s="103">
        <f t="shared" si="3"/>
        <v>0</v>
      </c>
      <c r="AE53" s="406">
        <f>МАРТ!AE53+АПРЕЛЬ!AE53</f>
        <v>266.55</v>
      </c>
      <c r="AF53" s="406">
        <f>МАРТ!AF53+АПРЕЛЬ!AF53</f>
        <v>1000</v>
      </c>
      <c r="AG53" s="406">
        <f>МАРТ!AG53+АПРЕЛЬ!AG53</f>
        <v>0</v>
      </c>
      <c r="AH53" s="406">
        <f>МАРТ!AH53</f>
        <v>0</v>
      </c>
      <c r="AI53" s="406">
        <f>МАРТ!AI53+АПРЕЛЬ!AI53</f>
        <v>213.23469553166868</v>
      </c>
      <c r="AJ53" s="406">
        <f>МАРТ!AJ53+АПРЕЛЬ!AJ53</f>
        <v>0</v>
      </c>
      <c r="AK53" s="406">
        <f>МАРТ!AK53+АПРЕЛЬ!AK53</f>
        <v>0</v>
      </c>
      <c r="AL53" s="105">
        <f t="shared" si="14"/>
        <v>-1479.7846955316686</v>
      </c>
      <c r="AM53" s="106"/>
      <c r="AN53" s="107"/>
      <c r="AO53" s="108"/>
      <c r="AP53" s="108"/>
      <c r="AQ53" s="108"/>
      <c r="AR53" s="108"/>
      <c r="AS53" s="108"/>
      <c r="AT53" s="103"/>
      <c r="AU53" s="103"/>
      <c r="AV53" s="109"/>
      <c r="AW53" s="104"/>
    </row>
    <row r="54" spans="1:49" s="405" customFormat="1" outlineLevel="1">
      <c r="A54" s="400"/>
      <c r="B54" s="262">
        <v>896558348</v>
      </c>
      <c r="C54" s="262" t="s">
        <v>270</v>
      </c>
      <c r="D54" s="100" t="s">
        <v>259</v>
      </c>
      <c r="E54" s="102"/>
      <c r="F54" s="102"/>
      <c r="G54" s="102"/>
      <c r="H54" s="102"/>
      <c r="I54" s="101">
        <v>218.89</v>
      </c>
      <c r="J54" s="101">
        <f t="shared" si="0"/>
        <v>0</v>
      </c>
      <c r="K54" s="400"/>
      <c r="L54" s="406">
        <f>МАРТ!L54+АПРЕЛЬ!L54</f>
        <v>0</v>
      </c>
      <c r="M54" s="400"/>
      <c r="N54" s="400"/>
      <c r="O54" s="401"/>
      <c r="P54" s="102"/>
      <c r="Q54" s="406">
        <f>МАРТ!Q54+АПРЕЛЬ!Q54</f>
        <v>0</v>
      </c>
      <c r="R54" s="406">
        <f>МАРТ!R54+АПРЕЛЬ!R54</f>
        <v>0</v>
      </c>
      <c r="S54" s="101">
        <f t="shared" si="10"/>
        <v>0</v>
      </c>
      <c r="T54" s="406">
        <f>МАРТ!T54+АПРЕЛЬ!T54</f>
        <v>0</v>
      </c>
      <c r="U54" s="406">
        <f>МАРТ!U54+АПРЕЛЬ!U54</f>
        <v>0</v>
      </c>
      <c r="V54" s="101">
        <f t="shared" si="19"/>
        <v>0</v>
      </c>
      <c r="W54" s="406">
        <f>МАРТ!W54+АПРЕЛЬ!W54</f>
        <v>0</v>
      </c>
      <c r="X54" s="406">
        <f>МАРТ!X54+АПРЕЛЬ!X54</f>
        <v>0</v>
      </c>
      <c r="Y54" s="269">
        <f t="shared" si="36"/>
        <v>0</v>
      </c>
      <c r="Z54" s="101">
        <f t="shared" si="37"/>
        <v>0</v>
      </c>
      <c r="AA54" s="103">
        <f t="shared" si="38"/>
        <v>0</v>
      </c>
      <c r="AB54" s="101">
        <f t="shared" si="39"/>
        <v>0</v>
      </c>
      <c r="AC54" s="406">
        <f>МАРТ!AC54+АПРЕЛЬ!AC54</f>
        <v>0</v>
      </c>
      <c r="AD54" s="103">
        <f t="shared" si="3"/>
        <v>0</v>
      </c>
      <c r="AE54" s="406">
        <f>МАРТ!AE54+АПРЕЛЬ!AE54</f>
        <v>0</v>
      </c>
      <c r="AF54" s="406">
        <f>МАРТ!AF54+АПРЕЛЬ!AF54</f>
        <v>0</v>
      </c>
      <c r="AG54" s="406">
        <f>МАРТ!AG54+АПРЕЛЬ!AG54</f>
        <v>0</v>
      </c>
      <c r="AH54" s="406">
        <f>МАРТ!AH54</f>
        <v>0</v>
      </c>
      <c r="AI54" s="406">
        <f>МАРТ!AI54+АПРЕЛЬ!AI54</f>
        <v>77.944460888998208</v>
      </c>
      <c r="AJ54" s="406">
        <f>МАРТ!AJ54+АПРЕЛЬ!AJ54</f>
        <v>0</v>
      </c>
      <c r="AK54" s="406">
        <f>МАРТ!AK54+АПРЕЛЬ!AK54</f>
        <v>0</v>
      </c>
      <c r="AL54" s="105">
        <f t="shared" si="14"/>
        <v>-77.944460888998208</v>
      </c>
      <c r="AM54" s="106"/>
      <c r="AN54" s="402"/>
      <c r="AO54" s="403"/>
      <c r="AP54" s="403"/>
      <c r="AQ54" s="403"/>
      <c r="AR54" s="403"/>
      <c r="AS54" s="403"/>
      <c r="AT54" s="134"/>
      <c r="AU54" s="134"/>
      <c r="AV54" s="404"/>
      <c r="AW54" s="137"/>
    </row>
    <row r="55" spans="1:49" s="405" customFormat="1" outlineLevel="1">
      <c r="A55" s="400"/>
      <c r="B55" s="262">
        <v>896563156</v>
      </c>
      <c r="C55" s="262" t="s">
        <v>271</v>
      </c>
      <c r="D55" s="100" t="s">
        <v>259</v>
      </c>
      <c r="E55" s="102"/>
      <c r="F55" s="102"/>
      <c r="G55" s="102"/>
      <c r="H55" s="102"/>
      <c r="I55" s="101">
        <v>218.89</v>
      </c>
      <c r="J55" s="101">
        <f t="shared" si="0"/>
        <v>0</v>
      </c>
      <c r="K55" s="400"/>
      <c r="L55" s="406">
        <f>МАРТ!L55+АПРЕЛЬ!L55</f>
        <v>13</v>
      </c>
      <c r="M55" s="400"/>
      <c r="N55" s="400"/>
      <c r="O55" s="401"/>
      <c r="P55" s="102"/>
      <c r="Q55" s="406">
        <f>МАРТ!Q55+АПРЕЛЬ!Q55</f>
        <v>6</v>
      </c>
      <c r="R55" s="406">
        <f>МАРТ!R55+АПРЕЛЬ!R55</f>
        <v>0</v>
      </c>
      <c r="S55" s="101">
        <f t="shared" si="10"/>
        <v>6</v>
      </c>
      <c r="T55" s="406">
        <f>МАРТ!T55+АПРЕЛЬ!T55</f>
        <v>4935</v>
      </c>
      <c r="U55" s="406">
        <f>МАРТ!U55+АПРЕЛЬ!U55</f>
        <v>0</v>
      </c>
      <c r="V55" s="101">
        <f t="shared" si="19"/>
        <v>4935</v>
      </c>
      <c r="W55" s="406">
        <f>МАРТ!W55+АПРЕЛЬ!W55</f>
        <v>7470</v>
      </c>
      <c r="X55" s="406">
        <f>МАРТ!X55+АПРЕЛЬ!X55</f>
        <v>0</v>
      </c>
      <c r="Y55" s="269">
        <f t="shared" si="36"/>
        <v>7470</v>
      </c>
      <c r="Z55" s="101">
        <f t="shared" si="37"/>
        <v>0</v>
      </c>
      <c r="AA55" s="103">
        <f t="shared" si="38"/>
        <v>7.9912127212814898E-4</v>
      </c>
      <c r="AB55" s="101">
        <f t="shared" si="39"/>
        <v>1313.34</v>
      </c>
      <c r="AC55" s="406">
        <f>МАРТ!AC55+АПРЕЛЬ!AC55</f>
        <v>2578.0400000000004</v>
      </c>
      <c r="AD55" s="103">
        <f t="shared" si="3"/>
        <v>0.34511914323962523</v>
      </c>
      <c r="AE55" s="406">
        <f>МАРТ!AE55+АПРЕЛЬ!AE55</f>
        <v>895.70999999999992</v>
      </c>
      <c r="AF55" s="406">
        <f>МАРТ!AF55+АПРЕЛЬ!AF55</f>
        <v>5000</v>
      </c>
      <c r="AG55" s="406">
        <f>МАРТ!AG55+АПРЕЛЬ!AG55</f>
        <v>0</v>
      </c>
      <c r="AH55" s="406">
        <f>МАРТ!AH55</f>
        <v>0</v>
      </c>
      <c r="AI55" s="406">
        <f>МАРТ!AI55+АПРЕЛЬ!AI55</f>
        <v>111.02027327066844</v>
      </c>
      <c r="AJ55" s="406">
        <f>МАРТ!AJ55+АПРЕЛЬ!AJ55</f>
        <v>0</v>
      </c>
      <c r="AK55" s="406">
        <f>МАРТ!AK55+АПРЕЛЬ!AK55</f>
        <v>49.349999999999994</v>
      </c>
      <c r="AL55" s="105">
        <f t="shared" si="14"/>
        <v>-2477.4602732706689</v>
      </c>
      <c r="AM55" s="106"/>
      <c r="AN55" s="402"/>
      <c r="AO55" s="403"/>
      <c r="AP55" s="403"/>
      <c r="AQ55" s="403"/>
      <c r="AR55" s="403"/>
      <c r="AS55" s="403"/>
      <c r="AT55" s="134"/>
      <c r="AU55" s="134"/>
      <c r="AV55" s="404"/>
      <c r="AW55" s="137"/>
    </row>
    <row r="56" spans="1:49" s="405" customFormat="1" outlineLevel="1">
      <c r="A56" s="400"/>
      <c r="B56" s="262">
        <v>896345442</v>
      </c>
      <c r="C56" s="262" t="s">
        <v>272</v>
      </c>
      <c r="D56" s="100" t="s">
        <v>259</v>
      </c>
      <c r="E56" s="102"/>
      <c r="F56" s="102"/>
      <c r="G56" s="102"/>
      <c r="H56" s="102"/>
      <c r="I56" s="101">
        <v>188.89</v>
      </c>
      <c r="J56" s="101">
        <f t="shared" si="0"/>
        <v>0</v>
      </c>
      <c r="K56" s="400"/>
      <c r="L56" s="406">
        <f>МАРТ!L56+АПРЕЛЬ!L56</f>
        <v>0</v>
      </c>
      <c r="M56" s="400"/>
      <c r="N56" s="400"/>
      <c r="O56" s="401"/>
      <c r="P56" s="102"/>
      <c r="Q56" s="406">
        <f>МАРТ!Q56+АПРЕЛЬ!Q56</f>
        <v>0</v>
      </c>
      <c r="R56" s="406">
        <f>МАРТ!R56+АПРЕЛЬ!R56</f>
        <v>0</v>
      </c>
      <c r="S56" s="101">
        <f t="shared" si="10"/>
        <v>0</v>
      </c>
      <c r="T56" s="406">
        <f>МАРТ!T56+АПРЕЛЬ!T56</f>
        <v>0</v>
      </c>
      <c r="U56" s="406">
        <f>МАРТ!U56+АПРЕЛЬ!U56</f>
        <v>0</v>
      </c>
      <c r="V56" s="101">
        <f t="shared" si="19"/>
        <v>0</v>
      </c>
      <c r="W56" s="406">
        <f>МАРТ!W56+АПРЕЛЬ!W56</f>
        <v>0</v>
      </c>
      <c r="X56" s="406">
        <f>МАРТ!X56+АПРЕЛЬ!X56</f>
        <v>0</v>
      </c>
      <c r="Y56" s="269">
        <f t="shared" si="36"/>
        <v>0</v>
      </c>
      <c r="Z56" s="101">
        <f t="shared" si="37"/>
        <v>0</v>
      </c>
      <c r="AA56" s="103">
        <f t="shared" si="38"/>
        <v>0</v>
      </c>
      <c r="AB56" s="101">
        <f t="shared" si="39"/>
        <v>0</v>
      </c>
      <c r="AC56" s="406">
        <f>МАРТ!AC56+АПРЕЛЬ!AC56</f>
        <v>0</v>
      </c>
      <c r="AD56" s="103">
        <f t="shared" si="3"/>
        <v>0</v>
      </c>
      <c r="AE56" s="406">
        <f>МАРТ!AE56+АПРЕЛЬ!AE56</f>
        <v>0</v>
      </c>
      <c r="AF56" s="406">
        <f>МАРТ!AF56+АПРЕЛЬ!AF56</f>
        <v>0</v>
      </c>
      <c r="AG56" s="406">
        <f>МАРТ!AG56+АПРЕЛЬ!AG56</f>
        <v>0</v>
      </c>
      <c r="AH56" s="406">
        <f>МАРТ!AH56</f>
        <v>0</v>
      </c>
      <c r="AI56" s="406">
        <f>МАРТ!AI56+АПРЕЛЬ!AI56</f>
        <v>217.13099819078073</v>
      </c>
      <c r="AJ56" s="406">
        <f>МАРТ!AJ56+АПРЕЛЬ!AJ56</f>
        <v>0</v>
      </c>
      <c r="AK56" s="406">
        <f>МАРТ!AK56+АПРЕЛЬ!AK56</f>
        <v>0</v>
      </c>
      <c r="AL56" s="105">
        <f t="shared" si="14"/>
        <v>-217.13099819078073</v>
      </c>
      <c r="AM56" s="106"/>
      <c r="AN56" s="402"/>
      <c r="AO56" s="403"/>
      <c r="AP56" s="403"/>
      <c r="AQ56" s="403"/>
      <c r="AR56" s="403"/>
      <c r="AS56" s="403"/>
      <c r="AT56" s="134"/>
      <c r="AU56" s="134"/>
      <c r="AV56" s="404"/>
      <c r="AW56" s="137"/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3"/>
      <c r="R57" s="113"/>
      <c r="S57" s="101"/>
      <c r="T57" s="113"/>
      <c r="U57" s="113"/>
      <c r="V57" s="115"/>
      <c r="W57" s="113"/>
      <c r="X57" s="113"/>
      <c r="Y57" s="270"/>
      <c r="Z57" s="115"/>
      <c r="AA57" s="103"/>
      <c r="AB57" s="101"/>
      <c r="AC57" s="113"/>
      <c r="AD57" s="117"/>
      <c r="AE57" s="113"/>
      <c r="AF57" s="113"/>
      <c r="AG57" s="113"/>
      <c r="AH57" s="113"/>
      <c r="AI57" s="113"/>
      <c r="AJ57" s="113"/>
      <c r="AK57" s="113"/>
      <c r="AL57" s="120"/>
      <c r="AM57" s="121"/>
      <c r="AN57" s="122">
        <f t="shared" ref="AN57:AU57" si="40">AVERAGE(AN3:AN6)</f>
        <v>1229.1049322295919</v>
      </c>
      <c r="AO57" s="122">
        <f t="shared" si="40"/>
        <v>128.0625</v>
      </c>
      <c r="AP57" s="122">
        <f t="shared" si="40"/>
        <v>460.98442965987277</v>
      </c>
      <c r="AQ57" s="122">
        <f t="shared" si="40"/>
        <v>119.35921941507227</v>
      </c>
      <c r="AR57" s="122">
        <f t="shared" si="40"/>
        <v>188.02836453417646</v>
      </c>
      <c r="AS57" s="122">
        <f t="shared" si="40"/>
        <v>307.19545389348491</v>
      </c>
      <c r="AT57" s="123">
        <f t="shared" si="40"/>
        <v>0.24912638822978844</v>
      </c>
      <c r="AU57" s="122">
        <f t="shared" si="40"/>
        <v>2.4028831932607488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0</v>
      </c>
      <c r="F58" s="127">
        <f>SUM(F3:F56)</f>
        <v>0</v>
      </c>
      <c r="G58" s="127">
        <f>SUM(G3:G56)</f>
        <v>0</v>
      </c>
      <c r="H58" s="127">
        <f>SUM(H3:H56)</f>
        <v>0</v>
      </c>
      <c r="I58" s="127"/>
      <c r="J58" s="127">
        <f>SUM(J3:J56)</f>
        <v>0</v>
      </c>
      <c r="K58" s="127"/>
      <c r="L58" s="127">
        <f>SUM(L3:L56)</f>
        <v>13519</v>
      </c>
      <c r="M58" s="127"/>
      <c r="N58" s="127"/>
      <c r="O58" s="127"/>
      <c r="P58" s="127"/>
      <c r="Q58" s="127">
        <f>SUM(Q3:Q56)</f>
        <v>7696</v>
      </c>
      <c r="R58" s="127">
        <f>SUM(R3:R56)</f>
        <v>-153</v>
      </c>
      <c r="S58" s="127">
        <f t="shared" ref="S58:AB58" si="41">SUM(S3:S56)</f>
        <v>7543</v>
      </c>
      <c r="T58" s="127">
        <f>SUM(T3:T56)</f>
        <v>6362631.5200000023</v>
      </c>
      <c r="U58" s="127">
        <f>SUM(U3:U56)</f>
        <v>-126557.4</v>
      </c>
      <c r="V58" s="127">
        <f t="shared" si="41"/>
        <v>6236074.120000002</v>
      </c>
      <c r="W58" s="127">
        <f>SUM(W3:W56)</f>
        <v>9532992.3000000063</v>
      </c>
      <c r="X58" s="127">
        <f>SUM(X3:X56)</f>
        <v>-191904.62</v>
      </c>
      <c r="Y58" s="271">
        <f t="shared" si="41"/>
        <v>9341087.6800000053</v>
      </c>
      <c r="Z58" s="127">
        <f t="shared" si="41"/>
        <v>0</v>
      </c>
      <c r="AA58" s="128">
        <f t="shared" si="41"/>
        <v>0.99928539088382606</v>
      </c>
      <c r="AB58" s="129">
        <f t="shared" si="41"/>
        <v>1003806.1</v>
      </c>
      <c r="AC58" s="127">
        <f>SUM(AC3:AC56)</f>
        <v>3512676.6799999992</v>
      </c>
      <c r="AD58" s="128">
        <f>AC58/Y58</f>
        <v>0.37604578827805168</v>
      </c>
      <c r="AE58" s="127">
        <f>SUM(AE3:AE56)</f>
        <v>998462.11999999976</v>
      </c>
      <c r="AF58" s="127">
        <f>SUM(AF3:AF56)</f>
        <v>1077047</v>
      </c>
      <c r="AG58" s="127">
        <f>SUM(AG3:AG56)</f>
        <v>176941</v>
      </c>
      <c r="AH58" s="127">
        <f t="shared" ref="AH58:AL58" si="42">SUM(AH3:AH56)</f>
        <v>0</v>
      </c>
      <c r="AI58" s="127">
        <f>SUM(AI3:AI56)</f>
        <v>56427.77248738362</v>
      </c>
      <c r="AJ58" s="127">
        <f>SUM(AJ3:AJ56)</f>
        <v>1911</v>
      </c>
      <c r="AK58" s="127">
        <f>SUM(AK3:AK56)</f>
        <v>61948.186954316232</v>
      </c>
      <c r="AL58" s="127">
        <f t="shared" si="42"/>
        <v>2451867.8205583002</v>
      </c>
      <c r="AM58" s="130"/>
      <c r="AN58" s="127"/>
      <c r="AO58" s="127"/>
      <c r="AP58" s="127"/>
      <c r="AQ58" s="127"/>
      <c r="AR58" s="127">
        <f>(AF58+AG58)/Q58</f>
        <v>162.94022869022868</v>
      </c>
      <c r="AS58" s="127"/>
      <c r="AT58" s="127"/>
      <c r="AU58" s="127"/>
      <c r="AV58" s="131"/>
      <c r="AW58" s="127">
        <f>SUM(AW3:AW6)</f>
        <v>0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98"/>
      <c r="R59" s="98"/>
      <c r="S59" s="102"/>
      <c r="T59" s="98"/>
      <c r="U59" s="98"/>
      <c r="V59" s="102"/>
      <c r="W59" s="98"/>
      <c r="X59" s="98"/>
      <c r="Y59" s="272"/>
      <c r="Z59" s="102"/>
      <c r="AA59" s="134"/>
      <c r="AB59" s="102"/>
      <c r="AC59" s="98"/>
      <c r="AD59" s="134"/>
      <c r="AE59" s="98"/>
      <c r="AF59" s="98"/>
      <c r="AG59" s="98"/>
      <c r="AH59" s="98"/>
      <c r="AI59" s="98"/>
      <c r="AJ59" s="98"/>
      <c r="AK59" s="98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7" si="43">SUM(F60:H60)</f>
        <v>0</v>
      </c>
      <c r="F60" s="101"/>
      <c r="G60" s="101"/>
      <c r="H60" s="101"/>
      <c r="I60" s="101">
        <v>533.55999999999995</v>
      </c>
      <c r="J60" s="101">
        <f t="shared" ref="J60:J67" si="44">E60*I60</f>
        <v>0</v>
      </c>
      <c r="K60" s="98"/>
      <c r="L60" s="278">
        <f>МАРТ!L60+АПРЕЛЬ!L60</f>
        <v>1</v>
      </c>
      <c r="M60" s="98"/>
      <c r="N60" s="98"/>
      <c r="O60" s="101">
        <f t="shared" ref="O60:O67" si="45">L60/7</f>
        <v>0.14285714285714285</v>
      </c>
      <c r="P60" s="101">
        <f t="shared" ref="P60:P67" si="46">S60/7</f>
        <v>0</v>
      </c>
      <c r="Q60" s="278">
        <f>МАРТ!Q60+АПРЕЛЬ!Q60</f>
        <v>0</v>
      </c>
      <c r="R60" s="278">
        <f>МАРТ!R60+АПРЕЛЬ!R60</f>
        <v>0</v>
      </c>
      <c r="S60" s="101">
        <f t="shared" ref="S60:S67" si="47">Q60+R60</f>
        <v>0</v>
      </c>
      <c r="T60" s="278">
        <f>МАРТ!T60+АПРЕЛЬ!T60</f>
        <v>0</v>
      </c>
      <c r="U60" s="278">
        <f>МАРТ!U60+АПРЕЛЬ!U60</f>
        <v>0</v>
      </c>
      <c r="V60" s="101">
        <f t="shared" ref="V60:V67" si="48">T60+U60</f>
        <v>0</v>
      </c>
      <c r="W60" s="278">
        <f>МАРТ!W60+АПРЕЛЬ!W60</f>
        <v>0</v>
      </c>
      <c r="X60" s="278">
        <f>МАРТ!X60+АПРЕЛЬ!X60</f>
        <v>0</v>
      </c>
      <c r="Y60" s="269">
        <f t="shared" ref="Y60:Y67" si="49">W60+X60</f>
        <v>0</v>
      </c>
      <c r="Z60" s="101">
        <f t="shared" ref="Z60:Z67" si="50">L60*M60*N60/100</f>
        <v>0</v>
      </c>
      <c r="AA60" s="103">
        <f t="shared" ref="AA60:AA67" si="51">Y60/$Y$70</f>
        <v>0</v>
      </c>
      <c r="AB60" s="101">
        <f t="shared" ref="AB60:AB67" si="52">S60*I60</f>
        <v>0</v>
      </c>
      <c r="AC60" s="278">
        <f>МАРТ!AC60+АПРЕЛЬ!AC60</f>
        <v>0</v>
      </c>
      <c r="AD60" s="103">
        <f t="shared" ref="AD60:AD67" si="53">IF(Y60=0,0,AC60/Y60)</f>
        <v>0</v>
      </c>
      <c r="AE60" s="278">
        <f>МАРТ!AE60+АПРЕЛЬ!AE60</f>
        <v>0</v>
      </c>
      <c r="AF60" s="278">
        <f>МАРТ!AF60+АПРЕЛЬ!AF60</f>
        <v>4000</v>
      </c>
      <c r="AG60" s="278">
        <f>МАРТ!AG60+АПРЕЛЬ!AG60</f>
        <v>0</v>
      </c>
      <c r="AH60" s="278">
        <f>МАРТ!AH60</f>
        <v>0</v>
      </c>
      <c r="AI60" s="278">
        <f>МАРТ!AI60+АПРЕЛЬ!AI60</f>
        <v>0</v>
      </c>
      <c r="AJ60" s="278">
        <f>МАРТ!AJ60+АПРЕЛЬ!AJ60</f>
        <v>1326.08</v>
      </c>
      <c r="AK60" s="278">
        <f>МАРТ!AK60+АПРЕЛЬ!AK60</f>
        <v>0</v>
      </c>
      <c r="AL60" s="105">
        <f t="shared" ref="AL60:AL67" si="54">Y60-AB60-AC60-AE60-AF60-AG60-AH60-AI60-AK60-AJ60</f>
        <v>-5326.08</v>
      </c>
      <c r="AM60" s="106"/>
      <c r="AN60" s="107">
        <f t="shared" ref="AN60:AN67" si="55">IF(S60=0,0,Y60/S60)</f>
        <v>0</v>
      </c>
      <c r="AO60" s="108">
        <f t="shared" ref="AO60:AO67" si="56">I60</f>
        <v>533.55999999999995</v>
      </c>
      <c r="AP60" s="108">
        <f t="shared" ref="AP60:AP67" si="57">IF(S60=0,0,AC60/S60)</f>
        <v>0</v>
      </c>
      <c r="AQ60" s="108">
        <f t="shared" ref="AQ60:AQ67" si="58">IF(Q60=0,AE60/1,AE60/Q60)</f>
        <v>0</v>
      </c>
      <c r="AR60" s="108">
        <f t="shared" ref="AR60:AR67" si="59">IF(Q60=0,0,(AF60+AG60)/Q60)</f>
        <v>0</v>
      </c>
      <c r="AS60" s="108">
        <f t="array" ref="AS60">_xlfn.IFS(S60=0,AL60,S60&lt;0,AL60/-S60,S60&gt;0,AL60/S60)</f>
        <v>-5326.08</v>
      </c>
      <c r="AT60" s="103">
        <f t="shared" ref="AT60:AT67" si="60">IF(AN60=0,0,AS60/AN60)</f>
        <v>0</v>
      </c>
      <c r="AU60" s="103">
        <f t="shared" ref="AU60:AU67" si="61">IF(AO60=0,0,AS60/AO60)</f>
        <v>-9.9821575830272149</v>
      </c>
      <c r="AV60" s="109"/>
      <c r="AW60" s="104">
        <f t="shared" ref="AW60:AW67" si="62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3"/>
        <v>0</v>
      </c>
      <c r="F61" s="101"/>
      <c r="G61" s="101"/>
      <c r="H61" s="101"/>
      <c r="I61" s="101">
        <v>533.55999999999995</v>
      </c>
      <c r="J61" s="101">
        <f t="shared" si="44"/>
        <v>0</v>
      </c>
      <c r="K61" s="98"/>
      <c r="L61" s="278">
        <f>МАРТ!L61+АПРЕЛЬ!L61</f>
        <v>3</v>
      </c>
      <c r="M61" s="98"/>
      <c r="N61" s="98"/>
      <c r="O61" s="101">
        <f t="shared" si="45"/>
        <v>0.42857142857142855</v>
      </c>
      <c r="P61" s="101">
        <f t="shared" si="46"/>
        <v>0.14285714285714285</v>
      </c>
      <c r="Q61" s="278">
        <f>МАРТ!Q61+АПРЕЛЬ!Q61</f>
        <v>1</v>
      </c>
      <c r="R61" s="278">
        <f>МАРТ!R61+АПРЕЛЬ!R61</f>
        <v>0</v>
      </c>
      <c r="S61" s="101">
        <f t="shared" si="47"/>
        <v>1</v>
      </c>
      <c r="T61" s="278">
        <f>МАРТ!T61+АПРЕЛЬ!T61</f>
        <v>2082</v>
      </c>
      <c r="U61" s="278">
        <f>МАРТ!U61+АПРЕЛЬ!U61</f>
        <v>0</v>
      </c>
      <c r="V61" s="101">
        <f t="shared" si="48"/>
        <v>2082</v>
      </c>
      <c r="W61" s="278">
        <f>МАРТ!W61+АПРЕЛЬ!W61</f>
        <v>3040</v>
      </c>
      <c r="X61" s="278">
        <f>МАРТ!X61+АПРЕЛЬ!X61</f>
        <v>0</v>
      </c>
      <c r="Y61" s="269">
        <f t="shared" si="49"/>
        <v>3040</v>
      </c>
      <c r="Z61" s="101">
        <f t="shared" si="50"/>
        <v>0</v>
      </c>
      <c r="AA61" s="103">
        <f t="shared" si="51"/>
        <v>3.252113343065024E-4</v>
      </c>
      <c r="AB61" s="101">
        <f t="shared" si="52"/>
        <v>533.55999999999995</v>
      </c>
      <c r="AC61" s="278">
        <f>МАРТ!AC61+АПРЕЛЬ!AC61</f>
        <v>1356.73</v>
      </c>
      <c r="AD61" s="103">
        <f t="shared" si="53"/>
        <v>0.44629276315789473</v>
      </c>
      <c r="AE61" s="278">
        <f>МАРТ!AE61+АПРЕЛЬ!AE61</f>
        <v>778.2700000000001</v>
      </c>
      <c r="AF61" s="278">
        <f>МАРТ!AF61+АПРЕЛЬ!AF61</f>
        <v>6000</v>
      </c>
      <c r="AG61" s="278">
        <f>МАРТ!AG61+АПРЕЛЬ!AG61</f>
        <v>0</v>
      </c>
      <c r="AH61" s="278">
        <f>МАРТ!AH61</f>
        <v>0</v>
      </c>
      <c r="AI61" s="278">
        <f>МАРТ!AI61+АПРЕЛЬ!AI61</f>
        <v>11.766337618288942</v>
      </c>
      <c r="AJ61" s="278">
        <f>МАРТ!AJ61+АПРЕЛЬ!AJ61</f>
        <v>0</v>
      </c>
      <c r="AK61" s="278">
        <f>МАРТ!AK61+АПРЕЛЬ!AK61</f>
        <v>19.649889053687154</v>
      </c>
      <c r="AL61" s="105">
        <f t="shared" si="54"/>
        <v>-5659.9762266719763</v>
      </c>
      <c r="AM61" s="106"/>
      <c r="AN61" s="107">
        <f t="shared" si="55"/>
        <v>3040</v>
      </c>
      <c r="AO61" s="108">
        <f t="shared" si="56"/>
        <v>533.55999999999995</v>
      </c>
      <c r="AP61" s="108">
        <f t="shared" si="57"/>
        <v>1356.73</v>
      </c>
      <c r="AQ61" s="108">
        <f t="shared" si="58"/>
        <v>778.2700000000001</v>
      </c>
      <c r="AR61" s="108">
        <f t="shared" si="59"/>
        <v>6000</v>
      </c>
      <c r="AS61" s="108">
        <f t="array" ref="AS61">_xlfn.IFS(S61=0,AL61,S61&lt;0,AL61/-S61,S61&gt;0,AL61/S61)</f>
        <v>-5659.9762266719763</v>
      </c>
      <c r="AT61" s="103">
        <f t="shared" si="60"/>
        <v>-1.8618342850894658</v>
      </c>
      <c r="AU61" s="103">
        <f t="shared" si="61"/>
        <v>-10.607947047514763</v>
      </c>
      <c r="AV61" s="109"/>
      <c r="AW61" s="104">
        <f t="shared" si="62"/>
        <v>0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3"/>
        <v>0</v>
      </c>
      <c r="F62" s="101"/>
      <c r="G62" s="101"/>
      <c r="H62" s="101"/>
      <c r="I62" s="101">
        <v>533.55999999999995</v>
      </c>
      <c r="J62" s="101">
        <f t="shared" si="44"/>
        <v>0</v>
      </c>
      <c r="K62" s="98"/>
      <c r="L62" s="278">
        <f>МАРТ!L62+АПРЕЛЬ!L62</f>
        <v>1</v>
      </c>
      <c r="M62" s="98"/>
      <c r="N62" s="98"/>
      <c r="O62" s="101">
        <f t="shared" si="45"/>
        <v>0.14285714285714285</v>
      </c>
      <c r="P62" s="101">
        <f t="shared" si="46"/>
        <v>0</v>
      </c>
      <c r="Q62" s="278">
        <f>МАРТ!Q62+АПРЕЛЬ!Q62</f>
        <v>0</v>
      </c>
      <c r="R62" s="278">
        <f>МАРТ!R62+АПРЕЛЬ!R62</f>
        <v>0</v>
      </c>
      <c r="S62" s="101">
        <f t="shared" si="47"/>
        <v>0</v>
      </c>
      <c r="T62" s="278">
        <f>МАРТ!T62+АПРЕЛЬ!T62</f>
        <v>0</v>
      </c>
      <c r="U62" s="278">
        <f>МАРТ!U62+АПРЕЛЬ!U62</f>
        <v>0</v>
      </c>
      <c r="V62" s="101">
        <f t="shared" si="48"/>
        <v>0</v>
      </c>
      <c r="W62" s="278">
        <f>МАРТ!W62+АПРЕЛЬ!W62</f>
        <v>0</v>
      </c>
      <c r="X62" s="278">
        <f>МАРТ!X62+АПРЕЛЬ!X62</f>
        <v>0</v>
      </c>
      <c r="Y62" s="269">
        <f t="shared" si="49"/>
        <v>0</v>
      </c>
      <c r="Z62" s="101">
        <f t="shared" si="50"/>
        <v>0</v>
      </c>
      <c r="AA62" s="103">
        <f t="shared" si="51"/>
        <v>0</v>
      </c>
      <c r="AB62" s="101">
        <f t="shared" si="52"/>
        <v>0</v>
      </c>
      <c r="AC62" s="278">
        <f>МАРТ!AC62+АПРЕЛЬ!AC62</f>
        <v>0</v>
      </c>
      <c r="AD62" s="103">
        <f t="shared" si="53"/>
        <v>0</v>
      </c>
      <c r="AE62" s="278">
        <f>МАРТ!AE62+АПРЕЛЬ!AE62</f>
        <v>0</v>
      </c>
      <c r="AF62" s="278">
        <f>МАРТ!AF62+АПРЕЛЬ!AF62</f>
        <v>0</v>
      </c>
      <c r="AG62" s="278">
        <f>МАРТ!AG62+АПРЕЛЬ!AG62</f>
        <v>0</v>
      </c>
      <c r="AH62" s="278">
        <f>МАРТ!AH62</f>
        <v>0</v>
      </c>
      <c r="AI62" s="278">
        <f>МАРТ!AI62+АПРЕЛЬ!AI62</f>
        <v>0</v>
      </c>
      <c r="AJ62" s="278">
        <f>МАРТ!AJ62+АПРЕЛЬ!AJ62</f>
        <v>1523.2</v>
      </c>
      <c r="AK62" s="278">
        <f>МАРТ!AK62+АПРЕЛЬ!AK62</f>
        <v>0</v>
      </c>
      <c r="AL62" s="105">
        <f t="shared" si="54"/>
        <v>-1523.2</v>
      </c>
      <c r="AM62" s="106"/>
      <c r="AN62" s="107">
        <f t="shared" si="55"/>
        <v>0</v>
      </c>
      <c r="AO62" s="108">
        <f t="shared" si="56"/>
        <v>533.55999999999995</v>
      </c>
      <c r="AP62" s="108">
        <f t="shared" si="57"/>
        <v>0</v>
      </c>
      <c r="AQ62" s="108">
        <f t="shared" si="58"/>
        <v>0</v>
      </c>
      <c r="AR62" s="108">
        <f t="shared" si="59"/>
        <v>0</v>
      </c>
      <c r="AS62" s="108">
        <f t="array" ref="AS62">_xlfn.IFS(S62=0,AL62,S62&lt;0,AL62/-S62,S62&gt;0,AL62/S62)</f>
        <v>-1523.2</v>
      </c>
      <c r="AT62" s="103">
        <f t="shared" si="60"/>
        <v>0</v>
      </c>
      <c r="AU62" s="103">
        <f t="shared" si="61"/>
        <v>-2.8547867156458508</v>
      </c>
      <c r="AV62" s="109"/>
      <c r="AW62" s="104">
        <f t="shared" si="62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3"/>
        <v>0</v>
      </c>
      <c r="F63" s="101"/>
      <c r="G63" s="101"/>
      <c r="H63" s="101"/>
      <c r="I63" s="101">
        <v>326.89</v>
      </c>
      <c r="J63" s="101">
        <f t="shared" si="44"/>
        <v>0</v>
      </c>
      <c r="K63" s="98"/>
      <c r="L63" s="278">
        <f>МАРТ!L63+АПРЕЛЬ!L63</f>
        <v>1</v>
      </c>
      <c r="M63" s="98"/>
      <c r="N63" s="98"/>
      <c r="O63" s="101">
        <f t="shared" si="45"/>
        <v>0.14285714285714285</v>
      </c>
      <c r="P63" s="101">
        <f t="shared" si="46"/>
        <v>0</v>
      </c>
      <c r="Q63" s="278">
        <f>МАРТ!Q63+АПРЕЛЬ!Q63</f>
        <v>0</v>
      </c>
      <c r="R63" s="278">
        <f>МАРТ!R63+АПРЕЛЬ!R63</f>
        <v>0</v>
      </c>
      <c r="S63" s="101">
        <f t="shared" si="47"/>
        <v>0</v>
      </c>
      <c r="T63" s="278">
        <f>МАРТ!T63+АПРЕЛЬ!T63</f>
        <v>0</v>
      </c>
      <c r="U63" s="278">
        <f>МАРТ!U63+АПРЕЛЬ!U63</f>
        <v>0</v>
      </c>
      <c r="V63" s="101">
        <f t="shared" si="48"/>
        <v>0</v>
      </c>
      <c r="W63" s="278">
        <f>МАРТ!W63+АПРЕЛЬ!W63</f>
        <v>0</v>
      </c>
      <c r="X63" s="278">
        <f>МАРТ!X63+АПРЕЛЬ!X63</f>
        <v>0</v>
      </c>
      <c r="Y63" s="269">
        <f t="shared" si="49"/>
        <v>0</v>
      </c>
      <c r="Z63" s="101">
        <f t="shared" si="50"/>
        <v>0</v>
      </c>
      <c r="AA63" s="103">
        <f t="shared" si="51"/>
        <v>0</v>
      </c>
      <c r="AB63" s="101">
        <f t="shared" si="52"/>
        <v>0</v>
      </c>
      <c r="AC63" s="278">
        <f>МАРТ!AC63+АПРЕЛЬ!AC63</f>
        <v>0</v>
      </c>
      <c r="AD63" s="103">
        <f t="shared" si="53"/>
        <v>0</v>
      </c>
      <c r="AE63" s="278">
        <f>МАРТ!AE63+АПРЕЛЬ!AE63</f>
        <v>198.82</v>
      </c>
      <c r="AF63" s="278">
        <f>МАРТ!AF63+АПРЕЛЬ!AF63</f>
        <v>0</v>
      </c>
      <c r="AG63" s="278">
        <f>МАРТ!AG63+АПРЕЛЬ!AG63</f>
        <v>0</v>
      </c>
      <c r="AH63" s="278">
        <f>МАРТ!AH63</f>
        <v>0</v>
      </c>
      <c r="AI63" s="278">
        <f>МАРТ!AI63+АПРЕЛЬ!AI63</f>
        <v>6.1988761262176411</v>
      </c>
      <c r="AJ63" s="278">
        <f>МАРТ!AJ63+АПРЕЛЬ!AJ63</f>
        <v>0</v>
      </c>
      <c r="AK63" s="278">
        <f>МАРТ!AK63+АПРЕЛЬ!AK63</f>
        <v>0</v>
      </c>
      <c r="AL63" s="105">
        <f t="shared" si="54"/>
        <v>-205.01887612621763</v>
      </c>
      <c r="AM63" s="106"/>
      <c r="AN63" s="107">
        <f t="shared" si="55"/>
        <v>0</v>
      </c>
      <c r="AO63" s="108">
        <f t="shared" si="56"/>
        <v>326.89</v>
      </c>
      <c r="AP63" s="108">
        <f t="shared" si="57"/>
        <v>0</v>
      </c>
      <c r="AQ63" s="108">
        <f t="shared" si="58"/>
        <v>198.82</v>
      </c>
      <c r="AR63" s="108">
        <f t="shared" si="59"/>
        <v>0</v>
      </c>
      <c r="AS63" s="108">
        <f t="array" ref="AS63">_xlfn.IFS(S63=0,AL63,S63&lt;0,AL63/-S63,S63&gt;0,AL63/S63)</f>
        <v>-205.01887612621763</v>
      </c>
      <c r="AT63" s="103">
        <f t="shared" si="60"/>
        <v>0</v>
      </c>
      <c r="AU63" s="103">
        <f t="shared" si="61"/>
        <v>-0.62718001812908819</v>
      </c>
      <c r="AV63" s="109"/>
      <c r="AW63" s="104">
        <f t="shared" si="62"/>
        <v>0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3"/>
        <v>0</v>
      </c>
      <c r="F64" s="101"/>
      <c r="G64" s="101"/>
      <c r="H64" s="101"/>
      <c r="I64" s="101">
        <v>326.89</v>
      </c>
      <c r="J64" s="101">
        <f t="shared" si="44"/>
        <v>0</v>
      </c>
      <c r="K64" s="98"/>
      <c r="L64" s="278">
        <f>МАРТ!L64+АПРЕЛЬ!L64</f>
        <v>10</v>
      </c>
      <c r="M64" s="98"/>
      <c r="N64" s="98"/>
      <c r="O64" s="101">
        <f t="shared" si="45"/>
        <v>1.4285714285714286</v>
      </c>
      <c r="P64" s="101">
        <f t="shared" si="46"/>
        <v>0.14285714285714285</v>
      </c>
      <c r="Q64" s="278">
        <f>МАРТ!Q64+АПРЕЛЬ!Q64</f>
        <v>1</v>
      </c>
      <c r="R64" s="278">
        <f>МАРТ!R64+АПРЕЛЬ!R64</f>
        <v>0</v>
      </c>
      <c r="S64" s="101">
        <f t="shared" si="47"/>
        <v>1</v>
      </c>
      <c r="T64" s="278">
        <f>МАРТ!T64+АПРЕЛЬ!T64</f>
        <v>1285</v>
      </c>
      <c r="U64" s="278">
        <f>МАРТ!U64+АПРЕЛЬ!U64</f>
        <v>0</v>
      </c>
      <c r="V64" s="101">
        <f t="shared" si="48"/>
        <v>1285</v>
      </c>
      <c r="W64" s="278">
        <f>МАРТ!W64+АПРЕЛЬ!W64</f>
        <v>1890</v>
      </c>
      <c r="X64" s="278">
        <f>МАРТ!X64+АПРЕЛЬ!X64</f>
        <v>0</v>
      </c>
      <c r="Y64" s="269">
        <f t="shared" si="49"/>
        <v>1890</v>
      </c>
      <c r="Z64" s="101">
        <f t="shared" si="50"/>
        <v>0</v>
      </c>
      <c r="AA64" s="103">
        <f t="shared" si="51"/>
        <v>2.0218730981555577E-4</v>
      </c>
      <c r="AB64" s="101">
        <f t="shared" si="52"/>
        <v>326.89</v>
      </c>
      <c r="AC64" s="278">
        <f>МАРТ!AC64+АПРЕЛЬ!AC64</f>
        <v>836.09999999999991</v>
      </c>
      <c r="AD64" s="103">
        <f t="shared" si="53"/>
        <v>0.44238095238095232</v>
      </c>
      <c r="AE64" s="278">
        <f>МАРТ!AE64+АПРЕЛЬ!AE64</f>
        <v>1909.95</v>
      </c>
      <c r="AF64" s="278">
        <f>МАРТ!AF64+АПРЕЛЬ!AF64</f>
        <v>3000</v>
      </c>
      <c r="AG64" s="278">
        <f>МАРТ!AG64+АПРЕЛЬ!AG64</f>
        <v>0</v>
      </c>
      <c r="AH64" s="278">
        <f>МАРТ!AH64</f>
        <v>0</v>
      </c>
      <c r="AI64" s="278">
        <f>МАРТ!AI64+АПРЕЛЬ!AI64</f>
        <v>44.128118195559423</v>
      </c>
      <c r="AJ64" s="278">
        <f>МАРТ!AJ64+АПРЕЛЬ!AJ64</f>
        <v>0</v>
      </c>
      <c r="AK64" s="278">
        <f>МАРТ!AK64+АПРЕЛЬ!AK64</f>
        <v>12.216542865614713</v>
      </c>
      <c r="AL64" s="105">
        <f t="shared" si="54"/>
        <v>-4239.2846610611732</v>
      </c>
      <c r="AM64" s="106"/>
      <c r="AN64" s="107">
        <f t="shared" si="55"/>
        <v>1890</v>
      </c>
      <c r="AO64" s="108">
        <f t="shared" si="56"/>
        <v>326.89</v>
      </c>
      <c r="AP64" s="108">
        <f t="shared" si="57"/>
        <v>836.09999999999991</v>
      </c>
      <c r="AQ64" s="108">
        <f t="shared" si="58"/>
        <v>1909.95</v>
      </c>
      <c r="AR64" s="108">
        <f t="shared" si="59"/>
        <v>3000</v>
      </c>
      <c r="AS64" s="108">
        <f t="array" ref="AS64">_xlfn.IFS(S64=0,AL64,S64&lt;0,AL64/-S64,S64&gt;0,AL64/S64)</f>
        <v>-4239.2846610611732</v>
      </c>
      <c r="AT64" s="103">
        <f t="shared" si="60"/>
        <v>-2.2430077571752238</v>
      </c>
      <c r="AU64" s="103">
        <f t="shared" si="61"/>
        <v>-12.968535779807194</v>
      </c>
      <c r="AV64" s="109"/>
      <c r="AW64" s="104">
        <f t="shared" si="62"/>
        <v>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3"/>
        <v>0</v>
      </c>
      <c r="F65" s="101"/>
      <c r="G65" s="101"/>
      <c r="H65" s="101"/>
      <c r="I65" s="101">
        <v>326.89</v>
      </c>
      <c r="J65" s="101">
        <f t="shared" si="44"/>
        <v>0</v>
      </c>
      <c r="K65" s="98"/>
      <c r="L65" s="278">
        <f>МАРТ!L65+АПРЕЛЬ!L65</f>
        <v>6</v>
      </c>
      <c r="M65" s="98"/>
      <c r="N65" s="98"/>
      <c r="O65" s="101">
        <f t="shared" si="45"/>
        <v>0.8571428571428571</v>
      </c>
      <c r="P65" s="101">
        <f t="shared" si="46"/>
        <v>0.14285714285714285</v>
      </c>
      <c r="Q65" s="278">
        <f>МАРТ!Q65+АПРЕЛЬ!Q65</f>
        <v>1</v>
      </c>
      <c r="R65" s="278">
        <f>МАРТ!R65+АПРЕЛЬ!R65</f>
        <v>0</v>
      </c>
      <c r="S65" s="101">
        <f t="shared" si="47"/>
        <v>1</v>
      </c>
      <c r="T65" s="278">
        <f>МАРТ!T65+АПРЕЛЬ!T65</f>
        <v>1101</v>
      </c>
      <c r="U65" s="278">
        <f>МАРТ!U65+АПРЕЛЬ!U65</f>
        <v>0</v>
      </c>
      <c r="V65" s="101">
        <f t="shared" si="48"/>
        <v>1101</v>
      </c>
      <c r="W65" s="278">
        <f>МАРТ!W65+АПРЕЛЬ!W65</f>
        <v>1750</v>
      </c>
      <c r="X65" s="278">
        <f>МАРТ!X65+АПРЕЛЬ!X65</f>
        <v>0</v>
      </c>
      <c r="Y65" s="269">
        <f t="shared" si="49"/>
        <v>1750</v>
      </c>
      <c r="Z65" s="101">
        <f t="shared" si="50"/>
        <v>0</v>
      </c>
      <c r="AA65" s="103">
        <f t="shared" si="51"/>
        <v>1.8721047205144052E-4</v>
      </c>
      <c r="AB65" s="101">
        <f t="shared" si="52"/>
        <v>326.89</v>
      </c>
      <c r="AC65" s="278">
        <f>МАРТ!AC65+АПРЕЛЬ!AC65</f>
        <v>760.32</v>
      </c>
      <c r="AD65" s="103">
        <f t="shared" si="53"/>
        <v>0.43446857142857148</v>
      </c>
      <c r="AE65" s="278">
        <f>МАРТ!AE65+АПРЕЛЬ!AE65</f>
        <v>1137.71</v>
      </c>
      <c r="AF65" s="278">
        <f>МАРТ!AF65+АПРЕЛЬ!AF65</f>
        <v>0</v>
      </c>
      <c r="AG65" s="278">
        <f>МАРТ!AG65+АПРЕЛЬ!AG65</f>
        <v>0</v>
      </c>
      <c r="AH65" s="278">
        <f>МАРТ!AH65</f>
        <v>0</v>
      </c>
      <c r="AI65" s="278">
        <f>МАРТ!AI65+АПРЕЛЬ!AI65</f>
        <v>15.735304550073042</v>
      </c>
      <c r="AJ65" s="278">
        <f>МАРТ!AJ65+АПРЕЛЬ!AJ65</f>
        <v>0</v>
      </c>
      <c r="AK65" s="278">
        <f>МАРТ!AK65+АПРЕЛЬ!AK65</f>
        <v>11.311613764458066</v>
      </c>
      <c r="AL65" s="105">
        <f t="shared" si="54"/>
        <v>-501.96691831453109</v>
      </c>
      <c r="AM65" s="106"/>
      <c r="AN65" s="107">
        <f t="shared" si="55"/>
        <v>1750</v>
      </c>
      <c r="AO65" s="108">
        <f t="shared" si="56"/>
        <v>326.89</v>
      </c>
      <c r="AP65" s="108">
        <f t="shared" si="57"/>
        <v>760.32</v>
      </c>
      <c r="AQ65" s="108">
        <f t="shared" si="58"/>
        <v>1137.71</v>
      </c>
      <c r="AR65" s="108">
        <f t="shared" si="59"/>
        <v>0</v>
      </c>
      <c r="AS65" s="108">
        <f t="array" ref="AS65">_xlfn.IFS(S65=0,AL65,S65&lt;0,AL65/-S65,S65&gt;0,AL65/S65)</f>
        <v>-501.96691831453109</v>
      </c>
      <c r="AT65" s="103">
        <f t="shared" si="60"/>
        <v>-0.28683823903687489</v>
      </c>
      <c r="AU65" s="103">
        <f t="shared" si="61"/>
        <v>-1.5355835856542908</v>
      </c>
      <c r="AV65" s="109"/>
      <c r="AW65" s="104">
        <f t="shared" si="62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3"/>
        <v>0</v>
      </c>
      <c r="F66" s="101"/>
      <c r="G66" s="101"/>
      <c r="H66" s="101"/>
      <c r="I66" s="101">
        <v>326.89</v>
      </c>
      <c r="J66" s="101">
        <f t="shared" si="44"/>
        <v>0</v>
      </c>
      <c r="K66" s="98"/>
      <c r="L66" s="278">
        <f>МАРТ!L66+АПРЕЛЬ!L66</f>
        <v>1</v>
      </c>
      <c r="M66" s="98"/>
      <c r="N66" s="98"/>
      <c r="O66" s="101">
        <f t="shared" si="45"/>
        <v>0.14285714285714285</v>
      </c>
      <c r="P66" s="101">
        <f t="shared" si="46"/>
        <v>0</v>
      </c>
      <c r="Q66" s="278">
        <f>МАРТ!Q66+АПРЕЛЬ!Q66</f>
        <v>0</v>
      </c>
      <c r="R66" s="278">
        <f>МАРТ!R66+АПРЕЛЬ!R66</f>
        <v>0</v>
      </c>
      <c r="S66" s="101">
        <f t="shared" si="47"/>
        <v>0</v>
      </c>
      <c r="T66" s="278">
        <f>МАРТ!T66+АПРЕЛЬ!T66</f>
        <v>0</v>
      </c>
      <c r="U66" s="278">
        <f>МАРТ!U66+АПРЕЛЬ!U66</f>
        <v>0</v>
      </c>
      <c r="V66" s="101">
        <f t="shared" si="48"/>
        <v>0</v>
      </c>
      <c r="W66" s="278">
        <f>МАРТ!W66+АПРЕЛЬ!W66</f>
        <v>0</v>
      </c>
      <c r="X66" s="278">
        <f>МАРТ!X66+АПРЕЛЬ!X66</f>
        <v>0</v>
      </c>
      <c r="Y66" s="269">
        <f t="shared" si="49"/>
        <v>0</v>
      </c>
      <c r="Z66" s="101">
        <f t="shared" si="50"/>
        <v>0</v>
      </c>
      <c r="AA66" s="103">
        <f t="shared" si="51"/>
        <v>0</v>
      </c>
      <c r="AB66" s="101">
        <f t="shared" si="52"/>
        <v>0</v>
      </c>
      <c r="AC66" s="278">
        <f>МАРТ!AC66+АПРЕЛЬ!AC66</f>
        <v>0</v>
      </c>
      <c r="AD66" s="103">
        <f t="shared" si="53"/>
        <v>0</v>
      </c>
      <c r="AE66" s="278">
        <f>МАРТ!AE66+АПРЕЛЬ!AE66</f>
        <v>194.87</v>
      </c>
      <c r="AF66" s="278">
        <f>МАРТ!AF66+АПРЕЛЬ!AF66</f>
        <v>3000</v>
      </c>
      <c r="AG66" s="278">
        <f>МАРТ!AG66+АПРЕЛЬ!AG66</f>
        <v>0</v>
      </c>
      <c r="AH66" s="278">
        <f>МАРТ!AH66</f>
        <v>0</v>
      </c>
      <c r="AI66" s="278">
        <f>МАРТ!AI66+АПРЕЛЬ!AI66</f>
        <v>6.1988761262176411</v>
      </c>
      <c r="AJ66" s="278">
        <f>МАРТ!AJ66+АПРЕЛЬ!AJ66</f>
        <v>896</v>
      </c>
      <c r="AK66" s="278">
        <f>МАРТ!AK66+АПРЕЛЬ!AK66</f>
        <v>0</v>
      </c>
      <c r="AL66" s="105">
        <f t="shared" si="54"/>
        <v>-4097.0688761262172</v>
      </c>
      <c r="AM66" s="106"/>
      <c r="AN66" s="107">
        <f t="shared" si="55"/>
        <v>0</v>
      </c>
      <c r="AO66" s="108">
        <f t="shared" si="56"/>
        <v>326.89</v>
      </c>
      <c r="AP66" s="108">
        <f t="shared" si="57"/>
        <v>0</v>
      </c>
      <c r="AQ66" s="108">
        <f t="shared" si="58"/>
        <v>194.87</v>
      </c>
      <c r="AR66" s="108">
        <f t="shared" si="59"/>
        <v>0</v>
      </c>
      <c r="AS66" s="108">
        <f t="array" ref="AS66">_xlfn.IFS(S66=0,AL66,S66&lt;0,AL66/-S66,S66&gt;0,AL66/S66)</f>
        <v>-4097.0688761262172</v>
      </c>
      <c r="AT66" s="103">
        <f t="shared" si="60"/>
        <v>0</v>
      </c>
      <c r="AU66" s="103">
        <f t="shared" si="61"/>
        <v>-12.533478773061939</v>
      </c>
      <c r="AV66" s="109"/>
      <c r="AW66" s="104">
        <f t="shared" si="62"/>
        <v>0</v>
      </c>
    </row>
    <row r="67" spans="1:49" outlineLevel="1">
      <c r="A67" s="98"/>
      <c r="B67" s="99"/>
      <c r="C67" s="99"/>
      <c r="D67" s="100"/>
      <c r="E67" s="101">
        <f t="shared" si="43"/>
        <v>0</v>
      </c>
      <c r="F67" s="101"/>
      <c r="G67" s="101"/>
      <c r="H67" s="101"/>
      <c r="I67" s="101"/>
      <c r="J67" s="101">
        <f t="shared" si="44"/>
        <v>0</v>
      </c>
      <c r="K67" s="98"/>
      <c r="L67" s="98"/>
      <c r="M67" s="98"/>
      <c r="N67" s="98"/>
      <c r="O67" s="101">
        <f t="shared" si="45"/>
        <v>0</v>
      </c>
      <c r="P67" s="101">
        <f t="shared" si="46"/>
        <v>0</v>
      </c>
      <c r="Q67" s="98"/>
      <c r="R67" s="98"/>
      <c r="S67" s="101">
        <f t="shared" si="47"/>
        <v>0</v>
      </c>
      <c r="T67" s="98"/>
      <c r="U67" s="98"/>
      <c r="V67" s="101">
        <f t="shared" si="48"/>
        <v>0</v>
      </c>
      <c r="W67" s="98"/>
      <c r="X67" s="98"/>
      <c r="Y67" s="269">
        <f t="shared" si="49"/>
        <v>0</v>
      </c>
      <c r="Z67" s="101">
        <f t="shared" si="50"/>
        <v>0</v>
      </c>
      <c r="AA67" s="103">
        <f t="shared" si="51"/>
        <v>0</v>
      </c>
      <c r="AB67" s="101">
        <f t="shared" si="52"/>
        <v>0</v>
      </c>
      <c r="AC67" s="98"/>
      <c r="AD67" s="103">
        <f t="shared" si="53"/>
        <v>0</v>
      </c>
      <c r="AE67" s="98"/>
      <c r="AF67" s="98"/>
      <c r="AG67" s="98"/>
      <c r="AH67" s="102"/>
      <c r="AI67" s="98"/>
      <c r="AJ67" s="98"/>
      <c r="AK67" s="98"/>
      <c r="AL67" s="105">
        <f t="shared" si="54"/>
        <v>0</v>
      </c>
      <c r="AM67" s="106"/>
      <c r="AN67" s="107">
        <f t="shared" si="55"/>
        <v>0</v>
      </c>
      <c r="AO67" s="108">
        <f t="shared" si="56"/>
        <v>0</v>
      </c>
      <c r="AP67" s="108">
        <f t="shared" si="57"/>
        <v>0</v>
      </c>
      <c r="AQ67" s="108">
        <f t="shared" si="58"/>
        <v>0</v>
      </c>
      <c r="AR67" s="108">
        <f t="shared" si="59"/>
        <v>0</v>
      </c>
      <c r="AS67" s="108">
        <f t="array" ref="AS67">_xlfn.IFS(S67=0,AL67,S67&lt;0,AL67/-S67,S67&gt;0,AL67/S67)</f>
        <v>0</v>
      </c>
      <c r="AT67" s="103">
        <f t="shared" si="60"/>
        <v>0</v>
      </c>
      <c r="AU67" s="103">
        <f t="shared" si="61"/>
        <v>0</v>
      </c>
      <c r="AV67" s="109"/>
      <c r="AW67" s="104">
        <f t="shared" si="62"/>
        <v>0</v>
      </c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SUM(E60:E67)</f>
        <v>0</v>
      </c>
      <c r="F68" s="149">
        <f>SUM(F60:F67)</f>
        <v>0</v>
      </c>
      <c r="G68" s="149">
        <f>SUM(G60:G67)</f>
        <v>0</v>
      </c>
      <c r="H68" s="149">
        <f>SUM(H60:H67)</f>
        <v>0</v>
      </c>
      <c r="I68" s="149"/>
      <c r="J68" s="149">
        <f>SUM(J60:J67)</f>
        <v>0</v>
      </c>
      <c r="K68" s="149"/>
      <c r="L68" s="149">
        <f>SUM(L60:L67)</f>
        <v>23</v>
      </c>
      <c r="M68" s="149"/>
      <c r="N68" s="149"/>
      <c r="O68" s="149"/>
      <c r="P68" s="149"/>
      <c r="Q68" s="149">
        <f>SUM(Q60:Q67)</f>
        <v>3</v>
      </c>
      <c r="R68" s="149">
        <f>SUM(R60:R67)</f>
        <v>0</v>
      </c>
      <c r="S68" s="149">
        <f t="shared" ref="S68:AB68" si="63">SUM(S60:S67)</f>
        <v>3</v>
      </c>
      <c r="T68" s="149">
        <f>SUM(T60:T67)</f>
        <v>4468</v>
      </c>
      <c r="U68" s="149">
        <f>SUM(U60:U67)</f>
        <v>0</v>
      </c>
      <c r="V68" s="149">
        <f t="shared" si="63"/>
        <v>4468</v>
      </c>
      <c r="W68" s="149">
        <f>SUM(W60:W67)</f>
        <v>6680</v>
      </c>
      <c r="X68" s="149">
        <f>SUM(X60:X67)</f>
        <v>0</v>
      </c>
      <c r="Y68" s="273">
        <f t="shared" si="63"/>
        <v>6680</v>
      </c>
      <c r="Z68" s="149">
        <f t="shared" si="63"/>
        <v>0</v>
      </c>
      <c r="AA68" s="150">
        <f t="shared" si="63"/>
        <v>7.1460911617349872E-4</v>
      </c>
      <c r="AB68" s="151">
        <f t="shared" si="63"/>
        <v>1187.3399999999999</v>
      </c>
      <c r="AC68" s="149">
        <f>SUM(AC60:AC67)</f>
        <v>2953.15</v>
      </c>
      <c r="AD68" s="150">
        <f>AC68/Y68</f>
        <v>0.4420883233532934</v>
      </c>
      <c r="AE68" s="149">
        <f>SUM(AE60:AE67)</f>
        <v>4219.62</v>
      </c>
      <c r="AF68" s="149">
        <f>SUM(AF60:AF67)</f>
        <v>16000</v>
      </c>
      <c r="AG68" s="149">
        <f>SUM(AG60:AG67)</f>
        <v>0</v>
      </c>
      <c r="AH68" s="149">
        <f t="shared" ref="AH68:AL68" si="64">SUM(AH60:AH67)</f>
        <v>0</v>
      </c>
      <c r="AI68" s="149">
        <f>SUM(AI60:AI67)</f>
        <v>84.027512616356688</v>
      </c>
      <c r="AJ68" s="149">
        <f>SUM(AJ60:AJ67)</f>
        <v>3745.2799999999997</v>
      </c>
      <c r="AK68" s="149">
        <f>SUM(AK60:AK67)</f>
        <v>43.178045683759933</v>
      </c>
      <c r="AL68" s="149">
        <f t="shared" si="64"/>
        <v>-21552.595558300116</v>
      </c>
      <c r="AM68" s="153"/>
      <c r="AN68" s="149"/>
      <c r="AO68" s="149"/>
      <c r="AP68" s="149"/>
      <c r="AQ68" s="149"/>
      <c r="AR68" s="149">
        <f>(AF68+AG68)/Q68</f>
        <v>5333.333333333333</v>
      </c>
      <c r="AS68" s="149"/>
      <c r="AT68" s="149"/>
      <c r="AU68" s="149"/>
      <c r="AV68" s="154"/>
      <c r="AW68" s="149">
        <f>SUM(AW60:AW67)</f>
        <v>0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0"/>
      <c r="R69" s="160"/>
      <c r="S69" s="163"/>
      <c r="T69" s="160"/>
      <c r="U69" s="160"/>
      <c r="V69" s="163"/>
      <c r="W69" s="160"/>
      <c r="X69" s="160"/>
      <c r="Y69" s="274"/>
      <c r="Z69" s="163"/>
      <c r="AC69" s="160"/>
      <c r="AE69" s="160"/>
      <c r="AF69" s="160"/>
      <c r="AG69" s="160"/>
      <c r="AH69" s="162"/>
      <c r="AI69" s="160"/>
      <c r="AJ69" s="160"/>
      <c r="AK69" s="160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B70" si="65">E58+E68</f>
        <v>0</v>
      </c>
      <c r="F70" s="172">
        <f t="shared" si="65"/>
        <v>0</v>
      </c>
      <c r="G70" s="172">
        <f t="shared" si="65"/>
        <v>0</v>
      </c>
      <c r="H70" s="172">
        <f t="shared" si="65"/>
        <v>0</v>
      </c>
      <c r="I70" s="172">
        <f t="shared" si="65"/>
        <v>0</v>
      </c>
      <c r="J70" s="172">
        <f t="shared" si="65"/>
        <v>0</v>
      </c>
      <c r="K70" s="172">
        <f t="shared" si="65"/>
        <v>0</v>
      </c>
      <c r="L70" s="172">
        <f>L58+L68</f>
        <v>13542</v>
      </c>
      <c r="M70" s="172">
        <f t="shared" si="65"/>
        <v>0</v>
      </c>
      <c r="N70" s="172">
        <f t="shared" si="65"/>
        <v>0</v>
      </c>
      <c r="O70" s="172">
        <f t="shared" si="65"/>
        <v>0</v>
      </c>
      <c r="P70" s="172">
        <f t="shared" si="65"/>
        <v>0</v>
      </c>
      <c r="Q70" s="172">
        <f>Q58+Q68</f>
        <v>7699</v>
      </c>
      <c r="R70" s="172">
        <f>R58+R68</f>
        <v>-153</v>
      </c>
      <c r="S70" s="172">
        <f t="shared" si="65"/>
        <v>7546</v>
      </c>
      <c r="T70" s="172">
        <f>T58+T68</f>
        <v>6367099.5200000023</v>
      </c>
      <c r="U70" s="172">
        <f>U58+U68</f>
        <v>-126557.4</v>
      </c>
      <c r="V70" s="172">
        <f t="shared" si="65"/>
        <v>6240542.120000002</v>
      </c>
      <c r="W70" s="172">
        <f>W58+W68</f>
        <v>9539672.3000000063</v>
      </c>
      <c r="X70" s="172">
        <f>X58+X68</f>
        <v>-191904.62</v>
      </c>
      <c r="Y70" s="275">
        <f t="shared" si="65"/>
        <v>9347767.6800000053</v>
      </c>
      <c r="Z70" s="172">
        <f t="shared" si="65"/>
        <v>0</v>
      </c>
      <c r="AA70" s="173">
        <f t="shared" si="65"/>
        <v>0.99999999999999956</v>
      </c>
      <c r="AB70" s="174">
        <f t="shared" si="65"/>
        <v>1004993.44</v>
      </c>
      <c r="AC70" s="172">
        <f>AC58+AC68</f>
        <v>3515629.8299999991</v>
      </c>
      <c r="AD70" s="173">
        <f>AC70/Y70</f>
        <v>0.37609298287567167</v>
      </c>
      <c r="AE70" s="172">
        <f>AE58+AE68</f>
        <v>1002681.7399999998</v>
      </c>
      <c r="AF70" s="172">
        <f>AF58+AF68</f>
        <v>1093047</v>
      </c>
      <c r="AG70" s="172">
        <f>AG58+AG68</f>
        <v>176941</v>
      </c>
      <c r="AH70" s="174">
        <f t="shared" ref="AH70:AL70" si="66">AH58+AH68</f>
        <v>0</v>
      </c>
      <c r="AI70" s="172">
        <f>AI58+AI68</f>
        <v>56511.799999999974</v>
      </c>
      <c r="AJ70" s="172">
        <f>AJ58+AJ68</f>
        <v>5656.28</v>
      </c>
      <c r="AK70" s="172">
        <f>AK58+AK68</f>
        <v>61991.364999999991</v>
      </c>
      <c r="AL70" s="172">
        <f t="shared" si="66"/>
        <v>2430315.2250000001</v>
      </c>
      <c r="AM70" s="172"/>
      <c r="AN70" s="172"/>
      <c r="AO70" s="172"/>
      <c r="AP70" s="172"/>
      <c r="AQ70" s="172"/>
      <c r="AR70" s="172">
        <f>(AF70+AG70)/Q70</f>
        <v>164.95492921158592</v>
      </c>
      <c r="AS70" s="172"/>
      <c r="AT70" s="172"/>
      <c r="AU70" s="172"/>
      <c r="AV70" s="177"/>
      <c r="AW70" s="172">
        <f>AW58+AW68</f>
        <v>0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274"/>
      <c r="Z71" s="163"/>
      <c r="AC71" s="164"/>
      <c r="AE71" s="180"/>
      <c r="AF71" s="191"/>
      <c r="AG71" s="191"/>
      <c r="AH71" s="264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  <c r="L72" s="110">
        <f>Сводная!G40</f>
        <v>14908</v>
      </c>
      <c r="Q72" s="110">
        <f>Сводная!H40</f>
        <v>8411</v>
      </c>
      <c r="R72" s="110">
        <f>Сводная!I40</f>
        <v>-165</v>
      </c>
      <c r="W72" s="183">
        <f>Сводная!M40</f>
        <v>10404154.329999998</v>
      </c>
      <c r="X72" s="183">
        <f>Сводная!N40</f>
        <v>-206870.61999999997</v>
      </c>
      <c r="AB72" s="110">
        <f>Сводная!P40</f>
        <v>1095749.67</v>
      </c>
      <c r="AC72" s="110">
        <f>Сводная!R40</f>
        <v>3837427</v>
      </c>
      <c r="AE72" s="110">
        <f>Сводная!Q40</f>
        <v>1080122.1600000001</v>
      </c>
      <c r="AF72" s="101">
        <f>Сводная!W40</f>
        <v>1243422</v>
      </c>
      <c r="AG72" s="101">
        <f>Сводная!X40</f>
        <v>185113</v>
      </c>
      <c r="AI72" s="185">
        <f>Сводная!S40</f>
        <v>61566.55</v>
      </c>
      <c r="AJ72" s="101">
        <f>Сводная!U40</f>
        <v>5846.28</v>
      </c>
      <c r="AK72" s="279">
        <f>Сводная!Z40</f>
        <v>68122.366300000009</v>
      </c>
      <c r="AL72" s="279">
        <f>Сводная!AC40+Сводная!T40+Сводная!V40</f>
        <v>2619914.6837000009</v>
      </c>
    </row>
    <row r="73" spans="1:49">
      <c r="C73" s="182"/>
      <c r="D73" s="182"/>
      <c r="AI73" s="281">
        <f>AI70-AI72</f>
        <v>-5054.7500000000291</v>
      </c>
      <c r="AL73" s="281">
        <f>AL70-AL72</f>
        <v>-189599.45870000077</v>
      </c>
    </row>
  </sheetData>
  <mergeCells count="7">
    <mergeCell ref="AN1:AU1"/>
    <mergeCell ref="F1:H1"/>
    <mergeCell ref="L1:N1"/>
    <mergeCell ref="Q1:R1"/>
    <mergeCell ref="T1:U1"/>
    <mergeCell ref="W1:X1"/>
    <mergeCell ref="AF1:AG1"/>
  </mergeCells>
  <conditionalFormatting sqref="K59:K67 K3:K57">
    <cfRule type="cellIs" dxfId="145" priority="3" operator="greaterThan">
      <formula>120</formula>
    </cfRule>
  </conditionalFormatting>
  <conditionalFormatting sqref="AA69 AA71:AA1048576">
    <cfRule type="cellIs" dxfId="144" priority="4" operator="greaterThan">
      <formula>0.23</formula>
    </cfRule>
  </conditionalFormatting>
  <conditionalFormatting sqref="AA1">
    <cfRule type="cellIs" dxfId="143" priority="1" operator="greaterThan">
      <formula>0.23</formula>
    </cfRule>
  </conditionalFormatting>
  <conditionalFormatting sqref="Y59:AA67 Y3:AA57">
    <cfRule type="dataBar" priority="3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{3ACCE70A-44A8-48BD-B245-FF2DDC0D8F6E}</x14:id>
        </ext>
      </extLst>
    </cfRule>
  </conditionalFormatting>
  <conditionalFormatting sqref="AS59:AS67 AS3:AS56">
    <cfRule type="dataBar" priority="3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{DD73E7DC-69E0-40A2-B5D4-E4A3A07210AF}</x14:id>
        </ext>
      </extLst>
    </cfRule>
  </conditionalFormatting>
  <conditionalFormatting sqref="AT59:AU67 AT3:AU56">
    <cfRule type="dataBar" priority="3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{DF4ED42D-D186-4926-96B6-F69BA55ADB46}</x14:id>
        </ext>
      </extLst>
    </cfRule>
  </conditionalFormatting>
  <conditionalFormatting sqref="AW59:AW67 AW3:AW57">
    <cfRule type="dataBar" priority="3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{BD4E3507-D06C-48CB-9653-21C448807D16}</x14:id>
        </ext>
      </extLst>
    </cfRule>
  </conditionalFormatting>
  <conditionalFormatting sqref="AA59:AA67 AA3:AA57">
    <cfRule type="dataBar" priority="3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{2DAD9DAE-82E1-47D7-AF7A-1A5F796559BE}</x14:id>
        </ext>
      </extLst>
    </cfRule>
  </conditionalFormatting>
  <conditionalFormatting sqref="AL59:AL67 AL3:AL57">
    <cfRule type="dataBar" priority="3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{535CE123-4CB9-4978-A5C7-C536FDA283BC}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CCE70A-44A8-48BD-B245-FF2DDC0D8F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Y59:AA67 Y3:AA57</xm:sqref>
        </x14:conditionalFormatting>
        <x14:conditionalFormatting xmlns:xm="http://schemas.microsoft.com/office/excel/2006/main">
          <x14:cfRule type="dataBar" id="{DD73E7DC-69E0-40A2-B5D4-E4A3A07210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AS59:AS67 AS3:AS56</xm:sqref>
        </x14:conditionalFormatting>
        <x14:conditionalFormatting xmlns:xm="http://schemas.microsoft.com/office/excel/2006/main">
          <x14:cfRule type="dataBar" id="{DF4ED42D-D186-4926-96B6-F69BA55AD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AT59:AU67 AT3:AU56</xm:sqref>
        </x14:conditionalFormatting>
        <x14:conditionalFormatting xmlns:xm="http://schemas.microsoft.com/office/excel/2006/main">
          <x14:cfRule type="dataBar" id="{BD4E3507-D06C-48CB-9653-21C448807D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AW59:AW67 AW3:AW57</xm:sqref>
        </x14:conditionalFormatting>
        <x14:conditionalFormatting xmlns:xm="http://schemas.microsoft.com/office/excel/2006/main">
          <x14:cfRule type="dataBar" id="{2DAD9DAE-82E1-47D7-AF7A-1A5F796559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AA59:AA67 AA3:AA57</xm:sqref>
        </x14:conditionalFormatting>
        <x14:conditionalFormatting xmlns:xm="http://schemas.microsoft.com/office/excel/2006/main">
          <x14:cfRule type="dataBar" id="{535CE123-4CB9-4978-A5C7-C536FDA28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AL59:AL67 AL3:AL57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4AE28-0C32-46C5-8C94-97EA29F230C4}">
  <dimension ref="A1:AW79"/>
  <sheetViews>
    <sheetView zoomScale="70" zoomScaleNormal="70" workbookViewId="0">
      <pane xSplit="3" ySplit="2" topLeftCell="D42" activePane="bottomRight" state="frozen"/>
      <selection pane="topRight" activeCell="D1" sqref="D1"/>
      <selection pane="bottomLeft" activeCell="A3" sqref="A3"/>
      <selection pane="bottomRight" activeCell="G55" sqref="G55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352</v>
      </c>
      <c r="B1" s="77"/>
      <c r="C1" s="76"/>
      <c r="D1" s="76"/>
      <c r="E1" s="78"/>
      <c r="F1" s="545" t="s">
        <v>47</v>
      </c>
      <c r="G1" s="545"/>
      <c r="H1" s="545"/>
      <c r="K1" s="489" t="s">
        <v>48</v>
      </c>
      <c r="L1" s="545" t="s">
        <v>331</v>
      </c>
      <c r="M1" s="545"/>
      <c r="N1" s="545"/>
      <c r="P1" s="80"/>
      <c r="Q1" s="546"/>
      <c r="R1" s="546"/>
      <c r="S1" s="216"/>
      <c r="T1" s="547"/>
      <c r="U1" s="548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49"/>
      <c r="AG1" s="549"/>
      <c r="AH1" s="490"/>
      <c r="AI1" s="81" t="s">
        <v>50</v>
      </c>
      <c r="AJ1" s="215"/>
      <c r="AM1" s="82"/>
      <c r="AN1" s="542" t="s">
        <v>51</v>
      </c>
      <c r="AO1" s="543"/>
      <c r="AP1" s="543"/>
      <c r="AQ1" s="543"/>
      <c r="AR1" s="543"/>
      <c r="AS1" s="543"/>
      <c r="AT1" s="543"/>
      <c r="AU1" s="544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353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0</v>
      </c>
      <c r="F3" s="101"/>
      <c r="G3" s="101"/>
      <c r="H3" s="101"/>
      <c r="I3" s="101">
        <v>142.97999999999999</v>
      </c>
      <c r="J3" s="101">
        <f t="shared" ref="J3:J62" si="0">E3*I3</f>
        <v>0</v>
      </c>
      <c r="K3" s="98"/>
      <c r="L3" s="98"/>
      <c r="M3" s="98"/>
      <c r="N3" s="98"/>
      <c r="O3" s="189">
        <f t="shared" ref="O3:O62" si="1">L3/7</f>
        <v>0</v>
      </c>
      <c r="P3" s="101">
        <f t="shared" ref="P3" si="2">S3/7</f>
        <v>0</v>
      </c>
      <c r="Q3" s="102"/>
      <c r="R3" s="102"/>
      <c r="S3" s="101">
        <f>Q3+R3</f>
        <v>0</v>
      </c>
      <c r="T3" s="102"/>
      <c r="U3" s="102"/>
      <c r="V3" s="101">
        <f>T3+U3</f>
        <v>0</v>
      </c>
      <c r="W3" s="102"/>
      <c r="X3" s="102"/>
      <c r="Y3" s="101">
        <f t="shared" ref="Y3:Y62" si="3">W3+X3</f>
        <v>0</v>
      </c>
      <c r="Z3" s="101">
        <f>L3*M3*N3/100</f>
        <v>0</v>
      </c>
      <c r="AA3" s="103" t="e">
        <f t="shared" ref="AA3:AA34" si="4">Y3/$Y$76</f>
        <v>#DIV/0!</v>
      </c>
      <c r="AB3" s="101">
        <f>S3*I3</f>
        <v>0</v>
      </c>
      <c r="AC3" s="102"/>
      <c r="AD3" s="103">
        <f t="shared" ref="AD3:AD62" si="5">IF(Y3=0,0,AC3/Y3)</f>
        <v>0</v>
      </c>
      <c r="AE3" s="102"/>
      <c r="AF3" s="102"/>
      <c r="AG3" s="102"/>
      <c r="AH3" s="102"/>
      <c r="AI3" s="136">
        <f t="shared" ref="AI3:AI34" si="6">IFERROR($AI$76*H3/$H$76,0)</f>
        <v>0</v>
      </c>
      <c r="AJ3" s="102"/>
      <c r="AK3" s="104">
        <f>V3*1%</f>
        <v>0</v>
      </c>
      <c r="AL3" s="105">
        <f>Y3-AB3-AC3-AE3-AF3-AG3-AH3-AI3-AK3-AJ3</f>
        <v>0</v>
      </c>
      <c r="AM3" s="106"/>
      <c r="AN3" s="107">
        <f t="shared" ref="AN3:AN62" si="7">IF(S3=0,0,Y3/S3)</f>
        <v>0</v>
      </c>
      <c r="AO3" s="108">
        <f t="shared" ref="AO3:AO62" si="8">I3</f>
        <v>142.97999999999999</v>
      </c>
      <c r="AP3" s="108">
        <f t="shared" ref="AP3:AP62" si="9">IF(S3=0,0,AC3/S3)</f>
        <v>0</v>
      </c>
      <c r="AQ3" s="108">
        <f>IF(Q3=0,AE3/1,AE3/Q3)</f>
        <v>0</v>
      </c>
      <c r="AR3" s="108">
        <f>IF(Q3=0,0,(AF3+AG3)/Q3)</f>
        <v>0</v>
      </c>
      <c r="AS3" s="108">
        <f>_xlfn.IFS(S3=0,AL3,S3&lt;0,AL3/-S3,S3&gt;0,AL3/S3)</f>
        <v>0</v>
      </c>
      <c r="AT3" s="103">
        <f t="shared" ref="AT3" si="10">IF(AN3=0,0,AS3/AN3)</f>
        <v>0</v>
      </c>
      <c r="AU3" s="103">
        <f t="shared" ref="AU3" si="11">IF(AO3=0,0,AS3/AO3)</f>
        <v>0</v>
      </c>
      <c r="AV3" s="109"/>
      <c r="AW3" s="104">
        <f t="shared" ref="AW3:AW62" si="12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62" si="13">F4+G4+H4</f>
        <v>0</v>
      </c>
      <c r="F4" s="101"/>
      <c r="G4" s="101"/>
      <c r="H4" s="101"/>
      <c r="I4" s="101">
        <v>123.09</v>
      </c>
      <c r="J4" s="101">
        <f t="shared" si="0"/>
        <v>0</v>
      </c>
      <c r="K4" s="98"/>
      <c r="L4" s="98"/>
      <c r="M4" s="98"/>
      <c r="N4" s="98"/>
      <c r="O4" s="189">
        <f t="shared" si="1"/>
        <v>0</v>
      </c>
      <c r="P4" s="101">
        <f>S4/7</f>
        <v>0</v>
      </c>
      <c r="Q4" s="102"/>
      <c r="R4" s="102"/>
      <c r="S4" s="101">
        <f t="shared" ref="S4:S62" si="14">Q4+R4</f>
        <v>0</v>
      </c>
      <c r="T4" s="102"/>
      <c r="U4" s="102"/>
      <c r="V4" s="101">
        <f t="shared" ref="V4:V62" si="15">T4+U4</f>
        <v>0</v>
      </c>
      <c r="W4" s="102"/>
      <c r="X4" s="102"/>
      <c r="Y4" s="101">
        <f t="shared" si="3"/>
        <v>0</v>
      </c>
      <c r="Z4" s="101">
        <f t="shared" ref="Z4:Z62" si="16">L4*M4*N4/100</f>
        <v>0</v>
      </c>
      <c r="AA4" s="103" t="e">
        <f t="shared" si="4"/>
        <v>#DIV/0!</v>
      </c>
      <c r="AB4" s="101">
        <f t="shared" ref="AB4:AB62" si="17">S4*I4</f>
        <v>0</v>
      </c>
      <c r="AC4" s="102"/>
      <c r="AD4" s="103">
        <f t="shared" si="5"/>
        <v>0</v>
      </c>
      <c r="AE4" s="102"/>
      <c r="AF4" s="102"/>
      <c r="AG4" s="102"/>
      <c r="AH4" s="102"/>
      <c r="AI4" s="136">
        <f t="shared" si="6"/>
        <v>0</v>
      </c>
      <c r="AJ4" s="102"/>
      <c r="AK4" s="104">
        <f t="shared" ref="AK4:AK62" si="18">V4*1%</f>
        <v>0</v>
      </c>
      <c r="AL4" s="105">
        <f t="shared" ref="AL4:AL62" si="19">Y4-AB4-AC4-AE4-AF4-AG4-AH4-AI4-AK4-AJ4</f>
        <v>0</v>
      </c>
      <c r="AM4" s="106"/>
      <c r="AN4" s="107">
        <f t="shared" si="7"/>
        <v>0</v>
      </c>
      <c r="AO4" s="108">
        <f t="shared" si="8"/>
        <v>123.09</v>
      </c>
      <c r="AP4" s="108">
        <f t="shared" si="9"/>
        <v>0</v>
      </c>
      <c r="AQ4" s="108">
        <f t="shared" ref="AQ4:AQ62" si="20">IF(Q4=0,AE4/1,AE4/Q4)</f>
        <v>0</v>
      </c>
      <c r="AR4" s="108">
        <f t="shared" ref="AR4:AR62" si="21">IF(Q4=0,0,(AF4+AG4)/Q4)</f>
        <v>0</v>
      </c>
      <c r="AS4" s="108">
        <f t="array" ref="AS4">_xlfn.IFS(S4=0,AL4,S4&lt;0,AL4/-S4,S4&gt;0,AL4/S4)</f>
        <v>0</v>
      </c>
      <c r="AT4" s="103">
        <f>IF(AN4=0,0,AS4/AN4)</f>
        <v>0</v>
      </c>
      <c r="AU4" s="103">
        <f>IF(AO4=0,0,AS4/AO4)</f>
        <v>0</v>
      </c>
      <c r="AV4" s="109"/>
      <c r="AW4" s="104">
        <f t="shared" si="12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0</v>
      </c>
      <c r="F5" s="101"/>
      <c r="G5" s="101"/>
      <c r="H5" s="101"/>
      <c r="I5" s="101">
        <v>123.09</v>
      </c>
      <c r="J5" s="101">
        <f t="shared" si="0"/>
        <v>0</v>
      </c>
      <c r="K5" s="98"/>
      <c r="L5" s="98"/>
      <c r="M5" s="98"/>
      <c r="N5" s="98"/>
      <c r="O5" s="189">
        <f t="shared" si="1"/>
        <v>0</v>
      </c>
      <c r="P5" s="101">
        <f>S5/7</f>
        <v>0</v>
      </c>
      <c r="Q5" s="102"/>
      <c r="R5" s="102"/>
      <c r="S5" s="101">
        <f t="shared" si="14"/>
        <v>0</v>
      </c>
      <c r="T5" s="102"/>
      <c r="U5" s="102"/>
      <c r="V5" s="101">
        <f t="shared" si="15"/>
        <v>0</v>
      </c>
      <c r="W5" s="102"/>
      <c r="X5" s="102"/>
      <c r="Y5" s="101">
        <f t="shared" si="3"/>
        <v>0</v>
      </c>
      <c r="Z5" s="101">
        <f t="shared" si="16"/>
        <v>0</v>
      </c>
      <c r="AA5" s="103" t="e">
        <f t="shared" si="4"/>
        <v>#DIV/0!</v>
      </c>
      <c r="AB5" s="101">
        <f t="shared" si="17"/>
        <v>0</v>
      </c>
      <c r="AC5" s="102"/>
      <c r="AD5" s="103">
        <f t="shared" si="5"/>
        <v>0</v>
      </c>
      <c r="AE5" s="102"/>
      <c r="AF5" s="102"/>
      <c r="AG5" s="102"/>
      <c r="AH5" s="102"/>
      <c r="AI5" s="136">
        <f t="shared" si="6"/>
        <v>0</v>
      </c>
      <c r="AJ5" s="102"/>
      <c r="AK5" s="104">
        <f t="shared" si="18"/>
        <v>0</v>
      </c>
      <c r="AL5" s="105">
        <f t="shared" si="19"/>
        <v>0</v>
      </c>
      <c r="AM5" s="106"/>
      <c r="AN5" s="107">
        <f t="shared" si="7"/>
        <v>0</v>
      </c>
      <c r="AO5" s="108">
        <f t="shared" si="8"/>
        <v>123.09</v>
      </c>
      <c r="AP5" s="108">
        <f t="shared" si="9"/>
        <v>0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0</v>
      </c>
      <c r="AT5" s="103">
        <f>IF(AN5=0,0,AS5/AN5)</f>
        <v>0</v>
      </c>
      <c r="AU5" s="103">
        <f>IF(AO5=0,0,AS5/AO5)</f>
        <v>0</v>
      </c>
      <c r="AV5" s="109"/>
      <c r="AW5" s="104">
        <f t="shared" si="12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0</v>
      </c>
      <c r="F6" s="101"/>
      <c r="G6" s="101"/>
      <c r="H6" s="101"/>
      <c r="I6" s="101">
        <v>123.09</v>
      </c>
      <c r="J6" s="101">
        <f t="shared" si="0"/>
        <v>0</v>
      </c>
      <c r="K6" s="98"/>
      <c r="L6" s="98"/>
      <c r="M6" s="98"/>
      <c r="N6" s="98"/>
      <c r="O6" s="189">
        <f t="shared" si="1"/>
        <v>0</v>
      </c>
      <c r="P6" s="101">
        <f t="shared" ref="P6:P62" si="22">S6/7</f>
        <v>0</v>
      </c>
      <c r="Q6" s="102"/>
      <c r="R6" s="102"/>
      <c r="S6" s="101">
        <f t="shared" si="14"/>
        <v>0</v>
      </c>
      <c r="T6" s="102"/>
      <c r="U6" s="102"/>
      <c r="V6" s="101">
        <f t="shared" si="15"/>
        <v>0</v>
      </c>
      <c r="W6" s="102"/>
      <c r="X6" s="102"/>
      <c r="Y6" s="101">
        <f t="shared" si="3"/>
        <v>0</v>
      </c>
      <c r="Z6" s="101">
        <f t="shared" si="16"/>
        <v>0</v>
      </c>
      <c r="AA6" s="103" t="e">
        <f t="shared" si="4"/>
        <v>#DIV/0!</v>
      </c>
      <c r="AB6" s="101">
        <f t="shared" si="17"/>
        <v>0</v>
      </c>
      <c r="AC6" s="102"/>
      <c r="AD6" s="103">
        <f t="shared" si="5"/>
        <v>0</v>
      </c>
      <c r="AE6" s="102"/>
      <c r="AF6" s="102"/>
      <c r="AG6" s="102"/>
      <c r="AH6" s="102"/>
      <c r="AI6" s="136">
        <f t="shared" si="6"/>
        <v>0</v>
      </c>
      <c r="AJ6" s="102"/>
      <c r="AK6" s="104">
        <f t="shared" si="18"/>
        <v>0</v>
      </c>
      <c r="AL6" s="105">
        <f t="shared" si="19"/>
        <v>0</v>
      </c>
      <c r="AM6" s="106"/>
      <c r="AN6" s="107">
        <f t="shared" si="7"/>
        <v>0</v>
      </c>
      <c r="AO6" s="108">
        <f t="shared" si="8"/>
        <v>123.09</v>
      </c>
      <c r="AP6" s="108">
        <f t="shared" si="9"/>
        <v>0</v>
      </c>
      <c r="AQ6" s="108">
        <f t="shared" si="20"/>
        <v>0</v>
      </c>
      <c r="AR6" s="108">
        <f t="shared" si="21"/>
        <v>0</v>
      </c>
      <c r="AS6" s="108">
        <f t="array" ref="AS6">_xlfn.IFS(S6=0,AL6,S6&lt;0,AL6/-S6,S6&gt;0,AL6/S6)</f>
        <v>0</v>
      </c>
      <c r="AT6" s="103">
        <f t="shared" ref="AT6:AT62" si="23">IF(AN6=0,0,AS6/AN6)</f>
        <v>0</v>
      </c>
      <c r="AU6" s="103">
        <f t="shared" ref="AU6:AU62" si="24">IF(AO6=0,0,AS6/AO6)</f>
        <v>0</v>
      </c>
      <c r="AV6" s="109"/>
      <c r="AW6" s="104">
        <f t="shared" si="12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0</v>
      </c>
      <c r="F7" s="101"/>
      <c r="G7" s="101"/>
      <c r="H7" s="101"/>
      <c r="I7" s="101">
        <v>123.09</v>
      </c>
      <c r="J7" s="101">
        <f t="shared" si="0"/>
        <v>0</v>
      </c>
      <c r="K7" s="98"/>
      <c r="L7" s="98"/>
      <c r="M7" s="98"/>
      <c r="N7" s="98"/>
      <c r="O7" s="189">
        <f t="shared" si="1"/>
        <v>0</v>
      </c>
      <c r="P7" s="101">
        <f t="shared" si="22"/>
        <v>0</v>
      </c>
      <c r="Q7" s="102"/>
      <c r="R7" s="102"/>
      <c r="S7" s="101">
        <f t="shared" si="14"/>
        <v>0</v>
      </c>
      <c r="T7" s="102"/>
      <c r="U7" s="102"/>
      <c r="V7" s="101">
        <f t="shared" si="15"/>
        <v>0</v>
      </c>
      <c r="W7" s="102"/>
      <c r="X7" s="102"/>
      <c r="Y7" s="101">
        <f t="shared" si="3"/>
        <v>0</v>
      </c>
      <c r="Z7" s="101">
        <f t="shared" si="16"/>
        <v>0</v>
      </c>
      <c r="AA7" s="103" t="e">
        <f t="shared" si="4"/>
        <v>#DIV/0!</v>
      </c>
      <c r="AB7" s="101">
        <f t="shared" si="17"/>
        <v>0</v>
      </c>
      <c r="AC7" s="102"/>
      <c r="AD7" s="103">
        <f t="shared" si="5"/>
        <v>0</v>
      </c>
      <c r="AE7" s="102"/>
      <c r="AF7" s="102"/>
      <c r="AG7" s="102"/>
      <c r="AH7" s="102"/>
      <c r="AI7" s="136">
        <f t="shared" si="6"/>
        <v>0</v>
      </c>
      <c r="AJ7" s="102"/>
      <c r="AK7" s="104">
        <f t="shared" si="18"/>
        <v>0</v>
      </c>
      <c r="AL7" s="105">
        <f t="shared" si="19"/>
        <v>0</v>
      </c>
      <c r="AM7" s="106"/>
      <c r="AN7" s="107">
        <f t="shared" si="7"/>
        <v>0</v>
      </c>
      <c r="AO7" s="108">
        <f t="shared" si="8"/>
        <v>123.09</v>
      </c>
      <c r="AP7" s="108">
        <f t="shared" si="9"/>
        <v>0</v>
      </c>
      <c r="AQ7" s="108">
        <f t="shared" si="20"/>
        <v>0</v>
      </c>
      <c r="AR7" s="108">
        <f t="shared" si="21"/>
        <v>0</v>
      </c>
      <c r="AS7" s="108">
        <f t="array" ref="AS7">_xlfn.IFS(S7=0,AL7,S7&lt;0,AL7/-S7,S7&gt;0,AL7/S7)</f>
        <v>0</v>
      </c>
      <c r="AT7" s="103">
        <f t="shared" si="23"/>
        <v>0</v>
      </c>
      <c r="AU7" s="103">
        <f t="shared" si="24"/>
        <v>0</v>
      </c>
      <c r="AV7" s="109"/>
      <c r="AW7" s="104">
        <f t="shared" si="12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0</v>
      </c>
      <c r="F8" s="101"/>
      <c r="G8" s="101"/>
      <c r="H8" s="101"/>
      <c r="I8" s="101">
        <v>123.09</v>
      </c>
      <c r="J8" s="101">
        <f t="shared" si="0"/>
        <v>0</v>
      </c>
      <c r="K8" s="98"/>
      <c r="L8" s="98"/>
      <c r="M8" s="98"/>
      <c r="N8" s="98"/>
      <c r="O8" s="189">
        <f t="shared" si="1"/>
        <v>0</v>
      </c>
      <c r="P8" s="101">
        <f t="shared" si="22"/>
        <v>0</v>
      </c>
      <c r="Q8" s="102"/>
      <c r="R8" s="102"/>
      <c r="S8" s="101">
        <f t="shared" si="14"/>
        <v>0</v>
      </c>
      <c r="T8" s="102"/>
      <c r="U8" s="102"/>
      <c r="V8" s="101">
        <f t="shared" si="15"/>
        <v>0</v>
      </c>
      <c r="W8" s="102"/>
      <c r="X8" s="102"/>
      <c r="Y8" s="101">
        <f t="shared" si="3"/>
        <v>0</v>
      </c>
      <c r="Z8" s="101">
        <f t="shared" si="16"/>
        <v>0</v>
      </c>
      <c r="AA8" s="103" t="e">
        <f t="shared" si="4"/>
        <v>#DIV/0!</v>
      </c>
      <c r="AB8" s="101">
        <f t="shared" si="17"/>
        <v>0</v>
      </c>
      <c r="AC8" s="102"/>
      <c r="AD8" s="103">
        <f t="shared" si="5"/>
        <v>0</v>
      </c>
      <c r="AE8" s="102"/>
      <c r="AF8" s="102"/>
      <c r="AG8" s="102"/>
      <c r="AH8" s="102"/>
      <c r="AI8" s="136">
        <f t="shared" si="6"/>
        <v>0</v>
      </c>
      <c r="AJ8" s="102"/>
      <c r="AK8" s="104">
        <f t="shared" si="18"/>
        <v>0</v>
      </c>
      <c r="AL8" s="105">
        <f t="shared" si="19"/>
        <v>0</v>
      </c>
      <c r="AM8" s="106"/>
      <c r="AN8" s="107">
        <f t="shared" si="7"/>
        <v>0</v>
      </c>
      <c r="AO8" s="108">
        <f t="shared" si="8"/>
        <v>123.09</v>
      </c>
      <c r="AP8" s="108">
        <f t="shared" si="9"/>
        <v>0</v>
      </c>
      <c r="AQ8" s="108">
        <f t="shared" si="20"/>
        <v>0</v>
      </c>
      <c r="AR8" s="108">
        <f t="shared" si="21"/>
        <v>0</v>
      </c>
      <c r="AS8" s="108">
        <f t="array" ref="AS8">_xlfn.IFS(S8=0,AL8,S8&lt;0,AL8/-S8,S8&gt;0,AL8/S8)</f>
        <v>0</v>
      </c>
      <c r="AT8" s="103">
        <f t="shared" si="23"/>
        <v>0</v>
      </c>
      <c r="AU8" s="103">
        <f t="shared" si="24"/>
        <v>0</v>
      </c>
      <c r="AV8" s="109"/>
      <c r="AW8" s="104">
        <f t="shared" si="12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0</v>
      </c>
      <c r="F9" s="101"/>
      <c r="G9" s="101"/>
      <c r="H9" s="101"/>
      <c r="I9" s="101">
        <v>169.89</v>
      </c>
      <c r="J9" s="101">
        <f t="shared" si="0"/>
        <v>0</v>
      </c>
      <c r="K9" s="98"/>
      <c r="L9" s="98"/>
      <c r="M9" s="98"/>
      <c r="N9" s="98"/>
      <c r="O9" s="189">
        <f t="shared" si="1"/>
        <v>0</v>
      </c>
      <c r="P9" s="101">
        <f t="shared" si="22"/>
        <v>0</v>
      </c>
      <c r="Q9" s="102"/>
      <c r="R9" s="102"/>
      <c r="S9" s="101">
        <f t="shared" si="14"/>
        <v>0</v>
      </c>
      <c r="T9" s="102"/>
      <c r="U9" s="102"/>
      <c r="V9" s="101">
        <f t="shared" si="15"/>
        <v>0</v>
      </c>
      <c r="W9" s="102"/>
      <c r="X9" s="102"/>
      <c r="Y9" s="101">
        <f t="shared" si="3"/>
        <v>0</v>
      </c>
      <c r="Z9" s="101">
        <f t="shared" si="16"/>
        <v>0</v>
      </c>
      <c r="AA9" s="103" t="e">
        <f t="shared" si="4"/>
        <v>#DIV/0!</v>
      </c>
      <c r="AB9" s="101">
        <f t="shared" si="17"/>
        <v>0</v>
      </c>
      <c r="AC9" s="102"/>
      <c r="AD9" s="103">
        <f t="shared" si="5"/>
        <v>0</v>
      </c>
      <c r="AE9" s="102"/>
      <c r="AF9" s="102"/>
      <c r="AG9" s="102"/>
      <c r="AH9" s="102"/>
      <c r="AI9" s="136">
        <f t="shared" si="6"/>
        <v>0</v>
      </c>
      <c r="AJ9" s="102"/>
      <c r="AK9" s="104">
        <f t="shared" si="18"/>
        <v>0</v>
      </c>
      <c r="AL9" s="105">
        <f t="shared" si="19"/>
        <v>0</v>
      </c>
      <c r="AM9" s="106"/>
      <c r="AN9" s="107">
        <f t="shared" si="7"/>
        <v>0</v>
      </c>
      <c r="AO9" s="108">
        <f t="shared" si="8"/>
        <v>169.89</v>
      </c>
      <c r="AP9" s="108">
        <f t="shared" si="9"/>
        <v>0</v>
      </c>
      <c r="AQ9" s="108">
        <f t="shared" si="20"/>
        <v>0</v>
      </c>
      <c r="AR9" s="108">
        <f t="shared" si="21"/>
        <v>0</v>
      </c>
      <c r="AS9" s="108">
        <f t="array" ref="AS9">_xlfn.IFS(S9=0,AL9,S9&lt;0,AL9/-S9,S9&gt;0,AL9/S9)</f>
        <v>0</v>
      </c>
      <c r="AT9" s="103">
        <f t="shared" si="23"/>
        <v>0</v>
      </c>
      <c r="AU9" s="103">
        <f t="shared" si="24"/>
        <v>0</v>
      </c>
      <c r="AV9" s="109"/>
      <c r="AW9" s="104">
        <f t="shared" si="12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0</v>
      </c>
      <c r="F10" s="101"/>
      <c r="G10" s="101"/>
      <c r="H10" s="101"/>
      <c r="I10" s="101">
        <v>169.89</v>
      </c>
      <c r="J10" s="101">
        <f t="shared" si="0"/>
        <v>0</v>
      </c>
      <c r="K10" s="98"/>
      <c r="L10" s="98"/>
      <c r="M10" s="98"/>
      <c r="N10" s="98"/>
      <c r="O10" s="189">
        <f t="shared" si="1"/>
        <v>0</v>
      </c>
      <c r="P10" s="101">
        <f t="shared" si="22"/>
        <v>0</v>
      </c>
      <c r="Q10" s="102"/>
      <c r="R10" s="102"/>
      <c r="S10" s="101">
        <f t="shared" si="14"/>
        <v>0</v>
      </c>
      <c r="T10" s="102"/>
      <c r="U10" s="102"/>
      <c r="V10" s="101">
        <f t="shared" si="15"/>
        <v>0</v>
      </c>
      <c r="W10" s="102"/>
      <c r="X10" s="102"/>
      <c r="Y10" s="101">
        <f t="shared" si="3"/>
        <v>0</v>
      </c>
      <c r="Z10" s="101">
        <f t="shared" si="16"/>
        <v>0</v>
      </c>
      <c r="AA10" s="103" t="e">
        <f t="shared" si="4"/>
        <v>#DIV/0!</v>
      </c>
      <c r="AB10" s="101">
        <f t="shared" si="17"/>
        <v>0</v>
      </c>
      <c r="AC10" s="102"/>
      <c r="AD10" s="103">
        <f t="shared" si="5"/>
        <v>0</v>
      </c>
      <c r="AE10" s="102"/>
      <c r="AF10" s="102"/>
      <c r="AG10" s="102"/>
      <c r="AH10" s="102"/>
      <c r="AI10" s="136">
        <f t="shared" si="6"/>
        <v>0</v>
      </c>
      <c r="AJ10" s="102"/>
      <c r="AK10" s="104">
        <f t="shared" si="18"/>
        <v>0</v>
      </c>
      <c r="AL10" s="105">
        <f t="shared" si="19"/>
        <v>0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20"/>
        <v>0</v>
      </c>
      <c r="AR10" s="108">
        <f t="shared" si="21"/>
        <v>0</v>
      </c>
      <c r="AS10" s="108">
        <f t="array" ref="AS10">_xlfn.IFS(S10=0,AL10,S10&lt;0,AL10/-S10,S10&gt;0,AL10/S10)</f>
        <v>0</v>
      </c>
      <c r="AT10" s="103">
        <f t="shared" si="23"/>
        <v>0</v>
      </c>
      <c r="AU10" s="103">
        <f t="shared" si="24"/>
        <v>0</v>
      </c>
      <c r="AV10" s="109"/>
      <c r="AW10" s="104">
        <f t="shared" si="12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0</v>
      </c>
      <c r="F11" s="101"/>
      <c r="G11" s="101"/>
      <c r="H11" s="101"/>
      <c r="I11" s="101">
        <v>169.89</v>
      </c>
      <c r="J11" s="101">
        <f t="shared" si="0"/>
        <v>0</v>
      </c>
      <c r="K11" s="98"/>
      <c r="L11" s="98"/>
      <c r="M11" s="98"/>
      <c r="N11" s="98"/>
      <c r="O11" s="189">
        <f t="shared" si="1"/>
        <v>0</v>
      </c>
      <c r="P11" s="101">
        <f t="shared" si="22"/>
        <v>0</v>
      </c>
      <c r="Q11" s="102"/>
      <c r="R11" s="102"/>
      <c r="S11" s="101">
        <f t="shared" si="14"/>
        <v>0</v>
      </c>
      <c r="T11" s="102"/>
      <c r="U11" s="102"/>
      <c r="V11" s="101">
        <f t="shared" si="15"/>
        <v>0</v>
      </c>
      <c r="W11" s="102"/>
      <c r="X11" s="102"/>
      <c r="Y11" s="101">
        <f t="shared" si="3"/>
        <v>0</v>
      </c>
      <c r="Z11" s="101">
        <f t="shared" si="16"/>
        <v>0</v>
      </c>
      <c r="AA11" s="103" t="e">
        <f t="shared" si="4"/>
        <v>#DIV/0!</v>
      </c>
      <c r="AB11" s="101">
        <f t="shared" si="17"/>
        <v>0</v>
      </c>
      <c r="AC11" s="102"/>
      <c r="AD11" s="103">
        <f t="shared" si="5"/>
        <v>0</v>
      </c>
      <c r="AE11" s="102"/>
      <c r="AF11" s="102"/>
      <c r="AG11" s="102"/>
      <c r="AH11" s="102"/>
      <c r="AI11" s="136">
        <f t="shared" si="6"/>
        <v>0</v>
      </c>
      <c r="AJ11" s="102"/>
      <c r="AK11" s="104">
        <f t="shared" si="18"/>
        <v>0</v>
      </c>
      <c r="AL11" s="105">
        <f t="shared" si="19"/>
        <v>0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0"/>
        <v>0</v>
      </c>
      <c r="AR11" s="108">
        <f t="shared" si="21"/>
        <v>0</v>
      </c>
      <c r="AS11" s="108">
        <f t="array" ref="AS11">_xlfn.IFS(S11=0,AL11,S11&lt;0,AL11/-S11,S11&gt;0,AL11/S11)</f>
        <v>0</v>
      </c>
      <c r="AT11" s="103">
        <f t="shared" si="23"/>
        <v>0</v>
      </c>
      <c r="AU11" s="103">
        <f t="shared" si="24"/>
        <v>0</v>
      </c>
      <c r="AV11" s="109"/>
      <c r="AW11" s="104">
        <f t="shared" si="12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0</v>
      </c>
      <c r="F12" s="101"/>
      <c r="G12" s="101"/>
      <c r="H12" s="101"/>
      <c r="I12" s="101">
        <v>169.89</v>
      </c>
      <c r="J12" s="101">
        <f t="shared" si="0"/>
        <v>0</v>
      </c>
      <c r="K12" s="98"/>
      <c r="L12" s="98"/>
      <c r="M12" s="98"/>
      <c r="N12" s="98"/>
      <c r="O12" s="189">
        <f t="shared" si="1"/>
        <v>0</v>
      </c>
      <c r="P12" s="101">
        <f t="shared" si="22"/>
        <v>0</v>
      </c>
      <c r="Q12" s="102"/>
      <c r="R12" s="102"/>
      <c r="S12" s="101">
        <f t="shared" si="14"/>
        <v>0</v>
      </c>
      <c r="T12" s="102"/>
      <c r="U12" s="102"/>
      <c r="V12" s="101">
        <f t="shared" si="15"/>
        <v>0</v>
      </c>
      <c r="W12" s="102"/>
      <c r="X12" s="102"/>
      <c r="Y12" s="101">
        <f t="shared" si="3"/>
        <v>0</v>
      </c>
      <c r="Z12" s="101">
        <f t="shared" si="16"/>
        <v>0</v>
      </c>
      <c r="AA12" s="103" t="e">
        <f t="shared" si="4"/>
        <v>#DIV/0!</v>
      </c>
      <c r="AB12" s="101">
        <f t="shared" si="17"/>
        <v>0</v>
      </c>
      <c r="AC12" s="102"/>
      <c r="AD12" s="103">
        <f t="shared" si="5"/>
        <v>0</v>
      </c>
      <c r="AE12" s="102"/>
      <c r="AF12" s="102"/>
      <c r="AG12" s="102"/>
      <c r="AH12" s="102"/>
      <c r="AI12" s="136">
        <f t="shared" si="6"/>
        <v>0</v>
      </c>
      <c r="AJ12" s="102"/>
      <c r="AK12" s="104">
        <f t="shared" si="18"/>
        <v>0</v>
      </c>
      <c r="AL12" s="105">
        <f t="shared" si="19"/>
        <v>0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0"/>
        <v>0</v>
      </c>
      <c r="AR12" s="108">
        <f t="shared" si="21"/>
        <v>0</v>
      </c>
      <c r="AS12" s="108">
        <f t="array" ref="AS12">_xlfn.IFS(S12=0,AL12,S12&lt;0,AL12/-S12,S12&gt;0,AL12/S12)</f>
        <v>0</v>
      </c>
      <c r="AT12" s="103">
        <f t="shared" si="23"/>
        <v>0</v>
      </c>
      <c r="AU12" s="103">
        <f t="shared" si="24"/>
        <v>0</v>
      </c>
      <c r="AV12" s="109"/>
      <c r="AW12" s="104">
        <f t="shared" si="12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/>
      <c r="G13" s="101"/>
      <c r="H13" s="101"/>
      <c r="I13" s="101">
        <v>169.89</v>
      </c>
      <c r="J13" s="101">
        <f t="shared" si="0"/>
        <v>0</v>
      </c>
      <c r="K13" s="98"/>
      <c r="L13" s="98"/>
      <c r="M13" s="98"/>
      <c r="N13" s="98"/>
      <c r="O13" s="189">
        <f t="shared" si="1"/>
        <v>0</v>
      </c>
      <c r="P13" s="101">
        <f t="shared" si="22"/>
        <v>0</v>
      </c>
      <c r="Q13" s="102"/>
      <c r="R13" s="102"/>
      <c r="S13" s="101">
        <f t="shared" si="14"/>
        <v>0</v>
      </c>
      <c r="T13" s="102"/>
      <c r="U13" s="102"/>
      <c r="V13" s="101">
        <f t="shared" si="15"/>
        <v>0</v>
      </c>
      <c r="W13" s="102"/>
      <c r="X13" s="102"/>
      <c r="Y13" s="101">
        <f t="shared" si="3"/>
        <v>0</v>
      </c>
      <c r="Z13" s="101">
        <f t="shared" si="16"/>
        <v>0</v>
      </c>
      <c r="AA13" s="103" t="e">
        <f t="shared" si="4"/>
        <v>#DIV/0!</v>
      </c>
      <c r="AB13" s="101">
        <f t="shared" si="17"/>
        <v>0</v>
      </c>
      <c r="AC13" s="102"/>
      <c r="AD13" s="103">
        <f t="shared" si="5"/>
        <v>0</v>
      </c>
      <c r="AE13" s="102"/>
      <c r="AF13" s="102"/>
      <c r="AG13" s="102"/>
      <c r="AH13" s="102"/>
      <c r="AI13" s="136">
        <f t="shared" si="6"/>
        <v>0</v>
      </c>
      <c r="AJ13" s="102"/>
      <c r="AK13" s="104">
        <f t="shared" si="18"/>
        <v>0</v>
      </c>
      <c r="AL13" s="105">
        <f t="shared" si="19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0"/>
        <v>0</v>
      </c>
      <c r="AR13" s="108">
        <f t="shared" si="21"/>
        <v>0</v>
      </c>
      <c r="AS13" s="108">
        <f t="array" ref="AS13">_xlfn.IFS(S13=0,AL13,S13&lt;0,AL13/-S13,S13&gt;0,AL13/S13)</f>
        <v>0</v>
      </c>
      <c r="AT13" s="103">
        <f t="shared" si="23"/>
        <v>0</v>
      </c>
      <c r="AU13" s="103">
        <f t="shared" si="24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0</v>
      </c>
      <c r="F14" s="101"/>
      <c r="G14" s="101"/>
      <c r="H14" s="101"/>
      <c r="I14" s="101">
        <v>169.89</v>
      </c>
      <c r="J14" s="101">
        <f t="shared" si="0"/>
        <v>0</v>
      </c>
      <c r="K14" s="98"/>
      <c r="L14" s="98"/>
      <c r="M14" s="98"/>
      <c r="N14" s="98"/>
      <c r="O14" s="189">
        <f t="shared" si="1"/>
        <v>0</v>
      </c>
      <c r="P14" s="101">
        <f t="shared" si="22"/>
        <v>0</v>
      </c>
      <c r="Q14" s="102"/>
      <c r="R14" s="102"/>
      <c r="S14" s="101">
        <f t="shared" si="14"/>
        <v>0</v>
      </c>
      <c r="T14" s="102"/>
      <c r="U14" s="102"/>
      <c r="V14" s="101">
        <f t="shared" si="15"/>
        <v>0</v>
      </c>
      <c r="W14" s="102"/>
      <c r="X14" s="102"/>
      <c r="Y14" s="101">
        <f t="shared" si="3"/>
        <v>0</v>
      </c>
      <c r="Z14" s="101">
        <f t="shared" si="16"/>
        <v>0</v>
      </c>
      <c r="AA14" s="103" t="e">
        <f t="shared" si="4"/>
        <v>#DIV/0!</v>
      </c>
      <c r="AB14" s="101">
        <f t="shared" si="17"/>
        <v>0</v>
      </c>
      <c r="AC14" s="102"/>
      <c r="AD14" s="103">
        <f t="shared" si="5"/>
        <v>0</v>
      </c>
      <c r="AE14" s="102"/>
      <c r="AF14" s="102"/>
      <c r="AG14" s="102"/>
      <c r="AH14" s="102"/>
      <c r="AI14" s="136">
        <f t="shared" si="6"/>
        <v>0</v>
      </c>
      <c r="AJ14" s="102"/>
      <c r="AK14" s="104">
        <f t="shared" si="18"/>
        <v>0</v>
      </c>
      <c r="AL14" s="105">
        <f t="shared" si="19"/>
        <v>0</v>
      </c>
      <c r="AM14" s="106"/>
      <c r="AN14" s="107">
        <f t="shared" si="7"/>
        <v>0</v>
      </c>
      <c r="AO14" s="108">
        <f t="shared" si="8"/>
        <v>169.89</v>
      </c>
      <c r="AP14" s="108">
        <f t="shared" si="9"/>
        <v>0</v>
      </c>
      <c r="AQ14" s="108">
        <f t="shared" si="20"/>
        <v>0</v>
      </c>
      <c r="AR14" s="108">
        <f t="shared" si="21"/>
        <v>0</v>
      </c>
      <c r="AS14" s="108">
        <f t="array" ref="AS14">_xlfn.IFS(S14=0,AL14,S14&lt;0,AL14/-S14,S14&gt;0,AL14/S14)</f>
        <v>0</v>
      </c>
      <c r="AT14" s="103">
        <f t="shared" si="23"/>
        <v>0</v>
      </c>
      <c r="AU14" s="103">
        <f t="shared" si="24"/>
        <v>0</v>
      </c>
      <c r="AV14" s="109"/>
      <c r="AW14" s="104">
        <f t="shared" si="12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0</v>
      </c>
      <c r="F15" s="101"/>
      <c r="G15" s="101"/>
      <c r="H15" s="101"/>
      <c r="I15" s="101">
        <v>169.89</v>
      </c>
      <c r="J15" s="101">
        <f t="shared" si="0"/>
        <v>0</v>
      </c>
      <c r="K15" s="98"/>
      <c r="L15" s="98"/>
      <c r="M15" s="98"/>
      <c r="N15" s="98"/>
      <c r="O15" s="189">
        <f t="shared" si="1"/>
        <v>0</v>
      </c>
      <c r="P15" s="101">
        <f t="shared" si="22"/>
        <v>0</v>
      </c>
      <c r="Q15" s="102"/>
      <c r="R15" s="102"/>
      <c r="S15" s="101">
        <f t="shared" si="14"/>
        <v>0</v>
      </c>
      <c r="T15" s="102"/>
      <c r="U15" s="102"/>
      <c r="V15" s="101">
        <f t="shared" si="15"/>
        <v>0</v>
      </c>
      <c r="W15" s="102"/>
      <c r="X15" s="102"/>
      <c r="Y15" s="101">
        <f t="shared" si="3"/>
        <v>0</v>
      </c>
      <c r="Z15" s="101">
        <f t="shared" si="16"/>
        <v>0</v>
      </c>
      <c r="AA15" s="103" t="e">
        <f t="shared" si="4"/>
        <v>#DIV/0!</v>
      </c>
      <c r="AB15" s="101">
        <f t="shared" si="17"/>
        <v>0</v>
      </c>
      <c r="AC15" s="102"/>
      <c r="AD15" s="103">
        <f t="shared" si="5"/>
        <v>0</v>
      </c>
      <c r="AE15" s="102"/>
      <c r="AF15" s="102"/>
      <c r="AG15" s="102"/>
      <c r="AH15" s="102"/>
      <c r="AI15" s="136">
        <f t="shared" si="6"/>
        <v>0</v>
      </c>
      <c r="AJ15" s="102"/>
      <c r="AK15" s="104">
        <f t="shared" si="18"/>
        <v>0</v>
      </c>
      <c r="AL15" s="105">
        <f t="shared" si="19"/>
        <v>0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0</v>
      </c>
      <c r="AT15" s="103">
        <f t="shared" si="23"/>
        <v>0</v>
      </c>
      <c r="AU15" s="103">
        <f t="shared" si="24"/>
        <v>0</v>
      </c>
      <c r="AV15" s="109"/>
      <c r="AW15" s="104">
        <f t="shared" si="12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0</v>
      </c>
      <c r="F16" s="101"/>
      <c r="G16" s="101"/>
      <c r="H16" s="101"/>
      <c r="I16" s="101">
        <v>169.89</v>
      </c>
      <c r="J16" s="101">
        <f t="shared" si="0"/>
        <v>0</v>
      </c>
      <c r="K16" s="98"/>
      <c r="L16" s="98"/>
      <c r="M16" s="98"/>
      <c r="N16" s="98"/>
      <c r="O16" s="189">
        <f t="shared" si="1"/>
        <v>0</v>
      </c>
      <c r="P16" s="101">
        <f t="shared" si="22"/>
        <v>0</v>
      </c>
      <c r="Q16" s="102"/>
      <c r="R16" s="102"/>
      <c r="S16" s="101">
        <f t="shared" si="14"/>
        <v>0</v>
      </c>
      <c r="T16" s="102"/>
      <c r="U16" s="102"/>
      <c r="V16" s="101">
        <f t="shared" si="15"/>
        <v>0</v>
      </c>
      <c r="W16" s="102"/>
      <c r="X16" s="102"/>
      <c r="Y16" s="101">
        <f t="shared" si="3"/>
        <v>0</v>
      </c>
      <c r="Z16" s="101">
        <f t="shared" si="16"/>
        <v>0</v>
      </c>
      <c r="AA16" s="103" t="e">
        <f t="shared" si="4"/>
        <v>#DIV/0!</v>
      </c>
      <c r="AB16" s="101">
        <f t="shared" si="17"/>
        <v>0</v>
      </c>
      <c r="AC16" s="102"/>
      <c r="AD16" s="103">
        <f t="shared" si="5"/>
        <v>0</v>
      </c>
      <c r="AE16" s="102"/>
      <c r="AF16" s="102"/>
      <c r="AG16" s="102"/>
      <c r="AH16" s="102"/>
      <c r="AI16" s="136">
        <f t="shared" si="6"/>
        <v>0</v>
      </c>
      <c r="AJ16" s="102"/>
      <c r="AK16" s="104">
        <f t="shared" si="18"/>
        <v>0</v>
      </c>
      <c r="AL16" s="105">
        <f t="shared" si="19"/>
        <v>0</v>
      </c>
      <c r="AM16" s="106"/>
      <c r="AN16" s="107">
        <f t="shared" si="7"/>
        <v>0</v>
      </c>
      <c r="AO16" s="108">
        <f t="shared" si="8"/>
        <v>169.89</v>
      </c>
      <c r="AP16" s="108">
        <f t="shared" si="9"/>
        <v>0</v>
      </c>
      <c r="AQ16" s="108">
        <f t="shared" si="20"/>
        <v>0</v>
      </c>
      <c r="AR16" s="108">
        <f t="shared" si="21"/>
        <v>0</v>
      </c>
      <c r="AS16" s="108">
        <f t="array" ref="AS16">_xlfn.IFS(S16=0,AL16,S16&lt;0,AL16/-S16,S16&gt;0,AL16/S16)</f>
        <v>0</v>
      </c>
      <c r="AT16" s="103">
        <f t="shared" si="23"/>
        <v>0</v>
      </c>
      <c r="AU16" s="103">
        <f t="shared" si="24"/>
        <v>0</v>
      </c>
      <c r="AV16" s="109"/>
      <c r="AW16" s="104">
        <f t="shared" si="12"/>
        <v>0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0</v>
      </c>
      <c r="F17" s="101"/>
      <c r="G17" s="101"/>
      <c r="H17" s="101"/>
      <c r="I17" s="101">
        <v>169.89</v>
      </c>
      <c r="J17" s="101">
        <f t="shared" si="0"/>
        <v>0</v>
      </c>
      <c r="K17" s="98"/>
      <c r="L17" s="98"/>
      <c r="M17" s="98"/>
      <c r="N17" s="98"/>
      <c r="O17" s="189">
        <f t="shared" si="1"/>
        <v>0</v>
      </c>
      <c r="P17" s="101">
        <f t="shared" si="22"/>
        <v>0</v>
      </c>
      <c r="Q17" s="102"/>
      <c r="R17" s="102"/>
      <c r="S17" s="101">
        <f t="shared" si="14"/>
        <v>0</v>
      </c>
      <c r="T17" s="102"/>
      <c r="U17" s="102"/>
      <c r="V17" s="101">
        <f t="shared" si="15"/>
        <v>0</v>
      </c>
      <c r="W17" s="102"/>
      <c r="X17" s="102"/>
      <c r="Y17" s="101">
        <f t="shared" si="3"/>
        <v>0</v>
      </c>
      <c r="Z17" s="101">
        <f t="shared" si="16"/>
        <v>0</v>
      </c>
      <c r="AA17" s="103" t="e">
        <f t="shared" si="4"/>
        <v>#DIV/0!</v>
      </c>
      <c r="AB17" s="101">
        <f t="shared" si="17"/>
        <v>0</v>
      </c>
      <c r="AC17" s="102"/>
      <c r="AD17" s="103">
        <f t="shared" si="5"/>
        <v>0</v>
      </c>
      <c r="AE17" s="102"/>
      <c r="AF17" s="102"/>
      <c r="AG17" s="102"/>
      <c r="AH17" s="102"/>
      <c r="AI17" s="136">
        <f t="shared" si="6"/>
        <v>0</v>
      </c>
      <c r="AJ17" s="102"/>
      <c r="AK17" s="104">
        <f t="shared" si="18"/>
        <v>0</v>
      </c>
      <c r="AL17" s="105">
        <f t="shared" si="19"/>
        <v>0</v>
      </c>
      <c r="AM17" s="106"/>
      <c r="AN17" s="107">
        <f t="shared" si="7"/>
        <v>0</v>
      </c>
      <c r="AO17" s="108">
        <f t="shared" si="8"/>
        <v>169.89</v>
      </c>
      <c r="AP17" s="108">
        <f t="shared" si="9"/>
        <v>0</v>
      </c>
      <c r="AQ17" s="108">
        <f t="shared" si="20"/>
        <v>0</v>
      </c>
      <c r="AR17" s="108">
        <f t="shared" si="21"/>
        <v>0</v>
      </c>
      <c r="AS17" s="108">
        <f t="array" ref="AS17">_xlfn.IFS(S17=0,AL17,S17&lt;0,AL17/-S17,S17&gt;0,AL17/S17)</f>
        <v>0</v>
      </c>
      <c r="AT17" s="103">
        <f t="shared" si="23"/>
        <v>0</v>
      </c>
      <c r="AU17" s="103">
        <f t="shared" si="24"/>
        <v>0</v>
      </c>
      <c r="AV17" s="109"/>
      <c r="AW17" s="104">
        <f t="shared" si="12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0</v>
      </c>
      <c r="F18" s="101"/>
      <c r="G18" s="101"/>
      <c r="H18" s="101"/>
      <c r="I18" s="101">
        <v>169.89</v>
      </c>
      <c r="J18" s="101">
        <f t="shared" si="0"/>
        <v>0</v>
      </c>
      <c r="K18" s="98"/>
      <c r="L18" s="98"/>
      <c r="M18" s="98"/>
      <c r="N18" s="98"/>
      <c r="O18" s="189">
        <f t="shared" si="1"/>
        <v>0</v>
      </c>
      <c r="P18" s="101">
        <f t="shared" si="22"/>
        <v>0</v>
      </c>
      <c r="Q18" s="102"/>
      <c r="R18" s="102"/>
      <c r="S18" s="101">
        <f t="shared" si="14"/>
        <v>0</v>
      </c>
      <c r="T18" s="102"/>
      <c r="U18" s="102"/>
      <c r="V18" s="101">
        <f t="shared" si="15"/>
        <v>0</v>
      </c>
      <c r="W18" s="102"/>
      <c r="X18" s="102"/>
      <c r="Y18" s="101">
        <f t="shared" si="3"/>
        <v>0</v>
      </c>
      <c r="Z18" s="101">
        <f t="shared" si="16"/>
        <v>0</v>
      </c>
      <c r="AA18" s="103" t="e">
        <f t="shared" si="4"/>
        <v>#DIV/0!</v>
      </c>
      <c r="AB18" s="101">
        <f t="shared" si="17"/>
        <v>0</v>
      </c>
      <c r="AC18" s="102"/>
      <c r="AD18" s="103">
        <f t="shared" si="5"/>
        <v>0</v>
      </c>
      <c r="AE18" s="102"/>
      <c r="AF18" s="102"/>
      <c r="AG18" s="102"/>
      <c r="AH18" s="102"/>
      <c r="AI18" s="136">
        <f t="shared" si="6"/>
        <v>0</v>
      </c>
      <c r="AJ18" s="102"/>
      <c r="AK18" s="104">
        <f t="shared" si="18"/>
        <v>0</v>
      </c>
      <c r="AL18" s="105">
        <f t="shared" si="19"/>
        <v>0</v>
      </c>
      <c r="AM18" s="106"/>
      <c r="AN18" s="107">
        <f t="shared" si="7"/>
        <v>0</v>
      </c>
      <c r="AO18" s="108">
        <f t="shared" si="8"/>
        <v>169.89</v>
      </c>
      <c r="AP18" s="108">
        <f t="shared" si="9"/>
        <v>0</v>
      </c>
      <c r="AQ18" s="108">
        <f t="shared" si="20"/>
        <v>0</v>
      </c>
      <c r="AR18" s="108">
        <f t="shared" si="21"/>
        <v>0</v>
      </c>
      <c r="AS18" s="108">
        <f t="array" ref="AS18">_xlfn.IFS(S18=0,AL18,S18&lt;0,AL18/-S18,S18&gt;0,AL18/S18)</f>
        <v>0</v>
      </c>
      <c r="AT18" s="103">
        <f t="shared" si="23"/>
        <v>0</v>
      </c>
      <c r="AU18" s="103">
        <f t="shared" si="24"/>
        <v>0</v>
      </c>
      <c r="AV18" s="109"/>
      <c r="AW18" s="104">
        <f t="shared" si="12"/>
        <v>0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0</v>
      </c>
      <c r="F19" s="101"/>
      <c r="G19" s="101"/>
      <c r="H19" s="101"/>
      <c r="I19" s="101">
        <v>129.46</v>
      </c>
      <c r="J19" s="101">
        <f t="shared" si="0"/>
        <v>0</v>
      </c>
      <c r="K19" s="98"/>
      <c r="L19" s="98"/>
      <c r="M19" s="98"/>
      <c r="N19" s="98"/>
      <c r="O19" s="189">
        <f t="shared" si="1"/>
        <v>0</v>
      </c>
      <c r="P19" s="101">
        <f t="shared" si="22"/>
        <v>0</v>
      </c>
      <c r="Q19" s="102"/>
      <c r="R19" s="102"/>
      <c r="S19" s="101">
        <f t="shared" si="14"/>
        <v>0</v>
      </c>
      <c r="T19" s="102"/>
      <c r="U19" s="102"/>
      <c r="V19" s="101">
        <f t="shared" si="15"/>
        <v>0</v>
      </c>
      <c r="W19" s="102"/>
      <c r="X19" s="102"/>
      <c r="Y19" s="101">
        <f t="shared" si="3"/>
        <v>0</v>
      </c>
      <c r="Z19" s="101">
        <f t="shared" si="16"/>
        <v>0</v>
      </c>
      <c r="AA19" s="103" t="e">
        <f t="shared" si="4"/>
        <v>#DIV/0!</v>
      </c>
      <c r="AB19" s="101">
        <f t="shared" si="17"/>
        <v>0</v>
      </c>
      <c r="AC19" s="102"/>
      <c r="AD19" s="103">
        <f t="shared" si="5"/>
        <v>0</v>
      </c>
      <c r="AE19" s="102"/>
      <c r="AF19" s="102"/>
      <c r="AG19" s="102"/>
      <c r="AH19" s="102"/>
      <c r="AI19" s="136">
        <f t="shared" si="6"/>
        <v>0</v>
      </c>
      <c r="AJ19" s="102"/>
      <c r="AK19" s="104">
        <f t="shared" si="18"/>
        <v>0</v>
      </c>
      <c r="AL19" s="105">
        <f t="shared" si="19"/>
        <v>0</v>
      </c>
      <c r="AM19" s="106"/>
      <c r="AN19" s="107">
        <f t="shared" si="7"/>
        <v>0</v>
      </c>
      <c r="AO19" s="108">
        <f t="shared" si="8"/>
        <v>129.46</v>
      </c>
      <c r="AP19" s="108">
        <f t="shared" si="9"/>
        <v>0</v>
      </c>
      <c r="AQ19" s="108">
        <f t="shared" si="20"/>
        <v>0</v>
      </c>
      <c r="AR19" s="108">
        <f t="shared" si="21"/>
        <v>0</v>
      </c>
      <c r="AS19" s="108">
        <f t="array" ref="AS19">_xlfn.IFS(S19=0,AL19,S19&lt;0,AL19/-S19,S19&gt;0,AL19/S19)</f>
        <v>0</v>
      </c>
      <c r="AT19" s="103">
        <f t="shared" si="23"/>
        <v>0</v>
      </c>
      <c r="AU19" s="103">
        <f t="shared" si="24"/>
        <v>0</v>
      </c>
      <c r="AV19" s="109"/>
      <c r="AW19" s="104">
        <f t="shared" si="12"/>
        <v>0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0</v>
      </c>
      <c r="F20" s="101"/>
      <c r="G20" s="101"/>
      <c r="H20" s="101"/>
      <c r="I20" s="101">
        <v>117.76</v>
      </c>
      <c r="J20" s="101">
        <f t="shared" si="0"/>
        <v>0</v>
      </c>
      <c r="K20" s="98"/>
      <c r="L20" s="98"/>
      <c r="M20" s="98"/>
      <c r="N20" s="98"/>
      <c r="O20" s="189">
        <f t="shared" si="1"/>
        <v>0</v>
      </c>
      <c r="P20" s="101">
        <f t="shared" si="22"/>
        <v>0</v>
      </c>
      <c r="Q20" s="102"/>
      <c r="R20" s="102"/>
      <c r="S20" s="101">
        <f t="shared" si="14"/>
        <v>0</v>
      </c>
      <c r="T20" s="102"/>
      <c r="U20" s="102"/>
      <c r="V20" s="101">
        <f t="shared" si="15"/>
        <v>0</v>
      </c>
      <c r="W20" s="102"/>
      <c r="X20" s="102"/>
      <c r="Y20" s="101">
        <f t="shared" si="3"/>
        <v>0</v>
      </c>
      <c r="Z20" s="101">
        <f t="shared" si="16"/>
        <v>0</v>
      </c>
      <c r="AA20" s="103" t="e">
        <f t="shared" si="4"/>
        <v>#DIV/0!</v>
      </c>
      <c r="AB20" s="101">
        <f t="shared" si="17"/>
        <v>0</v>
      </c>
      <c r="AC20" s="102"/>
      <c r="AD20" s="103">
        <f t="shared" si="5"/>
        <v>0</v>
      </c>
      <c r="AE20" s="102"/>
      <c r="AF20" s="102"/>
      <c r="AG20" s="102"/>
      <c r="AH20" s="102"/>
      <c r="AI20" s="136">
        <f t="shared" si="6"/>
        <v>0</v>
      </c>
      <c r="AJ20" s="102"/>
      <c r="AK20" s="104">
        <f t="shared" si="18"/>
        <v>0</v>
      </c>
      <c r="AL20" s="105">
        <f t="shared" si="19"/>
        <v>0</v>
      </c>
      <c r="AM20" s="106"/>
      <c r="AN20" s="107">
        <f t="shared" si="7"/>
        <v>0</v>
      </c>
      <c r="AO20" s="108">
        <f t="shared" si="8"/>
        <v>117.76</v>
      </c>
      <c r="AP20" s="108">
        <f t="shared" si="9"/>
        <v>0</v>
      </c>
      <c r="AQ20" s="108">
        <f t="shared" si="20"/>
        <v>0</v>
      </c>
      <c r="AR20" s="108">
        <f t="shared" si="21"/>
        <v>0</v>
      </c>
      <c r="AS20" s="108">
        <f t="array" ref="AS20">_xlfn.IFS(S20=0,AL20,S20&lt;0,AL20/-S20,S20&gt;0,AL20/S20)</f>
        <v>0</v>
      </c>
      <c r="AT20" s="103">
        <f t="shared" si="23"/>
        <v>0</v>
      </c>
      <c r="AU20" s="103">
        <f t="shared" si="24"/>
        <v>0</v>
      </c>
      <c r="AV20" s="109"/>
      <c r="AW20" s="104">
        <f t="shared" si="12"/>
        <v>0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0</v>
      </c>
      <c r="F21" s="101"/>
      <c r="G21" s="101"/>
      <c r="H21" s="101"/>
      <c r="I21" s="101">
        <v>129.46</v>
      </c>
      <c r="J21" s="101">
        <f t="shared" si="0"/>
        <v>0</v>
      </c>
      <c r="K21" s="98"/>
      <c r="L21" s="98"/>
      <c r="M21" s="98"/>
      <c r="N21" s="98"/>
      <c r="O21" s="189">
        <f t="shared" si="1"/>
        <v>0</v>
      </c>
      <c r="P21" s="101">
        <f t="shared" si="22"/>
        <v>0</v>
      </c>
      <c r="Q21" s="102"/>
      <c r="R21" s="102"/>
      <c r="S21" s="101">
        <f t="shared" si="14"/>
        <v>0</v>
      </c>
      <c r="T21" s="102"/>
      <c r="U21" s="102"/>
      <c r="V21" s="101">
        <f t="shared" si="15"/>
        <v>0</v>
      </c>
      <c r="W21" s="102"/>
      <c r="X21" s="102"/>
      <c r="Y21" s="101">
        <f t="shared" si="3"/>
        <v>0</v>
      </c>
      <c r="Z21" s="101">
        <f t="shared" si="16"/>
        <v>0</v>
      </c>
      <c r="AA21" s="103" t="e">
        <f t="shared" si="4"/>
        <v>#DIV/0!</v>
      </c>
      <c r="AB21" s="101">
        <f t="shared" si="17"/>
        <v>0</v>
      </c>
      <c r="AC21" s="102"/>
      <c r="AD21" s="103">
        <f t="shared" si="5"/>
        <v>0</v>
      </c>
      <c r="AE21" s="102"/>
      <c r="AF21" s="102"/>
      <c r="AG21" s="102"/>
      <c r="AH21" s="102"/>
      <c r="AI21" s="136">
        <f t="shared" si="6"/>
        <v>0</v>
      </c>
      <c r="AJ21" s="102"/>
      <c r="AK21" s="104">
        <f t="shared" si="18"/>
        <v>0</v>
      </c>
      <c r="AL21" s="105">
        <f t="shared" si="19"/>
        <v>0</v>
      </c>
      <c r="AM21" s="106"/>
      <c r="AN21" s="107">
        <f t="shared" si="7"/>
        <v>0</v>
      </c>
      <c r="AO21" s="108">
        <f t="shared" si="8"/>
        <v>129.46</v>
      </c>
      <c r="AP21" s="108">
        <f t="shared" si="9"/>
        <v>0</v>
      </c>
      <c r="AQ21" s="108">
        <f t="shared" si="20"/>
        <v>0</v>
      </c>
      <c r="AR21" s="108">
        <f t="shared" si="21"/>
        <v>0</v>
      </c>
      <c r="AS21" s="108">
        <f t="array" ref="AS21">_xlfn.IFS(S21=0,AL21,S21&lt;0,AL21/-S21,S21&gt;0,AL21/S21)</f>
        <v>0</v>
      </c>
      <c r="AT21" s="103">
        <f t="shared" si="23"/>
        <v>0</v>
      </c>
      <c r="AU21" s="103">
        <f t="shared" si="24"/>
        <v>0</v>
      </c>
      <c r="AV21" s="109"/>
      <c r="AW21" s="104">
        <f t="shared" si="12"/>
        <v>0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0</v>
      </c>
      <c r="F22" s="101"/>
      <c r="G22" s="101"/>
      <c r="H22" s="101"/>
      <c r="I22" s="101">
        <v>129.46</v>
      </c>
      <c r="J22" s="101">
        <f t="shared" si="0"/>
        <v>0</v>
      </c>
      <c r="K22" s="98"/>
      <c r="L22" s="98"/>
      <c r="M22" s="98"/>
      <c r="N22" s="98"/>
      <c r="O22" s="189">
        <f t="shared" si="1"/>
        <v>0</v>
      </c>
      <c r="P22" s="101">
        <f t="shared" si="22"/>
        <v>0</v>
      </c>
      <c r="Q22" s="102"/>
      <c r="R22" s="102"/>
      <c r="S22" s="101">
        <f t="shared" si="14"/>
        <v>0</v>
      </c>
      <c r="T22" s="102"/>
      <c r="U22" s="102"/>
      <c r="V22" s="101">
        <f t="shared" si="15"/>
        <v>0</v>
      </c>
      <c r="W22" s="102"/>
      <c r="X22" s="102"/>
      <c r="Y22" s="101">
        <f t="shared" si="3"/>
        <v>0</v>
      </c>
      <c r="Z22" s="101">
        <f t="shared" si="16"/>
        <v>0</v>
      </c>
      <c r="AA22" s="103" t="e">
        <f t="shared" si="4"/>
        <v>#DIV/0!</v>
      </c>
      <c r="AB22" s="101">
        <f t="shared" si="17"/>
        <v>0</v>
      </c>
      <c r="AC22" s="102"/>
      <c r="AD22" s="103">
        <f t="shared" si="5"/>
        <v>0</v>
      </c>
      <c r="AE22" s="102"/>
      <c r="AF22" s="102"/>
      <c r="AG22" s="102"/>
      <c r="AH22" s="102"/>
      <c r="AI22" s="136">
        <f t="shared" si="6"/>
        <v>0</v>
      </c>
      <c r="AJ22" s="102"/>
      <c r="AK22" s="104">
        <f t="shared" si="18"/>
        <v>0</v>
      </c>
      <c r="AL22" s="105">
        <f t="shared" si="19"/>
        <v>0</v>
      </c>
      <c r="AM22" s="106"/>
      <c r="AN22" s="107">
        <f t="shared" si="7"/>
        <v>0</v>
      </c>
      <c r="AO22" s="108">
        <f t="shared" si="8"/>
        <v>129.46</v>
      </c>
      <c r="AP22" s="108">
        <f t="shared" si="9"/>
        <v>0</v>
      </c>
      <c r="AQ22" s="108">
        <f t="shared" si="20"/>
        <v>0</v>
      </c>
      <c r="AR22" s="108">
        <f t="shared" si="21"/>
        <v>0</v>
      </c>
      <c r="AS22" s="108">
        <f t="array" ref="AS22">_xlfn.IFS(S22=0,AL22,S22&lt;0,AL22/-S22,S22&gt;0,AL22/S22)</f>
        <v>0</v>
      </c>
      <c r="AT22" s="103">
        <f t="shared" si="23"/>
        <v>0</v>
      </c>
      <c r="AU22" s="103">
        <f t="shared" si="24"/>
        <v>0</v>
      </c>
      <c r="AV22" s="109"/>
      <c r="AW22" s="104">
        <f t="shared" si="12"/>
        <v>0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0</v>
      </c>
      <c r="F23" s="101"/>
      <c r="G23" s="101"/>
      <c r="H23" s="101"/>
      <c r="I23" s="101">
        <v>129.46</v>
      </c>
      <c r="J23" s="101">
        <f t="shared" si="0"/>
        <v>0</v>
      </c>
      <c r="K23" s="98"/>
      <c r="L23" s="98"/>
      <c r="M23" s="98"/>
      <c r="N23" s="98"/>
      <c r="O23" s="189">
        <f t="shared" si="1"/>
        <v>0</v>
      </c>
      <c r="P23" s="101">
        <f t="shared" si="22"/>
        <v>0</v>
      </c>
      <c r="Q23" s="102"/>
      <c r="R23" s="102"/>
      <c r="S23" s="101">
        <f t="shared" si="14"/>
        <v>0</v>
      </c>
      <c r="T23" s="102"/>
      <c r="U23" s="102"/>
      <c r="V23" s="101">
        <f t="shared" si="15"/>
        <v>0</v>
      </c>
      <c r="W23" s="102"/>
      <c r="X23" s="102"/>
      <c r="Y23" s="101">
        <f t="shared" si="3"/>
        <v>0</v>
      </c>
      <c r="Z23" s="101">
        <f t="shared" si="16"/>
        <v>0</v>
      </c>
      <c r="AA23" s="103" t="e">
        <f t="shared" si="4"/>
        <v>#DIV/0!</v>
      </c>
      <c r="AB23" s="101">
        <f t="shared" si="17"/>
        <v>0</v>
      </c>
      <c r="AC23" s="102"/>
      <c r="AD23" s="103">
        <f t="shared" si="5"/>
        <v>0</v>
      </c>
      <c r="AE23" s="102"/>
      <c r="AF23" s="102"/>
      <c r="AG23" s="102"/>
      <c r="AH23" s="102"/>
      <c r="AI23" s="136">
        <f t="shared" si="6"/>
        <v>0</v>
      </c>
      <c r="AJ23" s="102"/>
      <c r="AK23" s="104">
        <f t="shared" si="18"/>
        <v>0</v>
      </c>
      <c r="AL23" s="105">
        <f t="shared" si="19"/>
        <v>0</v>
      </c>
      <c r="AM23" s="106"/>
      <c r="AN23" s="107">
        <f t="shared" si="7"/>
        <v>0</v>
      </c>
      <c r="AO23" s="108">
        <f t="shared" si="8"/>
        <v>129.46</v>
      </c>
      <c r="AP23" s="108">
        <f t="shared" si="9"/>
        <v>0</v>
      </c>
      <c r="AQ23" s="108">
        <f t="shared" si="20"/>
        <v>0</v>
      </c>
      <c r="AR23" s="108">
        <f t="shared" si="21"/>
        <v>0</v>
      </c>
      <c r="AS23" s="108">
        <f t="array" ref="AS23">_xlfn.IFS(S23=0,AL23,S23&lt;0,AL23/-S23,S23&gt;0,AL23/S23)</f>
        <v>0</v>
      </c>
      <c r="AT23" s="103">
        <f t="shared" si="23"/>
        <v>0</v>
      </c>
      <c r="AU23" s="103">
        <f t="shared" si="24"/>
        <v>0</v>
      </c>
      <c r="AV23" s="109"/>
      <c r="AW23" s="104">
        <f t="shared" si="12"/>
        <v>0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0</v>
      </c>
      <c r="F24" s="101"/>
      <c r="G24" s="101"/>
      <c r="H24" s="101"/>
      <c r="I24" s="101">
        <v>123.61</v>
      </c>
      <c r="J24" s="101">
        <f t="shared" si="0"/>
        <v>0</v>
      </c>
      <c r="K24" s="98"/>
      <c r="L24" s="98"/>
      <c r="M24" s="98"/>
      <c r="N24" s="98"/>
      <c r="O24" s="189">
        <f t="shared" si="1"/>
        <v>0</v>
      </c>
      <c r="P24" s="101">
        <f t="shared" si="22"/>
        <v>0</v>
      </c>
      <c r="Q24" s="102"/>
      <c r="R24" s="102"/>
      <c r="S24" s="101">
        <f t="shared" si="14"/>
        <v>0</v>
      </c>
      <c r="T24" s="102"/>
      <c r="U24" s="102"/>
      <c r="V24" s="101">
        <f t="shared" si="15"/>
        <v>0</v>
      </c>
      <c r="W24" s="102"/>
      <c r="X24" s="102"/>
      <c r="Y24" s="101">
        <f t="shared" si="3"/>
        <v>0</v>
      </c>
      <c r="Z24" s="101">
        <f t="shared" si="16"/>
        <v>0</v>
      </c>
      <c r="AA24" s="103" t="e">
        <f t="shared" si="4"/>
        <v>#DIV/0!</v>
      </c>
      <c r="AB24" s="101">
        <f t="shared" si="17"/>
        <v>0</v>
      </c>
      <c r="AC24" s="102"/>
      <c r="AD24" s="103">
        <f t="shared" si="5"/>
        <v>0</v>
      </c>
      <c r="AE24" s="102"/>
      <c r="AF24" s="102"/>
      <c r="AG24" s="102"/>
      <c r="AH24" s="102"/>
      <c r="AI24" s="136">
        <f t="shared" si="6"/>
        <v>0</v>
      </c>
      <c r="AJ24" s="102"/>
      <c r="AK24" s="104">
        <f t="shared" si="18"/>
        <v>0</v>
      </c>
      <c r="AL24" s="105">
        <f t="shared" si="19"/>
        <v>0</v>
      </c>
      <c r="AM24" s="106"/>
      <c r="AN24" s="107">
        <f t="shared" si="7"/>
        <v>0</v>
      </c>
      <c r="AO24" s="108">
        <f t="shared" si="8"/>
        <v>123.61</v>
      </c>
      <c r="AP24" s="108">
        <f t="shared" si="9"/>
        <v>0</v>
      </c>
      <c r="AQ24" s="108">
        <f t="shared" si="20"/>
        <v>0</v>
      </c>
      <c r="AR24" s="108">
        <f t="shared" si="21"/>
        <v>0</v>
      </c>
      <c r="AS24" s="108">
        <f t="array" ref="AS24">_xlfn.IFS(S24=0,AL24,S24&lt;0,AL24/-S24,S24&gt;0,AL24/S24)</f>
        <v>0</v>
      </c>
      <c r="AT24" s="103">
        <f t="shared" si="23"/>
        <v>0</v>
      </c>
      <c r="AU24" s="103">
        <f t="shared" si="24"/>
        <v>0</v>
      </c>
      <c r="AV24" s="109"/>
      <c r="AW24" s="104">
        <f t="shared" si="12"/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0</v>
      </c>
      <c r="F25" s="101"/>
      <c r="G25" s="101"/>
      <c r="H25" s="101"/>
      <c r="I25" s="101">
        <v>123.61</v>
      </c>
      <c r="J25" s="101">
        <f t="shared" si="0"/>
        <v>0</v>
      </c>
      <c r="K25" s="98"/>
      <c r="L25" s="98"/>
      <c r="M25" s="98"/>
      <c r="N25" s="98"/>
      <c r="O25" s="189">
        <f t="shared" si="1"/>
        <v>0</v>
      </c>
      <c r="P25" s="101">
        <f t="shared" si="22"/>
        <v>0</v>
      </c>
      <c r="Q25" s="102"/>
      <c r="R25" s="102"/>
      <c r="S25" s="101">
        <f t="shared" si="14"/>
        <v>0</v>
      </c>
      <c r="T25" s="102"/>
      <c r="U25" s="102"/>
      <c r="V25" s="101">
        <f t="shared" si="15"/>
        <v>0</v>
      </c>
      <c r="W25" s="102"/>
      <c r="X25" s="102"/>
      <c r="Y25" s="101">
        <f t="shared" si="3"/>
        <v>0</v>
      </c>
      <c r="Z25" s="101">
        <f t="shared" si="16"/>
        <v>0</v>
      </c>
      <c r="AA25" s="103" t="e">
        <f t="shared" si="4"/>
        <v>#DIV/0!</v>
      </c>
      <c r="AB25" s="101">
        <f t="shared" si="17"/>
        <v>0</v>
      </c>
      <c r="AC25" s="102"/>
      <c r="AD25" s="103">
        <f t="shared" si="5"/>
        <v>0</v>
      </c>
      <c r="AE25" s="102"/>
      <c r="AF25" s="102"/>
      <c r="AG25" s="102"/>
      <c r="AH25" s="102"/>
      <c r="AI25" s="136">
        <f t="shared" si="6"/>
        <v>0</v>
      </c>
      <c r="AJ25" s="102"/>
      <c r="AK25" s="104">
        <f t="shared" si="18"/>
        <v>0</v>
      </c>
      <c r="AL25" s="105">
        <f t="shared" si="19"/>
        <v>0</v>
      </c>
      <c r="AM25" s="106"/>
      <c r="AN25" s="107">
        <f t="shared" si="7"/>
        <v>0</v>
      </c>
      <c r="AO25" s="108">
        <f t="shared" si="8"/>
        <v>123.61</v>
      </c>
      <c r="AP25" s="108">
        <f t="shared" si="9"/>
        <v>0</v>
      </c>
      <c r="AQ25" s="108">
        <f t="shared" si="20"/>
        <v>0</v>
      </c>
      <c r="AR25" s="108">
        <f t="shared" si="21"/>
        <v>0</v>
      </c>
      <c r="AS25" s="108">
        <f t="array" ref="AS25">_xlfn.IFS(S25=0,AL25,S25&lt;0,AL25/-S25,S25&gt;0,AL25/S25)</f>
        <v>0</v>
      </c>
      <c r="AT25" s="103">
        <f t="shared" si="23"/>
        <v>0</v>
      </c>
      <c r="AU25" s="103">
        <f t="shared" si="24"/>
        <v>0</v>
      </c>
      <c r="AV25" s="109"/>
      <c r="AW25" s="104">
        <f t="shared" si="12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0</v>
      </c>
      <c r="F26" s="101"/>
      <c r="G26" s="101"/>
      <c r="H26" s="101"/>
      <c r="I26" s="101">
        <v>123.61</v>
      </c>
      <c r="J26" s="101">
        <f t="shared" si="0"/>
        <v>0</v>
      </c>
      <c r="K26" s="98"/>
      <c r="L26" s="98"/>
      <c r="M26" s="98"/>
      <c r="N26" s="98"/>
      <c r="O26" s="189">
        <f t="shared" si="1"/>
        <v>0</v>
      </c>
      <c r="P26" s="101">
        <f t="shared" si="22"/>
        <v>0</v>
      </c>
      <c r="Q26" s="102"/>
      <c r="R26" s="102"/>
      <c r="S26" s="101">
        <f t="shared" si="14"/>
        <v>0</v>
      </c>
      <c r="T26" s="102"/>
      <c r="U26" s="102"/>
      <c r="V26" s="101">
        <f t="shared" si="15"/>
        <v>0</v>
      </c>
      <c r="W26" s="102"/>
      <c r="X26" s="102"/>
      <c r="Y26" s="101">
        <f t="shared" si="3"/>
        <v>0</v>
      </c>
      <c r="Z26" s="101">
        <f t="shared" si="16"/>
        <v>0</v>
      </c>
      <c r="AA26" s="103" t="e">
        <f t="shared" si="4"/>
        <v>#DIV/0!</v>
      </c>
      <c r="AB26" s="101">
        <f t="shared" si="17"/>
        <v>0</v>
      </c>
      <c r="AC26" s="102"/>
      <c r="AD26" s="103">
        <f t="shared" si="5"/>
        <v>0</v>
      </c>
      <c r="AE26" s="102"/>
      <c r="AF26" s="102"/>
      <c r="AG26" s="102"/>
      <c r="AH26" s="102"/>
      <c r="AI26" s="136">
        <f t="shared" si="6"/>
        <v>0</v>
      </c>
      <c r="AJ26" s="102"/>
      <c r="AK26" s="104">
        <f t="shared" si="18"/>
        <v>0</v>
      </c>
      <c r="AL26" s="105">
        <f t="shared" si="19"/>
        <v>0</v>
      </c>
      <c r="AM26" s="106"/>
      <c r="AN26" s="107">
        <f t="shared" si="7"/>
        <v>0</v>
      </c>
      <c r="AO26" s="108">
        <f t="shared" si="8"/>
        <v>123.61</v>
      </c>
      <c r="AP26" s="108">
        <f t="shared" si="9"/>
        <v>0</v>
      </c>
      <c r="AQ26" s="108">
        <f t="shared" si="20"/>
        <v>0</v>
      </c>
      <c r="AR26" s="108">
        <f t="shared" si="21"/>
        <v>0</v>
      </c>
      <c r="AS26" s="108">
        <f t="array" ref="AS26">_xlfn.IFS(S26=0,AL26,S26&lt;0,AL26/-S26,S26&gt;0,AL26/S26)</f>
        <v>0</v>
      </c>
      <c r="AT26" s="103">
        <f t="shared" si="23"/>
        <v>0</v>
      </c>
      <c r="AU26" s="103">
        <f t="shared" si="24"/>
        <v>0</v>
      </c>
      <c r="AV26" s="109"/>
      <c r="AW26" s="104">
        <f t="shared" si="12"/>
        <v>0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0</v>
      </c>
      <c r="F27" s="101"/>
      <c r="G27" s="101"/>
      <c r="H27" s="101"/>
      <c r="I27" s="101">
        <v>117.76</v>
      </c>
      <c r="J27" s="101">
        <f t="shared" si="0"/>
        <v>0</v>
      </c>
      <c r="K27" s="98"/>
      <c r="L27" s="98"/>
      <c r="M27" s="98"/>
      <c r="N27" s="98"/>
      <c r="O27" s="189">
        <f t="shared" si="1"/>
        <v>0</v>
      </c>
      <c r="P27" s="101">
        <f t="shared" si="22"/>
        <v>0</v>
      </c>
      <c r="Q27" s="102"/>
      <c r="R27" s="102"/>
      <c r="S27" s="101">
        <f t="shared" si="14"/>
        <v>0</v>
      </c>
      <c r="T27" s="102"/>
      <c r="U27" s="102"/>
      <c r="V27" s="101">
        <f t="shared" si="15"/>
        <v>0</v>
      </c>
      <c r="W27" s="102"/>
      <c r="X27" s="102"/>
      <c r="Y27" s="101">
        <f t="shared" si="3"/>
        <v>0</v>
      </c>
      <c r="Z27" s="101">
        <f t="shared" si="16"/>
        <v>0</v>
      </c>
      <c r="AA27" s="103" t="e">
        <f t="shared" si="4"/>
        <v>#DIV/0!</v>
      </c>
      <c r="AB27" s="101">
        <f t="shared" si="17"/>
        <v>0</v>
      </c>
      <c r="AC27" s="102"/>
      <c r="AD27" s="103">
        <f t="shared" si="5"/>
        <v>0</v>
      </c>
      <c r="AE27" s="102"/>
      <c r="AF27" s="102"/>
      <c r="AG27" s="102"/>
      <c r="AH27" s="102"/>
      <c r="AI27" s="136">
        <f t="shared" si="6"/>
        <v>0</v>
      </c>
      <c r="AJ27" s="102"/>
      <c r="AK27" s="104">
        <f t="shared" si="18"/>
        <v>0</v>
      </c>
      <c r="AL27" s="105">
        <f t="shared" si="19"/>
        <v>0</v>
      </c>
      <c r="AM27" s="106"/>
      <c r="AN27" s="107">
        <f t="shared" si="7"/>
        <v>0</v>
      </c>
      <c r="AO27" s="108">
        <f t="shared" si="8"/>
        <v>117.76</v>
      </c>
      <c r="AP27" s="108">
        <f t="shared" si="9"/>
        <v>0</v>
      </c>
      <c r="AQ27" s="108">
        <f t="shared" si="20"/>
        <v>0</v>
      </c>
      <c r="AR27" s="108">
        <f t="shared" si="21"/>
        <v>0</v>
      </c>
      <c r="AS27" s="108">
        <f t="array" ref="AS27">_xlfn.IFS(S27=0,AL27,S27&lt;0,AL27/-S27,S27&gt;0,AL27/S27)</f>
        <v>0</v>
      </c>
      <c r="AT27" s="103">
        <f t="shared" si="23"/>
        <v>0</v>
      </c>
      <c r="AU27" s="103">
        <f t="shared" si="24"/>
        <v>0</v>
      </c>
      <c r="AV27" s="109"/>
      <c r="AW27" s="104">
        <f t="shared" si="12"/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0</v>
      </c>
      <c r="F28" s="101"/>
      <c r="G28" s="101"/>
      <c r="H28" s="101"/>
      <c r="I28" s="101">
        <v>117.76</v>
      </c>
      <c r="J28" s="101">
        <f t="shared" si="0"/>
        <v>0</v>
      </c>
      <c r="K28" s="98"/>
      <c r="L28" s="98"/>
      <c r="M28" s="98"/>
      <c r="N28" s="98"/>
      <c r="O28" s="189">
        <f t="shared" si="1"/>
        <v>0</v>
      </c>
      <c r="P28" s="101">
        <f t="shared" si="22"/>
        <v>0</v>
      </c>
      <c r="Q28" s="102"/>
      <c r="R28" s="102"/>
      <c r="S28" s="101">
        <f t="shared" si="14"/>
        <v>0</v>
      </c>
      <c r="T28" s="102"/>
      <c r="U28" s="102"/>
      <c r="V28" s="101">
        <f t="shared" si="15"/>
        <v>0</v>
      </c>
      <c r="W28" s="102"/>
      <c r="X28" s="102"/>
      <c r="Y28" s="101">
        <f t="shared" si="3"/>
        <v>0</v>
      </c>
      <c r="Z28" s="101">
        <f t="shared" si="16"/>
        <v>0</v>
      </c>
      <c r="AA28" s="103" t="e">
        <f t="shared" si="4"/>
        <v>#DIV/0!</v>
      </c>
      <c r="AB28" s="101">
        <f t="shared" si="17"/>
        <v>0</v>
      </c>
      <c r="AC28" s="102"/>
      <c r="AD28" s="103">
        <f t="shared" si="5"/>
        <v>0</v>
      </c>
      <c r="AE28" s="102"/>
      <c r="AF28" s="102"/>
      <c r="AG28" s="102"/>
      <c r="AH28" s="102"/>
      <c r="AI28" s="136">
        <f t="shared" si="6"/>
        <v>0</v>
      </c>
      <c r="AJ28" s="102"/>
      <c r="AK28" s="104">
        <f t="shared" si="18"/>
        <v>0</v>
      </c>
      <c r="AL28" s="105">
        <f t="shared" si="19"/>
        <v>0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0"/>
        <v>0</v>
      </c>
      <c r="AR28" s="108">
        <f t="shared" si="21"/>
        <v>0</v>
      </c>
      <c r="AS28" s="108">
        <f t="array" ref="AS28">_xlfn.IFS(S28=0,AL28,S28&lt;0,AL28/-S28,S28&gt;0,AL28/S28)</f>
        <v>0</v>
      </c>
      <c r="AT28" s="103">
        <f t="shared" si="23"/>
        <v>0</v>
      </c>
      <c r="AU28" s="103">
        <f t="shared" si="24"/>
        <v>0</v>
      </c>
      <c r="AV28" s="109"/>
      <c r="AW28" s="104">
        <f t="shared" si="12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0</v>
      </c>
      <c r="F29" s="101"/>
      <c r="G29" s="101"/>
      <c r="H29" s="101"/>
      <c r="I29" s="101">
        <v>117.76</v>
      </c>
      <c r="J29" s="101">
        <f t="shared" si="0"/>
        <v>0</v>
      </c>
      <c r="K29" s="98"/>
      <c r="L29" s="98"/>
      <c r="M29" s="98"/>
      <c r="N29" s="98"/>
      <c r="O29" s="189">
        <f t="shared" si="1"/>
        <v>0</v>
      </c>
      <c r="P29" s="101">
        <f t="shared" si="22"/>
        <v>0</v>
      </c>
      <c r="Q29" s="102"/>
      <c r="R29" s="102"/>
      <c r="S29" s="101">
        <f t="shared" si="14"/>
        <v>0</v>
      </c>
      <c r="T29" s="102"/>
      <c r="U29" s="102"/>
      <c r="V29" s="101">
        <f t="shared" si="15"/>
        <v>0</v>
      </c>
      <c r="W29" s="102"/>
      <c r="X29" s="102"/>
      <c r="Y29" s="101">
        <f t="shared" si="3"/>
        <v>0</v>
      </c>
      <c r="Z29" s="101">
        <f t="shared" si="16"/>
        <v>0</v>
      </c>
      <c r="AA29" s="103" t="e">
        <f t="shared" si="4"/>
        <v>#DIV/0!</v>
      </c>
      <c r="AB29" s="101">
        <f t="shared" si="17"/>
        <v>0</v>
      </c>
      <c r="AC29" s="102"/>
      <c r="AD29" s="103">
        <f t="shared" si="5"/>
        <v>0</v>
      </c>
      <c r="AE29" s="102"/>
      <c r="AF29" s="102"/>
      <c r="AG29" s="102"/>
      <c r="AH29" s="102"/>
      <c r="AI29" s="136">
        <f t="shared" si="6"/>
        <v>0</v>
      </c>
      <c r="AJ29" s="102"/>
      <c r="AK29" s="104">
        <f t="shared" si="18"/>
        <v>0</v>
      </c>
      <c r="AL29" s="105">
        <f t="shared" si="19"/>
        <v>0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0"/>
        <v>0</v>
      </c>
      <c r="AR29" s="108">
        <f t="shared" si="21"/>
        <v>0</v>
      </c>
      <c r="AS29" s="108">
        <f t="array" ref="AS29">_xlfn.IFS(S29=0,AL29,S29&lt;0,AL29/-S29,S29&gt;0,AL29/S29)</f>
        <v>0</v>
      </c>
      <c r="AT29" s="103">
        <f t="shared" si="23"/>
        <v>0</v>
      </c>
      <c r="AU29" s="103">
        <f t="shared" si="24"/>
        <v>0</v>
      </c>
      <c r="AV29" s="109"/>
      <c r="AW29" s="104">
        <f t="shared" si="12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0</v>
      </c>
      <c r="F30" s="101"/>
      <c r="G30" s="101"/>
      <c r="H30" s="101"/>
      <c r="I30" s="101">
        <v>135.31</v>
      </c>
      <c r="J30" s="101">
        <f t="shared" si="0"/>
        <v>0</v>
      </c>
      <c r="K30" s="98"/>
      <c r="L30" s="98"/>
      <c r="M30" s="98"/>
      <c r="N30" s="98"/>
      <c r="O30" s="189">
        <f t="shared" si="1"/>
        <v>0</v>
      </c>
      <c r="P30" s="101">
        <f t="shared" si="22"/>
        <v>0</v>
      </c>
      <c r="Q30" s="102"/>
      <c r="R30" s="102"/>
      <c r="S30" s="101">
        <f t="shared" si="14"/>
        <v>0</v>
      </c>
      <c r="T30" s="102"/>
      <c r="U30" s="102"/>
      <c r="V30" s="101">
        <f t="shared" si="15"/>
        <v>0</v>
      </c>
      <c r="W30" s="102"/>
      <c r="X30" s="102"/>
      <c r="Y30" s="101">
        <f t="shared" si="3"/>
        <v>0</v>
      </c>
      <c r="Z30" s="101">
        <f t="shared" si="16"/>
        <v>0</v>
      </c>
      <c r="AA30" s="103" t="e">
        <f t="shared" si="4"/>
        <v>#DIV/0!</v>
      </c>
      <c r="AB30" s="101">
        <f t="shared" si="17"/>
        <v>0</v>
      </c>
      <c r="AC30" s="102"/>
      <c r="AD30" s="103">
        <f t="shared" si="5"/>
        <v>0</v>
      </c>
      <c r="AE30" s="102"/>
      <c r="AF30" s="102"/>
      <c r="AG30" s="102"/>
      <c r="AH30" s="102"/>
      <c r="AI30" s="136">
        <f t="shared" si="6"/>
        <v>0</v>
      </c>
      <c r="AJ30" s="102"/>
      <c r="AK30" s="104">
        <f t="shared" si="18"/>
        <v>0</v>
      </c>
      <c r="AL30" s="105">
        <f t="shared" si="19"/>
        <v>0</v>
      </c>
      <c r="AM30" s="106"/>
      <c r="AN30" s="107">
        <f t="shared" si="7"/>
        <v>0</v>
      </c>
      <c r="AO30" s="108">
        <f t="shared" si="8"/>
        <v>135.31</v>
      </c>
      <c r="AP30" s="108">
        <f t="shared" si="9"/>
        <v>0</v>
      </c>
      <c r="AQ30" s="108">
        <f t="shared" si="20"/>
        <v>0</v>
      </c>
      <c r="AR30" s="108">
        <f t="shared" si="21"/>
        <v>0</v>
      </c>
      <c r="AS30" s="108">
        <f t="array" ref="AS30">_xlfn.IFS(S30=0,AL30,S30&lt;0,AL30/-S30,S30&gt;0,AL30/S30)</f>
        <v>0</v>
      </c>
      <c r="AT30" s="103">
        <f t="shared" si="23"/>
        <v>0</v>
      </c>
      <c r="AU30" s="103">
        <f t="shared" si="24"/>
        <v>0</v>
      </c>
      <c r="AV30" s="109"/>
      <c r="AW30" s="104">
        <f t="shared" si="12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0</v>
      </c>
      <c r="F31" s="101"/>
      <c r="G31" s="101"/>
      <c r="H31" s="101"/>
      <c r="I31" s="101">
        <v>135.31</v>
      </c>
      <c r="J31" s="101">
        <f t="shared" si="0"/>
        <v>0</v>
      </c>
      <c r="K31" s="98"/>
      <c r="L31" s="98"/>
      <c r="M31" s="98"/>
      <c r="N31" s="98"/>
      <c r="O31" s="189">
        <f t="shared" si="1"/>
        <v>0</v>
      </c>
      <c r="P31" s="101">
        <f t="shared" si="22"/>
        <v>0</v>
      </c>
      <c r="Q31" s="102"/>
      <c r="R31" s="102"/>
      <c r="S31" s="101">
        <f t="shared" si="14"/>
        <v>0</v>
      </c>
      <c r="T31" s="102"/>
      <c r="U31" s="102"/>
      <c r="V31" s="101">
        <f t="shared" si="15"/>
        <v>0</v>
      </c>
      <c r="W31" s="102"/>
      <c r="X31" s="102"/>
      <c r="Y31" s="101">
        <f t="shared" si="3"/>
        <v>0</v>
      </c>
      <c r="Z31" s="101">
        <f t="shared" si="16"/>
        <v>0</v>
      </c>
      <c r="AA31" s="103" t="e">
        <f t="shared" si="4"/>
        <v>#DIV/0!</v>
      </c>
      <c r="AB31" s="101">
        <f t="shared" si="17"/>
        <v>0</v>
      </c>
      <c r="AC31" s="102"/>
      <c r="AD31" s="103">
        <f t="shared" si="5"/>
        <v>0</v>
      </c>
      <c r="AE31" s="102"/>
      <c r="AF31" s="102"/>
      <c r="AG31" s="102"/>
      <c r="AH31" s="102"/>
      <c r="AI31" s="136">
        <f t="shared" si="6"/>
        <v>0</v>
      </c>
      <c r="AJ31" s="102"/>
      <c r="AK31" s="104">
        <f t="shared" si="18"/>
        <v>0</v>
      </c>
      <c r="AL31" s="105">
        <f t="shared" si="19"/>
        <v>0</v>
      </c>
      <c r="AM31" s="106"/>
      <c r="AN31" s="107">
        <f t="shared" si="7"/>
        <v>0</v>
      </c>
      <c r="AO31" s="108">
        <f t="shared" si="8"/>
        <v>135.31</v>
      </c>
      <c r="AP31" s="108">
        <f t="shared" si="9"/>
        <v>0</v>
      </c>
      <c r="AQ31" s="108">
        <f t="shared" si="20"/>
        <v>0</v>
      </c>
      <c r="AR31" s="108">
        <f t="shared" si="21"/>
        <v>0</v>
      </c>
      <c r="AS31" s="108">
        <f t="array" ref="AS31">_xlfn.IFS(S31=0,AL31,S31&lt;0,AL31/-S31,S31&gt;0,AL31/S31)</f>
        <v>0</v>
      </c>
      <c r="AT31" s="103">
        <f t="shared" si="23"/>
        <v>0</v>
      </c>
      <c r="AU31" s="103">
        <f t="shared" si="24"/>
        <v>0</v>
      </c>
      <c r="AV31" s="109"/>
      <c r="AW31" s="104">
        <f t="shared" si="12"/>
        <v>0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0</v>
      </c>
      <c r="F32" s="101"/>
      <c r="G32" s="101"/>
      <c r="H32" s="101"/>
      <c r="I32" s="101">
        <v>135.31</v>
      </c>
      <c r="J32" s="101">
        <f t="shared" si="0"/>
        <v>0</v>
      </c>
      <c r="K32" s="98"/>
      <c r="L32" s="98"/>
      <c r="M32" s="98"/>
      <c r="N32" s="98"/>
      <c r="O32" s="189">
        <f t="shared" si="1"/>
        <v>0</v>
      </c>
      <c r="P32" s="101">
        <f t="shared" si="22"/>
        <v>0</v>
      </c>
      <c r="Q32" s="102"/>
      <c r="R32" s="102"/>
      <c r="S32" s="101">
        <f t="shared" si="14"/>
        <v>0</v>
      </c>
      <c r="T32" s="102"/>
      <c r="U32" s="102"/>
      <c r="V32" s="101">
        <f t="shared" si="15"/>
        <v>0</v>
      </c>
      <c r="W32" s="102"/>
      <c r="X32" s="102"/>
      <c r="Y32" s="101">
        <f t="shared" si="3"/>
        <v>0</v>
      </c>
      <c r="Z32" s="101">
        <f t="shared" si="16"/>
        <v>0</v>
      </c>
      <c r="AA32" s="103" t="e">
        <f t="shared" si="4"/>
        <v>#DIV/0!</v>
      </c>
      <c r="AB32" s="101">
        <f t="shared" si="17"/>
        <v>0</v>
      </c>
      <c r="AC32" s="102"/>
      <c r="AD32" s="103">
        <f t="shared" si="5"/>
        <v>0</v>
      </c>
      <c r="AE32" s="102"/>
      <c r="AF32" s="102"/>
      <c r="AG32" s="102"/>
      <c r="AH32" s="102"/>
      <c r="AI32" s="136">
        <f t="shared" si="6"/>
        <v>0</v>
      </c>
      <c r="AJ32" s="102"/>
      <c r="AK32" s="104">
        <f t="shared" si="18"/>
        <v>0</v>
      </c>
      <c r="AL32" s="105">
        <f t="shared" si="19"/>
        <v>0</v>
      </c>
      <c r="AM32" s="106"/>
      <c r="AN32" s="107">
        <f t="shared" si="7"/>
        <v>0</v>
      </c>
      <c r="AO32" s="108">
        <f t="shared" si="8"/>
        <v>135.31</v>
      </c>
      <c r="AP32" s="108">
        <f t="shared" si="9"/>
        <v>0</v>
      </c>
      <c r="AQ32" s="108">
        <f t="shared" si="20"/>
        <v>0</v>
      </c>
      <c r="AR32" s="108">
        <f t="shared" si="21"/>
        <v>0</v>
      </c>
      <c r="AS32" s="108">
        <f t="array" ref="AS32">_xlfn.IFS(S32=0,AL32,S32&lt;0,AL32/-S32,S32&gt;0,AL32/S32)</f>
        <v>0</v>
      </c>
      <c r="AT32" s="103">
        <f t="shared" si="23"/>
        <v>0</v>
      </c>
      <c r="AU32" s="103">
        <f t="shared" si="24"/>
        <v>0</v>
      </c>
      <c r="AV32" s="109"/>
      <c r="AW32" s="104">
        <f t="shared" si="12"/>
        <v>0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/>
      <c r="G33" s="101"/>
      <c r="H33" s="101"/>
      <c r="I33" s="101">
        <v>129.46</v>
      </c>
      <c r="J33" s="101">
        <f t="shared" si="0"/>
        <v>0</v>
      </c>
      <c r="K33" s="98"/>
      <c r="L33" s="98"/>
      <c r="M33" s="98"/>
      <c r="N33" s="98"/>
      <c r="O33" s="189">
        <f t="shared" si="1"/>
        <v>0</v>
      </c>
      <c r="P33" s="101">
        <f t="shared" si="22"/>
        <v>0</v>
      </c>
      <c r="Q33" s="102"/>
      <c r="R33" s="102"/>
      <c r="S33" s="101">
        <f t="shared" si="14"/>
        <v>0</v>
      </c>
      <c r="T33" s="102"/>
      <c r="U33" s="102"/>
      <c r="V33" s="101">
        <f t="shared" si="15"/>
        <v>0</v>
      </c>
      <c r="W33" s="102"/>
      <c r="X33" s="102"/>
      <c r="Y33" s="101">
        <f t="shared" si="3"/>
        <v>0</v>
      </c>
      <c r="Z33" s="101">
        <f t="shared" si="16"/>
        <v>0</v>
      </c>
      <c r="AA33" s="103" t="e">
        <f t="shared" si="4"/>
        <v>#DIV/0!</v>
      </c>
      <c r="AB33" s="101">
        <f t="shared" si="17"/>
        <v>0</v>
      </c>
      <c r="AC33" s="102"/>
      <c r="AD33" s="103">
        <f t="shared" si="5"/>
        <v>0</v>
      </c>
      <c r="AE33" s="102"/>
      <c r="AF33" s="102"/>
      <c r="AG33" s="102"/>
      <c r="AH33" s="102"/>
      <c r="AI33" s="136">
        <f t="shared" si="6"/>
        <v>0</v>
      </c>
      <c r="AJ33" s="102"/>
      <c r="AK33" s="104">
        <f t="shared" si="18"/>
        <v>0</v>
      </c>
      <c r="AL33" s="105">
        <f t="shared" si="19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0"/>
        <v>0</v>
      </c>
      <c r="AR33" s="108">
        <f t="shared" si="21"/>
        <v>0</v>
      </c>
      <c r="AS33" s="108">
        <f t="array" ref="AS33">_xlfn.IFS(S33=0,AL33,S33&lt;0,AL33/-S33,S33&gt;0,AL33/S33)</f>
        <v>0</v>
      </c>
      <c r="AT33" s="103">
        <f t="shared" si="23"/>
        <v>0</v>
      </c>
      <c r="AU33" s="103">
        <f t="shared" si="24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0</v>
      </c>
      <c r="F34" s="101"/>
      <c r="G34" s="101"/>
      <c r="H34" s="101"/>
      <c r="I34" s="101">
        <v>117.76</v>
      </c>
      <c r="J34" s="101">
        <f t="shared" si="0"/>
        <v>0</v>
      </c>
      <c r="K34" s="98"/>
      <c r="L34" s="98"/>
      <c r="M34" s="98"/>
      <c r="N34" s="98"/>
      <c r="O34" s="189">
        <f t="shared" si="1"/>
        <v>0</v>
      </c>
      <c r="P34" s="101">
        <f t="shared" si="22"/>
        <v>0</v>
      </c>
      <c r="Q34" s="102"/>
      <c r="R34" s="102"/>
      <c r="S34" s="101">
        <f t="shared" si="14"/>
        <v>0</v>
      </c>
      <c r="T34" s="102"/>
      <c r="U34" s="102"/>
      <c r="V34" s="101">
        <f t="shared" si="15"/>
        <v>0</v>
      </c>
      <c r="W34" s="102"/>
      <c r="X34" s="102"/>
      <c r="Y34" s="101">
        <f t="shared" si="3"/>
        <v>0</v>
      </c>
      <c r="Z34" s="101">
        <f t="shared" si="16"/>
        <v>0</v>
      </c>
      <c r="AA34" s="103" t="e">
        <f t="shared" si="4"/>
        <v>#DIV/0!</v>
      </c>
      <c r="AB34" s="101">
        <f t="shared" si="17"/>
        <v>0</v>
      </c>
      <c r="AC34" s="102"/>
      <c r="AD34" s="103">
        <f t="shared" si="5"/>
        <v>0</v>
      </c>
      <c r="AE34" s="102"/>
      <c r="AF34" s="102"/>
      <c r="AG34" s="102"/>
      <c r="AH34" s="102"/>
      <c r="AI34" s="136">
        <f t="shared" si="6"/>
        <v>0</v>
      </c>
      <c r="AJ34" s="102"/>
      <c r="AK34" s="104">
        <f t="shared" si="18"/>
        <v>0</v>
      </c>
      <c r="AL34" s="105">
        <f t="shared" si="19"/>
        <v>0</v>
      </c>
      <c r="AM34" s="106"/>
      <c r="AN34" s="107">
        <f t="shared" si="7"/>
        <v>0</v>
      </c>
      <c r="AO34" s="108">
        <f t="shared" si="8"/>
        <v>117.76</v>
      </c>
      <c r="AP34" s="108">
        <f t="shared" si="9"/>
        <v>0</v>
      </c>
      <c r="AQ34" s="108">
        <f t="shared" si="20"/>
        <v>0</v>
      </c>
      <c r="AR34" s="108">
        <f t="shared" si="21"/>
        <v>0</v>
      </c>
      <c r="AS34" s="108">
        <f t="array" ref="AS34">_xlfn.IFS(S34=0,AL34,S34&lt;0,AL34/-S34,S34&gt;0,AL34/S34)</f>
        <v>0</v>
      </c>
      <c r="AT34" s="103">
        <f t="shared" si="23"/>
        <v>0</v>
      </c>
      <c r="AU34" s="103">
        <f t="shared" si="24"/>
        <v>0</v>
      </c>
      <c r="AV34" s="109"/>
      <c r="AW34" s="104">
        <f t="shared" si="12"/>
        <v>0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0</v>
      </c>
      <c r="F35" s="101"/>
      <c r="G35" s="101"/>
      <c r="H35" s="101"/>
      <c r="I35" s="101">
        <v>117.76</v>
      </c>
      <c r="J35" s="101">
        <f t="shared" si="0"/>
        <v>0</v>
      </c>
      <c r="K35" s="98"/>
      <c r="L35" s="98"/>
      <c r="M35" s="98"/>
      <c r="N35" s="98"/>
      <c r="O35" s="189">
        <f t="shared" si="1"/>
        <v>0</v>
      </c>
      <c r="P35" s="101">
        <f t="shared" si="22"/>
        <v>0</v>
      </c>
      <c r="Q35" s="102"/>
      <c r="R35" s="102"/>
      <c r="S35" s="101">
        <f t="shared" si="14"/>
        <v>0</v>
      </c>
      <c r="T35" s="102"/>
      <c r="U35" s="102"/>
      <c r="V35" s="101">
        <f t="shared" si="15"/>
        <v>0</v>
      </c>
      <c r="W35" s="102"/>
      <c r="X35" s="102"/>
      <c r="Y35" s="101">
        <f t="shared" si="3"/>
        <v>0</v>
      </c>
      <c r="Z35" s="101">
        <f t="shared" si="16"/>
        <v>0</v>
      </c>
      <c r="AA35" s="103" t="e">
        <f t="shared" ref="AA35:AA56" si="25">Y35/$Y$76</f>
        <v>#DIV/0!</v>
      </c>
      <c r="AB35" s="101">
        <f t="shared" si="17"/>
        <v>0</v>
      </c>
      <c r="AC35" s="102"/>
      <c r="AD35" s="103">
        <f t="shared" si="5"/>
        <v>0</v>
      </c>
      <c r="AE35" s="102"/>
      <c r="AF35" s="102"/>
      <c r="AG35" s="102"/>
      <c r="AH35" s="102"/>
      <c r="AI35" s="136">
        <f t="shared" ref="AI35:AI56" si="26">IFERROR($AI$76*H35/$H$76,0)</f>
        <v>0</v>
      </c>
      <c r="AJ35" s="102"/>
      <c r="AK35" s="104">
        <f t="shared" si="18"/>
        <v>0</v>
      </c>
      <c r="AL35" s="105">
        <f t="shared" si="19"/>
        <v>0</v>
      </c>
      <c r="AM35" s="106"/>
      <c r="AN35" s="107">
        <f t="shared" si="7"/>
        <v>0</v>
      </c>
      <c r="AO35" s="108">
        <f t="shared" si="8"/>
        <v>117.76</v>
      </c>
      <c r="AP35" s="108">
        <f t="shared" si="9"/>
        <v>0</v>
      </c>
      <c r="AQ35" s="108">
        <f t="shared" si="20"/>
        <v>0</v>
      </c>
      <c r="AR35" s="108">
        <f t="shared" si="21"/>
        <v>0</v>
      </c>
      <c r="AS35" s="108">
        <f t="array" ref="AS35">_xlfn.IFS(S35=0,AL35,S35&lt;0,AL35/-S35,S35&gt;0,AL35/S35)</f>
        <v>0</v>
      </c>
      <c r="AT35" s="103">
        <f t="shared" si="23"/>
        <v>0</v>
      </c>
      <c r="AU35" s="103">
        <f t="shared" si="24"/>
        <v>0</v>
      </c>
      <c r="AV35" s="109"/>
      <c r="AW35" s="104">
        <f t="shared" si="12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0</v>
      </c>
      <c r="F36" s="101"/>
      <c r="G36" s="101"/>
      <c r="H36" s="101"/>
      <c r="I36" s="101">
        <v>117.76</v>
      </c>
      <c r="J36" s="101">
        <f t="shared" si="0"/>
        <v>0</v>
      </c>
      <c r="K36" s="98"/>
      <c r="L36" s="98"/>
      <c r="M36" s="98"/>
      <c r="N36" s="98"/>
      <c r="O36" s="189">
        <f t="shared" si="1"/>
        <v>0</v>
      </c>
      <c r="P36" s="101">
        <f t="shared" si="22"/>
        <v>0</v>
      </c>
      <c r="Q36" s="102"/>
      <c r="R36" s="102"/>
      <c r="S36" s="101">
        <f t="shared" si="14"/>
        <v>0</v>
      </c>
      <c r="T36" s="102"/>
      <c r="U36" s="102"/>
      <c r="V36" s="101">
        <f t="shared" si="15"/>
        <v>0</v>
      </c>
      <c r="W36" s="102"/>
      <c r="X36" s="102"/>
      <c r="Y36" s="101">
        <f t="shared" si="3"/>
        <v>0</v>
      </c>
      <c r="Z36" s="101">
        <f t="shared" si="16"/>
        <v>0</v>
      </c>
      <c r="AA36" s="103" t="e">
        <f t="shared" si="25"/>
        <v>#DIV/0!</v>
      </c>
      <c r="AB36" s="101">
        <f t="shared" si="17"/>
        <v>0</v>
      </c>
      <c r="AC36" s="102"/>
      <c r="AD36" s="103">
        <f t="shared" si="5"/>
        <v>0</v>
      </c>
      <c r="AE36" s="102"/>
      <c r="AF36" s="102"/>
      <c r="AG36" s="102"/>
      <c r="AH36" s="102"/>
      <c r="AI36" s="136">
        <f t="shared" si="26"/>
        <v>0</v>
      </c>
      <c r="AJ36" s="102"/>
      <c r="AK36" s="104">
        <f t="shared" si="18"/>
        <v>0</v>
      </c>
      <c r="AL36" s="105">
        <f t="shared" si="19"/>
        <v>0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0"/>
        <v>0</v>
      </c>
      <c r="AR36" s="108">
        <f t="shared" si="21"/>
        <v>0</v>
      </c>
      <c r="AS36" s="108">
        <f t="array" ref="AS36">_xlfn.IFS(S36=0,AL36,S36&lt;0,AL36/-S36,S36&gt;0,AL36/S36)</f>
        <v>0</v>
      </c>
      <c r="AT36" s="103">
        <f t="shared" si="23"/>
        <v>0</v>
      </c>
      <c r="AU36" s="103">
        <f t="shared" si="24"/>
        <v>0</v>
      </c>
      <c r="AV36" s="109"/>
      <c r="AW36" s="104">
        <f t="shared" si="12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0</v>
      </c>
      <c r="F37" s="101"/>
      <c r="G37" s="101"/>
      <c r="H37" s="101"/>
      <c r="I37" s="101">
        <v>218.89</v>
      </c>
      <c r="J37" s="101">
        <f t="shared" si="0"/>
        <v>0</v>
      </c>
      <c r="K37" s="98"/>
      <c r="L37" s="98"/>
      <c r="M37" s="98"/>
      <c r="N37" s="98"/>
      <c r="O37" s="189">
        <f t="shared" si="1"/>
        <v>0</v>
      </c>
      <c r="P37" s="101">
        <f t="shared" si="22"/>
        <v>0</v>
      </c>
      <c r="Q37" s="102"/>
      <c r="R37" s="102"/>
      <c r="S37" s="101">
        <f t="shared" si="14"/>
        <v>0</v>
      </c>
      <c r="T37" s="102"/>
      <c r="U37" s="102"/>
      <c r="V37" s="101">
        <f t="shared" si="15"/>
        <v>0</v>
      </c>
      <c r="W37" s="102"/>
      <c r="X37" s="102"/>
      <c r="Y37" s="101">
        <f t="shared" si="3"/>
        <v>0</v>
      </c>
      <c r="Z37" s="101">
        <f t="shared" si="16"/>
        <v>0</v>
      </c>
      <c r="AA37" s="103" t="e">
        <f t="shared" si="25"/>
        <v>#DIV/0!</v>
      </c>
      <c r="AB37" s="101">
        <f t="shared" si="17"/>
        <v>0</v>
      </c>
      <c r="AC37" s="102"/>
      <c r="AD37" s="103">
        <f t="shared" si="5"/>
        <v>0</v>
      </c>
      <c r="AE37" s="102"/>
      <c r="AF37" s="102"/>
      <c r="AG37" s="102"/>
      <c r="AH37" s="102"/>
      <c r="AI37" s="136">
        <f t="shared" si="26"/>
        <v>0</v>
      </c>
      <c r="AJ37" s="102"/>
      <c r="AK37" s="104">
        <f t="shared" si="18"/>
        <v>0</v>
      </c>
      <c r="AL37" s="105">
        <f t="shared" si="19"/>
        <v>0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0"/>
        <v>0</v>
      </c>
      <c r="AR37" s="108">
        <f t="shared" si="21"/>
        <v>0</v>
      </c>
      <c r="AS37" s="108">
        <f t="array" ref="AS37">_xlfn.IFS(S37=0,AL37,S37&lt;0,AL37/-S37,S37&gt;0,AL37/S37)</f>
        <v>0</v>
      </c>
      <c r="AT37" s="103">
        <f t="shared" si="23"/>
        <v>0</v>
      </c>
      <c r="AU37" s="103">
        <f t="shared" si="24"/>
        <v>0</v>
      </c>
      <c r="AV37" s="109"/>
      <c r="AW37" s="104">
        <f t="shared" si="12"/>
        <v>0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0</v>
      </c>
      <c r="F38" s="101"/>
      <c r="G38" s="101"/>
      <c r="H38" s="101"/>
      <c r="I38" s="101">
        <v>218.89</v>
      </c>
      <c r="J38" s="101">
        <f t="shared" si="0"/>
        <v>0</v>
      </c>
      <c r="K38" s="98"/>
      <c r="L38" s="98"/>
      <c r="M38" s="98"/>
      <c r="N38" s="98"/>
      <c r="O38" s="189">
        <f t="shared" si="1"/>
        <v>0</v>
      </c>
      <c r="P38" s="101">
        <f t="shared" si="22"/>
        <v>0</v>
      </c>
      <c r="Q38" s="102"/>
      <c r="R38" s="102"/>
      <c r="S38" s="101">
        <f t="shared" si="14"/>
        <v>0</v>
      </c>
      <c r="T38" s="102"/>
      <c r="U38" s="102"/>
      <c r="V38" s="101">
        <f t="shared" si="15"/>
        <v>0</v>
      </c>
      <c r="W38" s="102"/>
      <c r="X38" s="102"/>
      <c r="Y38" s="101">
        <f t="shared" si="3"/>
        <v>0</v>
      </c>
      <c r="Z38" s="101">
        <f t="shared" si="16"/>
        <v>0</v>
      </c>
      <c r="AA38" s="103" t="e">
        <f t="shared" si="25"/>
        <v>#DIV/0!</v>
      </c>
      <c r="AB38" s="101">
        <f t="shared" si="17"/>
        <v>0</v>
      </c>
      <c r="AC38" s="102"/>
      <c r="AD38" s="103">
        <f t="shared" si="5"/>
        <v>0</v>
      </c>
      <c r="AE38" s="102"/>
      <c r="AF38" s="102"/>
      <c r="AG38" s="102"/>
      <c r="AH38" s="102"/>
      <c r="AI38" s="136">
        <f t="shared" si="26"/>
        <v>0</v>
      </c>
      <c r="AJ38" s="102"/>
      <c r="AK38" s="104">
        <f t="shared" si="18"/>
        <v>0</v>
      </c>
      <c r="AL38" s="105">
        <f t="shared" si="19"/>
        <v>0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0"/>
        <v>0</v>
      </c>
      <c r="AR38" s="108">
        <f t="shared" si="21"/>
        <v>0</v>
      </c>
      <c r="AS38" s="108">
        <f t="array" ref="AS38">_xlfn.IFS(S38=0,AL38,S38&lt;0,AL38/-S38,S38&gt;0,AL38/S38)</f>
        <v>0</v>
      </c>
      <c r="AT38" s="103">
        <f t="shared" si="23"/>
        <v>0</v>
      </c>
      <c r="AU38" s="103">
        <f t="shared" si="24"/>
        <v>0</v>
      </c>
      <c r="AV38" s="109"/>
      <c r="AW38" s="104">
        <f t="shared" si="12"/>
        <v>0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0</v>
      </c>
      <c r="F39" s="101"/>
      <c r="G39" s="101"/>
      <c r="H39" s="101"/>
      <c r="I39" s="101">
        <v>178.89</v>
      </c>
      <c r="J39" s="101">
        <f t="shared" si="0"/>
        <v>0</v>
      </c>
      <c r="K39" s="98"/>
      <c r="L39" s="98"/>
      <c r="M39" s="98"/>
      <c r="N39" s="98"/>
      <c r="O39" s="189">
        <f t="shared" si="1"/>
        <v>0</v>
      </c>
      <c r="P39" s="101">
        <f t="shared" si="22"/>
        <v>0</v>
      </c>
      <c r="Q39" s="102"/>
      <c r="R39" s="102"/>
      <c r="S39" s="101">
        <f t="shared" si="14"/>
        <v>0</v>
      </c>
      <c r="T39" s="102"/>
      <c r="U39" s="102"/>
      <c r="V39" s="101">
        <f t="shared" si="15"/>
        <v>0</v>
      </c>
      <c r="W39" s="102"/>
      <c r="X39" s="102"/>
      <c r="Y39" s="101">
        <f t="shared" si="3"/>
        <v>0</v>
      </c>
      <c r="Z39" s="101">
        <f t="shared" si="16"/>
        <v>0</v>
      </c>
      <c r="AA39" s="103" t="e">
        <f t="shared" si="25"/>
        <v>#DIV/0!</v>
      </c>
      <c r="AB39" s="101">
        <f t="shared" si="17"/>
        <v>0</v>
      </c>
      <c r="AC39" s="102"/>
      <c r="AD39" s="103">
        <f t="shared" si="5"/>
        <v>0</v>
      </c>
      <c r="AE39" s="102"/>
      <c r="AF39" s="102"/>
      <c r="AG39" s="102"/>
      <c r="AH39" s="102"/>
      <c r="AI39" s="136">
        <f t="shared" si="26"/>
        <v>0</v>
      </c>
      <c r="AJ39" s="102"/>
      <c r="AK39" s="104">
        <f t="shared" si="18"/>
        <v>0</v>
      </c>
      <c r="AL39" s="105">
        <f t="shared" si="19"/>
        <v>0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0"/>
        <v>0</v>
      </c>
      <c r="AR39" s="108">
        <f t="shared" si="21"/>
        <v>0</v>
      </c>
      <c r="AS39" s="108">
        <f t="array" ref="AS39">_xlfn.IFS(S39=0,AL39,S39&lt;0,AL39/-S39,S39&gt;0,AL39/S39)</f>
        <v>0</v>
      </c>
      <c r="AT39" s="103">
        <f t="shared" si="23"/>
        <v>0</v>
      </c>
      <c r="AU39" s="103">
        <f t="shared" si="24"/>
        <v>0</v>
      </c>
      <c r="AV39" s="109"/>
      <c r="AW39" s="104">
        <f t="shared" si="12"/>
        <v>0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0</v>
      </c>
      <c r="F40" s="101"/>
      <c r="G40" s="101"/>
      <c r="H40" s="101"/>
      <c r="I40" s="101">
        <v>178.89</v>
      </c>
      <c r="J40" s="101">
        <f t="shared" si="0"/>
        <v>0</v>
      </c>
      <c r="K40" s="98"/>
      <c r="L40" s="98"/>
      <c r="M40" s="98"/>
      <c r="N40" s="98"/>
      <c r="O40" s="189">
        <f t="shared" si="1"/>
        <v>0</v>
      </c>
      <c r="P40" s="101">
        <f t="shared" si="22"/>
        <v>0</v>
      </c>
      <c r="Q40" s="102"/>
      <c r="R40" s="102"/>
      <c r="S40" s="101">
        <f t="shared" si="14"/>
        <v>0</v>
      </c>
      <c r="T40" s="102"/>
      <c r="U40" s="102"/>
      <c r="V40" s="101">
        <f t="shared" si="15"/>
        <v>0</v>
      </c>
      <c r="W40" s="102"/>
      <c r="X40" s="102"/>
      <c r="Y40" s="101">
        <f t="shared" si="3"/>
        <v>0</v>
      </c>
      <c r="Z40" s="101">
        <f t="shared" si="16"/>
        <v>0</v>
      </c>
      <c r="AA40" s="103" t="e">
        <f t="shared" si="25"/>
        <v>#DIV/0!</v>
      </c>
      <c r="AB40" s="101">
        <f t="shared" si="17"/>
        <v>0</v>
      </c>
      <c r="AC40" s="102"/>
      <c r="AD40" s="103">
        <f t="shared" si="5"/>
        <v>0</v>
      </c>
      <c r="AE40" s="102"/>
      <c r="AF40" s="102"/>
      <c r="AG40" s="102"/>
      <c r="AH40" s="102"/>
      <c r="AI40" s="136">
        <f t="shared" si="26"/>
        <v>0</v>
      </c>
      <c r="AJ40" s="102"/>
      <c r="AK40" s="104">
        <f t="shared" si="18"/>
        <v>0</v>
      </c>
      <c r="AL40" s="105">
        <f t="shared" si="19"/>
        <v>0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0"/>
        <v>0</v>
      </c>
      <c r="AR40" s="108">
        <f t="shared" si="21"/>
        <v>0</v>
      </c>
      <c r="AS40" s="108">
        <f t="array" ref="AS40">_xlfn.IFS(S40=0,AL40,S40&lt;0,AL40/-S40,S40&gt;0,AL40/S40)</f>
        <v>0</v>
      </c>
      <c r="AT40" s="103">
        <f t="shared" si="23"/>
        <v>0</v>
      </c>
      <c r="AU40" s="103">
        <f t="shared" si="24"/>
        <v>0</v>
      </c>
      <c r="AV40" s="109"/>
      <c r="AW40" s="104">
        <f t="shared" si="12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0</v>
      </c>
      <c r="F41" s="101"/>
      <c r="G41" s="101"/>
      <c r="H41" s="101"/>
      <c r="I41" s="101">
        <v>178.89</v>
      </c>
      <c r="J41" s="101">
        <f t="shared" si="0"/>
        <v>0</v>
      </c>
      <c r="K41" s="98"/>
      <c r="L41" s="98"/>
      <c r="M41" s="98"/>
      <c r="N41" s="98"/>
      <c r="O41" s="189">
        <f t="shared" si="1"/>
        <v>0</v>
      </c>
      <c r="P41" s="101">
        <f t="shared" si="22"/>
        <v>0</v>
      </c>
      <c r="Q41" s="102"/>
      <c r="R41" s="102"/>
      <c r="S41" s="101">
        <f t="shared" si="14"/>
        <v>0</v>
      </c>
      <c r="T41" s="102"/>
      <c r="U41" s="102"/>
      <c r="V41" s="101">
        <f t="shared" si="15"/>
        <v>0</v>
      </c>
      <c r="W41" s="102"/>
      <c r="X41" s="102"/>
      <c r="Y41" s="101">
        <f t="shared" si="3"/>
        <v>0</v>
      </c>
      <c r="Z41" s="101">
        <f t="shared" si="16"/>
        <v>0</v>
      </c>
      <c r="AA41" s="103" t="e">
        <f t="shared" si="25"/>
        <v>#DIV/0!</v>
      </c>
      <c r="AB41" s="101">
        <f t="shared" si="17"/>
        <v>0</v>
      </c>
      <c r="AC41" s="102"/>
      <c r="AD41" s="103">
        <f t="shared" si="5"/>
        <v>0</v>
      </c>
      <c r="AE41" s="102"/>
      <c r="AF41" s="102"/>
      <c r="AG41" s="102"/>
      <c r="AH41" s="102"/>
      <c r="AI41" s="136">
        <f t="shared" si="26"/>
        <v>0</v>
      </c>
      <c r="AJ41" s="102"/>
      <c r="AK41" s="104">
        <f t="shared" si="18"/>
        <v>0</v>
      </c>
      <c r="AL41" s="105">
        <f t="shared" si="19"/>
        <v>0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0"/>
        <v>0</v>
      </c>
      <c r="AR41" s="108">
        <f t="shared" si="21"/>
        <v>0</v>
      </c>
      <c r="AS41" s="108">
        <f t="array" ref="AS41">_xlfn.IFS(S41=0,AL41,S41&lt;0,AL41/-S41,S41&gt;0,AL41/S41)</f>
        <v>0</v>
      </c>
      <c r="AT41" s="103">
        <f t="shared" si="23"/>
        <v>0</v>
      </c>
      <c r="AU41" s="103">
        <f t="shared" si="24"/>
        <v>0</v>
      </c>
      <c r="AV41" s="109"/>
      <c r="AW41" s="104">
        <f t="shared" si="12"/>
        <v>0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0</v>
      </c>
      <c r="F42" s="101"/>
      <c r="G42" s="101"/>
      <c r="H42" s="101"/>
      <c r="I42" s="101">
        <v>178.89</v>
      </c>
      <c r="J42" s="101">
        <f t="shared" si="0"/>
        <v>0</v>
      </c>
      <c r="K42" s="98"/>
      <c r="L42" s="98"/>
      <c r="M42" s="98"/>
      <c r="N42" s="98"/>
      <c r="O42" s="189">
        <f t="shared" si="1"/>
        <v>0</v>
      </c>
      <c r="P42" s="101">
        <f t="shared" si="22"/>
        <v>0</v>
      </c>
      <c r="Q42" s="102"/>
      <c r="R42" s="102"/>
      <c r="S42" s="101">
        <f t="shared" si="14"/>
        <v>0</v>
      </c>
      <c r="T42" s="102"/>
      <c r="U42" s="102"/>
      <c r="V42" s="101">
        <f t="shared" si="15"/>
        <v>0</v>
      </c>
      <c r="W42" s="102"/>
      <c r="X42" s="102"/>
      <c r="Y42" s="101">
        <f t="shared" si="3"/>
        <v>0</v>
      </c>
      <c r="Z42" s="101">
        <f t="shared" si="16"/>
        <v>0</v>
      </c>
      <c r="AA42" s="103" t="e">
        <f t="shared" si="25"/>
        <v>#DIV/0!</v>
      </c>
      <c r="AB42" s="101">
        <f t="shared" si="17"/>
        <v>0</v>
      </c>
      <c r="AC42" s="102"/>
      <c r="AD42" s="103">
        <f t="shared" si="5"/>
        <v>0</v>
      </c>
      <c r="AE42" s="102"/>
      <c r="AF42" s="102"/>
      <c r="AG42" s="102"/>
      <c r="AH42" s="102"/>
      <c r="AI42" s="136">
        <f t="shared" si="26"/>
        <v>0</v>
      </c>
      <c r="AJ42" s="102"/>
      <c r="AK42" s="104">
        <f t="shared" si="18"/>
        <v>0</v>
      </c>
      <c r="AL42" s="105">
        <f t="shared" si="19"/>
        <v>0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0"/>
        <v>0</v>
      </c>
      <c r="AR42" s="108">
        <f t="shared" si="21"/>
        <v>0</v>
      </c>
      <c r="AS42" s="108">
        <f t="array" ref="AS42">_xlfn.IFS(S42=0,AL42,S42&lt;0,AL42/-S42,S42&gt;0,AL42/S42)</f>
        <v>0</v>
      </c>
      <c r="AT42" s="103">
        <f t="shared" si="23"/>
        <v>0</v>
      </c>
      <c r="AU42" s="103">
        <f t="shared" si="24"/>
        <v>0</v>
      </c>
      <c r="AV42" s="109"/>
      <c r="AW42" s="104">
        <f t="shared" si="12"/>
        <v>0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0</v>
      </c>
      <c r="F43" s="101"/>
      <c r="G43" s="101"/>
      <c r="H43" s="101"/>
      <c r="I43" s="101">
        <v>178.89</v>
      </c>
      <c r="J43" s="101">
        <f t="shared" si="0"/>
        <v>0</v>
      </c>
      <c r="K43" s="98"/>
      <c r="L43" s="98"/>
      <c r="M43" s="98"/>
      <c r="N43" s="98"/>
      <c r="O43" s="189">
        <f t="shared" si="1"/>
        <v>0</v>
      </c>
      <c r="P43" s="101">
        <f t="shared" si="22"/>
        <v>0</v>
      </c>
      <c r="Q43" s="102"/>
      <c r="R43" s="102"/>
      <c r="S43" s="101">
        <f t="shared" si="14"/>
        <v>0</v>
      </c>
      <c r="T43" s="102"/>
      <c r="U43" s="102"/>
      <c r="V43" s="101">
        <f t="shared" si="15"/>
        <v>0</v>
      </c>
      <c r="W43" s="102"/>
      <c r="X43" s="102"/>
      <c r="Y43" s="101">
        <f t="shared" si="3"/>
        <v>0</v>
      </c>
      <c r="Z43" s="101">
        <f t="shared" si="16"/>
        <v>0</v>
      </c>
      <c r="AA43" s="103" t="e">
        <f t="shared" si="25"/>
        <v>#DIV/0!</v>
      </c>
      <c r="AB43" s="101">
        <f t="shared" si="17"/>
        <v>0</v>
      </c>
      <c r="AC43" s="102"/>
      <c r="AD43" s="103">
        <f t="shared" si="5"/>
        <v>0</v>
      </c>
      <c r="AE43" s="102"/>
      <c r="AF43" s="102"/>
      <c r="AG43" s="102"/>
      <c r="AH43" s="102"/>
      <c r="AI43" s="136">
        <f t="shared" si="26"/>
        <v>0</v>
      </c>
      <c r="AJ43" s="102"/>
      <c r="AK43" s="104">
        <f t="shared" si="18"/>
        <v>0</v>
      </c>
      <c r="AL43" s="105">
        <f t="shared" si="19"/>
        <v>0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0"/>
        <v>0</v>
      </c>
      <c r="AR43" s="108">
        <f t="shared" si="21"/>
        <v>0</v>
      </c>
      <c r="AS43" s="108">
        <f t="array" ref="AS43">_xlfn.IFS(S43=0,AL43,S43&lt;0,AL43/-S43,S43&gt;0,AL43/S43)</f>
        <v>0</v>
      </c>
      <c r="AT43" s="103">
        <f t="shared" si="23"/>
        <v>0</v>
      </c>
      <c r="AU43" s="103">
        <f t="shared" si="24"/>
        <v>0</v>
      </c>
      <c r="AV43" s="109"/>
      <c r="AW43" s="104">
        <f t="shared" si="12"/>
        <v>0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0</v>
      </c>
      <c r="F44" s="101"/>
      <c r="G44" s="101"/>
      <c r="H44" s="101"/>
      <c r="I44" s="101">
        <v>228.89</v>
      </c>
      <c r="J44" s="101">
        <f t="shared" si="0"/>
        <v>0</v>
      </c>
      <c r="K44" s="98"/>
      <c r="L44" s="98"/>
      <c r="M44" s="98"/>
      <c r="N44" s="98"/>
      <c r="O44" s="189">
        <f t="shared" si="1"/>
        <v>0</v>
      </c>
      <c r="P44" s="101">
        <f t="shared" si="22"/>
        <v>0</v>
      </c>
      <c r="Q44" s="102"/>
      <c r="R44" s="102"/>
      <c r="S44" s="101">
        <f t="shared" si="14"/>
        <v>0</v>
      </c>
      <c r="T44" s="102"/>
      <c r="U44" s="102"/>
      <c r="V44" s="101">
        <f t="shared" si="15"/>
        <v>0</v>
      </c>
      <c r="W44" s="102"/>
      <c r="X44" s="102"/>
      <c r="Y44" s="101">
        <f t="shared" si="3"/>
        <v>0</v>
      </c>
      <c r="Z44" s="101">
        <f t="shared" si="16"/>
        <v>0</v>
      </c>
      <c r="AA44" s="103" t="e">
        <f t="shared" si="25"/>
        <v>#DIV/0!</v>
      </c>
      <c r="AB44" s="101">
        <f t="shared" si="17"/>
        <v>0</v>
      </c>
      <c r="AC44" s="102"/>
      <c r="AD44" s="103">
        <f t="shared" si="5"/>
        <v>0</v>
      </c>
      <c r="AE44" s="102"/>
      <c r="AF44" s="102"/>
      <c r="AG44" s="102"/>
      <c r="AH44" s="102"/>
      <c r="AI44" s="136">
        <f t="shared" si="26"/>
        <v>0</v>
      </c>
      <c r="AJ44" s="102"/>
      <c r="AK44" s="104">
        <f t="shared" si="18"/>
        <v>0</v>
      </c>
      <c r="AL44" s="105">
        <f t="shared" si="19"/>
        <v>0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0"/>
        <v>0</v>
      </c>
      <c r="AR44" s="108">
        <f t="shared" si="21"/>
        <v>0</v>
      </c>
      <c r="AS44" s="108">
        <f t="array" ref="AS44">_xlfn.IFS(S44=0,AL44,S44&lt;0,AL44/-S44,S44&gt;0,AL44/S44)</f>
        <v>0</v>
      </c>
      <c r="AT44" s="103">
        <f t="shared" si="23"/>
        <v>0</v>
      </c>
      <c r="AU44" s="103">
        <f t="shared" si="24"/>
        <v>0</v>
      </c>
      <c r="AV44" s="109"/>
      <c r="AW44" s="104">
        <f t="shared" si="12"/>
        <v>0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0</v>
      </c>
      <c r="F45" s="101"/>
      <c r="G45" s="101"/>
      <c r="H45" s="101"/>
      <c r="I45" s="101">
        <v>228.89</v>
      </c>
      <c r="J45" s="101">
        <f t="shared" si="0"/>
        <v>0</v>
      </c>
      <c r="K45" s="98"/>
      <c r="L45" s="98"/>
      <c r="M45" s="98"/>
      <c r="N45" s="98"/>
      <c r="O45" s="189">
        <f t="shared" si="1"/>
        <v>0</v>
      </c>
      <c r="P45" s="101">
        <f t="shared" si="22"/>
        <v>0</v>
      </c>
      <c r="Q45" s="102"/>
      <c r="R45" s="102"/>
      <c r="S45" s="101">
        <f t="shared" si="14"/>
        <v>0</v>
      </c>
      <c r="T45" s="102"/>
      <c r="U45" s="102"/>
      <c r="V45" s="101">
        <f t="shared" si="15"/>
        <v>0</v>
      </c>
      <c r="W45" s="102"/>
      <c r="X45" s="102"/>
      <c r="Y45" s="101">
        <f t="shared" si="3"/>
        <v>0</v>
      </c>
      <c r="Z45" s="101">
        <f t="shared" si="16"/>
        <v>0</v>
      </c>
      <c r="AA45" s="103" t="e">
        <f t="shared" si="25"/>
        <v>#DIV/0!</v>
      </c>
      <c r="AB45" s="101">
        <f t="shared" si="17"/>
        <v>0</v>
      </c>
      <c r="AC45" s="102"/>
      <c r="AD45" s="103">
        <f t="shared" si="5"/>
        <v>0</v>
      </c>
      <c r="AE45" s="102"/>
      <c r="AF45" s="102"/>
      <c r="AG45" s="102"/>
      <c r="AH45" s="102"/>
      <c r="AI45" s="136">
        <f t="shared" si="26"/>
        <v>0</v>
      </c>
      <c r="AJ45" s="102"/>
      <c r="AK45" s="104">
        <f t="shared" si="18"/>
        <v>0</v>
      </c>
      <c r="AL45" s="105">
        <f t="shared" si="19"/>
        <v>0</v>
      </c>
      <c r="AM45" s="106"/>
      <c r="AN45" s="107">
        <f t="shared" si="7"/>
        <v>0</v>
      </c>
      <c r="AO45" s="108">
        <f t="shared" si="8"/>
        <v>228.89</v>
      </c>
      <c r="AP45" s="108">
        <f t="shared" si="9"/>
        <v>0</v>
      </c>
      <c r="AQ45" s="108">
        <f t="shared" si="20"/>
        <v>0</v>
      </c>
      <c r="AR45" s="108">
        <f t="shared" si="21"/>
        <v>0</v>
      </c>
      <c r="AS45" s="108">
        <f t="array" ref="AS45">_xlfn.IFS(S45=0,AL45,S45&lt;0,AL45/-S45,S45&gt;0,AL45/S45)</f>
        <v>0</v>
      </c>
      <c r="AT45" s="103">
        <f t="shared" si="23"/>
        <v>0</v>
      </c>
      <c r="AU45" s="103">
        <f t="shared" si="24"/>
        <v>0</v>
      </c>
      <c r="AV45" s="109"/>
      <c r="AW45" s="104">
        <f t="shared" si="12"/>
        <v>0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0</v>
      </c>
      <c r="F46" s="101"/>
      <c r="G46" s="101"/>
      <c r="H46" s="101"/>
      <c r="I46" s="101">
        <v>178.89</v>
      </c>
      <c r="J46" s="101">
        <f t="shared" si="0"/>
        <v>0</v>
      </c>
      <c r="K46" s="98"/>
      <c r="L46" s="98"/>
      <c r="M46" s="98"/>
      <c r="N46" s="98"/>
      <c r="O46" s="189">
        <f t="shared" si="1"/>
        <v>0</v>
      </c>
      <c r="P46" s="101">
        <f t="shared" si="22"/>
        <v>0</v>
      </c>
      <c r="Q46" s="102"/>
      <c r="R46" s="102"/>
      <c r="S46" s="101">
        <f t="shared" si="14"/>
        <v>0</v>
      </c>
      <c r="T46" s="102"/>
      <c r="U46" s="102"/>
      <c r="V46" s="101">
        <f t="shared" si="15"/>
        <v>0</v>
      </c>
      <c r="W46" s="102"/>
      <c r="X46" s="102"/>
      <c r="Y46" s="101">
        <f t="shared" si="3"/>
        <v>0</v>
      </c>
      <c r="Z46" s="101">
        <f t="shared" si="16"/>
        <v>0</v>
      </c>
      <c r="AA46" s="103" t="e">
        <f t="shared" si="25"/>
        <v>#DIV/0!</v>
      </c>
      <c r="AB46" s="101">
        <f t="shared" si="17"/>
        <v>0</v>
      </c>
      <c r="AC46" s="102"/>
      <c r="AD46" s="103">
        <f t="shared" si="5"/>
        <v>0</v>
      </c>
      <c r="AE46" s="102"/>
      <c r="AF46" s="102"/>
      <c r="AG46" s="102"/>
      <c r="AH46" s="102"/>
      <c r="AI46" s="136">
        <f t="shared" si="26"/>
        <v>0</v>
      </c>
      <c r="AJ46" s="102"/>
      <c r="AK46" s="104">
        <f t="shared" si="18"/>
        <v>0</v>
      </c>
      <c r="AL46" s="105">
        <f t="shared" si="19"/>
        <v>0</v>
      </c>
      <c r="AM46" s="106"/>
      <c r="AN46" s="107">
        <f t="shared" si="7"/>
        <v>0</v>
      </c>
      <c r="AO46" s="108">
        <f t="shared" si="8"/>
        <v>178.89</v>
      </c>
      <c r="AP46" s="108">
        <f t="shared" si="9"/>
        <v>0</v>
      </c>
      <c r="AQ46" s="108">
        <f t="shared" si="20"/>
        <v>0</v>
      </c>
      <c r="AR46" s="108">
        <f t="shared" si="21"/>
        <v>0</v>
      </c>
      <c r="AS46" s="108">
        <f t="array" ref="AS46">_xlfn.IFS(S46=0,AL46,S46&lt;0,AL46/-S46,S46&gt;0,AL46/S46)</f>
        <v>0</v>
      </c>
      <c r="AT46" s="103">
        <f t="shared" si="23"/>
        <v>0</v>
      </c>
      <c r="AU46" s="103">
        <f t="shared" si="24"/>
        <v>0</v>
      </c>
      <c r="AV46" s="109"/>
      <c r="AW46" s="104">
        <f t="shared" si="12"/>
        <v>0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0</v>
      </c>
      <c r="F47" s="101"/>
      <c r="G47" s="101"/>
      <c r="H47" s="101"/>
      <c r="I47" s="101">
        <v>178.89</v>
      </c>
      <c r="J47" s="101">
        <f t="shared" si="0"/>
        <v>0</v>
      </c>
      <c r="K47" s="98"/>
      <c r="L47" s="98"/>
      <c r="M47" s="98"/>
      <c r="N47" s="98"/>
      <c r="O47" s="189">
        <f t="shared" si="1"/>
        <v>0</v>
      </c>
      <c r="P47" s="101">
        <f t="shared" si="22"/>
        <v>0</v>
      </c>
      <c r="Q47" s="102"/>
      <c r="R47" s="102"/>
      <c r="S47" s="101">
        <f t="shared" si="14"/>
        <v>0</v>
      </c>
      <c r="T47" s="102"/>
      <c r="U47" s="102"/>
      <c r="V47" s="101">
        <f t="shared" si="15"/>
        <v>0</v>
      </c>
      <c r="W47" s="102"/>
      <c r="X47" s="102"/>
      <c r="Y47" s="101">
        <f t="shared" si="3"/>
        <v>0</v>
      </c>
      <c r="Z47" s="101">
        <f t="shared" si="16"/>
        <v>0</v>
      </c>
      <c r="AA47" s="103" t="e">
        <f t="shared" si="25"/>
        <v>#DIV/0!</v>
      </c>
      <c r="AB47" s="101">
        <f t="shared" si="17"/>
        <v>0</v>
      </c>
      <c r="AC47" s="102"/>
      <c r="AD47" s="103">
        <f t="shared" si="5"/>
        <v>0</v>
      </c>
      <c r="AE47" s="102"/>
      <c r="AF47" s="102"/>
      <c r="AG47" s="102"/>
      <c r="AH47" s="102"/>
      <c r="AI47" s="136">
        <f t="shared" si="26"/>
        <v>0</v>
      </c>
      <c r="AJ47" s="102"/>
      <c r="AK47" s="104">
        <f t="shared" si="18"/>
        <v>0</v>
      </c>
      <c r="AL47" s="105">
        <f t="shared" si="19"/>
        <v>0</v>
      </c>
      <c r="AM47" s="106"/>
      <c r="AN47" s="107">
        <f t="shared" si="7"/>
        <v>0</v>
      </c>
      <c r="AO47" s="108">
        <f t="shared" si="8"/>
        <v>178.89</v>
      </c>
      <c r="AP47" s="108">
        <f t="shared" si="9"/>
        <v>0</v>
      </c>
      <c r="AQ47" s="108">
        <f t="shared" si="20"/>
        <v>0</v>
      </c>
      <c r="AR47" s="108">
        <f t="shared" si="21"/>
        <v>0</v>
      </c>
      <c r="AS47" s="108">
        <f t="array" ref="AS47">_xlfn.IFS(S47=0,AL47,S47&lt;0,AL47/-S47,S47&gt;0,AL47/S47)</f>
        <v>0</v>
      </c>
      <c r="AT47" s="103">
        <f t="shared" si="23"/>
        <v>0</v>
      </c>
      <c r="AU47" s="103">
        <f t="shared" si="24"/>
        <v>0</v>
      </c>
      <c r="AV47" s="109"/>
      <c r="AW47" s="104">
        <f t="shared" si="12"/>
        <v>0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0</v>
      </c>
      <c r="F48" s="101"/>
      <c r="G48" s="101"/>
      <c r="H48" s="101"/>
      <c r="I48" s="101">
        <v>178.89</v>
      </c>
      <c r="J48" s="101">
        <f t="shared" si="0"/>
        <v>0</v>
      </c>
      <c r="K48" s="98"/>
      <c r="L48" s="98"/>
      <c r="M48" s="98"/>
      <c r="N48" s="98"/>
      <c r="O48" s="189">
        <f t="shared" si="1"/>
        <v>0</v>
      </c>
      <c r="P48" s="101">
        <f t="shared" si="22"/>
        <v>0</v>
      </c>
      <c r="Q48" s="102"/>
      <c r="R48" s="102"/>
      <c r="S48" s="101">
        <f t="shared" si="14"/>
        <v>0</v>
      </c>
      <c r="T48" s="102"/>
      <c r="U48" s="102"/>
      <c r="V48" s="101">
        <f t="shared" si="15"/>
        <v>0</v>
      </c>
      <c r="W48" s="102"/>
      <c r="X48" s="102"/>
      <c r="Y48" s="101">
        <f t="shared" si="3"/>
        <v>0</v>
      </c>
      <c r="Z48" s="101">
        <f t="shared" si="16"/>
        <v>0</v>
      </c>
      <c r="AA48" s="103" t="e">
        <f t="shared" si="25"/>
        <v>#DIV/0!</v>
      </c>
      <c r="AB48" s="101">
        <f t="shared" si="17"/>
        <v>0</v>
      </c>
      <c r="AC48" s="102"/>
      <c r="AD48" s="103">
        <f t="shared" si="5"/>
        <v>0</v>
      </c>
      <c r="AE48" s="102"/>
      <c r="AF48" s="102"/>
      <c r="AG48" s="102"/>
      <c r="AH48" s="102"/>
      <c r="AI48" s="136">
        <f t="shared" si="26"/>
        <v>0</v>
      </c>
      <c r="AJ48" s="102"/>
      <c r="AK48" s="104">
        <f t="shared" si="18"/>
        <v>0</v>
      </c>
      <c r="AL48" s="105">
        <f t="shared" si="19"/>
        <v>0</v>
      </c>
      <c r="AM48" s="106"/>
      <c r="AN48" s="107">
        <f t="shared" si="7"/>
        <v>0</v>
      </c>
      <c r="AO48" s="108">
        <f t="shared" si="8"/>
        <v>178.89</v>
      </c>
      <c r="AP48" s="108">
        <f t="shared" si="9"/>
        <v>0</v>
      </c>
      <c r="AQ48" s="108">
        <f t="shared" si="20"/>
        <v>0</v>
      </c>
      <c r="AR48" s="108">
        <f t="shared" si="21"/>
        <v>0</v>
      </c>
      <c r="AS48" s="108">
        <f t="array" ref="AS48">_xlfn.IFS(S48=0,AL48,S48&lt;0,AL48/-S48,S48&gt;0,AL48/S48)</f>
        <v>0</v>
      </c>
      <c r="AT48" s="103">
        <f t="shared" si="23"/>
        <v>0</v>
      </c>
      <c r="AU48" s="103">
        <f t="shared" si="24"/>
        <v>0</v>
      </c>
      <c r="AV48" s="109"/>
      <c r="AW48" s="104">
        <f t="shared" si="12"/>
        <v>0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0</v>
      </c>
      <c r="F49" s="101"/>
      <c r="G49" s="101"/>
      <c r="H49" s="101"/>
      <c r="I49" s="101">
        <v>178.89</v>
      </c>
      <c r="J49" s="101">
        <f t="shared" si="0"/>
        <v>0</v>
      </c>
      <c r="K49" s="98"/>
      <c r="L49" s="98"/>
      <c r="M49" s="98"/>
      <c r="N49" s="98"/>
      <c r="O49" s="189">
        <f t="shared" si="1"/>
        <v>0</v>
      </c>
      <c r="P49" s="101">
        <f t="shared" si="22"/>
        <v>0</v>
      </c>
      <c r="Q49" s="102"/>
      <c r="R49" s="102"/>
      <c r="S49" s="101">
        <f t="shared" si="14"/>
        <v>0</v>
      </c>
      <c r="T49" s="102"/>
      <c r="U49" s="102"/>
      <c r="V49" s="101">
        <f t="shared" si="15"/>
        <v>0</v>
      </c>
      <c r="W49" s="102"/>
      <c r="X49" s="102"/>
      <c r="Y49" s="101">
        <f t="shared" si="3"/>
        <v>0</v>
      </c>
      <c r="Z49" s="101">
        <f t="shared" si="16"/>
        <v>0</v>
      </c>
      <c r="AA49" s="103" t="e">
        <f t="shared" si="25"/>
        <v>#DIV/0!</v>
      </c>
      <c r="AB49" s="101">
        <f t="shared" si="17"/>
        <v>0</v>
      </c>
      <c r="AC49" s="102"/>
      <c r="AD49" s="103">
        <f t="shared" si="5"/>
        <v>0</v>
      </c>
      <c r="AE49" s="102"/>
      <c r="AF49" s="102"/>
      <c r="AG49" s="102"/>
      <c r="AH49" s="102"/>
      <c r="AI49" s="136">
        <f t="shared" si="26"/>
        <v>0</v>
      </c>
      <c r="AJ49" s="102"/>
      <c r="AK49" s="104">
        <f t="shared" si="18"/>
        <v>0</v>
      </c>
      <c r="AL49" s="105">
        <f t="shared" si="19"/>
        <v>0</v>
      </c>
      <c r="AM49" s="106"/>
      <c r="AN49" s="107">
        <f t="shared" si="7"/>
        <v>0</v>
      </c>
      <c r="AO49" s="108">
        <f t="shared" si="8"/>
        <v>178.89</v>
      </c>
      <c r="AP49" s="108">
        <f t="shared" si="9"/>
        <v>0</v>
      </c>
      <c r="AQ49" s="108">
        <f t="shared" si="20"/>
        <v>0</v>
      </c>
      <c r="AR49" s="108">
        <f t="shared" si="21"/>
        <v>0</v>
      </c>
      <c r="AS49" s="108">
        <f t="array" ref="AS49">_xlfn.IFS(S49=0,AL49,S49&lt;0,AL49/-S49,S49&gt;0,AL49/S49)</f>
        <v>0</v>
      </c>
      <c r="AT49" s="103">
        <f t="shared" si="23"/>
        <v>0</v>
      </c>
      <c r="AU49" s="103">
        <f t="shared" si="24"/>
        <v>0</v>
      </c>
      <c r="AV49" s="109"/>
      <c r="AW49" s="104">
        <f t="shared" si="12"/>
        <v>0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0</v>
      </c>
      <c r="F50" s="101"/>
      <c r="G50" s="101"/>
      <c r="H50" s="101"/>
      <c r="I50" s="101">
        <v>218.89</v>
      </c>
      <c r="J50" s="101">
        <f t="shared" si="0"/>
        <v>0</v>
      </c>
      <c r="K50" s="98"/>
      <c r="L50" s="98"/>
      <c r="M50" s="98"/>
      <c r="N50" s="98"/>
      <c r="O50" s="189">
        <f t="shared" si="1"/>
        <v>0</v>
      </c>
      <c r="P50" s="101">
        <f t="shared" si="22"/>
        <v>0</v>
      </c>
      <c r="Q50" s="102"/>
      <c r="R50" s="102"/>
      <c r="S50" s="101">
        <f t="shared" si="14"/>
        <v>0</v>
      </c>
      <c r="T50" s="102"/>
      <c r="U50" s="102"/>
      <c r="V50" s="101">
        <f t="shared" si="15"/>
        <v>0</v>
      </c>
      <c r="W50" s="102"/>
      <c r="X50" s="102"/>
      <c r="Y50" s="101">
        <f t="shared" si="3"/>
        <v>0</v>
      </c>
      <c r="Z50" s="101">
        <f t="shared" si="16"/>
        <v>0</v>
      </c>
      <c r="AA50" s="103" t="e">
        <f t="shared" si="25"/>
        <v>#DIV/0!</v>
      </c>
      <c r="AB50" s="101">
        <f t="shared" si="17"/>
        <v>0</v>
      </c>
      <c r="AC50" s="102"/>
      <c r="AD50" s="103">
        <f t="shared" si="5"/>
        <v>0</v>
      </c>
      <c r="AE50" s="102"/>
      <c r="AF50" s="102"/>
      <c r="AG50" s="102"/>
      <c r="AH50" s="102"/>
      <c r="AI50" s="136">
        <f t="shared" si="26"/>
        <v>0</v>
      </c>
      <c r="AJ50" s="102"/>
      <c r="AK50" s="104">
        <f t="shared" si="18"/>
        <v>0</v>
      </c>
      <c r="AL50" s="105">
        <f t="shared" si="19"/>
        <v>0</v>
      </c>
      <c r="AM50" s="106"/>
      <c r="AN50" s="107">
        <f t="shared" si="7"/>
        <v>0</v>
      </c>
      <c r="AO50" s="108">
        <f t="shared" si="8"/>
        <v>218.89</v>
      </c>
      <c r="AP50" s="108">
        <f t="shared" si="9"/>
        <v>0</v>
      </c>
      <c r="AQ50" s="108">
        <f t="shared" si="20"/>
        <v>0</v>
      </c>
      <c r="AR50" s="108">
        <f t="shared" si="21"/>
        <v>0</v>
      </c>
      <c r="AS50" s="108">
        <f t="array" ref="AS50">_xlfn.IFS(S50=0,AL50,S50&lt;0,AL50/-S50,S50&gt;0,AL50/S50)</f>
        <v>0</v>
      </c>
      <c r="AT50" s="103">
        <f t="shared" si="23"/>
        <v>0</v>
      </c>
      <c r="AU50" s="103">
        <f t="shared" si="24"/>
        <v>0</v>
      </c>
      <c r="AV50" s="109"/>
      <c r="AW50" s="104">
        <f t="shared" si="12"/>
        <v>0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0</v>
      </c>
      <c r="F51" s="101"/>
      <c r="G51" s="101"/>
      <c r="H51" s="101"/>
      <c r="I51" s="101">
        <v>218.89</v>
      </c>
      <c r="J51" s="101">
        <f t="shared" si="0"/>
        <v>0</v>
      </c>
      <c r="K51" s="98"/>
      <c r="L51" s="98"/>
      <c r="M51" s="98"/>
      <c r="N51" s="98"/>
      <c r="O51" s="189">
        <f t="shared" si="1"/>
        <v>0</v>
      </c>
      <c r="P51" s="101">
        <f t="shared" si="22"/>
        <v>0</v>
      </c>
      <c r="Q51" s="102"/>
      <c r="R51" s="102"/>
      <c r="S51" s="101">
        <f t="shared" si="14"/>
        <v>0</v>
      </c>
      <c r="T51" s="102"/>
      <c r="U51" s="102"/>
      <c r="V51" s="101">
        <f t="shared" si="15"/>
        <v>0</v>
      </c>
      <c r="W51" s="102"/>
      <c r="X51" s="102"/>
      <c r="Y51" s="101">
        <f t="shared" si="3"/>
        <v>0</v>
      </c>
      <c r="Z51" s="101">
        <f t="shared" si="16"/>
        <v>0</v>
      </c>
      <c r="AA51" s="103" t="e">
        <f t="shared" si="25"/>
        <v>#DIV/0!</v>
      </c>
      <c r="AB51" s="101">
        <f t="shared" si="17"/>
        <v>0</v>
      </c>
      <c r="AC51" s="102"/>
      <c r="AD51" s="103">
        <f t="shared" si="5"/>
        <v>0</v>
      </c>
      <c r="AE51" s="102"/>
      <c r="AF51" s="102"/>
      <c r="AG51" s="102"/>
      <c r="AH51" s="102"/>
      <c r="AI51" s="136">
        <f t="shared" si="26"/>
        <v>0</v>
      </c>
      <c r="AJ51" s="102"/>
      <c r="AK51" s="104">
        <f t="shared" si="18"/>
        <v>0</v>
      </c>
      <c r="AL51" s="105">
        <f t="shared" si="19"/>
        <v>0</v>
      </c>
      <c r="AM51" s="106"/>
      <c r="AN51" s="107">
        <f t="shared" si="7"/>
        <v>0</v>
      </c>
      <c r="AO51" s="108">
        <f t="shared" si="8"/>
        <v>218.89</v>
      </c>
      <c r="AP51" s="108">
        <f t="shared" si="9"/>
        <v>0</v>
      </c>
      <c r="AQ51" s="108">
        <f t="shared" si="20"/>
        <v>0</v>
      </c>
      <c r="AR51" s="108">
        <f t="shared" si="21"/>
        <v>0</v>
      </c>
      <c r="AS51" s="108">
        <f t="array" ref="AS51">_xlfn.IFS(S51=0,AL51,S51&lt;0,AL51/-S51,S51&gt;0,AL51/S51)</f>
        <v>0</v>
      </c>
      <c r="AT51" s="103">
        <f t="shared" si="23"/>
        <v>0</v>
      </c>
      <c r="AU51" s="103">
        <f t="shared" si="24"/>
        <v>0</v>
      </c>
      <c r="AV51" s="109"/>
      <c r="AW51" s="104">
        <f t="shared" si="12"/>
        <v>0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0</v>
      </c>
      <c r="F52" s="101"/>
      <c r="G52" s="101"/>
      <c r="H52" s="101"/>
      <c r="I52" s="101">
        <v>218.89</v>
      </c>
      <c r="J52" s="101">
        <f t="shared" si="0"/>
        <v>0</v>
      </c>
      <c r="K52" s="98"/>
      <c r="L52" s="98"/>
      <c r="M52" s="98"/>
      <c r="N52" s="98"/>
      <c r="O52" s="189">
        <f t="shared" si="1"/>
        <v>0</v>
      </c>
      <c r="P52" s="101">
        <f t="shared" si="22"/>
        <v>0</v>
      </c>
      <c r="Q52" s="102"/>
      <c r="R52" s="102"/>
      <c r="S52" s="101">
        <f t="shared" si="14"/>
        <v>0</v>
      </c>
      <c r="T52" s="102"/>
      <c r="U52" s="102"/>
      <c r="V52" s="101">
        <f t="shared" si="15"/>
        <v>0</v>
      </c>
      <c r="W52" s="102"/>
      <c r="X52" s="102"/>
      <c r="Y52" s="101">
        <f t="shared" si="3"/>
        <v>0</v>
      </c>
      <c r="Z52" s="101">
        <f t="shared" si="16"/>
        <v>0</v>
      </c>
      <c r="AA52" s="103" t="e">
        <f t="shared" si="25"/>
        <v>#DIV/0!</v>
      </c>
      <c r="AB52" s="101">
        <f t="shared" si="17"/>
        <v>0</v>
      </c>
      <c r="AC52" s="102"/>
      <c r="AD52" s="103">
        <f t="shared" si="5"/>
        <v>0</v>
      </c>
      <c r="AE52" s="102"/>
      <c r="AF52" s="102"/>
      <c r="AG52" s="102"/>
      <c r="AH52" s="102"/>
      <c r="AI52" s="136">
        <f t="shared" si="26"/>
        <v>0</v>
      </c>
      <c r="AJ52" s="102"/>
      <c r="AK52" s="104">
        <f t="shared" si="18"/>
        <v>0</v>
      </c>
      <c r="AL52" s="105">
        <f t="shared" si="19"/>
        <v>0</v>
      </c>
      <c r="AM52" s="106"/>
      <c r="AN52" s="107">
        <f t="shared" si="7"/>
        <v>0</v>
      </c>
      <c r="AO52" s="108">
        <f t="shared" si="8"/>
        <v>218.89</v>
      </c>
      <c r="AP52" s="108">
        <f t="shared" si="9"/>
        <v>0</v>
      </c>
      <c r="AQ52" s="108">
        <f t="shared" si="20"/>
        <v>0</v>
      </c>
      <c r="AR52" s="108">
        <f t="shared" si="21"/>
        <v>0</v>
      </c>
      <c r="AS52" s="108">
        <f t="array" ref="AS52">_xlfn.IFS(S52=0,AL52,S52&lt;0,AL52/-S52,S52&gt;0,AL52/S52)</f>
        <v>0</v>
      </c>
      <c r="AT52" s="103">
        <f t="shared" si="23"/>
        <v>0</v>
      </c>
      <c r="AU52" s="103">
        <f t="shared" si="24"/>
        <v>0</v>
      </c>
      <c r="AV52" s="109"/>
      <c r="AW52" s="104">
        <f t="shared" si="12"/>
        <v>0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0</v>
      </c>
      <c r="F53" s="101"/>
      <c r="G53" s="101"/>
      <c r="H53" s="101"/>
      <c r="I53" s="101">
        <v>188.89</v>
      </c>
      <c r="J53" s="101">
        <f t="shared" si="0"/>
        <v>0</v>
      </c>
      <c r="K53" s="98"/>
      <c r="L53" s="98"/>
      <c r="M53" s="98"/>
      <c r="N53" s="98"/>
      <c r="O53" s="189">
        <f t="shared" si="1"/>
        <v>0</v>
      </c>
      <c r="P53" s="101">
        <f t="shared" si="22"/>
        <v>0</v>
      </c>
      <c r="Q53" s="102"/>
      <c r="R53" s="102"/>
      <c r="S53" s="101">
        <f t="shared" si="14"/>
        <v>0</v>
      </c>
      <c r="T53" s="102"/>
      <c r="U53" s="102"/>
      <c r="V53" s="101">
        <f t="shared" si="15"/>
        <v>0</v>
      </c>
      <c r="W53" s="102"/>
      <c r="X53" s="102"/>
      <c r="Y53" s="101">
        <f t="shared" si="3"/>
        <v>0</v>
      </c>
      <c r="Z53" s="101">
        <f t="shared" si="16"/>
        <v>0</v>
      </c>
      <c r="AA53" s="103" t="e">
        <f t="shared" si="25"/>
        <v>#DIV/0!</v>
      </c>
      <c r="AB53" s="101">
        <f t="shared" si="17"/>
        <v>0</v>
      </c>
      <c r="AC53" s="102"/>
      <c r="AD53" s="103">
        <f t="shared" si="5"/>
        <v>0</v>
      </c>
      <c r="AE53" s="102"/>
      <c r="AF53" s="102"/>
      <c r="AG53" s="102"/>
      <c r="AH53" s="102"/>
      <c r="AI53" s="136">
        <f t="shared" si="26"/>
        <v>0</v>
      </c>
      <c r="AJ53" s="102"/>
      <c r="AK53" s="104">
        <f t="shared" si="18"/>
        <v>0</v>
      </c>
      <c r="AL53" s="105">
        <f t="shared" si="19"/>
        <v>0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0"/>
        <v>0</v>
      </c>
      <c r="AR53" s="108">
        <f t="shared" si="21"/>
        <v>0</v>
      </c>
      <c r="AS53" s="108">
        <f t="array" ref="AS53">_xlfn.IFS(S53=0,AL53,S53&lt;0,AL53/-S53,S53&gt;0,AL53/S53)</f>
        <v>0</v>
      </c>
      <c r="AT53" s="103">
        <f t="shared" si="23"/>
        <v>0</v>
      </c>
      <c r="AU53" s="103">
        <f t="shared" si="24"/>
        <v>0</v>
      </c>
      <c r="AV53" s="109"/>
      <c r="AW53" s="104">
        <f t="shared" si="12"/>
        <v>0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0</v>
      </c>
      <c r="F54" s="101"/>
      <c r="G54" s="101"/>
      <c r="H54" s="101"/>
      <c r="I54" s="101">
        <v>218.89</v>
      </c>
      <c r="J54" s="101">
        <f t="shared" si="0"/>
        <v>0</v>
      </c>
      <c r="K54" s="98"/>
      <c r="L54" s="98"/>
      <c r="M54" s="98"/>
      <c r="N54" s="98"/>
      <c r="O54" s="189">
        <f t="shared" si="1"/>
        <v>0</v>
      </c>
      <c r="P54" s="101">
        <f t="shared" si="22"/>
        <v>0</v>
      </c>
      <c r="Q54" s="102"/>
      <c r="R54" s="102"/>
      <c r="S54" s="101">
        <f t="shared" si="14"/>
        <v>0</v>
      </c>
      <c r="T54" s="102"/>
      <c r="U54" s="102"/>
      <c r="V54" s="101">
        <f t="shared" si="15"/>
        <v>0</v>
      </c>
      <c r="W54" s="102"/>
      <c r="X54" s="102"/>
      <c r="Y54" s="101">
        <f t="shared" si="3"/>
        <v>0</v>
      </c>
      <c r="Z54" s="101">
        <f t="shared" si="16"/>
        <v>0</v>
      </c>
      <c r="AA54" s="103" t="e">
        <f t="shared" si="25"/>
        <v>#DIV/0!</v>
      </c>
      <c r="AB54" s="101">
        <f t="shared" si="17"/>
        <v>0</v>
      </c>
      <c r="AC54" s="102"/>
      <c r="AD54" s="103">
        <f t="shared" si="5"/>
        <v>0</v>
      </c>
      <c r="AE54" s="102"/>
      <c r="AF54" s="102"/>
      <c r="AG54" s="102"/>
      <c r="AH54" s="102"/>
      <c r="AI54" s="136">
        <f t="shared" si="26"/>
        <v>0</v>
      </c>
      <c r="AJ54" s="102"/>
      <c r="AK54" s="104">
        <f t="shared" si="18"/>
        <v>0</v>
      </c>
      <c r="AL54" s="105">
        <f t="shared" si="19"/>
        <v>0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0"/>
        <v>0</v>
      </c>
      <c r="AR54" s="108">
        <f t="shared" si="21"/>
        <v>0</v>
      </c>
      <c r="AS54" s="108">
        <f t="array" ref="AS54">_xlfn.IFS(S54=0,AL54,S54&lt;0,AL54/-S54,S54&gt;0,AL54/S54)</f>
        <v>0</v>
      </c>
      <c r="AT54" s="103">
        <f t="shared" si="23"/>
        <v>0</v>
      </c>
      <c r="AU54" s="103">
        <f t="shared" si="24"/>
        <v>0</v>
      </c>
      <c r="AV54" s="109"/>
      <c r="AW54" s="104">
        <f t="shared" si="12"/>
        <v>0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0</v>
      </c>
      <c r="F55" s="101"/>
      <c r="G55" s="101"/>
      <c r="H55" s="101"/>
      <c r="I55" s="101">
        <v>218.89</v>
      </c>
      <c r="J55" s="101">
        <f t="shared" si="0"/>
        <v>0</v>
      </c>
      <c r="K55" s="98"/>
      <c r="L55" s="98"/>
      <c r="M55" s="98"/>
      <c r="N55" s="98"/>
      <c r="O55" s="189">
        <f t="shared" si="1"/>
        <v>0</v>
      </c>
      <c r="P55" s="101">
        <f t="shared" si="22"/>
        <v>0</v>
      </c>
      <c r="Q55" s="102"/>
      <c r="R55" s="102"/>
      <c r="S55" s="101">
        <f t="shared" si="14"/>
        <v>0</v>
      </c>
      <c r="T55" s="102"/>
      <c r="U55" s="102"/>
      <c r="V55" s="101">
        <f t="shared" si="15"/>
        <v>0</v>
      </c>
      <c r="W55" s="102"/>
      <c r="X55" s="102"/>
      <c r="Y55" s="101">
        <f t="shared" si="3"/>
        <v>0</v>
      </c>
      <c r="Z55" s="101">
        <f t="shared" si="16"/>
        <v>0</v>
      </c>
      <c r="AA55" s="103" t="e">
        <f t="shared" si="25"/>
        <v>#DIV/0!</v>
      </c>
      <c r="AB55" s="101">
        <f t="shared" si="17"/>
        <v>0</v>
      </c>
      <c r="AC55" s="102"/>
      <c r="AD55" s="103">
        <f t="shared" si="5"/>
        <v>0</v>
      </c>
      <c r="AE55" s="102"/>
      <c r="AF55" s="102"/>
      <c r="AG55" s="102"/>
      <c r="AH55" s="102"/>
      <c r="AI55" s="136">
        <f t="shared" si="26"/>
        <v>0</v>
      </c>
      <c r="AJ55" s="102"/>
      <c r="AK55" s="104">
        <f t="shared" si="18"/>
        <v>0</v>
      </c>
      <c r="AL55" s="105">
        <f t="shared" si="19"/>
        <v>0</v>
      </c>
      <c r="AM55" s="106"/>
      <c r="AN55" s="107">
        <f t="shared" si="7"/>
        <v>0</v>
      </c>
      <c r="AO55" s="108">
        <f t="shared" si="8"/>
        <v>218.89</v>
      </c>
      <c r="AP55" s="108">
        <f t="shared" si="9"/>
        <v>0</v>
      </c>
      <c r="AQ55" s="108">
        <f t="shared" si="20"/>
        <v>0</v>
      </c>
      <c r="AR55" s="108">
        <f t="shared" si="21"/>
        <v>0</v>
      </c>
      <c r="AS55" s="108">
        <f t="array" ref="AS55">_xlfn.IFS(S55=0,AL55,S55&lt;0,AL55/-S55,S55&gt;0,AL55/S55)</f>
        <v>0</v>
      </c>
      <c r="AT55" s="103">
        <f t="shared" si="23"/>
        <v>0</v>
      </c>
      <c r="AU55" s="103">
        <f t="shared" si="24"/>
        <v>0</v>
      </c>
      <c r="AV55" s="109"/>
      <c r="AW55" s="104">
        <f t="shared" si="12"/>
        <v>0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0</v>
      </c>
      <c r="F56" s="101"/>
      <c r="G56" s="101"/>
      <c r="H56" s="101"/>
      <c r="I56" s="101">
        <v>188.89</v>
      </c>
      <c r="J56" s="101">
        <f t="shared" si="0"/>
        <v>0</v>
      </c>
      <c r="K56" s="98"/>
      <c r="L56" s="98"/>
      <c r="M56" s="98"/>
      <c r="N56" s="98"/>
      <c r="O56" s="189">
        <f t="shared" si="1"/>
        <v>0</v>
      </c>
      <c r="P56" s="101">
        <f t="shared" si="22"/>
        <v>0</v>
      </c>
      <c r="Q56" s="102"/>
      <c r="R56" s="102"/>
      <c r="S56" s="101">
        <f t="shared" si="14"/>
        <v>0</v>
      </c>
      <c r="T56" s="102"/>
      <c r="U56" s="102"/>
      <c r="V56" s="101">
        <f t="shared" si="15"/>
        <v>0</v>
      </c>
      <c r="W56" s="102"/>
      <c r="X56" s="102"/>
      <c r="Y56" s="101">
        <f t="shared" si="3"/>
        <v>0</v>
      </c>
      <c r="Z56" s="101">
        <f t="shared" si="16"/>
        <v>0</v>
      </c>
      <c r="AA56" s="103" t="e">
        <f t="shared" si="25"/>
        <v>#DIV/0!</v>
      </c>
      <c r="AB56" s="101">
        <f t="shared" si="17"/>
        <v>0</v>
      </c>
      <c r="AC56" s="102"/>
      <c r="AD56" s="103">
        <f t="shared" si="5"/>
        <v>0</v>
      </c>
      <c r="AE56" s="102"/>
      <c r="AF56" s="102"/>
      <c r="AG56" s="102"/>
      <c r="AH56" s="102"/>
      <c r="AI56" s="136">
        <f t="shared" si="26"/>
        <v>0</v>
      </c>
      <c r="AJ56" s="102"/>
      <c r="AK56" s="104">
        <f t="shared" si="18"/>
        <v>0</v>
      </c>
      <c r="AL56" s="105">
        <f t="shared" si="19"/>
        <v>0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0"/>
        <v>0</v>
      </c>
      <c r="AR56" s="108">
        <f t="shared" si="21"/>
        <v>0</v>
      </c>
      <c r="AS56" s="108">
        <f t="array" ref="AS56">_xlfn.IFS(S56=0,AL56,S56&lt;0,AL56/-S56,S56&gt;0,AL56/S56)</f>
        <v>0</v>
      </c>
      <c r="AT56" s="103">
        <f t="shared" si="23"/>
        <v>0</v>
      </c>
      <c r="AU56" s="103">
        <f t="shared" si="24"/>
        <v>0</v>
      </c>
      <c r="AV56" s="109"/>
      <c r="AW56" s="104">
        <f t="shared" si="12"/>
        <v>0</v>
      </c>
    </row>
    <row r="57" spans="1:49" outlineLevel="1">
      <c r="A57" s="98"/>
      <c r="B57" s="262">
        <v>1007446847</v>
      </c>
      <c r="C57" s="262">
        <v>2801</v>
      </c>
      <c r="D57" s="100" t="s">
        <v>93</v>
      </c>
      <c r="E57" s="101">
        <f t="shared" si="13"/>
        <v>0</v>
      </c>
      <c r="F57" s="101"/>
      <c r="G57" s="101"/>
      <c r="H57" s="101"/>
      <c r="I57" s="101">
        <v>230</v>
      </c>
      <c r="J57" s="101">
        <f t="shared" si="0"/>
        <v>0</v>
      </c>
      <c r="K57" s="98"/>
      <c r="L57" s="98"/>
      <c r="M57" s="98"/>
      <c r="N57" s="98"/>
      <c r="O57" s="189">
        <f t="shared" si="1"/>
        <v>0</v>
      </c>
      <c r="P57" s="101">
        <f t="shared" si="22"/>
        <v>0</v>
      </c>
      <c r="Q57" s="102"/>
      <c r="R57" s="102"/>
      <c r="S57" s="101">
        <f t="shared" si="14"/>
        <v>0</v>
      </c>
      <c r="T57" s="102"/>
      <c r="U57" s="102"/>
      <c r="V57" s="101">
        <f t="shared" si="15"/>
        <v>0</v>
      </c>
      <c r="W57" s="102"/>
      <c r="X57" s="102"/>
      <c r="Y57" s="101">
        <f t="shared" si="3"/>
        <v>0</v>
      </c>
      <c r="Z57" s="101">
        <f t="shared" si="16"/>
        <v>0</v>
      </c>
      <c r="AA57" s="103" t="e">
        <f t="shared" ref="AA57:AA62" si="27">Y57/$Y$76</f>
        <v>#DIV/0!</v>
      </c>
      <c r="AB57" s="101">
        <f t="shared" si="17"/>
        <v>0</v>
      </c>
      <c r="AC57" s="102"/>
      <c r="AD57" s="103">
        <f t="shared" si="5"/>
        <v>0</v>
      </c>
      <c r="AE57" s="102"/>
      <c r="AF57" s="102"/>
      <c r="AG57" s="102"/>
      <c r="AH57" s="102"/>
      <c r="AI57" s="136">
        <f t="shared" ref="AI57:AI62" si="28">IFERROR($AI$76*H57/$H$76,0)</f>
        <v>0</v>
      </c>
      <c r="AJ57" s="102"/>
      <c r="AK57" s="104">
        <f t="shared" si="18"/>
        <v>0</v>
      </c>
      <c r="AL57" s="105">
        <f t="shared" si="19"/>
        <v>0</v>
      </c>
      <c r="AM57" s="106"/>
      <c r="AN57" s="107">
        <f t="shared" si="7"/>
        <v>0</v>
      </c>
      <c r="AO57" s="108">
        <f t="shared" si="8"/>
        <v>230</v>
      </c>
      <c r="AP57" s="108">
        <f t="shared" si="9"/>
        <v>0</v>
      </c>
      <c r="AQ57" s="108">
        <f t="shared" si="20"/>
        <v>0</v>
      </c>
      <c r="AR57" s="108">
        <f t="shared" si="21"/>
        <v>0</v>
      </c>
      <c r="AS57" s="108">
        <f t="array" ref="AS57">_xlfn.IFS(S57=0,AL57,S57&lt;0,AL57/-S57,S57&gt;0,AL57/S57)</f>
        <v>0</v>
      </c>
      <c r="AT57" s="103">
        <f t="shared" si="23"/>
        <v>0</v>
      </c>
      <c r="AU57" s="103">
        <f t="shared" si="24"/>
        <v>0</v>
      </c>
      <c r="AV57" s="109"/>
      <c r="AW57" s="104">
        <f t="shared" si="12"/>
        <v>0</v>
      </c>
    </row>
    <row r="58" spans="1:49" outlineLevel="1">
      <c r="A58" s="98"/>
      <c r="B58" s="262">
        <v>1007451369</v>
      </c>
      <c r="C58" s="262" t="s">
        <v>347</v>
      </c>
      <c r="D58" s="100" t="s">
        <v>93</v>
      </c>
      <c r="E58" s="101">
        <f t="shared" si="13"/>
        <v>0</v>
      </c>
      <c r="F58" s="101"/>
      <c r="G58" s="101"/>
      <c r="H58" s="101"/>
      <c r="I58" s="101">
        <v>200</v>
      </c>
      <c r="J58" s="101">
        <f t="shared" si="0"/>
        <v>0</v>
      </c>
      <c r="K58" s="98"/>
      <c r="L58" s="98"/>
      <c r="M58" s="98"/>
      <c r="N58" s="98"/>
      <c r="O58" s="189">
        <f t="shared" si="1"/>
        <v>0</v>
      </c>
      <c r="P58" s="101">
        <f t="shared" si="22"/>
        <v>0</v>
      </c>
      <c r="Q58" s="102"/>
      <c r="R58" s="102"/>
      <c r="S58" s="101">
        <f t="shared" si="14"/>
        <v>0</v>
      </c>
      <c r="T58" s="102"/>
      <c r="U58" s="102"/>
      <c r="V58" s="101">
        <f t="shared" si="15"/>
        <v>0</v>
      </c>
      <c r="W58" s="102"/>
      <c r="X58" s="102"/>
      <c r="Y58" s="101">
        <f t="shared" si="3"/>
        <v>0</v>
      </c>
      <c r="Z58" s="101">
        <f t="shared" si="16"/>
        <v>0</v>
      </c>
      <c r="AA58" s="103" t="e">
        <f t="shared" si="27"/>
        <v>#DIV/0!</v>
      </c>
      <c r="AB58" s="101">
        <f t="shared" si="17"/>
        <v>0</v>
      </c>
      <c r="AC58" s="102"/>
      <c r="AD58" s="103">
        <f t="shared" si="5"/>
        <v>0</v>
      </c>
      <c r="AE58" s="102"/>
      <c r="AF58" s="102"/>
      <c r="AG58" s="102"/>
      <c r="AH58" s="102"/>
      <c r="AI58" s="136">
        <f t="shared" si="28"/>
        <v>0</v>
      </c>
      <c r="AJ58" s="102"/>
      <c r="AK58" s="104">
        <f t="shared" si="18"/>
        <v>0</v>
      </c>
      <c r="AL58" s="105">
        <f t="shared" si="19"/>
        <v>0</v>
      </c>
      <c r="AM58" s="106"/>
      <c r="AN58" s="107">
        <f t="shared" si="7"/>
        <v>0</v>
      </c>
      <c r="AO58" s="108">
        <f t="shared" si="8"/>
        <v>200</v>
      </c>
      <c r="AP58" s="108">
        <f t="shared" si="9"/>
        <v>0</v>
      </c>
      <c r="AQ58" s="108">
        <f t="shared" si="20"/>
        <v>0</v>
      </c>
      <c r="AR58" s="108">
        <f t="shared" si="21"/>
        <v>0</v>
      </c>
      <c r="AS58" s="108">
        <f t="array" ref="AS58">_xlfn.IFS(S58=0,AL58,S58&lt;0,AL58/-S58,S58&gt;0,AL58/S58)</f>
        <v>0</v>
      </c>
      <c r="AT58" s="103">
        <f t="shared" si="23"/>
        <v>0</v>
      </c>
      <c r="AU58" s="103">
        <f t="shared" si="24"/>
        <v>0</v>
      </c>
      <c r="AV58" s="109"/>
      <c r="AW58" s="104">
        <f t="shared" si="12"/>
        <v>0</v>
      </c>
    </row>
    <row r="59" spans="1:49" outlineLevel="1">
      <c r="A59" s="98"/>
      <c r="B59" s="262">
        <v>1007435400</v>
      </c>
      <c r="C59" s="262" t="s">
        <v>348</v>
      </c>
      <c r="D59" s="100" t="s">
        <v>93</v>
      </c>
      <c r="E59" s="101">
        <f t="shared" si="13"/>
        <v>0</v>
      </c>
      <c r="F59" s="101"/>
      <c r="G59" s="101"/>
      <c r="H59" s="101"/>
      <c r="I59" s="101">
        <v>350</v>
      </c>
      <c r="J59" s="101">
        <f t="shared" si="0"/>
        <v>0</v>
      </c>
      <c r="K59" s="98"/>
      <c r="L59" s="98"/>
      <c r="M59" s="98"/>
      <c r="N59" s="98"/>
      <c r="O59" s="189">
        <f t="shared" si="1"/>
        <v>0</v>
      </c>
      <c r="P59" s="101">
        <f t="shared" si="22"/>
        <v>0</v>
      </c>
      <c r="Q59" s="102"/>
      <c r="R59" s="102"/>
      <c r="S59" s="101">
        <f t="shared" si="14"/>
        <v>0</v>
      </c>
      <c r="T59" s="102"/>
      <c r="U59" s="102"/>
      <c r="V59" s="101">
        <f t="shared" si="15"/>
        <v>0</v>
      </c>
      <c r="W59" s="102"/>
      <c r="X59" s="102"/>
      <c r="Y59" s="101">
        <f t="shared" si="3"/>
        <v>0</v>
      </c>
      <c r="Z59" s="101">
        <f t="shared" si="16"/>
        <v>0</v>
      </c>
      <c r="AA59" s="103" t="e">
        <f t="shared" si="27"/>
        <v>#DIV/0!</v>
      </c>
      <c r="AB59" s="101">
        <f t="shared" si="17"/>
        <v>0</v>
      </c>
      <c r="AC59" s="102"/>
      <c r="AD59" s="103">
        <f t="shared" si="5"/>
        <v>0</v>
      </c>
      <c r="AE59" s="102"/>
      <c r="AF59" s="102"/>
      <c r="AG59" s="102"/>
      <c r="AH59" s="102"/>
      <c r="AI59" s="136">
        <f t="shared" si="28"/>
        <v>0</v>
      </c>
      <c r="AJ59" s="102"/>
      <c r="AK59" s="104">
        <f t="shared" si="18"/>
        <v>0</v>
      </c>
      <c r="AL59" s="105">
        <f t="shared" si="19"/>
        <v>0</v>
      </c>
      <c r="AM59" s="106"/>
      <c r="AN59" s="107">
        <f t="shared" si="7"/>
        <v>0</v>
      </c>
      <c r="AO59" s="108">
        <f t="shared" si="8"/>
        <v>350</v>
      </c>
      <c r="AP59" s="108">
        <f t="shared" si="9"/>
        <v>0</v>
      </c>
      <c r="AQ59" s="108">
        <f t="shared" si="20"/>
        <v>0</v>
      </c>
      <c r="AR59" s="108">
        <f t="shared" si="21"/>
        <v>0</v>
      </c>
      <c r="AS59" s="108">
        <f t="array" ref="AS59">_xlfn.IFS(S59=0,AL59,S59&lt;0,AL59/-S59,S59&gt;0,AL59/S59)</f>
        <v>0</v>
      </c>
      <c r="AT59" s="103">
        <f t="shared" si="23"/>
        <v>0</v>
      </c>
      <c r="AU59" s="103">
        <f t="shared" si="24"/>
        <v>0</v>
      </c>
      <c r="AV59" s="109"/>
      <c r="AW59" s="104">
        <f t="shared" si="12"/>
        <v>0</v>
      </c>
    </row>
    <row r="60" spans="1:49" outlineLevel="1">
      <c r="A60" s="98"/>
      <c r="B60" s="262">
        <v>1007435400</v>
      </c>
      <c r="C60" s="262" t="s">
        <v>349</v>
      </c>
      <c r="D60" s="100" t="s">
        <v>93</v>
      </c>
      <c r="E60" s="101">
        <f t="shared" si="13"/>
        <v>0</v>
      </c>
      <c r="F60" s="101"/>
      <c r="G60" s="101"/>
      <c r="H60" s="101"/>
      <c r="I60" s="101">
        <v>350</v>
      </c>
      <c r="J60" s="101">
        <f t="shared" si="0"/>
        <v>0</v>
      </c>
      <c r="K60" s="98"/>
      <c r="L60" s="98"/>
      <c r="M60" s="98"/>
      <c r="N60" s="98"/>
      <c r="O60" s="189">
        <f t="shared" si="1"/>
        <v>0</v>
      </c>
      <c r="P60" s="101">
        <f t="shared" si="22"/>
        <v>0</v>
      </c>
      <c r="Q60" s="102"/>
      <c r="R60" s="102"/>
      <c r="S60" s="101">
        <f t="shared" si="14"/>
        <v>0</v>
      </c>
      <c r="T60" s="102"/>
      <c r="U60" s="102"/>
      <c r="V60" s="101">
        <f t="shared" si="15"/>
        <v>0</v>
      </c>
      <c r="W60" s="102"/>
      <c r="X60" s="102"/>
      <c r="Y60" s="101">
        <f t="shared" si="3"/>
        <v>0</v>
      </c>
      <c r="Z60" s="101">
        <f t="shared" si="16"/>
        <v>0</v>
      </c>
      <c r="AA60" s="103" t="e">
        <f t="shared" si="27"/>
        <v>#DIV/0!</v>
      </c>
      <c r="AB60" s="101">
        <f t="shared" si="17"/>
        <v>0</v>
      </c>
      <c r="AC60" s="102"/>
      <c r="AD60" s="103">
        <f t="shared" si="5"/>
        <v>0</v>
      </c>
      <c r="AE60" s="102"/>
      <c r="AF60" s="102"/>
      <c r="AG60" s="102"/>
      <c r="AH60" s="102"/>
      <c r="AI60" s="136">
        <f t="shared" si="28"/>
        <v>0</v>
      </c>
      <c r="AJ60" s="102"/>
      <c r="AK60" s="104">
        <f t="shared" si="18"/>
        <v>0</v>
      </c>
      <c r="AL60" s="105">
        <f t="shared" si="19"/>
        <v>0</v>
      </c>
      <c r="AM60" s="106"/>
      <c r="AN60" s="107">
        <f t="shared" si="7"/>
        <v>0</v>
      </c>
      <c r="AO60" s="108">
        <f t="shared" si="8"/>
        <v>350</v>
      </c>
      <c r="AP60" s="108">
        <f t="shared" si="9"/>
        <v>0</v>
      </c>
      <c r="AQ60" s="108">
        <f t="shared" si="20"/>
        <v>0</v>
      </c>
      <c r="AR60" s="108">
        <f t="shared" si="21"/>
        <v>0</v>
      </c>
      <c r="AS60" s="108">
        <f t="array" ref="AS60">_xlfn.IFS(S60=0,AL60,S60&lt;0,AL60/-S60,S60&gt;0,AL60/S60)</f>
        <v>0</v>
      </c>
      <c r="AT60" s="103">
        <f t="shared" si="23"/>
        <v>0</v>
      </c>
      <c r="AU60" s="103">
        <f t="shared" si="24"/>
        <v>0</v>
      </c>
      <c r="AV60" s="109"/>
      <c r="AW60" s="104">
        <f t="shared" si="12"/>
        <v>0</v>
      </c>
    </row>
    <row r="61" spans="1:49" outlineLevel="1">
      <c r="A61" s="98"/>
      <c r="B61" s="262">
        <v>1007414563</v>
      </c>
      <c r="C61" s="262" t="s">
        <v>350</v>
      </c>
      <c r="D61" s="100" t="s">
        <v>93</v>
      </c>
      <c r="E61" s="101">
        <f t="shared" si="13"/>
        <v>0</v>
      </c>
      <c r="F61" s="101"/>
      <c r="G61" s="101"/>
      <c r="H61" s="101"/>
      <c r="I61" s="101">
        <v>350</v>
      </c>
      <c r="J61" s="101">
        <f t="shared" si="0"/>
        <v>0</v>
      </c>
      <c r="K61" s="98"/>
      <c r="L61" s="98"/>
      <c r="M61" s="98"/>
      <c r="N61" s="98"/>
      <c r="O61" s="189">
        <f t="shared" si="1"/>
        <v>0</v>
      </c>
      <c r="P61" s="101">
        <f t="shared" si="22"/>
        <v>0</v>
      </c>
      <c r="Q61" s="102"/>
      <c r="R61" s="102"/>
      <c r="S61" s="101">
        <f t="shared" si="14"/>
        <v>0</v>
      </c>
      <c r="T61" s="102"/>
      <c r="U61" s="102"/>
      <c r="V61" s="101">
        <f t="shared" si="15"/>
        <v>0</v>
      </c>
      <c r="W61" s="102"/>
      <c r="X61" s="102"/>
      <c r="Y61" s="101">
        <f t="shared" si="3"/>
        <v>0</v>
      </c>
      <c r="Z61" s="101">
        <f t="shared" si="16"/>
        <v>0</v>
      </c>
      <c r="AA61" s="103" t="e">
        <f t="shared" si="27"/>
        <v>#DIV/0!</v>
      </c>
      <c r="AB61" s="101">
        <f t="shared" si="17"/>
        <v>0</v>
      </c>
      <c r="AC61" s="102"/>
      <c r="AD61" s="103">
        <f t="shared" si="5"/>
        <v>0</v>
      </c>
      <c r="AE61" s="102"/>
      <c r="AF61" s="102"/>
      <c r="AG61" s="102"/>
      <c r="AH61" s="102"/>
      <c r="AI61" s="136">
        <f t="shared" si="28"/>
        <v>0</v>
      </c>
      <c r="AJ61" s="102"/>
      <c r="AK61" s="104">
        <f t="shared" si="18"/>
        <v>0</v>
      </c>
      <c r="AL61" s="105">
        <f t="shared" si="19"/>
        <v>0</v>
      </c>
      <c r="AM61" s="106"/>
      <c r="AN61" s="107">
        <f t="shared" si="7"/>
        <v>0</v>
      </c>
      <c r="AO61" s="108">
        <f t="shared" si="8"/>
        <v>350</v>
      </c>
      <c r="AP61" s="108">
        <f t="shared" si="9"/>
        <v>0</v>
      </c>
      <c r="AQ61" s="108">
        <f t="shared" si="20"/>
        <v>0</v>
      </c>
      <c r="AR61" s="108">
        <f t="shared" si="21"/>
        <v>0</v>
      </c>
      <c r="AS61" s="108">
        <f t="array" ref="AS61">_xlfn.IFS(S61=0,AL61,S61&lt;0,AL61/-S61,S61&gt;0,AL61/S61)</f>
        <v>0</v>
      </c>
      <c r="AT61" s="103">
        <f t="shared" si="23"/>
        <v>0</v>
      </c>
      <c r="AU61" s="103">
        <f t="shared" si="24"/>
        <v>0</v>
      </c>
      <c r="AV61" s="109"/>
      <c r="AW61" s="104">
        <f t="shared" si="12"/>
        <v>0</v>
      </c>
    </row>
    <row r="62" spans="1:49" outlineLevel="1">
      <c r="A62" s="98"/>
      <c r="B62" s="262">
        <v>1007403806</v>
      </c>
      <c r="C62" s="262" t="s">
        <v>351</v>
      </c>
      <c r="D62" s="100" t="s">
        <v>93</v>
      </c>
      <c r="E62" s="101">
        <f t="shared" si="13"/>
        <v>0</v>
      </c>
      <c r="F62" s="101"/>
      <c r="G62" s="101"/>
      <c r="H62" s="101"/>
      <c r="I62" s="101">
        <v>350</v>
      </c>
      <c r="J62" s="101">
        <f t="shared" si="0"/>
        <v>0</v>
      </c>
      <c r="K62" s="98"/>
      <c r="L62" s="98"/>
      <c r="M62" s="98"/>
      <c r="N62" s="98"/>
      <c r="O62" s="189">
        <f t="shared" si="1"/>
        <v>0</v>
      </c>
      <c r="P62" s="101">
        <f t="shared" si="22"/>
        <v>0</v>
      </c>
      <c r="Q62" s="102"/>
      <c r="R62" s="102"/>
      <c r="S62" s="101">
        <f t="shared" si="14"/>
        <v>0</v>
      </c>
      <c r="T62" s="102"/>
      <c r="U62" s="102"/>
      <c r="V62" s="101">
        <f t="shared" si="15"/>
        <v>0</v>
      </c>
      <c r="W62" s="102"/>
      <c r="X62" s="102"/>
      <c r="Y62" s="101">
        <f t="shared" si="3"/>
        <v>0</v>
      </c>
      <c r="Z62" s="101">
        <f t="shared" si="16"/>
        <v>0</v>
      </c>
      <c r="AA62" s="103" t="e">
        <f t="shared" si="27"/>
        <v>#DIV/0!</v>
      </c>
      <c r="AB62" s="101">
        <f t="shared" si="17"/>
        <v>0</v>
      </c>
      <c r="AC62" s="102"/>
      <c r="AD62" s="103">
        <f t="shared" si="5"/>
        <v>0</v>
      </c>
      <c r="AE62" s="102"/>
      <c r="AF62" s="102"/>
      <c r="AG62" s="102"/>
      <c r="AH62" s="102"/>
      <c r="AI62" s="136">
        <f t="shared" si="28"/>
        <v>0</v>
      </c>
      <c r="AJ62" s="102"/>
      <c r="AK62" s="104">
        <f t="shared" si="18"/>
        <v>0</v>
      </c>
      <c r="AL62" s="105">
        <f t="shared" si="19"/>
        <v>0</v>
      </c>
      <c r="AM62" s="106"/>
      <c r="AN62" s="107">
        <f t="shared" si="7"/>
        <v>0</v>
      </c>
      <c r="AO62" s="108">
        <f t="shared" si="8"/>
        <v>350</v>
      </c>
      <c r="AP62" s="108">
        <f t="shared" si="9"/>
        <v>0</v>
      </c>
      <c r="AQ62" s="108">
        <f t="shared" si="20"/>
        <v>0</v>
      </c>
      <c r="AR62" s="108">
        <f t="shared" si="21"/>
        <v>0</v>
      </c>
      <c r="AS62" s="108">
        <f t="array" ref="AS62">_xlfn.IFS(S62=0,AL62,S62&lt;0,AL62/-S62,S62&gt;0,AL62/S62)</f>
        <v>0</v>
      </c>
      <c r="AT62" s="103">
        <f t="shared" si="23"/>
        <v>0</v>
      </c>
      <c r="AU62" s="103">
        <f t="shared" si="24"/>
        <v>0</v>
      </c>
      <c r="AV62" s="109"/>
      <c r="AW62" s="104">
        <f t="shared" si="12"/>
        <v>0</v>
      </c>
    </row>
    <row r="63" spans="1:49" s="124" customFormat="1" outlineLevel="1">
      <c r="A63" s="111"/>
      <c r="B63" s="112"/>
      <c r="C63" s="113"/>
      <c r="D63" s="114"/>
      <c r="E63" s="115"/>
      <c r="F63" s="115"/>
      <c r="G63" s="115"/>
      <c r="H63" s="115"/>
      <c r="I63" s="115"/>
      <c r="J63" s="115"/>
      <c r="K63" s="113"/>
      <c r="L63" s="113"/>
      <c r="M63" s="113"/>
      <c r="N63" s="113"/>
      <c r="O63" s="115"/>
      <c r="P63" s="115"/>
      <c r="Q63" s="116"/>
      <c r="R63" s="116"/>
      <c r="S63" s="115"/>
      <c r="T63" s="102"/>
      <c r="U63" s="102"/>
      <c r="V63" s="115"/>
      <c r="W63" s="116"/>
      <c r="X63" s="116"/>
      <c r="Y63" s="115"/>
      <c r="Z63" s="115"/>
      <c r="AA63" s="117"/>
      <c r="AB63" s="115"/>
      <c r="AC63" s="116"/>
      <c r="AD63" s="117"/>
      <c r="AE63" s="116"/>
      <c r="AF63" s="116"/>
      <c r="AG63" s="116"/>
      <c r="AH63" s="116"/>
      <c r="AI63" s="118"/>
      <c r="AJ63" s="116"/>
      <c r="AK63" s="119"/>
      <c r="AL63" s="120"/>
      <c r="AM63" s="121"/>
      <c r="AN63" s="122">
        <f t="shared" ref="AN63:AU63" si="29">AVERAGE(AN3:AN56)</f>
        <v>0</v>
      </c>
      <c r="AO63" s="122">
        <f>AVERAGE(AO3:AO62)</f>
        <v>175.22516666666675</v>
      </c>
      <c r="AP63" s="122">
        <f t="shared" si="29"/>
        <v>0</v>
      </c>
      <c r="AQ63" s="122">
        <f t="shared" si="29"/>
        <v>0</v>
      </c>
      <c r="AR63" s="122">
        <f t="shared" si="29"/>
        <v>0</v>
      </c>
      <c r="AS63" s="122">
        <f t="shared" si="29"/>
        <v>0</v>
      </c>
      <c r="AT63" s="123">
        <f t="shared" si="29"/>
        <v>0</v>
      </c>
      <c r="AU63" s="122">
        <f t="shared" si="29"/>
        <v>0</v>
      </c>
      <c r="AV63" s="109"/>
      <c r="AW63" s="119"/>
    </row>
    <row r="64" spans="1:49" s="132" customFormat="1">
      <c r="A64" s="125" t="s">
        <v>106</v>
      </c>
      <c r="B64" s="126"/>
      <c r="C64" s="127"/>
      <c r="D64" s="127"/>
      <c r="E64" s="127">
        <f>SUM(E3:E62)</f>
        <v>0</v>
      </c>
      <c r="F64" s="127">
        <f>SUM(F3:F62)</f>
        <v>0</v>
      </c>
      <c r="G64" s="127">
        <f>SUM(G3:G62)</f>
        <v>0</v>
      </c>
      <c r="H64" s="127">
        <f>SUM(H3:H62)</f>
        <v>0</v>
      </c>
      <c r="I64" s="127"/>
      <c r="J64" s="127">
        <f>SUM(J3:J62)</f>
        <v>0</v>
      </c>
      <c r="K64" s="127"/>
      <c r="L64" s="127">
        <f>SUM(L3:L62)</f>
        <v>0</v>
      </c>
      <c r="M64" s="127"/>
      <c r="N64" s="127"/>
      <c r="O64" s="443">
        <f>SUM(O3:O62)</f>
        <v>0</v>
      </c>
      <c r="P64" s="127"/>
      <c r="Q64" s="127">
        <f t="shared" ref="Q64:AC64" si="30">SUM(Q3:Q62)</f>
        <v>0</v>
      </c>
      <c r="R64" s="127">
        <f t="shared" si="30"/>
        <v>0</v>
      </c>
      <c r="S64" s="127">
        <f t="shared" si="30"/>
        <v>0</v>
      </c>
      <c r="T64" s="127">
        <f t="shared" si="30"/>
        <v>0</v>
      </c>
      <c r="U64" s="127">
        <f t="shared" si="30"/>
        <v>0</v>
      </c>
      <c r="V64" s="127">
        <f t="shared" si="30"/>
        <v>0</v>
      </c>
      <c r="W64" s="127">
        <f t="shared" si="30"/>
        <v>0</v>
      </c>
      <c r="X64" s="127">
        <f t="shared" si="30"/>
        <v>0</v>
      </c>
      <c r="Y64" s="127">
        <f t="shared" si="30"/>
        <v>0</v>
      </c>
      <c r="Z64" s="127">
        <f t="shared" si="30"/>
        <v>0</v>
      </c>
      <c r="AA64" s="128" t="e">
        <f t="shared" si="30"/>
        <v>#DIV/0!</v>
      </c>
      <c r="AB64" s="129">
        <f t="shared" si="30"/>
        <v>0</v>
      </c>
      <c r="AC64" s="129">
        <f t="shared" si="30"/>
        <v>0</v>
      </c>
      <c r="AD64" s="128" t="e">
        <f>AC64/Y64</f>
        <v>#DIV/0!</v>
      </c>
      <c r="AE64" s="127">
        <f t="shared" ref="AE64:AL64" si="31">SUM(AE3:AE62)</f>
        <v>0</v>
      </c>
      <c r="AF64" s="127">
        <f t="shared" si="31"/>
        <v>0</v>
      </c>
      <c r="AG64" s="127">
        <f t="shared" si="31"/>
        <v>0</v>
      </c>
      <c r="AH64" s="127">
        <f t="shared" si="31"/>
        <v>0</v>
      </c>
      <c r="AI64" s="127">
        <f t="shared" si="31"/>
        <v>0</v>
      </c>
      <c r="AJ64" s="127">
        <f t="shared" si="31"/>
        <v>0</v>
      </c>
      <c r="AK64" s="127">
        <f t="shared" si="31"/>
        <v>0</v>
      </c>
      <c r="AL64" s="127">
        <f t="shared" si="31"/>
        <v>0</v>
      </c>
      <c r="AM64" s="130"/>
      <c r="AN64" s="127"/>
      <c r="AO64" s="127"/>
      <c r="AP64" s="127"/>
      <c r="AQ64" s="127"/>
      <c r="AR64" s="127" t="e">
        <f>(AF64+AG64)/Q64</f>
        <v>#DIV/0!</v>
      </c>
      <c r="AS64" s="127"/>
      <c r="AT64" s="127"/>
      <c r="AU64" s="127"/>
      <c r="AV64" s="131"/>
      <c r="AW64" s="127">
        <f>SUM(AW3:AW6)</f>
        <v>0</v>
      </c>
    </row>
    <row r="65" spans="1:49" s="132" customFormat="1">
      <c r="A65" s="448" t="s">
        <v>319</v>
      </c>
      <c r="B65" s="449"/>
      <c r="C65" s="450"/>
      <c r="D65" s="450"/>
      <c r="E65" s="450">
        <f>SUM(E3:E8)</f>
        <v>0</v>
      </c>
      <c r="F65" s="450">
        <f>SUM(F3:F8)</f>
        <v>0</v>
      </c>
      <c r="G65" s="450">
        <f>SUM(G3:G8)</f>
        <v>0</v>
      </c>
      <c r="H65" s="450">
        <f>SUM(H3:H8)</f>
        <v>0</v>
      </c>
      <c r="I65" s="450"/>
      <c r="J65" s="450">
        <f>SUM(J3:J8)</f>
        <v>0</v>
      </c>
      <c r="K65" s="450"/>
      <c r="L65" s="450">
        <f>SUM(L3:L8)</f>
        <v>0</v>
      </c>
      <c r="M65" s="450"/>
      <c r="N65" s="450"/>
      <c r="O65" s="450"/>
      <c r="P65" s="450"/>
      <c r="Q65" s="450">
        <f t="shared" ref="Q65:AB65" si="32">SUM(Q3:Q8)</f>
        <v>0</v>
      </c>
      <c r="R65" s="450">
        <f t="shared" si="32"/>
        <v>0</v>
      </c>
      <c r="S65" s="450">
        <f t="shared" si="32"/>
        <v>0</v>
      </c>
      <c r="T65" s="450">
        <f t="shared" si="32"/>
        <v>0</v>
      </c>
      <c r="U65" s="450">
        <f t="shared" si="32"/>
        <v>0</v>
      </c>
      <c r="V65" s="450">
        <f t="shared" si="32"/>
        <v>0</v>
      </c>
      <c r="W65" s="450">
        <f t="shared" si="32"/>
        <v>0</v>
      </c>
      <c r="X65" s="450">
        <f t="shared" si="32"/>
        <v>0</v>
      </c>
      <c r="Y65" s="450">
        <f>SUM(Y3:Y8)</f>
        <v>0</v>
      </c>
      <c r="Z65" s="450">
        <f t="shared" si="32"/>
        <v>0</v>
      </c>
      <c r="AA65" s="451" t="e">
        <f t="shared" si="32"/>
        <v>#DIV/0!</v>
      </c>
      <c r="AB65" s="452">
        <f t="shared" si="32"/>
        <v>0</v>
      </c>
      <c r="AC65" s="452">
        <f>SUM(AC3:AC8)</f>
        <v>0</v>
      </c>
      <c r="AD65" s="451" t="e">
        <f>AC65/Y65</f>
        <v>#DIV/0!</v>
      </c>
      <c r="AE65" s="450">
        <f t="shared" ref="AE65:AL65" si="33">SUM(AE3:AE8)</f>
        <v>0</v>
      </c>
      <c r="AF65" s="450">
        <f>SUM(AF3:AF8)</f>
        <v>0</v>
      </c>
      <c r="AG65" s="450">
        <f t="shared" si="33"/>
        <v>0</v>
      </c>
      <c r="AH65" s="450">
        <f t="shared" si="33"/>
        <v>0</v>
      </c>
      <c r="AI65" s="450">
        <f t="shared" si="33"/>
        <v>0</v>
      </c>
      <c r="AJ65" s="450">
        <f t="shared" si="33"/>
        <v>0</v>
      </c>
      <c r="AK65" s="450">
        <f t="shared" si="33"/>
        <v>0</v>
      </c>
      <c r="AL65" s="450">
        <f t="shared" si="33"/>
        <v>0</v>
      </c>
      <c r="AM65" s="453"/>
      <c r="AN65" s="450"/>
      <c r="AO65" s="450"/>
      <c r="AP65" s="450"/>
      <c r="AQ65" s="450"/>
      <c r="AR65" s="450" t="e">
        <f>(AF65+AG65)/Q65</f>
        <v>#DIV/0!</v>
      </c>
      <c r="AS65" s="450"/>
      <c r="AT65" s="450"/>
      <c r="AU65" s="450"/>
      <c r="AV65" s="454"/>
      <c r="AW65" s="450">
        <f>SUM(AW3:AW7)</f>
        <v>0</v>
      </c>
    </row>
    <row r="66" spans="1:49" outlineLevel="1">
      <c r="A66" s="98"/>
      <c r="B66" s="99">
        <v>846494144</v>
      </c>
      <c r="C66" s="99" t="s">
        <v>223</v>
      </c>
      <c r="D66" s="100" t="s">
        <v>225</v>
      </c>
      <c r="E66" s="101">
        <f t="shared" ref="E66:E72" si="34">SUM(F66:H66)</f>
        <v>0</v>
      </c>
      <c r="F66" s="101"/>
      <c r="G66" s="101"/>
      <c r="H66" s="101"/>
      <c r="I66" s="101">
        <v>533.55999999999995</v>
      </c>
      <c r="J66" s="101">
        <f t="shared" ref="J66:J72" si="35">E66*I66</f>
        <v>0</v>
      </c>
      <c r="K66" s="98"/>
      <c r="L66" s="98"/>
      <c r="M66" s="98"/>
      <c r="N66" s="98"/>
      <c r="O66" s="101">
        <f t="shared" ref="O66:O72" si="36">L66/7</f>
        <v>0</v>
      </c>
      <c r="P66" s="101">
        <f t="shared" ref="P66:P72" si="37">S66/7</f>
        <v>0</v>
      </c>
      <c r="Q66" s="102"/>
      <c r="R66" s="102"/>
      <c r="S66" s="101">
        <f t="shared" ref="S66:S72" si="38">Q66+R66</f>
        <v>0</v>
      </c>
      <c r="T66" s="102"/>
      <c r="U66" s="102"/>
      <c r="V66" s="101">
        <f t="shared" ref="V66:V72" si="39">T66+U66</f>
        <v>0</v>
      </c>
      <c r="W66" s="102"/>
      <c r="X66" s="102"/>
      <c r="Y66" s="101">
        <f t="shared" ref="Y66:Y72" si="40">W66+X66</f>
        <v>0</v>
      </c>
      <c r="Z66" s="101">
        <f t="shared" ref="Z66:Z72" si="41">L66*M66*N66/100</f>
        <v>0</v>
      </c>
      <c r="AA66" s="103" t="e">
        <f>Y66/#REF!</f>
        <v>#REF!</v>
      </c>
      <c r="AB66" s="101">
        <f t="shared" ref="AB66:AB72" si="42">S66*I66</f>
        <v>0</v>
      </c>
      <c r="AC66" s="102"/>
      <c r="AD66" s="103">
        <f t="shared" ref="AD66:AD72" si="43">IF(Y66=0,0,AC66/Y66)</f>
        <v>0</v>
      </c>
      <c r="AE66" s="102">
        <v>0</v>
      </c>
      <c r="AF66" s="102"/>
      <c r="AG66" s="102"/>
      <c r="AH66" s="102"/>
      <c r="AI66" s="136">
        <f>IFERROR(#REF!*H66/#REF!,0)</f>
        <v>0</v>
      </c>
      <c r="AJ66" s="102"/>
      <c r="AK66" s="104">
        <f t="shared" ref="AK66:AK72" si="44">V66*1%</f>
        <v>0</v>
      </c>
      <c r="AL66" s="105">
        <f t="shared" ref="AL66:AL72" si="45">Y66-AB66-AC66-AE66-AF66-AG66-AH66-AI66-AK66-AJ66</f>
        <v>0</v>
      </c>
      <c r="AM66" s="106"/>
      <c r="AN66" s="107">
        <f t="shared" ref="AN66:AN72" si="46">IF(S66=0,0,Y66/S66)</f>
        <v>0</v>
      </c>
      <c r="AO66" s="108">
        <f t="shared" ref="AO66:AO72" si="47">I66</f>
        <v>533.55999999999995</v>
      </c>
      <c r="AP66" s="108">
        <f t="shared" ref="AP66:AP72" si="48">IF(S66=0,0,AC66/S66)</f>
        <v>0</v>
      </c>
      <c r="AQ66" s="108">
        <f t="shared" ref="AQ66:AQ72" si="49">IF(Q66=0,AE66/1,AE66/Q66)</f>
        <v>0</v>
      </c>
      <c r="AR66" s="108">
        <f t="shared" ref="AR66:AR72" si="50">IF(Q66=0,0,(AF66+AG66)/Q66)</f>
        <v>0</v>
      </c>
      <c r="AS66" s="108">
        <f t="array" ref="AS66">_xlfn.IFS(S66=0,AL66,S66&lt;0,AL66/-S66,S66&gt;0,AL66/S66)</f>
        <v>0</v>
      </c>
      <c r="AT66" s="103">
        <f t="shared" ref="AT66:AT72" si="51">IF(AN66=0,0,AS66/AN66)</f>
        <v>0</v>
      </c>
      <c r="AU66" s="103">
        <f t="shared" ref="AU66:AU72" si="52">IF(AO66=0,0,AS66/AO66)</f>
        <v>0</v>
      </c>
      <c r="AV66" s="109"/>
      <c r="AW66" s="104">
        <f t="shared" ref="AW66:AW72" si="53">AS66*E66</f>
        <v>0</v>
      </c>
    </row>
    <row r="67" spans="1:49" outlineLevel="1">
      <c r="A67" s="98"/>
      <c r="B67" s="99">
        <v>846464049</v>
      </c>
      <c r="C67" s="99" t="s">
        <v>224</v>
      </c>
      <c r="D67" s="100" t="s">
        <v>225</v>
      </c>
      <c r="E67" s="101">
        <f t="shared" si="34"/>
        <v>0</v>
      </c>
      <c r="F67" s="101"/>
      <c r="G67" s="101"/>
      <c r="H67" s="101"/>
      <c r="I67" s="101">
        <v>533.55999999999995</v>
      </c>
      <c r="J67" s="101">
        <f t="shared" si="35"/>
        <v>0</v>
      </c>
      <c r="K67" s="98"/>
      <c r="L67" s="98"/>
      <c r="M67" s="98"/>
      <c r="N67" s="98"/>
      <c r="O67" s="101">
        <f t="shared" si="36"/>
        <v>0</v>
      </c>
      <c r="P67" s="101">
        <f t="shared" si="37"/>
        <v>0</v>
      </c>
      <c r="Q67" s="102"/>
      <c r="R67" s="102"/>
      <c r="S67" s="101">
        <f t="shared" si="38"/>
        <v>0</v>
      </c>
      <c r="T67" s="102"/>
      <c r="U67" s="102"/>
      <c r="V67" s="101">
        <f t="shared" si="39"/>
        <v>0</v>
      </c>
      <c r="W67" s="102"/>
      <c r="X67" s="102"/>
      <c r="Y67" s="101">
        <f t="shared" si="40"/>
        <v>0</v>
      </c>
      <c r="Z67" s="101">
        <f t="shared" si="41"/>
        <v>0</v>
      </c>
      <c r="AA67" s="103" t="e">
        <f>Y67/#REF!</f>
        <v>#REF!</v>
      </c>
      <c r="AB67" s="101">
        <f t="shared" si="42"/>
        <v>0</v>
      </c>
      <c r="AC67" s="102"/>
      <c r="AD67" s="103">
        <f t="shared" si="43"/>
        <v>0</v>
      </c>
      <c r="AE67" s="102">
        <v>0</v>
      </c>
      <c r="AF67" s="102"/>
      <c r="AG67" s="102"/>
      <c r="AH67" s="102"/>
      <c r="AI67" s="136">
        <f>IFERROR(#REF!*H67/#REF!,0)</f>
        <v>0</v>
      </c>
      <c r="AJ67" s="102"/>
      <c r="AK67" s="104">
        <f t="shared" si="44"/>
        <v>0</v>
      </c>
      <c r="AL67" s="105">
        <f t="shared" si="45"/>
        <v>0</v>
      </c>
      <c r="AM67" s="106"/>
      <c r="AN67" s="107">
        <f t="shared" si="46"/>
        <v>0</v>
      </c>
      <c r="AO67" s="108">
        <f t="shared" si="47"/>
        <v>533.55999999999995</v>
      </c>
      <c r="AP67" s="108">
        <f t="shared" si="48"/>
        <v>0</v>
      </c>
      <c r="AQ67" s="108">
        <f t="shared" si="49"/>
        <v>0</v>
      </c>
      <c r="AR67" s="108">
        <f t="shared" si="50"/>
        <v>0</v>
      </c>
      <c r="AS67" s="108">
        <f t="array" ref="AS67">_xlfn.IFS(S67=0,AL67,S67&lt;0,AL67/-S67,S67&gt;0,AL67/S67)</f>
        <v>0</v>
      </c>
      <c r="AT67" s="103">
        <f t="shared" si="51"/>
        <v>0</v>
      </c>
      <c r="AU67" s="103">
        <f t="shared" si="52"/>
        <v>0</v>
      </c>
      <c r="AV67" s="109"/>
      <c r="AW67" s="104">
        <f t="shared" si="53"/>
        <v>0</v>
      </c>
    </row>
    <row r="68" spans="1:49" outlineLevel="1">
      <c r="A68" s="98"/>
      <c r="B68" s="99">
        <v>846494145</v>
      </c>
      <c r="C68" s="99" t="s">
        <v>226</v>
      </c>
      <c r="D68" s="100" t="s">
        <v>225</v>
      </c>
      <c r="E68" s="101">
        <f t="shared" si="34"/>
        <v>0</v>
      </c>
      <c r="F68" s="101"/>
      <c r="G68" s="101"/>
      <c r="H68" s="101"/>
      <c r="I68" s="101">
        <v>533.55999999999995</v>
      </c>
      <c r="J68" s="101">
        <f t="shared" si="35"/>
        <v>0</v>
      </c>
      <c r="K68" s="98"/>
      <c r="L68" s="98"/>
      <c r="M68" s="98"/>
      <c r="N68" s="98"/>
      <c r="O68" s="101">
        <f t="shared" si="36"/>
        <v>0</v>
      </c>
      <c r="P68" s="101">
        <f t="shared" si="37"/>
        <v>0</v>
      </c>
      <c r="Q68" s="102"/>
      <c r="R68" s="102"/>
      <c r="S68" s="101">
        <f t="shared" si="38"/>
        <v>0</v>
      </c>
      <c r="T68" s="102"/>
      <c r="U68" s="102"/>
      <c r="V68" s="101">
        <f t="shared" si="39"/>
        <v>0</v>
      </c>
      <c r="W68" s="102"/>
      <c r="X68" s="102"/>
      <c r="Y68" s="101">
        <f t="shared" si="40"/>
        <v>0</v>
      </c>
      <c r="Z68" s="101">
        <f t="shared" si="41"/>
        <v>0</v>
      </c>
      <c r="AA68" s="103" t="e">
        <f>Y68/#REF!</f>
        <v>#REF!</v>
      </c>
      <c r="AB68" s="101">
        <f t="shared" si="42"/>
        <v>0</v>
      </c>
      <c r="AC68" s="102"/>
      <c r="AD68" s="103">
        <f t="shared" si="43"/>
        <v>0</v>
      </c>
      <c r="AE68" s="102">
        <v>0</v>
      </c>
      <c r="AF68" s="102"/>
      <c r="AG68" s="102"/>
      <c r="AH68" s="102"/>
      <c r="AI68" s="136">
        <f>IFERROR(#REF!*H68/#REF!,0)</f>
        <v>0</v>
      </c>
      <c r="AJ68" s="102"/>
      <c r="AK68" s="104">
        <f t="shared" si="44"/>
        <v>0</v>
      </c>
      <c r="AL68" s="105">
        <f t="shared" si="45"/>
        <v>0</v>
      </c>
      <c r="AM68" s="106"/>
      <c r="AN68" s="107">
        <f t="shared" si="46"/>
        <v>0</v>
      </c>
      <c r="AO68" s="108">
        <f t="shared" si="47"/>
        <v>533.55999999999995</v>
      </c>
      <c r="AP68" s="108">
        <f t="shared" si="48"/>
        <v>0</v>
      </c>
      <c r="AQ68" s="108">
        <f t="shared" si="49"/>
        <v>0</v>
      </c>
      <c r="AR68" s="108">
        <f t="shared" si="50"/>
        <v>0</v>
      </c>
      <c r="AS68" s="108">
        <f t="array" ref="AS68">_xlfn.IFS(S68=0,AL68,S68&lt;0,AL68/-S68,S68&gt;0,AL68/S68)</f>
        <v>0</v>
      </c>
      <c r="AT68" s="103">
        <f t="shared" si="51"/>
        <v>0</v>
      </c>
      <c r="AU68" s="103">
        <f t="shared" si="52"/>
        <v>0</v>
      </c>
      <c r="AV68" s="109"/>
      <c r="AW68" s="104">
        <f t="shared" si="53"/>
        <v>0</v>
      </c>
    </row>
    <row r="69" spans="1:49" outlineLevel="1">
      <c r="A69" s="98"/>
      <c r="B69" s="99">
        <v>847068670</v>
      </c>
      <c r="C69" s="99" t="s">
        <v>227</v>
      </c>
      <c r="D69" s="100" t="s">
        <v>225</v>
      </c>
      <c r="E69" s="101">
        <f t="shared" si="34"/>
        <v>0</v>
      </c>
      <c r="F69" s="101"/>
      <c r="G69" s="101"/>
      <c r="H69" s="101"/>
      <c r="I69" s="101">
        <v>326.89</v>
      </c>
      <c r="J69" s="101">
        <f t="shared" si="35"/>
        <v>0</v>
      </c>
      <c r="K69" s="98"/>
      <c r="L69" s="98"/>
      <c r="M69" s="98"/>
      <c r="N69" s="98"/>
      <c r="O69" s="101">
        <f t="shared" si="36"/>
        <v>0</v>
      </c>
      <c r="P69" s="101">
        <f t="shared" si="37"/>
        <v>0</v>
      </c>
      <c r="Q69" s="102"/>
      <c r="R69" s="102"/>
      <c r="S69" s="101">
        <f t="shared" si="38"/>
        <v>0</v>
      </c>
      <c r="T69" s="102"/>
      <c r="U69" s="102"/>
      <c r="V69" s="101">
        <f t="shared" si="39"/>
        <v>0</v>
      </c>
      <c r="W69" s="102"/>
      <c r="X69" s="102"/>
      <c r="Y69" s="101">
        <f t="shared" si="40"/>
        <v>0</v>
      </c>
      <c r="Z69" s="101">
        <f t="shared" si="41"/>
        <v>0</v>
      </c>
      <c r="AA69" s="103" t="e">
        <f>Y69/#REF!</f>
        <v>#REF!</v>
      </c>
      <c r="AB69" s="101">
        <f t="shared" si="42"/>
        <v>0</v>
      </c>
      <c r="AC69" s="102"/>
      <c r="AD69" s="103">
        <f t="shared" si="43"/>
        <v>0</v>
      </c>
      <c r="AE69" s="102">
        <v>0</v>
      </c>
      <c r="AF69" s="102"/>
      <c r="AG69" s="102"/>
      <c r="AH69" s="102"/>
      <c r="AI69" s="136">
        <f>IFERROR(#REF!*H69/#REF!,0)</f>
        <v>0</v>
      </c>
      <c r="AJ69" s="102"/>
      <c r="AK69" s="104">
        <f t="shared" si="44"/>
        <v>0</v>
      </c>
      <c r="AL69" s="105">
        <f t="shared" si="45"/>
        <v>0</v>
      </c>
      <c r="AM69" s="106"/>
      <c r="AN69" s="107">
        <f t="shared" si="46"/>
        <v>0</v>
      </c>
      <c r="AO69" s="108">
        <f t="shared" si="47"/>
        <v>326.89</v>
      </c>
      <c r="AP69" s="108">
        <f t="shared" si="48"/>
        <v>0</v>
      </c>
      <c r="AQ69" s="108">
        <f t="shared" si="49"/>
        <v>0</v>
      </c>
      <c r="AR69" s="108">
        <f t="shared" si="50"/>
        <v>0</v>
      </c>
      <c r="AS69" s="108">
        <f t="array" ref="AS69">_xlfn.IFS(S69=0,AL69,S69&lt;0,AL69/-S69,S69&gt;0,AL69/S69)</f>
        <v>0</v>
      </c>
      <c r="AT69" s="103">
        <f t="shared" si="51"/>
        <v>0</v>
      </c>
      <c r="AU69" s="103">
        <f t="shared" si="52"/>
        <v>0</v>
      </c>
      <c r="AV69" s="109"/>
      <c r="AW69" s="104">
        <f t="shared" si="53"/>
        <v>0</v>
      </c>
    </row>
    <row r="70" spans="1:49" outlineLevel="1">
      <c r="A70" s="98"/>
      <c r="B70" s="99">
        <v>847068668</v>
      </c>
      <c r="C70" s="99" t="s">
        <v>228</v>
      </c>
      <c r="D70" s="100" t="s">
        <v>225</v>
      </c>
      <c r="E70" s="101">
        <f t="shared" si="34"/>
        <v>0</v>
      </c>
      <c r="F70" s="101"/>
      <c r="G70" s="101"/>
      <c r="H70" s="101"/>
      <c r="I70" s="101">
        <v>326.89</v>
      </c>
      <c r="J70" s="101">
        <f t="shared" si="35"/>
        <v>0</v>
      </c>
      <c r="K70" s="98"/>
      <c r="L70" s="98"/>
      <c r="M70" s="98"/>
      <c r="N70" s="98"/>
      <c r="O70" s="101">
        <f t="shared" si="36"/>
        <v>0</v>
      </c>
      <c r="P70" s="101">
        <f t="shared" si="37"/>
        <v>0</v>
      </c>
      <c r="Q70" s="102"/>
      <c r="R70" s="102"/>
      <c r="S70" s="101">
        <f t="shared" si="38"/>
        <v>0</v>
      </c>
      <c r="T70" s="102"/>
      <c r="U70" s="102"/>
      <c r="V70" s="101">
        <f t="shared" si="39"/>
        <v>0</v>
      </c>
      <c r="W70" s="102"/>
      <c r="X70" s="102"/>
      <c r="Y70" s="101">
        <f t="shared" si="40"/>
        <v>0</v>
      </c>
      <c r="Z70" s="101">
        <f t="shared" si="41"/>
        <v>0</v>
      </c>
      <c r="AA70" s="103" t="e">
        <f>Y70/#REF!</f>
        <v>#REF!</v>
      </c>
      <c r="AB70" s="101">
        <f t="shared" si="42"/>
        <v>0</v>
      </c>
      <c r="AC70" s="102"/>
      <c r="AD70" s="103">
        <f t="shared" si="43"/>
        <v>0</v>
      </c>
      <c r="AE70" s="102">
        <v>0</v>
      </c>
      <c r="AF70" s="102"/>
      <c r="AG70" s="102"/>
      <c r="AH70" s="102"/>
      <c r="AI70" s="136">
        <f>IFERROR(#REF!*H70/#REF!,0)</f>
        <v>0</v>
      </c>
      <c r="AJ70" s="102"/>
      <c r="AK70" s="104">
        <f t="shared" si="44"/>
        <v>0</v>
      </c>
      <c r="AL70" s="105">
        <f t="shared" si="45"/>
        <v>0</v>
      </c>
      <c r="AM70" s="106"/>
      <c r="AN70" s="107">
        <f t="shared" si="46"/>
        <v>0</v>
      </c>
      <c r="AO70" s="108">
        <f t="shared" si="47"/>
        <v>326.89</v>
      </c>
      <c r="AP70" s="108">
        <f t="shared" si="48"/>
        <v>0</v>
      </c>
      <c r="AQ70" s="108">
        <f t="shared" si="49"/>
        <v>0</v>
      </c>
      <c r="AR70" s="108">
        <f t="shared" si="50"/>
        <v>0</v>
      </c>
      <c r="AS70" s="108">
        <f t="array" ref="AS70">_xlfn.IFS(S70=0,AL70,S70&lt;0,AL70/-S70,S70&gt;0,AL70/S70)</f>
        <v>0</v>
      </c>
      <c r="AT70" s="103">
        <f t="shared" si="51"/>
        <v>0</v>
      </c>
      <c r="AU70" s="103">
        <f t="shared" si="52"/>
        <v>0</v>
      </c>
      <c r="AV70" s="109"/>
      <c r="AW70" s="104">
        <f t="shared" si="53"/>
        <v>0</v>
      </c>
    </row>
    <row r="71" spans="1:49" outlineLevel="1">
      <c r="A71" s="98"/>
      <c r="B71" s="99">
        <v>847068669</v>
      </c>
      <c r="C71" s="99" t="s">
        <v>229</v>
      </c>
      <c r="D71" s="100" t="s">
        <v>225</v>
      </c>
      <c r="E71" s="101">
        <f t="shared" si="34"/>
        <v>0</v>
      </c>
      <c r="F71" s="101"/>
      <c r="G71" s="101"/>
      <c r="H71" s="101"/>
      <c r="I71" s="101">
        <v>326.89</v>
      </c>
      <c r="J71" s="101">
        <f t="shared" si="35"/>
        <v>0</v>
      </c>
      <c r="K71" s="98"/>
      <c r="L71" s="98"/>
      <c r="M71" s="98"/>
      <c r="N71" s="98"/>
      <c r="O71" s="101">
        <f t="shared" si="36"/>
        <v>0</v>
      </c>
      <c r="P71" s="101">
        <f t="shared" si="37"/>
        <v>0</v>
      </c>
      <c r="Q71" s="102"/>
      <c r="R71" s="102"/>
      <c r="S71" s="101">
        <f t="shared" si="38"/>
        <v>0</v>
      </c>
      <c r="T71" s="102"/>
      <c r="U71" s="102"/>
      <c r="V71" s="101">
        <f t="shared" si="39"/>
        <v>0</v>
      </c>
      <c r="W71" s="102"/>
      <c r="X71" s="102"/>
      <c r="Y71" s="101">
        <f t="shared" si="40"/>
        <v>0</v>
      </c>
      <c r="Z71" s="101">
        <f t="shared" si="41"/>
        <v>0</v>
      </c>
      <c r="AA71" s="103" t="e">
        <f>Y71/#REF!</f>
        <v>#REF!</v>
      </c>
      <c r="AB71" s="101">
        <f t="shared" si="42"/>
        <v>0</v>
      </c>
      <c r="AC71" s="102"/>
      <c r="AD71" s="103">
        <f t="shared" si="43"/>
        <v>0</v>
      </c>
      <c r="AE71" s="102">
        <v>0</v>
      </c>
      <c r="AF71" s="102"/>
      <c r="AG71" s="102"/>
      <c r="AH71" s="102"/>
      <c r="AI71" s="136">
        <f>IFERROR(#REF!*H71/#REF!,0)</f>
        <v>0</v>
      </c>
      <c r="AJ71" s="102"/>
      <c r="AK71" s="104">
        <f t="shared" si="44"/>
        <v>0</v>
      </c>
      <c r="AL71" s="105">
        <f t="shared" si="45"/>
        <v>0</v>
      </c>
      <c r="AM71" s="106"/>
      <c r="AN71" s="107">
        <f t="shared" si="46"/>
        <v>0</v>
      </c>
      <c r="AO71" s="108">
        <f t="shared" si="47"/>
        <v>326.89</v>
      </c>
      <c r="AP71" s="108">
        <f t="shared" si="48"/>
        <v>0</v>
      </c>
      <c r="AQ71" s="108">
        <f t="shared" si="49"/>
        <v>0</v>
      </c>
      <c r="AR71" s="108">
        <f t="shared" si="50"/>
        <v>0</v>
      </c>
      <c r="AS71" s="108">
        <f t="array" ref="AS71">_xlfn.IFS(S71=0,AL71,S71&lt;0,AL71/-S71,S71&gt;0,AL71/S71)</f>
        <v>0</v>
      </c>
      <c r="AT71" s="103">
        <f t="shared" si="51"/>
        <v>0</v>
      </c>
      <c r="AU71" s="103">
        <f t="shared" si="52"/>
        <v>0</v>
      </c>
      <c r="AV71" s="109"/>
      <c r="AW71" s="104">
        <f t="shared" si="53"/>
        <v>0</v>
      </c>
    </row>
    <row r="72" spans="1:49" outlineLevel="1">
      <c r="A72" s="98"/>
      <c r="B72" s="99">
        <v>847068666</v>
      </c>
      <c r="C72" s="99" t="s">
        <v>230</v>
      </c>
      <c r="D72" s="100" t="s">
        <v>225</v>
      </c>
      <c r="E72" s="101">
        <f t="shared" si="34"/>
        <v>0</v>
      </c>
      <c r="F72" s="101"/>
      <c r="G72" s="101"/>
      <c r="H72" s="101"/>
      <c r="I72" s="101">
        <v>326.89</v>
      </c>
      <c r="J72" s="101">
        <f t="shared" si="35"/>
        <v>0</v>
      </c>
      <c r="K72" s="98"/>
      <c r="L72" s="98"/>
      <c r="M72" s="98"/>
      <c r="N72" s="98"/>
      <c r="O72" s="101">
        <f t="shared" si="36"/>
        <v>0</v>
      </c>
      <c r="P72" s="101">
        <f t="shared" si="37"/>
        <v>0</v>
      </c>
      <c r="Q72" s="102"/>
      <c r="R72" s="102"/>
      <c r="S72" s="101">
        <f t="shared" si="38"/>
        <v>0</v>
      </c>
      <c r="T72" s="102"/>
      <c r="U72" s="102"/>
      <c r="V72" s="101">
        <f t="shared" si="39"/>
        <v>0</v>
      </c>
      <c r="W72" s="102"/>
      <c r="X72" s="102"/>
      <c r="Y72" s="101">
        <f t="shared" si="40"/>
        <v>0</v>
      </c>
      <c r="Z72" s="101">
        <f t="shared" si="41"/>
        <v>0</v>
      </c>
      <c r="AA72" s="103" t="e">
        <f>Y72/#REF!</f>
        <v>#REF!</v>
      </c>
      <c r="AB72" s="101">
        <f t="shared" si="42"/>
        <v>0</v>
      </c>
      <c r="AC72" s="102"/>
      <c r="AD72" s="103">
        <f t="shared" si="43"/>
        <v>0</v>
      </c>
      <c r="AE72" s="102">
        <v>0</v>
      </c>
      <c r="AF72" s="102"/>
      <c r="AG72" s="102"/>
      <c r="AH72" s="102"/>
      <c r="AI72" s="136">
        <f>IFERROR(#REF!*H72/#REF!,0)</f>
        <v>0</v>
      </c>
      <c r="AJ72" s="102"/>
      <c r="AK72" s="104">
        <f t="shared" si="44"/>
        <v>0</v>
      </c>
      <c r="AL72" s="105">
        <f t="shared" si="45"/>
        <v>0</v>
      </c>
      <c r="AM72" s="106"/>
      <c r="AN72" s="107">
        <f t="shared" si="46"/>
        <v>0</v>
      </c>
      <c r="AO72" s="108">
        <f t="shared" si="47"/>
        <v>326.89</v>
      </c>
      <c r="AP72" s="108">
        <f t="shared" si="48"/>
        <v>0</v>
      </c>
      <c r="AQ72" s="108">
        <f t="shared" si="49"/>
        <v>0</v>
      </c>
      <c r="AR72" s="108">
        <f t="shared" si="50"/>
        <v>0</v>
      </c>
      <c r="AS72" s="108">
        <f t="array" ref="AS72">_xlfn.IFS(S72=0,AL72,S72&lt;0,AL72/-S72,S72&gt;0,AL72/S72)</f>
        <v>0</v>
      </c>
      <c r="AT72" s="103">
        <f t="shared" si="51"/>
        <v>0</v>
      </c>
      <c r="AU72" s="103">
        <f t="shared" si="52"/>
        <v>0</v>
      </c>
      <c r="AV72" s="109"/>
      <c r="AW72" s="104">
        <f t="shared" si="53"/>
        <v>0</v>
      </c>
    </row>
    <row r="73" spans="1:49">
      <c r="A73" s="142"/>
      <c r="B73" s="110"/>
      <c r="C73" s="98"/>
      <c r="D73" s="142"/>
      <c r="E73" s="101"/>
      <c r="F73" s="101"/>
      <c r="G73" s="101"/>
      <c r="H73" s="101"/>
      <c r="I73" s="101"/>
      <c r="J73" s="101"/>
      <c r="K73" s="143"/>
      <c r="L73" s="144"/>
      <c r="M73" s="144"/>
      <c r="N73" s="144"/>
      <c r="O73" s="143"/>
      <c r="P73" s="143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3"/>
      <c r="AB73" s="101"/>
      <c r="AC73" s="101"/>
      <c r="AD73" s="103"/>
      <c r="AE73" s="101"/>
      <c r="AF73" s="102"/>
      <c r="AG73" s="102"/>
      <c r="AH73" s="102"/>
      <c r="AI73" s="136"/>
      <c r="AJ73" s="102"/>
      <c r="AK73" s="104"/>
      <c r="AL73" s="105"/>
      <c r="AM73" s="106"/>
      <c r="AN73" s="145">
        <f t="shared" ref="AN73:AU73" si="54">AVERAGE(AN66:AN72)</f>
        <v>0</v>
      </c>
      <c r="AO73" s="145">
        <f t="shared" si="54"/>
        <v>415.46285714285705</v>
      </c>
      <c r="AP73" s="145">
        <f t="shared" si="54"/>
        <v>0</v>
      </c>
      <c r="AQ73" s="145">
        <f t="shared" si="54"/>
        <v>0</v>
      </c>
      <c r="AR73" s="145">
        <f t="shared" si="54"/>
        <v>0</v>
      </c>
      <c r="AS73" s="145">
        <f t="shared" si="54"/>
        <v>0</v>
      </c>
      <c r="AT73" s="146">
        <f t="shared" si="54"/>
        <v>0</v>
      </c>
      <c r="AU73" s="146">
        <f t="shared" si="54"/>
        <v>0</v>
      </c>
      <c r="AV73" s="109"/>
      <c r="AW73" s="104"/>
    </row>
    <row r="74" spans="1:49" s="155" customFormat="1" ht="15" customHeight="1">
      <c r="A74" s="147" t="s">
        <v>107</v>
      </c>
      <c r="B74" s="148"/>
      <c r="C74" s="149"/>
      <c r="D74" s="149"/>
      <c r="E74" s="149">
        <f>SUM(E66:E72)</f>
        <v>0</v>
      </c>
      <c r="F74" s="149">
        <f>SUM(F66:F72)</f>
        <v>0</v>
      </c>
      <c r="G74" s="149">
        <f>SUM(G66:G72)</f>
        <v>0</v>
      </c>
      <c r="H74" s="149">
        <f>SUM(H66:H72)</f>
        <v>0</v>
      </c>
      <c r="I74" s="149"/>
      <c r="J74" s="149">
        <f>SUM(J66:J72)</f>
        <v>0</v>
      </c>
      <c r="K74" s="149"/>
      <c r="L74" s="149">
        <f>SUM(L66:L72)</f>
        <v>0</v>
      </c>
      <c r="M74" s="149"/>
      <c r="N74" s="149"/>
      <c r="O74" s="149"/>
      <c r="P74" s="149"/>
      <c r="Q74" s="149">
        <f t="shared" ref="Q74:AC74" si="55">SUM(Q66:Q72)</f>
        <v>0</v>
      </c>
      <c r="R74" s="149">
        <f t="shared" si="55"/>
        <v>0</v>
      </c>
      <c r="S74" s="149">
        <f t="shared" si="55"/>
        <v>0</v>
      </c>
      <c r="T74" s="149">
        <f t="shared" si="55"/>
        <v>0</v>
      </c>
      <c r="U74" s="149">
        <f t="shared" si="55"/>
        <v>0</v>
      </c>
      <c r="V74" s="149">
        <f t="shared" si="55"/>
        <v>0</v>
      </c>
      <c r="W74" s="149">
        <f t="shared" si="55"/>
        <v>0</v>
      </c>
      <c r="X74" s="149">
        <f t="shared" si="55"/>
        <v>0</v>
      </c>
      <c r="Y74" s="149">
        <f t="shared" si="55"/>
        <v>0</v>
      </c>
      <c r="Z74" s="149">
        <f t="shared" si="55"/>
        <v>0</v>
      </c>
      <c r="AA74" s="150" t="e">
        <f t="shared" si="55"/>
        <v>#REF!</v>
      </c>
      <c r="AB74" s="151">
        <f t="shared" si="55"/>
        <v>0</v>
      </c>
      <c r="AC74" s="149">
        <f t="shared" si="55"/>
        <v>0</v>
      </c>
      <c r="AD74" s="150" t="e">
        <f>AC74/Y74</f>
        <v>#DIV/0!</v>
      </c>
      <c r="AE74" s="149">
        <f t="shared" ref="AE74:AL74" si="56">SUM(AE66:AE72)</f>
        <v>0</v>
      </c>
      <c r="AF74" s="149">
        <f t="shared" si="56"/>
        <v>0</v>
      </c>
      <c r="AG74" s="149">
        <f t="shared" si="56"/>
        <v>0</v>
      </c>
      <c r="AH74" s="149">
        <f t="shared" si="56"/>
        <v>0</v>
      </c>
      <c r="AI74" s="152">
        <f t="shared" si="56"/>
        <v>0</v>
      </c>
      <c r="AJ74" s="149">
        <f t="shared" si="56"/>
        <v>0</v>
      </c>
      <c r="AK74" s="149">
        <f t="shared" si="56"/>
        <v>0</v>
      </c>
      <c r="AL74" s="149">
        <f t="shared" si="56"/>
        <v>0</v>
      </c>
      <c r="AM74" s="153"/>
      <c r="AN74" s="149"/>
      <c r="AO74" s="149"/>
      <c r="AP74" s="149"/>
      <c r="AQ74" s="149"/>
      <c r="AR74" s="149" t="e">
        <f>(AF74+AG74)/Q74</f>
        <v>#DIV/0!</v>
      </c>
      <c r="AS74" s="149"/>
      <c r="AT74" s="149"/>
      <c r="AU74" s="149"/>
      <c r="AV74" s="154"/>
      <c r="AW74" s="149">
        <f>SUM(AW66:AW72)</f>
        <v>0</v>
      </c>
    </row>
    <row r="75" spans="1:49" s="159" customFormat="1">
      <c r="A75" s="156"/>
      <c r="B75" s="157"/>
      <c r="C75" s="158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62"/>
      <c r="AF75" s="191"/>
      <c r="AG75" s="191"/>
      <c r="AH75" s="491"/>
      <c r="AI75" s="166"/>
      <c r="AJ75" s="167"/>
      <c r="AM75" s="168"/>
      <c r="AN75" s="160"/>
      <c r="AO75" s="160"/>
      <c r="AP75" s="160"/>
      <c r="AQ75" s="160"/>
      <c r="AR75" s="160"/>
      <c r="AS75" s="160"/>
      <c r="AT75" s="160"/>
      <c r="AU75" s="160"/>
      <c r="AV75" s="169"/>
    </row>
    <row r="76" spans="1:49" s="178" customFormat="1">
      <c r="A76" s="170" t="s">
        <v>7</v>
      </c>
      <c r="B76" s="171"/>
      <c r="C76" s="172"/>
      <c r="D76" s="172"/>
      <c r="E76" s="172">
        <f t="shared" ref="E76:AC76" si="57">E64+E74</f>
        <v>0</v>
      </c>
      <c r="F76" s="172">
        <f t="shared" si="57"/>
        <v>0</v>
      </c>
      <c r="G76" s="172">
        <f t="shared" si="57"/>
        <v>0</v>
      </c>
      <c r="H76" s="172">
        <f t="shared" si="57"/>
        <v>0</v>
      </c>
      <c r="I76" s="172">
        <f t="shared" si="57"/>
        <v>0</v>
      </c>
      <c r="J76" s="172">
        <f t="shared" si="57"/>
        <v>0</v>
      </c>
      <c r="K76" s="172">
        <f t="shared" si="57"/>
        <v>0</v>
      </c>
      <c r="L76" s="172">
        <f t="shared" si="57"/>
        <v>0</v>
      </c>
      <c r="M76" s="172">
        <f t="shared" si="57"/>
        <v>0</v>
      </c>
      <c r="N76" s="172">
        <f t="shared" si="57"/>
        <v>0</v>
      </c>
      <c r="O76" s="172">
        <f t="shared" si="57"/>
        <v>0</v>
      </c>
      <c r="P76" s="172">
        <f t="shared" si="57"/>
        <v>0</v>
      </c>
      <c r="Q76" s="172">
        <f t="shared" si="57"/>
        <v>0</v>
      </c>
      <c r="R76" s="172">
        <f t="shared" si="57"/>
        <v>0</v>
      </c>
      <c r="S76" s="172">
        <f t="shared" si="57"/>
        <v>0</v>
      </c>
      <c r="T76" s="172">
        <f t="shared" si="57"/>
        <v>0</v>
      </c>
      <c r="U76" s="172">
        <f t="shared" si="57"/>
        <v>0</v>
      </c>
      <c r="V76" s="172">
        <f t="shared" si="57"/>
        <v>0</v>
      </c>
      <c r="W76" s="172">
        <f t="shared" si="57"/>
        <v>0</v>
      </c>
      <c r="X76" s="172">
        <f t="shared" si="57"/>
        <v>0</v>
      </c>
      <c r="Y76" s="172">
        <f t="shared" si="57"/>
        <v>0</v>
      </c>
      <c r="Z76" s="172">
        <f t="shared" si="57"/>
        <v>0</v>
      </c>
      <c r="AA76" s="173" t="e">
        <f t="shared" si="57"/>
        <v>#DIV/0!</v>
      </c>
      <c r="AB76" s="174">
        <f t="shared" si="57"/>
        <v>0</v>
      </c>
      <c r="AC76" s="172">
        <f t="shared" si="57"/>
        <v>0</v>
      </c>
      <c r="AD76" s="173" t="e">
        <f>AC76/Y76</f>
        <v>#DIV/0!</v>
      </c>
      <c r="AE76" s="174">
        <f>AE64+AE74</f>
        <v>0</v>
      </c>
      <c r="AF76" s="175">
        <f>AF64+AF74</f>
        <v>0</v>
      </c>
      <c r="AG76" s="175">
        <f>AG64+AG74</f>
        <v>0</v>
      </c>
      <c r="AH76" s="175">
        <f>AH64+AH74</f>
        <v>0</v>
      </c>
      <c r="AI76" s="176"/>
      <c r="AJ76" s="172">
        <f>AJ64+AJ74</f>
        <v>0</v>
      </c>
      <c r="AK76" s="172">
        <f>AK64+AK74</f>
        <v>0</v>
      </c>
      <c r="AL76" s="172">
        <f>AL64+AL74</f>
        <v>0</v>
      </c>
      <c r="AM76" s="172"/>
      <c r="AN76" s="172"/>
      <c r="AO76" s="172"/>
      <c r="AP76" s="172"/>
      <c r="AQ76" s="172"/>
      <c r="AR76" s="172" t="e">
        <f>(AF76+AG76)/Q76</f>
        <v>#DIV/0!</v>
      </c>
      <c r="AS76" s="172"/>
      <c r="AT76" s="172"/>
      <c r="AU76" s="172"/>
      <c r="AV76" s="177"/>
      <c r="AW76" s="172">
        <f>AW64+AW74</f>
        <v>0</v>
      </c>
    </row>
    <row r="77" spans="1:49" s="159" customFormat="1">
      <c r="A77" s="158"/>
      <c r="B77" s="157"/>
      <c r="C77" s="179"/>
      <c r="D77" s="158"/>
      <c r="L77" s="160"/>
      <c r="M77" s="160"/>
      <c r="N77" s="160"/>
      <c r="P77" s="161"/>
      <c r="Q77" s="162"/>
      <c r="R77" s="162"/>
      <c r="S77" s="163"/>
      <c r="T77" s="163"/>
      <c r="U77" s="163"/>
      <c r="V77" s="163"/>
      <c r="W77" s="162"/>
      <c r="X77" s="163"/>
      <c r="Y77" s="163"/>
      <c r="Z77" s="163"/>
      <c r="AC77" s="164"/>
      <c r="AE77" s="180"/>
      <c r="AF77" s="191"/>
      <c r="AG77" s="191"/>
      <c r="AH77" s="491"/>
      <c r="AI77" s="166"/>
      <c r="AJ77" s="167"/>
      <c r="AM77" s="168"/>
      <c r="AN77" s="168"/>
      <c r="AO77" s="168"/>
      <c r="AP77" s="168"/>
      <c r="AQ77" s="168"/>
      <c r="AR77" s="168"/>
      <c r="AS77" s="168"/>
      <c r="AT77" s="168"/>
      <c r="AU77" s="168"/>
      <c r="AV77" s="169"/>
    </row>
    <row r="78" spans="1:49">
      <c r="C78" s="182"/>
      <c r="D78" s="182"/>
    </row>
    <row r="79" spans="1:49">
      <c r="C79" s="182"/>
      <c r="D79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73:M73 K3:K63">
    <cfRule type="cellIs" dxfId="142" priority="5" operator="greaterThan">
      <formula>120</formula>
    </cfRule>
  </conditionalFormatting>
  <conditionalFormatting sqref="O73">
    <cfRule type="cellIs" dxfId="141" priority="4" operator="between">
      <formula>0.000001</formula>
      <formula>25</formula>
    </cfRule>
  </conditionalFormatting>
  <conditionalFormatting sqref="AA75 AA77:AA1048576">
    <cfRule type="cellIs" dxfId="140" priority="6" operator="greaterThan">
      <formula>0.23</formula>
    </cfRule>
  </conditionalFormatting>
  <conditionalFormatting sqref="AA1">
    <cfRule type="cellIs" dxfId="139" priority="3" operator="greaterThan">
      <formula>0.23</formula>
    </cfRule>
  </conditionalFormatting>
  <conditionalFormatting sqref="K66:K72">
    <cfRule type="cellIs" dxfId="138" priority="2" operator="greaterThan">
      <formula>120</formula>
    </cfRule>
  </conditionalFormatting>
  <conditionalFormatting sqref="Y66:AA7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{8E58E053-1BE3-4A4E-8E4D-879E4BDCF17B}</x14:id>
        </ext>
      </extLst>
    </cfRule>
  </conditionalFormatting>
  <conditionalFormatting sqref="Y73:AA73 Y3:AA6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{9B392F1D-D655-413C-92C4-C1090A3C7515}</x14:id>
        </ext>
      </extLst>
    </cfRule>
  </conditionalFormatting>
  <conditionalFormatting sqref="AW3:AW63 AW7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{AE8C675B-6B67-4A8A-81DF-C9CF2F90DE6B}</x14:id>
        </ext>
      </extLst>
    </cfRule>
  </conditionalFormatting>
  <conditionalFormatting sqref="AL3:AL63 AL7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{855B4F93-0409-4B48-9DDE-F0278BA776B5}</x14:id>
        </ext>
      </extLst>
    </cfRule>
  </conditionalFormatting>
  <conditionalFormatting sqref="AS66:AS7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{2B8BF485-9C6C-45CF-8982-D1F3B29C1323}</x14:id>
        </ext>
      </extLst>
    </cfRule>
  </conditionalFormatting>
  <conditionalFormatting sqref="AT66:AU72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{A86DDB10-3DDA-4A56-88DF-ACEA68EF515B}</x14:id>
        </ext>
      </extLst>
    </cfRule>
  </conditionalFormatting>
  <conditionalFormatting sqref="AW66:AW7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{6214B941-8EAB-4F44-8222-5AFFDFC4D062}</x14:id>
        </ext>
      </extLst>
    </cfRule>
  </conditionalFormatting>
  <conditionalFormatting sqref="AL66:AL72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{C6E1B075-0FFB-4725-8EA3-FFC6E158CB38}</x14:id>
        </ext>
      </extLst>
    </cfRule>
  </conditionalFormatting>
  <conditionalFormatting sqref="AS3:AS62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{0C58B8DA-A89E-4A9D-90AB-341448818024}</x14:id>
        </ext>
      </extLst>
    </cfRule>
  </conditionalFormatting>
  <conditionalFormatting sqref="AT3:AU62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{730444CC-1EC6-4DF0-B883-6BEA0A8B81F6}</x14:id>
        </ext>
      </extLst>
    </cfRule>
  </conditionalFormatting>
  <conditionalFormatting sqref="AA3:AA63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{FF50E8E7-9336-46E0-AB9D-1AFD6DB68868}</x14:id>
        </ext>
      </extLst>
    </cfRule>
  </conditionalFormatting>
  <conditionalFormatting sqref="AW3:AW63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{71E74FB9-0CA5-4904-B1E1-18CD03319088}</x14:id>
        </ext>
      </extLst>
    </cfRule>
  </conditionalFormatting>
  <conditionalFormatting sqref="AL3:AL63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{AD7447D2-ABBA-414A-872D-DACD7D2ECA03}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58E053-1BE3-4A4E-8E4D-879E4BDCF1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Y66:AA72</xm:sqref>
        </x14:conditionalFormatting>
        <x14:conditionalFormatting xmlns:xm="http://schemas.microsoft.com/office/excel/2006/main">
          <x14:cfRule type="dataBar" id="{9B392F1D-D655-413C-92C4-C1090A3C7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Y73:AA73 Y3:AA63</xm:sqref>
        </x14:conditionalFormatting>
        <x14:conditionalFormatting xmlns:xm="http://schemas.microsoft.com/office/excel/2006/main">
          <x14:cfRule type="dataBar" id="{AE8C675B-6B67-4A8A-81DF-C9CF2F90DE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AW3:AW63 AW73</xm:sqref>
        </x14:conditionalFormatting>
        <x14:conditionalFormatting xmlns:xm="http://schemas.microsoft.com/office/excel/2006/main">
          <x14:cfRule type="dataBar" id="{855B4F93-0409-4B48-9DDE-F0278BA77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AL3:AL63 AL73</xm:sqref>
        </x14:conditionalFormatting>
        <x14:conditionalFormatting xmlns:xm="http://schemas.microsoft.com/office/excel/2006/main">
          <x14:cfRule type="dataBar" id="{2B8BF485-9C6C-45CF-8982-D1F3B29C13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AS66:AS72</xm:sqref>
        </x14:conditionalFormatting>
        <x14:conditionalFormatting xmlns:xm="http://schemas.microsoft.com/office/excel/2006/main">
          <x14:cfRule type="dataBar" id="{A86DDB10-3DDA-4A56-88DF-ACEA68EF51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AT66:AU72</xm:sqref>
        </x14:conditionalFormatting>
        <x14:conditionalFormatting xmlns:xm="http://schemas.microsoft.com/office/excel/2006/main">
          <x14:cfRule type="dataBar" id="{6214B941-8EAB-4F44-8222-5AFFDFC4D0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AW66:AW72</xm:sqref>
        </x14:conditionalFormatting>
        <x14:conditionalFormatting xmlns:xm="http://schemas.microsoft.com/office/excel/2006/main">
          <x14:cfRule type="dataBar" id="{C6E1B075-0FFB-4725-8EA3-FFC6E158CB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AL66:AL72</xm:sqref>
        </x14:conditionalFormatting>
        <x14:conditionalFormatting xmlns:xm="http://schemas.microsoft.com/office/excel/2006/main">
          <x14:cfRule type="dataBar" id="{0C58B8DA-A89E-4A9D-90AB-3414488180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AS3:AS62</xm:sqref>
        </x14:conditionalFormatting>
        <x14:conditionalFormatting xmlns:xm="http://schemas.microsoft.com/office/excel/2006/main">
          <x14:cfRule type="dataBar" id="{730444CC-1EC6-4DF0-B883-6BEA0A8B81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AT3:AU62</xm:sqref>
        </x14:conditionalFormatting>
        <x14:conditionalFormatting xmlns:xm="http://schemas.microsoft.com/office/excel/2006/main">
          <x14:cfRule type="dataBar" id="{FF50E8E7-9336-46E0-AB9D-1AFD6DB688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AA3:AA63</xm:sqref>
        </x14:conditionalFormatting>
        <x14:conditionalFormatting xmlns:xm="http://schemas.microsoft.com/office/excel/2006/main">
          <x14:cfRule type="dataBar" id="{71E74FB9-0CA5-4904-B1E1-18CD03319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AW3:AW63</xm:sqref>
        </x14:conditionalFormatting>
        <x14:conditionalFormatting xmlns:xm="http://schemas.microsoft.com/office/excel/2006/main">
          <x14:cfRule type="dataBar" id="{AD7447D2-ABBA-414A-872D-DACD7D2ECA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AL3:AL63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69FE-09F4-4A07-ABA1-FF609D855EAD}">
  <dimension ref="A1:AW79"/>
  <sheetViews>
    <sheetView zoomScale="70" zoomScaleNormal="70" workbookViewId="0">
      <pane xSplit="3" ySplit="2" topLeftCell="M3" activePane="bottomRight" state="frozen"/>
      <selection pane="topRight" activeCell="D1" sqref="D1"/>
      <selection pane="bottomLeft" activeCell="A3" sqref="A3"/>
      <selection pane="bottomRight" activeCell="W71" sqref="W71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333</v>
      </c>
      <c r="B1" s="77"/>
      <c r="C1" s="76"/>
      <c r="D1" s="76"/>
      <c r="E1" s="78"/>
      <c r="F1" s="545" t="s">
        <v>47</v>
      </c>
      <c r="G1" s="545"/>
      <c r="H1" s="545"/>
      <c r="K1" s="471" t="s">
        <v>48</v>
      </c>
      <c r="L1" s="545" t="s">
        <v>331</v>
      </c>
      <c r="M1" s="545"/>
      <c r="N1" s="545"/>
      <c r="P1" s="80"/>
      <c r="Q1" s="546"/>
      <c r="R1" s="546"/>
      <c r="S1" s="216"/>
      <c r="T1" s="547"/>
      <c r="U1" s="548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49"/>
      <c r="AG1" s="549"/>
      <c r="AH1" s="472"/>
      <c r="AI1" s="81" t="s">
        <v>50</v>
      </c>
      <c r="AJ1" s="215"/>
      <c r="AM1" s="82"/>
      <c r="AN1" s="542" t="s">
        <v>51</v>
      </c>
      <c r="AO1" s="543"/>
      <c r="AP1" s="543"/>
      <c r="AQ1" s="543"/>
      <c r="AR1" s="543"/>
      <c r="AS1" s="543"/>
      <c r="AT1" s="543"/>
      <c r="AU1" s="544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334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799</v>
      </c>
      <c r="F3" s="101">
        <v>122</v>
      </c>
      <c r="G3" s="101">
        <v>21</v>
      </c>
      <c r="H3" s="101">
        <v>656</v>
      </c>
      <c r="I3" s="101">
        <v>142.97999999999999</v>
      </c>
      <c r="J3" s="101">
        <f t="shared" ref="J3:J62" si="0">E3*I3</f>
        <v>114241.01999999999</v>
      </c>
      <c r="K3" s="98">
        <v>61</v>
      </c>
      <c r="L3" s="98">
        <v>197</v>
      </c>
      <c r="M3" s="98">
        <v>1238</v>
      </c>
      <c r="N3" s="98">
        <v>80</v>
      </c>
      <c r="O3" s="189">
        <f t="shared" ref="O3:O56" si="1">L3/7</f>
        <v>28.142857142857142</v>
      </c>
      <c r="P3" s="101">
        <f t="shared" ref="P3" si="2">S3/7</f>
        <v>16.857142857142858</v>
      </c>
      <c r="Q3" s="102">
        <v>119</v>
      </c>
      <c r="R3" s="102">
        <v>-1</v>
      </c>
      <c r="S3" s="101">
        <f>Q3+R3</f>
        <v>118</v>
      </c>
      <c r="T3" s="102">
        <v>105198.25000000001</v>
      </c>
      <c r="U3" s="102">
        <v>-874</v>
      </c>
      <c r="V3" s="101">
        <f>T3+U3</f>
        <v>104324.25000000001</v>
      </c>
      <c r="W3" s="102">
        <v>146455.91</v>
      </c>
      <c r="X3" s="102">
        <v>-1238</v>
      </c>
      <c r="Y3" s="101">
        <f t="shared" ref="Y3" si="3">W3+X3</f>
        <v>145217.91</v>
      </c>
      <c r="Z3" s="101">
        <f>L3*M3*N3/100</f>
        <v>195108.8</v>
      </c>
      <c r="AA3" s="103">
        <f>Y3/$Y$76</f>
        <v>0.17094193031295712</v>
      </c>
      <c r="AB3" s="101">
        <f>S3*I3</f>
        <v>16871.64</v>
      </c>
      <c r="AC3" s="102">
        <v>54753.660000000033</v>
      </c>
      <c r="AD3" s="103">
        <f t="shared" ref="AD3" si="4">IF(Y3=0,0,AC3/Y3)</f>
        <v>0.37704481492675407</v>
      </c>
      <c r="AE3" s="102">
        <v>10908.70999999999</v>
      </c>
      <c r="AF3" s="102">
        <v>15888</v>
      </c>
      <c r="AG3" s="102">
        <v>2000</v>
      </c>
      <c r="AH3" s="102"/>
      <c r="AI3" s="136">
        <f>IFERROR($AI$76*H3/$H$76,0)</f>
        <v>692.54720133667502</v>
      </c>
      <c r="AJ3" s="102">
        <v>20</v>
      </c>
      <c r="AK3" s="104">
        <f>V3*1%</f>
        <v>1043.2425000000001</v>
      </c>
      <c r="AL3" s="105">
        <f>Y3-AB3-AC3-AE3-AF3-AG3-AH3-AI3-AK3-AJ3</f>
        <v>43040.110298663305</v>
      </c>
      <c r="AM3" s="106"/>
      <c r="AN3" s="107">
        <f t="shared" ref="AN3:AN56" si="5">IF(S3=0,0,Y3/S3)</f>
        <v>1230.6602542372882</v>
      </c>
      <c r="AO3" s="108">
        <f t="shared" ref="AO3:AO56" si="6">I3</f>
        <v>142.97999999999999</v>
      </c>
      <c r="AP3" s="108">
        <f t="shared" ref="AP3:AP56" si="7">IF(S3=0,0,AC3/S3)</f>
        <v>464.01406779661045</v>
      </c>
      <c r="AQ3" s="108">
        <f>IF(Q3=0,AE3/1,AE3/Q3)</f>
        <v>91.669831932773022</v>
      </c>
      <c r="AR3" s="108">
        <f>IF(Q3=0,0,(AF3+AG3)/Q3)</f>
        <v>150.31932773109244</v>
      </c>
      <c r="AS3" s="108">
        <f>_xlfn.IFS(S3=0,AL3,S3&lt;0,AL3/-S3,S3&gt;0,AL3/S3)</f>
        <v>364.74669744629921</v>
      </c>
      <c r="AT3" s="103">
        <f t="shared" ref="AT3" si="8">IF(AN3=0,0,AS3/AN3)</f>
        <v>0.29638293443737967</v>
      </c>
      <c r="AU3" s="103">
        <f t="shared" ref="AU3" si="9">IF(AO3=0,0,AS3/AO3)</f>
        <v>2.55103299374947</v>
      </c>
      <c r="AV3" s="109"/>
      <c r="AW3" s="104">
        <f t="shared" ref="AW3:AW56" si="10">AS3*E3</f>
        <v>291432.61125959305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62" si="11">F4+G4+H4</f>
        <v>1613</v>
      </c>
      <c r="F4" s="101">
        <v>361</v>
      </c>
      <c r="G4" s="101">
        <v>77</v>
      </c>
      <c r="H4" s="101">
        <v>1175</v>
      </c>
      <c r="I4" s="101">
        <v>123.09</v>
      </c>
      <c r="J4" s="101">
        <f t="shared" si="0"/>
        <v>198544.17</v>
      </c>
      <c r="K4" s="98">
        <v>48</v>
      </c>
      <c r="L4" s="98">
        <v>606</v>
      </c>
      <c r="M4" s="98">
        <v>1220</v>
      </c>
      <c r="N4" s="98">
        <v>72</v>
      </c>
      <c r="O4" s="189">
        <f t="shared" si="1"/>
        <v>86.571428571428569</v>
      </c>
      <c r="P4" s="101">
        <f>S4/7</f>
        <v>46</v>
      </c>
      <c r="Q4" s="102">
        <v>328</v>
      </c>
      <c r="R4" s="102">
        <v>-6</v>
      </c>
      <c r="S4" s="101">
        <f t="shared" ref="S4:S62" si="12">Q4+R4</f>
        <v>322</v>
      </c>
      <c r="T4" s="102">
        <v>290163.46000000008</v>
      </c>
      <c r="U4" s="102">
        <v>-5292</v>
      </c>
      <c r="V4" s="101">
        <f t="shared" ref="V4:V62" si="13">T4+U4</f>
        <v>284871.46000000008</v>
      </c>
      <c r="W4" s="102">
        <v>400971.20999999996</v>
      </c>
      <c r="X4" s="102">
        <v>-7320</v>
      </c>
      <c r="Y4" s="101">
        <f t="shared" ref="Y4:Y62" si="14">W4+X4</f>
        <v>393651.20999999996</v>
      </c>
      <c r="Z4" s="101">
        <f t="shared" ref="Z4:Z62" si="15">L4*M4*N4/100</f>
        <v>532310.4</v>
      </c>
      <c r="AA4" s="103">
        <f t="shared" ref="AA4:AA62" si="16">Y4/$Y$76</f>
        <v>0.46338290991401299</v>
      </c>
      <c r="AB4" s="101">
        <f t="shared" ref="AB4:AB62" si="17">S4*I4</f>
        <v>39634.980000000003</v>
      </c>
      <c r="AC4" s="102">
        <v>149707.4499999999</v>
      </c>
      <c r="AD4" s="103">
        <f t="shared" ref="AD4:AD62" si="18">IF(Y4=0,0,AC4/Y4)</f>
        <v>0.38030481349212647</v>
      </c>
      <c r="AE4" s="102">
        <v>34461.579999999929</v>
      </c>
      <c r="AF4" s="102">
        <v>51000</v>
      </c>
      <c r="AG4" s="102">
        <v>3000</v>
      </c>
      <c r="AH4" s="102"/>
      <c r="AI4" s="136">
        <f t="shared" ref="AI4:AI62" si="19">IFERROR($AI$76*H4/$H$76,0)</f>
        <v>1240.4618316624897</v>
      </c>
      <c r="AJ4" s="102">
        <v>50</v>
      </c>
      <c r="AK4" s="104">
        <f t="shared" ref="AK4:AK56" si="20">V4*1%</f>
        <v>2848.7146000000007</v>
      </c>
      <c r="AL4" s="105">
        <f t="shared" ref="AL4:AL56" si="21">Y4-AB4-AC4-AE4-AF4-AG4-AH4-AI4-AK4-AJ4</f>
        <v>111708.02356833767</v>
      </c>
      <c r="AM4" s="106"/>
      <c r="AN4" s="107">
        <f t="shared" si="5"/>
        <v>1222.5192857142856</v>
      </c>
      <c r="AO4" s="108">
        <f t="shared" si="6"/>
        <v>123.09</v>
      </c>
      <c r="AP4" s="108">
        <f t="shared" si="7"/>
        <v>464.92996894409907</v>
      </c>
      <c r="AQ4" s="108">
        <f t="shared" ref="AQ4:AQ56" si="22">IF(Q4=0,AE4/1,AE4/Q4)</f>
        <v>105.06579268292661</v>
      </c>
      <c r="AR4" s="108">
        <f t="shared" ref="AR4:AR56" si="23">IF(Q4=0,0,(AF4+AG4)/Q4)</f>
        <v>164.63414634146341</v>
      </c>
      <c r="AS4" s="108">
        <f t="array" ref="AS4">_xlfn.IFS(S4=0,AL4,S4&lt;0,AL4/-S4,S4&gt;0,AL4/S4)</f>
        <v>346.91932785198031</v>
      </c>
      <c r="AT4" s="103">
        <f>IF(AN4=0,0,AS4/AN4)</f>
        <v>0.2837741145729939</v>
      </c>
      <c r="AU4" s="103">
        <f>IF(AO4=0,0,AS4/AO4)</f>
        <v>2.8184200816636631</v>
      </c>
      <c r="AV4" s="109"/>
      <c r="AW4" s="104">
        <f t="shared" si="10"/>
        <v>559580.87582524423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1"/>
        <v>648</v>
      </c>
      <c r="F5" s="101">
        <v>49</v>
      </c>
      <c r="G5" s="101">
        <v>18</v>
      </c>
      <c r="H5" s="101">
        <v>581</v>
      </c>
      <c r="I5" s="101">
        <v>123.09</v>
      </c>
      <c r="J5" s="101">
        <f t="shared" si="0"/>
        <v>79762.320000000007</v>
      </c>
      <c r="K5" s="98">
        <v>136</v>
      </c>
      <c r="L5" s="98">
        <v>87</v>
      </c>
      <c r="M5" s="98">
        <v>1114</v>
      </c>
      <c r="N5" s="98">
        <v>74</v>
      </c>
      <c r="O5" s="189">
        <f t="shared" si="1"/>
        <v>12.428571428571429</v>
      </c>
      <c r="P5" s="101">
        <f>S5/7</f>
        <v>7.2857142857142856</v>
      </c>
      <c r="Q5" s="102">
        <v>52</v>
      </c>
      <c r="R5" s="102">
        <v>-1</v>
      </c>
      <c r="S5" s="101">
        <f t="shared" si="12"/>
        <v>51</v>
      </c>
      <c r="T5" s="102">
        <v>41751.58</v>
      </c>
      <c r="U5" s="102">
        <v>-825</v>
      </c>
      <c r="V5" s="101">
        <f t="shared" si="13"/>
        <v>40926.58</v>
      </c>
      <c r="W5" s="102">
        <v>57990.66</v>
      </c>
      <c r="X5" s="102">
        <v>-1114</v>
      </c>
      <c r="Y5" s="101">
        <f t="shared" si="14"/>
        <v>56876.66</v>
      </c>
      <c r="Z5" s="101">
        <f t="shared" si="15"/>
        <v>71719.320000000007</v>
      </c>
      <c r="AA5" s="103">
        <f t="shared" si="16"/>
        <v>6.6951838448534043E-2</v>
      </c>
      <c r="AB5" s="101">
        <f t="shared" si="17"/>
        <v>6277.59</v>
      </c>
      <c r="AC5" s="102">
        <v>21622.989999999994</v>
      </c>
      <c r="AD5" s="103">
        <f t="shared" si="18"/>
        <v>0.38017334351208376</v>
      </c>
      <c r="AE5" s="102">
        <v>5244.45</v>
      </c>
      <c r="AF5" s="102">
        <v>18000</v>
      </c>
      <c r="AG5" s="102">
        <v>1000</v>
      </c>
      <c r="AH5" s="102"/>
      <c r="AI5" s="136">
        <f t="shared" si="19"/>
        <v>613.36878654970758</v>
      </c>
      <c r="AJ5" s="102">
        <v>0</v>
      </c>
      <c r="AK5" s="104">
        <f t="shared" si="20"/>
        <v>409.26580000000001</v>
      </c>
      <c r="AL5" s="105">
        <f t="shared" si="21"/>
        <v>3708.9954134503041</v>
      </c>
      <c r="AM5" s="106"/>
      <c r="AN5" s="107">
        <f t="shared" si="5"/>
        <v>1115.2286274509804</v>
      </c>
      <c r="AO5" s="108">
        <f t="shared" si="6"/>
        <v>123.09</v>
      </c>
      <c r="AP5" s="108">
        <f t="shared" si="7"/>
        <v>423.98019607843128</v>
      </c>
      <c r="AQ5" s="108">
        <f t="shared" si="22"/>
        <v>100.85480769230769</v>
      </c>
      <c r="AR5" s="108">
        <f t="shared" si="23"/>
        <v>365.38461538461536</v>
      </c>
      <c r="AS5" s="108">
        <f t="array" ref="AS5">_xlfn.IFS(S5=0,AL5,S5&lt;0,AL5/-S5,S5&gt;0,AL5/S5)</f>
        <v>72.725400263731458</v>
      </c>
      <c r="AT5" s="103">
        <f>IF(AN5=0,0,AS5/AN5)</f>
        <v>6.5211202863359144E-2</v>
      </c>
      <c r="AU5" s="103">
        <f>IF(AO5=0,0,AS5/AO5)</f>
        <v>0.59083110133830086</v>
      </c>
      <c r="AV5" s="109"/>
      <c r="AW5" s="104">
        <f t="shared" si="10"/>
        <v>47126.059370897987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1"/>
        <v>732</v>
      </c>
      <c r="F6" s="101">
        <v>22</v>
      </c>
      <c r="G6" s="101">
        <v>5</v>
      </c>
      <c r="H6" s="101">
        <v>705</v>
      </c>
      <c r="I6" s="101">
        <v>123.09</v>
      </c>
      <c r="J6" s="101">
        <f t="shared" si="0"/>
        <v>90101.88</v>
      </c>
      <c r="K6" s="98">
        <v>263</v>
      </c>
      <c r="L6" s="98">
        <v>39</v>
      </c>
      <c r="M6" s="98">
        <v>1181</v>
      </c>
      <c r="N6" s="98">
        <v>68</v>
      </c>
      <c r="O6" s="189">
        <f t="shared" si="1"/>
        <v>5.5714285714285712</v>
      </c>
      <c r="P6" s="101">
        <f t="shared" ref="P6:P56" si="24">S6/7</f>
        <v>4</v>
      </c>
      <c r="Q6" s="102">
        <v>28</v>
      </c>
      <c r="R6" s="102">
        <v>0</v>
      </c>
      <c r="S6" s="101">
        <f t="shared" si="12"/>
        <v>28</v>
      </c>
      <c r="T6" s="102">
        <v>24219.859999999997</v>
      </c>
      <c r="U6" s="102">
        <v>0</v>
      </c>
      <c r="V6" s="101">
        <f t="shared" si="13"/>
        <v>24219.859999999997</v>
      </c>
      <c r="W6" s="102">
        <v>33919.910000000003</v>
      </c>
      <c r="X6" s="102">
        <v>0</v>
      </c>
      <c r="Y6" s="101">
        <f t="shared" si="14"/>
        <v>33919.910000000003</v>
      </c>
      <c r="Z6" s="101">
        <f t="shared" si="15"/>
        <v>31320.12</v>
      </c>
      <c r="AA6" s="103">
        <f t="shared" si="16"/>
        <v>3.9928510825157713E-2</v>
      </c>
      <c r="AB6" s="101">
        <f t="shared" si="17"/>
        <v>3446.52</v>
      </c>
      <c r="AC6" s="102">
        <v>12907.670000000006</v>
      </c>
      <c r="AD6" s="103">
        <f t="shared" si="18"/>
        <v>0.38053373372747756</v>
      </c>
      <c r="AE6" s="102">
        <v>2849.0800000000017</v>
      </c>
      <c r="AF6" s="102">
        <v>4000</v>
      </c>
      <c r="AG6" s="102">
        <v>0</v>
      </c>
      <c r="AH6" s="102"/>
      <c r="AI6" s="136">
        <f t="shared" si="19"/>
        <v>744.27709899749368</v>
      </c>
      <c r="AJ6" s="102">
        <v>0</v>
      </c>
      <c r="AK6" s="104">
        <f t="shared" si="20"/>
        <v>242.19859999999997</v>
      </c>
      <c r="AL6" s="105">
        <f t="shared" si="21"/>
        <v>9730.1643010025018</v>
      </c>
      <c r="AM6" s="106"/>
      <c r="AN6" s="107">
        <f t="shared" si="5"/>
        <v>1211.4253571428574</v>
      </c>
      <c r="AO6" s="108">
        <f t="shared" si="6"/>
        <v>123.09</v>
      </c>
      <c r="AP6" s="108">
        <f t="shared" si="7"/>
        <v>460.98821428571449</v>
      </c>
      <c r="AQ6" s="108">
        <f t="shared" si="22"/>
        <v>101.75285714285721</v>
      </c>
      <c r="AR6" s="108">
        <f t="shared" si="23"/>
        <v>142.85714285714286</v>
      </c>
      <c r="AS6" s="108">
        <f t="array" ref="AS6">_xlfn.IFS(S6=0,AL6,S6&lt;0,AL6/-S6,S6&gt;0,AL6/S6)</f>
        <v>347.50586789294647</v>
      </c>
      <c r="AT6" s="103">
        <f t="shared" ref="AT6:AT56" si="25">IF(AN6=0,0,AS6/AN6)</f>
        <v>0.28685701999216684</v>
      </c>
      <c r="AU6" s="103">
        <f t="shared" ref="AU6:AU56" si="26">IF(AO6=0,0,AS6/AO6)</f>
        <v>2.8231852132012873</v>
      </c>
      <c r="AV6" s="109"/>
      <c r="AW6" s="104">
        <f t="shared" si="10"/>
        <v>254374.29529763683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1"/>
        <v>433</v>
      </c>
      <c r="F7" s="101">
        <v>27</v>
      </c>
      <c r="G7" s="101">
        <v>6</v>
      </c>
      <c r="H7" s="101">
        <v>400</v>
      </c>
      <c r="I7" s="101">
        <v>123.09</v>
      </c>
      <c r="J7" s="101">
        <f t="shared" si="0"/>
        <v>53297.97</v>
      </c>
      <c r="K7" s="98">
        <v>158</v>
      </c>
      <c r="L7" s="98">
        <v>37</v>
      </c>
      <c r="M7" s="98">
        <v>1172</v>
      </c>
      <c r="N7" s="98">
        <v>94</v>
      </c>
      <c r="O7" s="189">
        <f t="shared" si="1"/>
        <v>5.2857142857142856</v>
      </c>
      <c r="P7" s="101">
        <f t="shared" si="24"/>
        <v>4.1428571428571432</v>
      </c>
      <c r="Q7" s="102">
        <v>29</v>
      </c>
      <c r="R7" s="102">
        <v>0</v>
      </c>
      <c r="S7" s="101">
        <f t="shared" si="12"/>
        <v>29</v>
      </c>
      <c r="T7" s="102">
        <v>23990.170000000002</v>
      </c>
      <c r="U7" s="102">
        <v>0</v>
      </c>
      <c r="V7" s="101">
        <f t="shared" si="13"/>
        <v>23990.170000000002</v>
      </c>
      <c r="W7" s="102">
        <v>32649.579999999998</v>
      </c>
      <c r="X7" s="102">
        <v>0</v>
      </c>
      <c r="Y7" s="101">
        <f t="shared" si="14"/>
        <v>32649.579999999998</v>
      </c>
      <c r="Z7" s="101">
        <f t="shared" si="15"/>
        <v>40762.160000000003</v>
      </c>
      <c r="AA7" s="103">
        <f t="shared" si="16"/>
        <v>3.8433153521540961E-2</v>
      </c>
      <c r="AB7" s="101">
        <f t="shared" si="17"/>
        <v>3569.61</v>
      </c>
      <c r="AC7" s="102">
        <v>12340.229999999992</v>
      </c>
      <c r="AD7" s="103">
        <f t="shared" si="18"/>
        <v>0.37795983899333446</v>
      </c>
      <c r="AE7" s="102">
        <v>2868.7999999999997</v>
      </c>
      <c r="AF7" s="102">
        <v>7610</v>
      </c>
      <c r="AG7" s="102">
        <v>172</v>
      </c>
      <c r="AH7" s="102"/>
      <c r="AI7" s="136">
        <f t="shared" si="19"/>
        <v>422.28487886382624</v>
      </c>
      <c r="AJ7" s="102">
        <v>0</v>
      </c>
      <c r="AK7" s="104">
        <f t="shared" si="20"/>
        <v>239.90170000000003</v>
      </c>
      <c r="AL7" s="105">
        <f t="shared" si="21"/>
        <v>5426.753421136179</v>
      </c>
      <c r="AM7" s="106"/>
      <c r="AN7" s="107">
        <f t="shared" si="5"/>
        <v>1125.8475862068965</v>
      </c>
      <c r="AO7" s="108">
        <f t="shared" si="6"/>
        <v>123.09</v>
      </c>
      <c r="AP7" s="108">
        <f t="shared" si="7"/>
        <v>425.52517241379286</v>
      </c>
      <c r="AQ7" s="108">
        <f t="shared" si="22"/>
        <v>98.92413793103448</v>
      </c>
      <c r="AR7" s="108">
        <f t="shared" si="23"/>
        <v>268.34482758620692</v>
      </c>
      <c r="AS7" s="108">
        <f t="array" ref="AS7">_xlfn.IFS(S7=0,AL7,S7&lt;0,AL7/-S7,S7&gt;0,AL7/S7)</f>
        <v>187.12942831504066</v>
      </c>
      <c r="AT7" s="103">
        <f t="shared" si="25"/>
        <v>0.16621204380381552</v>
      </c>
      <c r="AU7" s="103">
        <f t="shared" si="26"/>
        <v>1.5202650768952852</v>
      </c>
      <c r="AV7" s="109"/>
      <c r="AW7" s="104">
        <f t="shared" si="10"/>
        <v>81027.042460412602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1"/>
        <v>483</v>
      </c>
      <c r="F8" s="101">
        <v>64</v>
      </c>
      <c r="G8" s="101">
        <v>14</v>
      </c>
      <c r="H8" s="101">
        <v>405</v>
      </c>
      <c r="I8" s="101">
        <v>123.09</v>
      </c>
      <c r="J8" s="101">
        <f t="shared" si="0"/>
        <v>59452.47</v>
      </c>
      <c r="K8" s="98">
        <v>79</v>
      </c>
      <c r="L8" s="98">
        <v>104</v>
      </c>
      <c r="M8" s="98">
        <v>1231</v>
      </c>
      <c r="N8" s="98">
        <v>63</v>
      </c>
      <c r="O8" s="189">
        <f t="shared" si="1"/>
        <v>14.857142857142858</v>
      </c>
      <c r="P8" s="101">
        <f t="shared" si="24"/>
        <v>8.8571428571428577</v>
      </c>
      <c r="Q8" s="102">
        <v>63</v>
      </c>
      <c r="R8" s="102">
        <v>-1</v>
      </c>
      <c r="S8" s="101">
        <f t="shared" si="12"/>
        <v>62</v>
      </c>
      <c r="T8" s="102">
        <v>57795.950000000004</v>
      </c>
      <c r="U8" s="102">
        <v>-913</v>
      </c>
      <c r="V8" s="101">
        <f t="shared" si="13"/>
        <v>56882.950000000004</v>
      </c>
      <c r="W8" s="102">
        <v>80156.090000000011</v>
      </c>
      <c r="X8" s="102">
        <v>-1294</v>
      </c>
      <c r="Y8" s="101">
        <f t="shared" si="14"/>
        <v>78862.090000000011</v>
      </c>
      <c r="Z8" s="101">
        <f t="shared" si="15"/>
        <v>80655.12</v>
      </c>
      <c r="AA8" s="103">
        <f t="shared" si="16"/>
        <v>9.2831785646234372E-2</v>
      </c>
      <c r="AB8" s="101">
        <f t="shared" si="17"/>
        <v>7631.58</v>
      </c>
      <c r="AC8" s="102">
        <v>29944.769999999993</v>
      </c>
      <c r="AD8" s="103">
        <f t="shared" si="18"/>
        <v>0.37971058083801723</v>
      </c>
      <c r="AE8" s="102">
        <v>6432.1600000000008</v>
      </c>
      <c r="AF8" s="102">
        <v>13000</v>
      </c>
      <c r="AG8" s="102">
        <v>0</v>
      </c>
      <c r="AH8" s="102"/>
      <c r="AI8" s="136">
        <f t="shared" si="19"/>
        <v>427.56343984962405</v>
      </c>
      <c r="AJ8" s="102">
        <v>0</v>
      </c>
      <c r="AK8" s="104">
        <f t="shared" si="20"/>
        <v>568.82950000000005</v>
      </c>
      <c r="AL8" s="105">
        <f t="shared" si="21"/>
        <v>20857.187060150391</v>
      </c>
      <c r="AM8" s="106"/>
      <c r="AN8" s="107">
        <f t="shared" si="5"/>
        <v>1271.9691935483872</v>
      </c>
      <c r="AO8" s="108">
        <f t="shared" si="6"/>
        <v>123.09</v>
      </c>
      <c r="AP8" s="108">
        <f t="shared" si="7"/>
        <v>482.98016129032249</v>
      </c>
      <c r="AQ8" s="108">
        <f t="shared" si="22"/>
        <v>102.09777777777779</v>
      </c>
      <c r="AR8" s="108">
        <f t="shared" si="23"/>
        <v>206.34920634920636</v>
      </c>
      <c r="AS8" s="108">
        <f t="array" ref="AS8">_xlfn.IFS(S8=0,AL8,S8&lt;0,AL8/-S8,S8&gt;0,AL8/S8)</f>
        <v>336.40624290565148</v>
      </c>
      <c r="AT8" s="103">
        <f t="shared" si="25"/>
        <v>0.26447672208725875</v>
      </c>
      <c r="AU8" s="103">
        <f t="shared" si="26"/>
        <v>2.7330103412596594</v>
      </c>
      <c r="AV8" s="109"/>
      <c r="AW8" s="104">
        <f t="shared" si="10"/>
        <v>162484.21532342967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1"/>
        <v>1</v>
      </c>
      <c r="F9" s="101"/>
      <c r="G9" s="101">
        <v>1</v>
      </c>
      <c r="H9" s="101"/>
      <c r="I9" s="101">
        <v>169.89</v>
      </c>
      <c r="J9" s="101">
        <f t="shared" si="0"/>
        <v>169.89</v>
      </c>
      <c r="K9" s="98">
        <v>7</v>
      </c>
      <c r="L9" s="98">
        <v>1</v>
      </c>
      <c r="M9" s="98">
        <v>1342</v>
      </c>
      <c r="N9" s="98">
        <v>100</v>
      </c>
      <c r="O9" s="189">
        <f t="shared" si="1"/>
        <v>0.14285714285714285</v>
      </c>
      <c r="P9" s="101">
        <f t="shared" si="24"/>
        <v>0.2857142857142857</v>
      </c>
      <c r="Q9" s="102">
        <v>2</v>
      </c>
      <c r="R9" s="102">
        <v>0</v>
      </c>
      <c r="S9" s="101">
        <f t="shared" si="12"/>
        <v>2</v>
      </c>
      <c r="T9" s="102">
        <v>1959</v>
      </c>
      <c r="U9" s="102">
        <v>0</v>
      </c>
      <c r="V9" s="101">
        <f t="shared" si="13"/>
        <v>1959</v>
      </c>
      <c r="W9" s="102">
        <v>2684</v>
      </c>
      <c r="X9" s="102">
        <v>0</v>
      </c>
      <c r="Y9" s="101">
        <f t="shared" si="14"/>
        <v>2684</v>
      </c>
      <c r="Z9" s="101">
        <f t="shared" si="15"/>
        <v>1342</v>
      </c>
      <c r="AA9" s="103">
        <f t="shared" si="16"/>
        <v>3.1594459730206622E-3</v>
      </c>
      <c r="AB9" s="101">
        <f t="shared" si="17"/>
        <v>339.78</v>
      </c>
      <c r="AC9" s="102">
        <v>1033.4000000000001</v>
      </c>
      <c r="AD9" s="103">
        <f t="shared" si="18"/>
        <v>0.38502235469448587</v>
      </c>
      <c r="AE9" s="102">
        <v>250.85</v>
      </c>
      <c r="AF9" s="102">
        <v>0</v>
      </c>
      <c r="AG9" s="102">
        <v>0</v>
      </c>
      <c r="AH9" s="102"/>
      <c r="AI9" s="136">
        <f t="shared" si="19"/>
        <v>0</v>
      </c>
      <c r="AJ9" s="102">
        <v>40</v>
      </c>
      <c r="AK9" s="104">
        <f t="shared" si="20"/>
        <v>19.59</v>
      </c>
      <c r="AL9" s="105">
        <f t="shared" si="21"/>
        <v>1000.3800000000003</v>
      </c>
      <c r="AM9" s="106"/>
      <c r="AN9" s="107">
        <f t="shared" si="5"/>
        <v>1342</v>
      </c>
      <c r="AO9" s="108">
        <f t="shared" si="6"/>
        <v>169.89</v>
      </c>
      <c r="AP9" s="108">
        <f t="shared" si="7"/>
        <v>516.70000000000005</v>
      </c>
      <c r="AQ9" s="108">
        <f t="shared" si="22"/>
        <v>125.425</v>
      </c>
      <c r="AR9" s="108">
        <f t="shared" si="23"/>
        <v>0</v>
      </c>
      <c r="AS9" s="108">
        <f t="array" ref="AS9">_xlfn.IFS(S9=0,AL9,S9&lt;0,AL9/-S9,S9&gt;0,AL9/S9)</f>
        <v>500.19000000000017</v>
      </c>
      <c r="AT9" s="103">
        <f t="shared" si="25"/>
        <v>0.37271982116244423</v>
      </c>
      <c r="AU9" s="103">
        <f t="shared" si="26"/>
        <v>2.9441991877096956</v>
      </c>
      <c r="AV9" s="109"/>
      <c r="AW9" s="104">
        <f t="shared" si="10"/>
        <v>500.19000000000017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1"/>
        <v>8</v>
      </c>
      <c r="F10" s="101">
        <v>2</v>
      </c>
      <c r="G10" s="101"/>
      <c r="H10" s="101">
        <v>6</v>
      </c>
      <c r="I10" s="101">
        <v>169.89</v>
      </c>
      <c r="J10" s="101">
        <f t="shared" si="0"/>
        <v>1359.12</v>
      </c>
      <c r="K10" s="98">
        <v>83</v>
      </c>
      <c r="L10" s="98">
        <v>2</v>
      </c>
      <c r="M10" s="98">
        <v>927</v>
      </c>
      <c r="N10" s="98">
        <v>0</v>
      </c>
      <c r="O10" s="189">
        <f t="shared" si="1"/>
        <v>0.2857142857142857</v>
      </c>
      <c r="P10" s="101">
        <f t="shared" si="24"/>
        <v>0</v>
      </c>
      <c r="Q10" s="102">
        <v>0</v>
      </c>
      <c r="R10" s="102">
        <v>0</v>
      </c>
      <c r="S10" s="101">
        <f t="shared" si="12"/>
        <v>0</v>
      </c>
      <c r="T10" s="102">
        <v>0</v>
      </c>
      <c r="U10" s="102">
        <v>0</v>
      </c>
      <c r="V10" s="101">
        <f t="shared" si="13"/>
        <v>0</v>
      </c>
      <c r="W10" s="102">
        <v>0</v>
      </c>
      <c r="X10" s="102">
        <v>0</v>
      </c>
      <c r="Y10" s="101">
        <f t="shared" si="14"/>
        <v>0</v>
      </c>
      <c r="Z10" s="101">
        <f t="shared" si="15"/>
        <v>0</v>
      </c>
      <c r="AA10" s="103">
        <f t="shared" si="16"/>
        <v>0</v>
      </c>
      <c r="AB10" s="101">
        <f t="shared" si="17"/>
        <v>0</v>
      </c>
      <c r="AC10" s="102">
        <v>0</v>
      </c>
      <c r="AD10" s="103">
        <f t="shared" si="18"/>
        <v>0</v>
      </c>
      <c r="AE10" s="102">
        <v>0</v>
      </c>
      <c r="AF10" s="102">
        <v>0</v>
      </c>
      <c r="AG10" s="102">
        <v>0</v>
      </c>
      <c r="AH10" s="102"/>
      <c r="AI10" s="136">
        <f t="shared" si="19"/>
        <v>6.3342731829573937</v>
      </c>
      <c r="AJ10" s="102">
        <v>0</v>
      </c>
      <c r="AK10" s="104">
        <f t="shared" si="20"/>
        <v>0</v>
      </c>
      <c r="AL10" s="105">
        <f t="shared" si="21"/>
        <v>-6.3342731829573937</v>
      </c>
      <c r="AM10" s="106"/>
      <c r="AN10" s="107">
        <f t="shared" si="5"/>
        <v>0</v>
      </c>
      <c r="AO10" s="108">
        <f t="shared" si="6"/>
        <v>169.89</v>
      </c>
      <c r="AP10" s="108">
        <f t="shared" si="7"/>
        <v>0</v>
      </c>
      <c r="AQ10" s="108">
        <f t="shared" si="22"/>
        <v>0</v>
      </c>
      <c r="AR10" s="108">
        <f t="shared" si="23"/>
        <v>0</v>
      </c>
      <c r="AS10" s="108">
        <f t="array" ref="AS10">_xlfn.IFS(S10=0,AL10,S10&lt;0,AL10/-S10,S10&gt;0,AL10/S10)</f>
        <v>-6.3342731829573937</v>
      </c>
      <c r="AT10" s="103">
        <f t="shared" si="25"/>
        <v>0</v>
      </c>
      <c r="AU10" s="103">
        <f t="shared" si="26"/>
        <v>-3.7284555788789184E-2</v>
      </c>
      <c r="AV10" s="109"/>
      <c r="AW10" s="104">
        <f t="shared" si="10"/>
        <v>-50.67418546365915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1"/>
        <v>0</v>
      </c>
      <c r="F11" s="101">
        <v>0</v>
      </c>
      <c r="G11" s="101">
        <v>0</v>
      </c>
      <c r="H11" s="101">
        <v>0</v>
      </c>
      <c r="I11" s="101">
        <v>169.89</v>
      </c>
      <c r="J11" s="101">
        <f t="shared" si="0"/>
        <v>0</v>
      </c>
      <c r="K11" s="98">
        <v>999</v>
      </c>
      <c r="L11" s="98">
        <v>0</v>
      </c>
      <c r="M11" s="98">
        <v>0</v>
      </c>
      <c r="N11" s="98">
        <v>0</v>
      </c>
      <c r="O11" s="189">
        <f t="shared" si="1"/>
        <v>0</v>
      </c>
      <c r="P11" s="101">
        <f t="shared" si="24"/>
        <v>0</v>
      </c>
      <c r="Q11" s="102">
        <v>0</v>
      </c>
      <c r="R11" s="102">
        <v>0</v>
      </c>
      <c r="S11" s="101">
        <f t="shared" si="12"/>
        <v>0</v>
      </c>
      <c r="T11" s="102">
        <v>0</v>
      </c>
      <c r="U11" s="102">
        <v>0</v>
      </c>
      <c r="V11" s="101">
        <f t="shared" si="13"/>
        <v>0</v>
      </c>
      <c r="W11" s="102">
        <v>0</v>
      </c>
      <c r="X11" s="102">
        <v>0</v>
      </c>
      <c r="Y11" s="101">
        <f t="shared" si="14"/>
        <v>0</v>
      </c>
      <c r="Z11" s="101">
        <f t="shared" si="15"/>
        <v>0</v>
      </c>
      <c r="AA11" s="103">
        <f t="shared" si="16"/>
        <v>0</v>
      </c>
      <c r="AB11" s="101">
        <f t="shared" si="17"/>
        <v>0</v>
      </c>
      <c r="AC11" s="102">
        <v>0</v>
      </c>
      <c r="AD11" s="103">
        <f t="shared" si="18"/>
        <v>0</v>
      </c>
      <c r="AE11" s="102">
        <v>0</v>
      </c>
      <c r="AF11" s="102">
        <v>0</v>
      </c>
      <c r="AG11" s="102">
        <v>0</v>
      </c>
      <c r="AH11" s="102"/>
      <c r="AI11" s="136">
        <f t="shared" si="19"/>
        <v>0</v>
      </c>
      <c r="AJ11" s="102">
        <v>0</v>
      </c>
      <c r="AK11" s="104">
        <f t="shared" si="20"/>
        <v>0</v>
      </c>
      <c r="AL11" s="105">
        <f t="shared" si="21"/>
        <v>0</v>
      </c>
      <c r="AM11" s="106"/>
      <c r="AN11" s="107">
        <f t="shared" si="5"/>
        <v>0</v>
      </c>
      <c r="AO11" s="108">
        <f t="shared" si="6"/>
        <v>169.89</v>
      </c>
      <c r="AP11" s="108">
        <f t="shared" si="7"/>
        <v>0</v>
      </c>
      <c r="AQ11" s="108">
        <f t="shared" si="22"/>
        <v>0</v>
      </c>
      <c r="AR11" s="108">
        <f t="shared" si="23"/>
        <v>0</v>
      </c>
      <c r="AS11" s="108">
        <f t="array" ref="AS11">_xlfn.IFS(S11=0,AL11,S11&lt;0,AL11/-S11,S11&gt;0,AL11/S11)</f>
        <v>0</v>
      </c>
      <c r="AT11" s="103">
        <f t="shared" si="25"/>
        <v>0</v>
      </c>
      <c r="AU11" s="103">
        <f t="shared" si="26"/>
        <v>0</v>
      </c>
      <c r="AV11" s="109"/>
      <c r="AW11" s="104">
        <f t="shared" si="10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1"/>
        <v>0</v>
      </c>
      <c r="F12" s="101">
        <v>0</v>
      </c>
      <c r="G12" s="101">
        <v>0</v>
      </c>
      <c r="H12" s="101">
        <v>0</v>
      </c>
      <c r="I12" s="101">
        <v>169.89</v>
      </c>
      <c r="J12" s="101">
        <f t="shared" si="0"/>
        <v>0</v>
      </c>
      <c r="K12" s="98">
        <v>6</v>
      </c>
      <c r="L12" s="98">
        <v>0</v>
      </c>
      <c r="M12" s="98">
        <v>0</v>
      </c>
      <c r="N12" s="98">
        <v>0</v>
      </c>
      <c r="O12" s="189">
        <f t="shared" si="1"/>
        <v>0</v>
      </c>
      <c r="P12" s="101">
        <f t="shared" si="24"/>
        <v>0</v>
      </c>
      <c r="Q12" s="102">
        <v>0</v>
      </c>
      <c r="R12" s="102">
        <v>0</v>
      </c>
      <c r="S12" s="101">
        <f t="shared" si="12"/>
        <v>0</v>
      </c>
      <c r="T12" s="102">
        <v>0</v>
      </c>
      <c r="U12" s="102">
        <v>0</v>
      </c>
      <c r="V12" s="101">
        <f t="shared" si="13"/>
        <v>0</v>
      </c>
      <c r="W12" s="102">
        <v>0</v>
      </c>
      <c r="X12" s="102">
        <v>0</v>
      </c>
      <c r="Y12" s="101">
        <f t="shared" si="14"/>
        <v>0</v>
      </c>
      <c r="Z12" s="101">
        <f t="shared" si="15"/>
        <v>0</v>
      </c>
      <c r="AA12" s="103">
        <f t="shared" si="16"/>
        <v>0</v>
      </c>
      <c r="AB12" s="101">
        <f t="shared" si="17"/>
        <v>0</v>
      </c>
      <c r="AC12" s="102">
        <v>0</v>
      </c>
      <c r="AD12" s="103">
        <f t="shared" si="18"/>
        <v>0</v>
      </c>
      <c r="AE12" s="102">
        <v>0</v>
      </c>
      <c r="AF12" s="102">
        <v>0</v>
      </c>
      <c r="AG12" s="102">
        <v>0</v>
      </c>
      <c r="AH12" s="102"/>
      <c r="AI12" s="136">
        <f t="shared" si="19"/>
        <v>0</v>
      </c>
      <c r="AJ12" s="102">
        <v>0</v>
      </c>
      <c r="AK12" s="104">
        <f t="shared" si="20"/>
        <v>0</v>
      </c>
      <c r="AL12" s="105">
        <f t="shared" si="21"/>
        <v>0</v>
      </c>
      <c r="AM12" s="106"/>
      <c r="AN12" s="107">
        <f t="shared" si="5"/>
        <v>0</v>
      </c>
      <c r="AO12" s="108">
        <f t="shared" si="6"/>
        <v>169.89</v>
      </c>
      <c r="AP12" s="108">
        <f t="shared" si="7"/>
        <v>0</v>
      </c>
      <c r="AQ12" s="108">
        <f t="shared" si="22"/>
        <v>0</v>
      </c>
      <c r="AR12" s="108">
        <f t="shared" si="23"/>
        <v>0</v>
      </c>
      <c r="AS12" s="108">
        <f t="array" ref="AS12">_xlfn.IFS(S12=0,AL12,S12&lt;0,AL12/-S12,S12&gt;0,AL12/S12)</f>
        <v>0</v>
      </c>
      <c r="AT12" s="103">
        <f t="shared" si="25"/>
        <v>0</v>
      </c>
      <c r="AU12" s="103">
        <f t="shared" si="26"/>
        <v>0</v>
      </c>
      <c r="AV12" s="109"/>
      <c r="AW12" s="104">
        <f t="shared" si="10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1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4"/>
        <v>0</v>
      </c>
      <c r="Q13" s="102">
        <v>0</v>
      </c>
      <c r="R13" s="102">
        <v>0</v>
      </c>
      <c r="S13" s="101">
        <f t="shared" si="12"/>
        <v>0</v>
      </c>
      <c r="T13" s="102">
        <v>0</v>
      </c>
      <c r="U13" s="102">
        <v>0</v>
      </c>
      <c r="V13" s="101">
        <f t="shared" si="13"/>
        <v>0</v>
      </c>
      <c r="W13" s="102">
        <v>0</v>
      </c>
      <c r="X13" s="102">
        <v>0</v>
      </c>
      <c r="Y13" s="101">
        <f t="shared" si="14"/>
        <v>0</v>
      </c>
      <c r="Z13" s="101">
        <f t="shared" si="15"/>
        <v>0</v>
      </c>
      <c r="AA13" s="103">
        <f t="shared" si="16"/>
        <v>0</v>
      </c>
      <c r="AB13" s="101">
        <f t="shared" si="17"/>
        <v>0</v>
      </c>
      <c r="AC13" s="102">
        <v>0</v>
      </c>
      <c r="AD13" s="103">
        <f t="shared" si="18"/>
        <v>0</v>
      </c>
      <c r="AE13" s="102">
        <v>0</v>
      </c>
      <c r="AF13" s="102">
        <v>0</v>
      </c>
      <c r="AG13" s="102">
        <v>0</v>
      </c>
      <c r="AH13" s="102"/>
      <c r="AI13" s="136">
        <f t="shared" si="19"/>
        <v>0</v>
      </c>
      <c r="AJ13" s="102">
        <v>0</v>
      </c>
      <c r="AK13" s="104">
        <f t="shared" si="20"/>
        <v>0</v>
      </c>
      <c r="AL13" s="105">
        <f t="shared" si="21"/>
        <v>0</v>
      </c>
      <c r="AM13" s="106"/>
      <c r="AN13" s="107">
        <f t="shared" si="5"/>
        <v>0</v>
      </c>
      <c r="AO13" s="108">
        <f t="shared" si="6"/>
        <v>169.89</v>
      </c>
      <c r="AP13" s="108">
        <f t="shared" si="7"/>
        <v>0</v>
      </c>
      <c r="AQ13" s="108">
        <f t="shared" si="22"/>
        <v>0</v>
      </c>
      <c r="AR13" s="108">
        <f t="shared" si="23"/>
        <v>0</v>
      </c>
      <c r="AS13" s="108">
        <f t="array" ref="AS13">_xlfn.IFS(S13=0,AL13,S13&lt;0,AL13/-S13,S13&gt;0,AL13/S13)</f>
        <v>0</v>
      </c>
      <c r="AT13" s="103">
        <f t="shared" si="25"/>
        <v>0</v>
      </c>
      <c r="AU13" s="103">
        <f t="shared" si="26"/>
        <v>0</v>
      </c>
      <c r="AV13" s="109"/>
      <c r="AW13" s="104">
        <f t="shared" si="10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1"/>
        <v>18</v>
      </c>
      <c r="F14" s="101">
        <v>4</v>
      </c>
      <c r="G14" s="101">
        <v>1</v>
      </c>
      <c r="H14" s="101">
        <v>13</v>
      </c>
      <c r="I14" s="101">
        <v>169.89</v>
      </c>
      <c r="J14" s="101">
        <f t="shared" si="0"/>
        <v>3058.0199999999995</v>
      </c>
      <c r="K14" s="98">
        <v>157</v>
      </c>
      <c r="L14" s="98">
        <v>5</v>
      </c>
      <c r="M14" s="98">
        <v>1120</v>
      </c>
      <c r="N14" s="98">
        <v>0</v>
      </c>
      <c r="O14" s="189">
        <f t="shared" si="1"/>
        <v>0.7142857142857143</v>
      </c>
      <c r="P14" s="101">
        <f t="shared" si="24"/>
        <v>-0.14285714285714285</v>
      </c>
      <c r="Q14" s="102">
        <v>0</v>
      </c>
      <c r="R14" s="102">
        <v>-1</v>
      </c>
      <c r="S14" s="101">
        <f t="shared" si="12"/>
        <v>-1</v>
      </c>
      <c r="T14" s="102">
        <v>0</v>
      </c>
      <c r="U14" s="102">
        <v>-774</v>
      </c>
      <c r="V14" s="101">
        <f t="shared" si="13"/>
        <v>-774</v>
      </c>
      <c r="W14" s="102">
        <v>0</v>
      </c>
      <c r="X14" s="102">
        <v>-1120</v>
      </c>
      <c r="Y14" s="101">
        <f t="shared" si="14"/>
        <v>-1120</v>
      </c>
      <c r="Z14" s="101">
        <f t="shared" si="15"/>
        <v>0</v>
      </c>
      <c r="AA14" s="103">
        <f t="shared" si="16"/>
        <v>-1.3183977234661481E-3</v>
      </c>
      <c r="AB14" s="101">
        <f t="shared" si="17"/>
        <v>-169.89</v>
      </c>
      <c r="AC14" s="102">
        <v>-425.76</v>
      </c>
      <c r="AD14" s="103">
        <f t="shared" si="18"/>
        <v>0.38014285714285712</v>
      </c>
      <c r="AE14" s="102">
        <v>331.29</v>
      </c>
      <c r="AF14" s="102">
        <v>0</v>
      </c>
      <c r="AG14" s="102">
        <v>0</v>
      </c>
      <c r="AH14" s="102"/>
      <c r="AI14" s="136">
        <f t="shared" si="19"/>
        <v>13.724258563074352</v>
      </c>
      <c r="AJ14" s="102">
        <v>0</v>
      </c>
      <c r="AK14" s="104">
        <f t="shared" si="20"/>
        <v>-7.74</v>
      </c>
      <c r="AL14" s="105">
        <f t="shared" si="21"/>
        <v>-861.62425856307448</v>
      </c>
      <c r="AM14" s="106"/>
      <c r="AN14" s="107">
        <f t="shared" si="5"/>
        <v>1120</v>
      </c>
      <c r="AO14" s="108">
        <f t="shared" si="6"/>
        <v>169.89</v>
      </c>
      <c r="AP14" s="108">
        <f t="shared" si="7"/>
        <v>425.76</v>
      </c>
      <c r="AQ14" s="108">
        <f t="shared" si="22"/>
        <v>331.29</v>
      </c>
      <c r="AR14" s="108">
        <f t="shared" si="23"/>
        <v>0</v>
      </c>
      <c r="AS14" s="108">
        <f t="array" ref="AS14">_xlfn.IFS(S14=0,AL14,S14&lt;0,AL14/-S14,S14&gt;0,AL14/S14)</f>
        <v>-861.62425856307448</v>
      </c>
      <c r="AT14" s="103">
        <f t="shared" si="25"/>
        <v>-0.76930737371703073</v>
      </c>
      <c r="AU14" s="103">
        <f t="shared" si="26"/>
        <v>-5.0716596536763463</v>
      </c>
      <c r="AV14" s="109"/>
      <c r="AW14" s="104">
        <f t="shared" si="10"/>
        <v>-15509.23665413534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1"/>
        <v>0</v>
      </c>
      <c r="F15" s="101">
        <v>0</v>
      </c>
      <c r="G15" s="101">
        <v>0</v>
      </c>
      <c r="H15" s="101">
        <v>0</v>
      </c>
      <c r="I15" s="101">
        <v>169.89</v>
      </c>
      <c r="J15" s="101">
        <f t="shared" si="0"/>
        <v>0</v>
      </c>
      <c r="K15" s="98">
        <v>999</v>
      </c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4"/>
        <v>0</v>
      </c>
      <c r="Q15" s="102">
        <v>0</v>
      </c>
      <c r="R15" s="102">
        <v>0</v>
      </c>
      <c r="S15" s="101">
        <f t="shared" si="12"/>
        <v>0</v>
      </c>
      <c r="T15" s="102">
        <v>0</v>
      </c>
      <c r="U15" s="102">
        <v>0</v>
      </c>
      <c r="V15" s="101">
        <f t="shared" si="13"/>
        <v>0</v>
      </c>
      <c r="W15" s="102">
        <v>0</v>
      </c>
      <c r="X15" s="102">
        <v>0</v>
      </c>
      <c r="Y15" s="101">
        <f t="shared" si="14"/>
        <v>0</v>
      </c>
      <c r="Z15" s="101">
        <f t="shared" si="15"/>
        <v>0</v>
      </c>
      <c r="AA15" s="103">
        <f t="shared" si="16"/>
        <v>0</v>
      </c>
      <c r="AB15" s="101">
        <f t="shared" si="17"/>
        <v>0</v>
      </c>
      <c r="AC15" s="102">
        <v>0</v>
      </c>
      <c r="AD15" s="103">
        <f t="shared" si="18"/>
        <v>0</v>
      </c>
      <c r="AE15" s="102">
        <v>0</v>
      </c>
      <c r="AF15" s="102">
        <v>0</v>
      </c>
      <c r="AG15" s="102">
        <v>0</v>
      </c>
      <c r="AH15" s="102"/>
      <c r="AI15" s="136">
        <f t="shared" si="19"/>
        <v>0</v>
      </c>
      <c r="AJ15" s="102">
        <v>0</v>
      </c>
      <c r="AK15" s="104">
        <f t="shared" si="20"/>
        <v>0</v>
      </c>
      <c r="AL15" s="105">
        <f t="shared" si="21"/>
        <v>0</v>
      </c>
      <c r="AM15" s="106"/>
      <c r="AN15" s="107">
        <f t="shared" si="5"/>
        <v>0</v>
      </c>
      <c r="AO15" s="108">
        <f t="shared" si="6"/>
        <v>169.89</v>
      </c>
      <c r="AP15" s="108">
        <f t="shared" si="7"/>
        <v>0</v>
      </c>
      <c r="AQ15" s="108">
        <f t="shared" si="22"/>
        <v>0</v>
      </c>
      <c r="AR15" s="108">
        <f t="shared" si="23"/>
        <v>0</v>
      </c>
      <c r="AS15" s="108">
        <f t="array" ref="AS15">_xlfn.IFS(S15=0,AL15,S15&lt;0,AL15/-S15,S15&gt;0,AL15/S15)</f>
        <v>0</v>
      </c>
      <c r="AT15" s="103">
        <f t="shared" si="25"/>
        <v>0</v>
      </c>
      <c r="AU15" s="103">
        <f t="shared" si="26"/>
        <v>0</v>
      </c>
      <c r="AV15" s="109"/>
      <c r="AW15" s="104">
        <f t="shared" si="10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1"/>
        <v>64</v>
      </c>
      <c r="F16" s="101">
        <v>19</v>
      </c>
      <c r="G16" s="101">
        <v>3</v>
      </c>
      <c r="H16" s="101">
        <v>42</v>
      </c>
      <c r="I16" s="101">
        <v>169.89</v>
      </c>
      <c r="J16" s="101">
        <f t="shared" si="0"/>
        <v>10872.96</v>
      </c>
      <c r="K16" s="98">
        <v>45</v>
      </c>
      <c r="L16" s="98">
        <v>21</v>
      </c>
      <c r="M16" s="98">
        <v>1272</v>
      </c>
      <c r="N16" s="98">
        <v>80</v>
      </c>
      <c r="O16" s="189">
        <f t="shared" si="1"/>
        <v>3</v>
      </c>
      <c r="P16" s="101">
        <f t="shared" si="24"/>
        <v>1.2857142857142858</v>
      </c>
      <c r="Q16" s="102">
        <v>9</v>
      </c>
      <c r="R16" s="102">
        <v>0</v>
      </c>
      <c r="S16" s="101">
        <f t="shared" si="12"/>
        <v>9</v>
      </c>
      <c r="T16" s="102">
        <v>8060</v>
      </c>
      <c r="U16" s="102">
        <v>0</v>
      </c>
      <c r="V16" s="101">
        <f t="shared" si="13"/>
        <v>8060</v>
      </c>
      <c r="W16" s="102">
        <v>11544</v>
      </c>
      <c r="X16" s="102">
        <v>0</v>
      </c>
      <c r="Y16" s="101">
        <f t="shared" si="14"/>
        <v>11544</v>
      </c>
      <c r="Z16" s="101">
        <f t="shared" si="15"/>
        <v>21369.599999999999</v>
      </c>
      <c r="AA16" s="103">
        <f t="shared" si="16"/>
        <v>1.3588913678297511E-2</v>
      </c>
      <c r="AB16" s="101">
        <f t="shared" si="17"/>
        <v>1529.0099999999998</v>
      </c>
      <c r="AC16" s="102">
        <v>4391.66</v>
      </c>
      <c r="AD16" s="103">
        <f t="shared" si="18"/>
        <v>0.3804279279279279</v>
      </c>
      <c r="AE16" s="102">
        <v>994.25</v>
      </c>
      <c r="AF16" s="102">
        <v>2524</v>
      </c>
      <c r="AG16" s="102">
        <v>0</v>
      </c>
      <c r="AH16" s="102"/>
      <c r="AI16" s="136">
        <f t="shared" si="19"/>
        <v>44.339912280701753</v>
      </c>
      <c r="AJ16" s="102">
        <v>10</v>
      </c>
      <c r="AK16" s="104">
        <f t="shared" si="20"/>
        <v>80.600000000000009</v>
      </c>
      <c r="AL16" s="105">
        <f t="shared" si="21"/>
        <v>1970.1400877192982</v>
      </c>
      <c r="AM16" s="106"/>
      <c r="AN16" s="107">
        <f t="shared" si="5"/>
        <v>1282.6666666666667</v>
      </c>
      <c r="AO16" s="108">
        <f t="shared" si="6"/>
        <v>169.89</v>
      </c>
      <c r="AP16" s="108">
        <f t="shared" si="7"/>
        <v>487.96222222222218</v>
      </c>
      <c r="AQ16" s="108">
        <f t="shared" si="22"/>
        <v>110.47222222222223</v>
      </c>
      <c r="AR16" s="108">
        <f t="shared" si="23"/>
        <v>280.44444444444446</v>
      </c>
      <c r="AS16" s="108">
        <f t="array" ref="AS16">_xlfn.IFS(S16=0,AL16,S16&lt;0,AL16/-S16,S16&gt;0,AL16/S16)</f>
        <v>218.90445419103312</v>
      </c>
      <c r="AT16" s="103">
        <f t="shared" si="25"/>
        <v>0.17066355576223996</v>
      </c>
      <c r="AU16" s="103">
        <f t="shared" si="26"/>
        <v>1.2885069997706349</v>
      </c>
      <c r="AV16" s="109"/>
      <c r="AW16" s="104">
        <f t="shared" si="10"/>
        <v>14009.88506822612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1"/>
        <v>57</v>
      </c>
      <c r="F17" s="101">
        <v>19</v>
      </c>
      <c r="G17" s="101"/>
      <c r="H17" s="101">
        <v>38</v>
      </c>
      <c r="I17" s="101">
        <v>169.89</v>
      </c>
      <c r="J17" s="101">
        <f t="shared" si="0"/>
        <v>9683.73</v>
      </c>
      <c r="K17" s="98">
        <v>41</v>
      </c>
      <c r="L17" s="98">
        <v>24</v>
      </c>
      <c r="M17" s="98">
        <v>1296</v>
      </c>
      <c r="N17" s="98">
        <v>71</v>
      </c>
      <c r="O17" s="189">
        <f t="shared" si="1"/>
        <v>3.4285714285714284</v>
      </c>
      <c r="P17" s="101">
        <f t="shared" si="24"/>
        <v>1.1428571428571428</v>
      </c>
      <c r="Q17" s="102">
        <v>8</v>
      </c>
      <c r="R17" s="102">
        <v>0</v>
      </c>
      <c r="S17" s="101">
        <f t="shared" si="12"/>
        <v>8</v>
      </c>
      <c r="T17" s="102">
        <v>7594</v>
      </c>
      <c r="U17" s="102">
        <v>0</v>
      </c>
      <c r="V17" s="101">
        <f t="shared" si="13"/>
        <v>7594</v>
      </c>
      <c r="W17" s="102">
        <v>10368</v>
      </c>
      <c r="X17" s="102">
        <v>0</v>
      </c>
      <c r="Y17" s="101">
        <f t="shared" si="14"/>
        <v>10368</v>
      </c>
      <c r="Z17" s="101">
        <f t="shared" si="15"/>
        <v>22083.84</v>
      </c>
      <c r="AA17" s="103">
        <f t="shared" si="16"/>
        <v>1.2204596068658057E-2</v>
      </c>
      <c r="AB17" s="101">
        <f t="shared" si="17"/>
        <v>1359.12</v>
      </c>
      <c r="AC17" s="102">
        <v>3967.4000000000005</v>
      </c>
      <c r="AD17" s="103">
        <f t="shared" si="18"/>
        <v>0.38265817901234572</v>
      </c>
      <c r="AE17" s="102">
        <v>1118.58</v>
      </c>
      <c r="AF17" s="102">
        <v>3000</v>
      </c>
      <c r="AG17" s="102">
        <v>1000</v>
      </c>
      <c r="AH17" s="102"/>
      <c r="AI17" s="136">
        <f t="shared" si="19"/>
        <v>40.117063492063494</v>
      </c>
      <c r="AJ17" s="102">
        <v>0</v>
      </c>
      <c r="AK17" s="104">
        <f t="shared" si="20"/>
        <v>75.94</v>
      </c>
      <c r="AL17" s="105">
        <f t="shared" si="21"/>
        <v>-193.15706349206295</v>
      </c>
      <c r="AM17" s="106"/>
      <c r="AN17" s="107">
        <f t="shared" si="5"/>
        <v>1296</v>
      </c>
      <c r="AO17" s="108">
        <f t="shared" si="6"/>
        <v>169.89</v>
      </c>
      <c r="AP17" s="108">
        <f t="shared" si="7"/>
        <v>495.92500000000007</v>
      </c>
      <c r="AQ17" s="108">
        <f t="shared" si="22"/>
        <v>139.82249999999999</v>
      </c>
      <c r="AR17" s="108">
        <f t="shared" si="23"/>
        <v>500</v>
      </c>
      <c r="AS17" s="108">
        <f t="array" ref="AS17">_xlfn.IFS(S17=0,AL17,S17&lt;0,AL17/-S17,S17&gt;0,AL17/S17)</f>
        <v>-24.144632936507868</v>
      </c>
      <c r="AT17" s="103">
        <f t="shared" si="25"/>
        <v>-1.8630118006564712E-2</v>
      </c>
      <c r="AU17" s="103">
        <f t="shared" si="26"/>
        <v>-0.14211921205784844</v>
      </c>
      <c r="AV17" s="109"/>
      <c r="AW17" s="104">
        <f t="shared" si="10"/>
        <v>-1376.2440773809485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1"/>
        <v>59</v>
      </c>
      <c r="F18" s="101">
        <v>25</v>
      </c>
      <c r="G18" s="101">
        <v>5</v>
      </c>
      <c r="H18" s="101">
        <v>29</v>
      </c>
      <c r="I18" s="101">
        <v>169.89</v>
      </c>
      <c r="J18" s="101">
        <f t="shared" si="0"/>
        <v>10023.509999999998</v>
      </c>
      <c r="K18" s="98">
        <v>44</v>
      </c>
      <c r="L18" s="98">
        <v>34</v>
      </c>
      <c r="M18" s="98">
        <v>1265</v>
      </c>
      <c r="N18" s="98">
        <v>55</v>
      </c>
      <c r="O18" s="189">
        <f t="shared" si="1"/>
        <v>4.8571428571428568</v>
      </c>
      <c r="P18" s="101">
        <f t="shared" si="24"/>
        <v>1.4285714285714286</v>
      </c>
      <c r="Q18" s="102">
        <v>10</v>
      </c>
      <c r="R18" s="102">
        <v>0</v>
      </c>
      <c r="S18" s="101">
        <f t="shared" si="12"/>
        <v>10</v>
      </c>
      <c r="T18" s="102">
        <v>9287.52</v>
      </c>
      <c r="U18" s="102">
        <v>0</v>
      </c>
      <c r="V18" s="101">
        <f t="shared" si="13"/>
        <v>9287.52</v>
      </c>
      <c r="W18" s="102">
        <v>12649.8</v>
      </c>
      <c r="X18" s="102">
        <v>0</v>
      </c>
      <c r="Y18" s="101">
        <f t="shared" si="14"/>
        <v>12649.8</v>
      </c>
      <c r="Z18" s="101">
        <f t="shared" si="15"/>
        <v>23655.5</v>
      </c>
      <c r="AA18" s="103">
        <f t="shared" si="16"/>
        <v>1.4890596002055428E-2</v>
      </c>
      <c r="AB18" s="101">
        <f t="shared" si="17"/>
        <v>1698.8999999999999</v>
      </c>
      <c r="AC18" s="102">
        <v>4774.3599999999988</v>
      </c>
      <c r="AD18" s="103">
        <f t="shared" si="18"/>
        <v>0.37742573005106794</v>
      </c>
      <c r="AE18" s="102">
        <v>1212.5000000000002</v>
      </c>
      <c r="AF18" s="102">
        <v>4000</v>
      </c>
      <c r="AG18" s="102">
        <v>0</v>
      </c>
      <c r="AH18" s="102"/>
      <c r="AI18" s="136">
        <f t="shared" si="19"/>
        <v>30.615653717627403</v>
      </c>
      <c r="AJ18" s="102">
        <v>0</v>
      </c>
      <c r="AK18" s="104">
        <f t="shared" si="20"/>
        <v>92.875200000000007</v>
      </c>
      <c r="AL18" s="105">
        <f t="shared" si="21"/>
        <v>840.54914628237339</v>
      </c>
      <c r="AM18" s="106"/>
      <c r="AN18" s="107">
        <f t="shared" si="5"/>
        <v>1264.98</v>
      </c>
      <c r="AO18" s="108">
        <f t="shared" si="6"/>
        <v>169.89</v>
      </c>
      <c r="AP18" s="108">
        <f t="shared" si="7"/>
        <v>477.43599999999986</v>
      </c>
      <c r="AQ18" s="108">
        <f t="shared" si="22"/>
        <v>121.25000000000003</v>
      </c>
      <c r="AR18" s="108">
        <f t="shared" si="23"/>
        <v>400</v>
      </c>
      <c r="AS18" s="108">
        <f t="array" ref="AS18">_xlfn.IFS(S18=0,AL18,S18&lt;0,AL18/-S18,S18&gt;0,AL18/S18)</f>
        <v>84.054914628237341</v>
      </c>
      <c r="AT18" s="103">
        <f t="shared" si="25"/>
        <v>6.6447623383956531E-2</v>
      </c>
      <c r="AU18" s="103">
        <f t="shared" si="26"/>
        <v>0.49476081363374741</v>
      </c>
      <c r="AV18" s="109"/>
      <c r="AW18" s="104">
        <f t="shared" si="10"/>
        <v>4959.2399630660029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1"/>
        <v>2</v>
      </c>
      <c r="F19" s="101"/>
      <c r="G19" s="101">
        <v>2</v>
      </c>
      <c r="H19" s="101"/>
      <c r="I19" s="101">
        <v>129.46</v>
      </c>
      <c r="J19" s="101">
        <f t="shared" si="0"/>
        <v>258.92</v>
      </c>
      <c r="K19" s="98">
        <v>999</v>
      </c>
      <c r="L19" s="98">
        <v>1</v>
      </c>
      <c r="M19" s="98">
        <v>1350</v>
      </c>
      <c r="N19" s="98">
        <v>0</v>
      </c>
      <c r="O19" s="189">
        <f t="shared" si="1"/>
        <v>0.14285714285714285</v>
      </c>
      <c r="P19" s="101">
        <f t="shared" si="24"/>
        <v>0</v>
      </c>
      <c r="Q19" s="102">
        <v>1</v>
      </c>
      <c r="R19" s="102">
        <v>-1</v>
      </c>
      <c r="S19" s="101">
        <f t="shared" si="12"/>
        <v>0</v>
      </c>
      <c r="T19" s="102">
        <v>986</v>
      </c>
      <c r="U19" s="102">
        <v>-986</v>
      </c>
      <c r="V19" s="101">
        <f t="shared" si="13"/>
        <v>0</v>
      </c>
      <c r="W19" s="102">
        <v>1380</v>
      </c>
      <c r="X19" s="102">
        <v>-1380</v>
      </c>
      <c r="Y19" s="101">
        <f t="shared" si="14"/>
        <v>0</v>
      </c>
      <c r="Z19" s="101">
        <f t="shared" si="15"/>
        <v>0</v>
      </c>
      <c r="AA19" s="103">
        <f t="shared" si="16"/>
        <v>0</v>
      </c>
      <c r="AB19" s="101">
        <f t="shared" si="17"/>
        <v>0</v>
      </c>
      <c r="AC19" s="102">
        <v>0</v>
      </c>
      <c r="AD19" s="103">
        <f t="shared" si="18"/>
        <v>0</v>
      </c>
      <c r="AE19" s="102">
        <v>190.10999999999999</v>
      </c>
      <c r="AF19" s="102">
        <v>0</v>
      </c>
      <c r="AG19" s="102">
        <v>0</v>
      </c>
      <c r="AH19" s="102"/>
      <c r="AI19" s="136">
        <f t="shared" si="19"/>
        <v>0</v>
      </c>
      <c r="AJ19" s="102">
        <v>0</v>
      </c>
      <c r="AK19" s="104">
        <f t="shared" si="20"/>
        <v>0</v>
      </c>
      <c r="AL19" s="105">
        <f t="shared" si="21"/>
        <v>-190.10999999999999</v>
      </c>
      <c r="AM19" s="106"/>
      <c r="AN19" s="107">
        <f t="shared" si="5"/>
        <v>0</v>
      </c>
      <c r="AO19" s="108">
        <f t="shared" si="6"/>
        <v>129.46</v>
      </c>
      <c r="AP19" s="108">
        <f t="shared" si="7"/>
        <v>0</v>
      </c>
      <c r="AQ19" s="108">
        <f t="shared" si="22"/>
        <v>190.10999999999999</v>
      </c>
      <c r="AR19" s="108">
        <f t="shared" si="23"/>
        <v>0</v>
      </c>
      <c r="AS19" s="108">
        <f t="array" ref="AS19">_xlfn.IFS(S19=0,AL19,S19&lt;0,AL19/-S19,S19&gt;0,AL19/S19)</f>
        <v>-190.10999999999999</v>
      </c>
      <c r="AT19" s="103">
        <f t="shared" si="25"/>
        <v>0</v>
      </c>
      <c r="AU19" s="103">
        <f t="shared" si="26"/>
        <v>-1.4684844739687932</v>
      </c>
      <c r="AV19" s="109"/>
      <c r="AW19" s="104">
        <f t="shared" si="10"/>
        <v>-380.21999999999997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1"/>
        <v>6</v>
      </c>
      <c r="F20" s="101">
        <v>4</v>
      </c>
      <c r="G20" s="101">
        <v>2</v>
      </c>
      <c r="H20" s="101"/>
      <c r="I20" s="101">
        <v>117.76</v>
      </c>
      <c r="J20" s="101">
        <f t="shared" si="0"/>
        <v>706.56000000000006</v>
      </c>
      <c r="K20" s="98">
        <v>8</v>
      </c>
      <c r="L20" s="98">
        <v>6</v>
      </c>
      <c r="M20" s="98">
        <v>1260</v>
      </c>
      <c r="N20" s="98">
        <v>25</v>
      </c>
      <c r="O20" s="189">
        <f t="shared" si="1"/>
        <v>0.8571428571428571</v>
      </c>
      <c r="P20" s="101">
        <f t="shared" si="24"/>
        <v>0.5714285714285714</v>
      </c>
      <c r="Q20" s="102">
        <v>4</v>
      </c>
      <c r="R20" s="102">
        <v>0</v>
      </c>
      <c r="S20" s="101">
        <f t="shared" si="12"/>
        <v>4</v>
      </c>
      <c r="T20" s="102">
        <v>3811.85</v>
      </c>
      <c r="U20" s="102">
        <v>0</v>
      </c>
      <c r="V20" s="101">
        <f t="shared" si="13"/>
        <v>3811.85</v>
      </c>
      <c r="W20" s="102">
        <v>5069.87</v>
      </c>
      <c r="X20" s="102">
        <v>0</v>
      </c>
      <c r="Y20" s="101">
        <f t="shared" si="14"/>
        <v>5069.87</v>
      </c>
      <c r="Z20" s="101">
        <f t="shared" si="15"/>
        <v>1890</v>
      </c>
      <c r="AA20" s="103">
        <f t="shared" si="16"/>
        <v>5.9679509520261789E-3</v>
      </c>
      <c r="AB20" s="101">
        <f t="shared" si="17"/>
        <v>471.04</v>
      </c>
      <c r="AC20" s="102">
        <v>1932.3300000000004</v>
      </c>
      <c r="AD20" s="103">
        <f t="shared" si="18"/>
        <v>0.38113995033403231</v>
      </c>
      <c r="AE20" s="102">
        <v>888.50999999999976</v>
      </c>
      <c r="AF20" s="102">
        <v>0</v>
      </c>
      <c r="AG20" s="102">
        <v>0</v>
      </c>
      <c r="AH20" s="102"/>
      <c r="AI20" s="136">
        <f t="shared" si="19"/>
        <v>0</v>
      </c>
      <c r="AJ20" s="102">
        <v>0</v>
      </c>
      <c r="AK20" s="104">
        <f t="shared" si="20"/>
        <v>38.118499999999997</v>
      </c>
      <c r="AL20" s="105">
        <f t="shared" si="21"/>
        <v>1739.8714999999997</v>
      </c>
      <c r="AM20" s="106"/>
      <c r="AN20" s="107">
        <f t="shared" si="5"/>
        <v>1267.4675</v>
      </c>
      <c r="AO20" s="108">
        <f t="shared" si="6"/>
        <v>117.76</v>
      </c>
      <c r="AP20" s="108">
        <f t="shared" si="7"/>
        <v>483.0825000000001</v>
      </c>
      <c r="AQ20" s="108">
        <f t="shared" si="22"/>
        <v>222.12749999999994</v>
      </c>
      <c r="AR20" s="108">
        <f t="shared" si="23"/>
        <v>0</v>
      </c>
      <c r="AS20" s="108">
        <f t="array" ref="AS20">_xlfn.IFS(S20=0,AL20,S20&lt;0,AL20/-S20,S20&gt;0,AL20/S20)</f>
        <v>434.96787499999994</v>
      </c>
      <c r="AT20" s="103">
        <f t="shared" si="25"/>
        <v>0.34317872055890974</v>
      </c>
      <c r="AU20" s="103">
        <f t="shared" si="26"/>
        <v>3.6936810037364123</v>
      </c>
      <c r="AV20" s="109"/>
      <c r="AW20" s="104">
        <f t="shared" si="10"/>
        <v>2609.8072499999998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1"/>
        <v>42</v>
      </c>
      <c r="F21" s="101">
        <v>4</v>
      </c>
      <c r="G21" s="101"/>
      <c r="H21" s="101">
        <v>38</v>
      </c>
      <c r="I21" s="101">
        <v>129.46</v>
      </c>
      <c r="J21" s="101">
        <f t="shared" si="0"/>
        <v>5437.3200000000006</v>
      </c>
      <c r="K21" s="98">
        <v>135</v>
      </c>
      <c r="L21" s="98">
        <v>4</v>
      </c>
      <c r="M21" s="98">
        <v>1110</v>
      </c>
      <c r="N21" s="98">
        <v>100</v>
      </c>
      <c r="O21" s="189">
        <f t="shared" si="1"/>
        <v>0.5714285714285714</v>
      </c>
      <c r="P21" s="101">
        <f t="shared" si="24"/>
        <v>0.5714285714285714</v>
      </c>
      <c r="Q21" s="102">
        <v>4</v>
      </c>
      <c r="R21" s="102">
        <v>0</v>
      </c>
      <c r="S21" s="101">
        <f t="shared" si="12"/>
        <v>4</v>
      </c>
      <c r="T21" s="102">
        <v>3173</v>
      </c>
      <c r="U21" s="102">
        <v>0</v>
      </c>
      <c r="V21" s="101">
        <f t="shared" si="13"/>
        <v>3173</v>
      </c>
      <c r="W21" s="102">
        <v>4440</v>
      </c>
      <c r="X21" s="102">
        <v>0</v>
      </c>
      <c r="Y21" s="101">
        <f t="shared" si="14"/>
        <v>4440</v>
      </c>
      <c r="Z21" s="101">
        <f t="shared" si="15"/>
        <v>4440</v>
      </c>
      <c r="AA21" s="103">
        <f t="shared" si="16"/>
        <v>5.2265052608836586E-3</v>
      </c>
      <c r="AB21" s="101">
        <f t="shared" si="17"/>
        <v>517.84</v>
      </c>
      <c r="AC21" s="102">
        <v>1699.2800000000002</v>
      </c>
      <c r="AD21" s="103">
        <f t="shared" si="18"/>
        <v>0.38272072072072078</v>
      </c>
      <c r="AE21" s="102">
        <v>320.87999999999994</v>
      </c>
      <c r="AF21" s="102">
        <v>0</v>
      </c>
      <c r="AG21" s="102">
        <v>0</v>
      </c>
      <c r="AH21" s="102"/>
      <c r="AI21" s="136">
        <f t="shared" si="19"/>
        <v>40.117063492063494</v>
      </c>
      <c r="AJ21" s="102">
        <v>0</v>
      </c>
      <c r="AK21" s="104">
        <f t="shared" si="20"/>
        <v>31.73</v>
      </c>
      <c r="AL21" s="105">
        <f t="shared" si="21"/>
        <v>1830.1529365079364</v>
      </c>
      <c r="AM21" s="106"/>
      <c r="AN21" s="107">
        <f t="shared" si="5"/>
        <v>1110</v>
      </c>
      <c r="AO21" s="108">
        <f t="shared" si="6"/>
        <v>129.46</v>
      </c>
      <c r="AP21" s="108">
        <f t="shared" si="7"/>
        <v>424.82000000000005</v>
      </c>
      <c r="AQ21" s="108">
        <f t="shared" si="22"/>
        <v>80.219999999999985</v>
      </c>
      <c r="AR21" s="108">
        <f t="shared" si="23"/>
        <v>0</v>
      </c>
      <c r="AS21" s="108">
        <f t="array" ref="AS21">_xlfn.IFS(S21=0,AL21,S21&lt;0,AL21/-S21,S21&gt;0,AL21/S21)</f>
        <v>457.53823412698409</v>
      </c>
      <c r="AT21" s="103">
        <f t="shared" si="25"/>
        <v>0.41219660732160729</v>
      </c>
      <c r="AU21" s="103">
        <f t="shared" si="26"/>
        <v>3.5342054235052069</v>
      </c>
      <c r="AV21" s="109"/>
      <c r="AW21" s="104">
        <f t="shared" si="10"/>
        <v>19216.605833333331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1"/>
        <v>51</v>
      </c>
      <c r="F22" s="101">
        <v>5</v>
      </c>
      <c r="G22" s="101">
        <v>1</v>
      </c>
      <c r="H22" s="101">
        <v>45</v>
      </c>
      <c r="I22" s="101">
        <v>129.46</v>
      </c>
      <c r="J22" s="101">
        <f t="shared" si="0"/>
        <v>6602.46</v>
      </c>
      <c r="K22" s="98">
        <v>101</v>
      </c>
      <c r="L22" s="98">
        <v>14</v>
      </c>
      <c r="M22" s="98">
        <v>1082</v>
      </c>
      <c r="N22" s="98">
        <v>63</v>
      </c>
      <c r="O22" s="189">
        <f t="shared" si="1"/>
        <v>2</v>
      </c>
      <c r="P22" s="101">
        <f t="shared" si="24"/>
        <v>1</v>
      </c>
      <c r="Q22" s="102">
        <v>7</v>
      </c>
      <c r="R22" s="102">
        <v>0</v>
      </c>
      <c r="S22" s="101">
        <f t="shared" si="12"/>
        <v>7</v>
      </c>
      <c r="T22" s="102">
        <v>5427</v>
      </c>
      <c r="U22" s="102">
        <v>0</v>
      </c>
      <c r="V22" s="101">
        <f t="shared" si="13"/>
        <v>5427</v>
      </c>
      <c r="W22" s="102">
        <v>7680</v>
      </c>
      <c r="X22" s="102">
        <v>0</v>
      </c>
      <c r="Y22" s="101">
        <f t="shared" si="14"/>
        <v>7680</v>
      </c>
      <c r="Z22" s="101">
        <f t="shared" si="15"/>
        <v>9543.24</v>
      </c>
      <c r="AA22" s="103">
        <f t="shared" si="16"/>
        <v>9.0404415323393009E-3</v>
      </c>
      <c r="AB22" s="101">
        <f t="shared" si="17"/>
        <v>906.22</v>
      </c>
      <c r="AC22" s="102">
        <v>2866.1000000000004</v>
      </c>
      <c r="AD22" s="103">
        <f t="shared" si="18"/>
        <v>0.3731901041666667</v>
      </c>
      <c r="AE22" s="102">
        <v>948.45999999999992</v>
      </c>
      <c r="AF22" s="102">
        <v>596</v>
      </c>
      <c r="AG22" s="102">
        <v>0</v>
      </c>
      <c r="AH22" s="102"/>
      <c r="AI22" s="136">
        <f t="shared" si="19"/>
        <v>47.507048872180448</v>
      </c>
      <c r="AJ22" s="102">
        <v>0</v>
      </c>
      <c r="AK22" s="104">
        <f t="shared" si="20"/>
        <v>54.27</v>
      </c>
      <c r="AL22" s="105">
        <f t="shared" si="21"/>
        <v>2261.442951127819</v>
      </c>
      <c r="AM22" s="106"/>
      <c r="AN22" s="107">
        <f t="shared" si="5"/>
        <v>1097.1428571428571</v>
      </c>
      <c r="AO22" s="108">
        <f t="shared" si="6"/>
        <v>129.46</v>
      </c>
      <c r="AP22" s="108">
        <f t="shared" si="7"/>
        <v>409.44285714285718</v>
      </c>
      <c r="AQ22" s="108">
        <f t="shared" si="22"/>
        <v>135.4942857142857</v>
      </c>
      <c r="AR22" s="108">
        <f t="shared" si="23"/>
        <v>85.142857142857139</v>
      </c>
      <c r="AS22" s="108">
        <f t="array" ref="AS22">_xlfn.IFS(S22=0,AL22,S22&lt;0,AL22/-S22,S22&gt;0,AL22/S22)</f>
        <v>323.0632787325456</v>
      </c>
      <c r="AT22" s="103">
        <f t="shared" si="25"/>
        <v>0.2944587175947681</v>
      </c>
      <c r="AU22" s="103">
        <f t="shared" si="26"/>
        <v>2.4954679339760975</v>
      </c>
      <c r="AV22" s="109"/>
      <c r="AW22" s="104">
        <f t="shared" si="10"/>
        <v>16476.227215359824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1"/>
        <v>3</v>
      </c>
      <c r="F23" s="101">
        <v>3</v>
      </c>
      <c r="G23" s="101"/>
      <c r="H23" s="101"/>
      <c r="I23" s="101">
        <v>129.46</v>
      </c>
      <c r="J23" s="101">
        <f t="shared" si="0"/>
        <v>388.38</v>
      </c>
      <c r="K23" s="98">
        <v>999</v>
      </c>
      <c r="L23" s="98">
        <v>5</v>
      </c>
      <c r="M23" s="98">
        <v>1140</v>
      </c>
      <c r="N23" s="98">
        <v>75</v>
      </c>
      <c r="O23" s="189">
        <f t="shared" si="1"/>
        <v>0.7142857142857143</v>
      </c>
      <c r="P23" s="101">
        <f t="shared" si="24"/>
        <v>0.7142857142857143</v>
      </c>
      <c r="Q23" s="102">
        <v>5</v>
      </c>
      <c r="R23" s="102">
        <v>0</v>
      </c>
      <c r="S23" s="101">
        <f t="shared" si="12"/>
        <v>5</v>
      </c>
      <c r="T23" s="102">
        <v>4055</v>
      </c>
      <c r="U23" s="102">
        <v>0</v>
      </c>
      <c r="V23" s="101">
        <f t="shared" si="13"/>
        <v>4055</v>
      </c>
      <c r="W23" s="102">
        <v>5700</v>
      </c>
      <c r="X23" s="102">
        <v>0</v>
      </c>
      <c r="Y23" s="101">
        <f t="shared" si="14"/>
        <v>5700</v>
      </c>
      <c r="Z23" s="101">
        <f t="shared" si="15"/>
        <v>4275</v>
      </c>
      <c r="AA23" s="103">
        <f t="shared" si="16"/>
        <v>6.7097026997830749E-3</v>
      </c>
      <c r="AB23" s="101">
        <f t="shared" si="17"/>
        <v>647.30000000000007</v>
      </c>
      <c r="AC23" s="102">
        <v>2171.4500000000003</v>
      </c>
      <c r="AD23" s="103">
        <f t="shared" si="18"/>
        <v>0.38095614035087721</v>
      </c>
      <c r="AE23" s="102">
        <v>390.42</v>
      </c>
      <c r="AF23" s="102">
        <v>0</v>
      </c>
      <c r="AG23" s="102">
        <v>0</v>
      </c>
      <c r="AH23" s="102"/>
      <c r="AI23" s="136">
        <f t="shared" si="19"/>
        <v>0</v>
      </c>
      <c r="AJ23" s="102">
        <v>0</v>
      </c>
      <c r="AK23" s="104">
        <f t="shared" si="20"/>
        <v>40.550000000000004</v>
      </c>
      <c r="AL23" s="105">
        <f t="shared" si="21"/>
        <v>2450.2799999999993</v>
      </c>
      <c r="AM23" s="106"/>
      <c r="AN23" s="107">
        <f t="shared" si="5"/>
        <v>1140</v>
      </c>
      <c r="AO23" s="108">
        <f t="shared" si="6"/>
        <v>129.46</v>
      </c>
      <c r="AP23" s="108">
        <f t="shared" si="7"/>
        <v>434.29000000000008</v>
      </c>
      <c r="AQ23" s="108">
        <f t="shared" si="22"/>
        <v>78.084000000000003</v>
      </c>
      <c r="AR23" s="108">
        <f t="shared" si="23"/>
        <v>0</v>
      </c>
      <c r="AS23" s="108">
        <f t="array" ref="AS23">_xlfn.IFS(S23=0,AL23,S23&lt;0,AL23/-S23,S23&gt;0,AL23/S23)</f>
        <v>490.05599999999987</v>
      </c>
      <c r="AT23" s="103">
        <f t="shared" si="25"/>
        <v>0.42987368421052619</v>
      </c>
      <c r="AU23" s="103">
        <f t="shared" si="26"/>
        <v>3.78538544724239</v>
      </c>
      <c r="AV23" s="109"/>
      <c r="AW23" s="104">
        <f t="shared" si="10"/>
        <v>1470.1679999999997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1"/>
        <v>14</v>
      </c>
      <c r="F24" s="101">
        <v>10</v>
      </c>
      <c r="G24" s="101">
        <v>4</v>
      </c>
      <c r="H24" s="101"/>
      <c r="I24" s="101">
        <v>123.61</v>
      </c>
      <c r="J24" s="101">
        <f t="shared" si="0"/>
        <v>1730.54</v>
      </c>
      <c r="K24" s="98">
        <v>16</v>
      </c>
      <c r="L24" s="98">
        <v>16</v>
      </c>
      <c r="M24" s="98">
        <v>1178</v>
      </c>
      <c r="N24" s="98">
        <v>57</v>
      </c>
      <c r="O24" s="189">
        <f t="shared" si="1"/>
        <v>2.2857142857142856</v>
      </c>
      <c r="P24" s="101">
        <f t="shared" si="24"/>
        <v>0.8571428571428571</v>
      </c>
      <c r="Q24" s="102">
        <v>6</v>
      </c>
      <c r="R24" s="102">
        <v>0</v>
      </c>
      <c r="S24" s="101">
        <f t="shared" si="12"/>
        <v>6</v>
      </c>
      <c r="T24" s="102">
        <v>5264.05</v>
      </c>
      <c r="U24" s="102">
        <v>0</v>
      </c>
      <c r="V24" s="101">
        <f t="shared" si="13"/>
        <v>5264.05</v>
      </c>
      <c r="W24" s="102">
        <v>7099.1</v>
      </c>
      <c r="X24" s="102">
        <v>0</v>
      </c>
      <c r="Y24" s="101">
        <f t="shared" si="14"/>
        <v>7099.1</v>
      </c>
      <c r="Z24" s="101">
        <f t="shared" si="15"/>
        <v>10743.36</v>
      </c>
      <c r="AA24" s="103">
        <f t="shared" si="16"/>
        <v>8.3566404273736888E-3</v>
      </c>
      <c r="AB24" s="101">
        <f t="shared" si="17"/>
        <v>741.66</v>
      </c>
      <c r="AC24" s="102">
        <v>2698.4300000000003</v>
      </c>
      <c r="AD24" s="103">
        <f t="shared" si="18"/>
        <v>0.38010874617909313</v>
      </c>
      <c r="AE24" s="102">
        <v>846.1500000000002</v>
      </c>
      <c r="AF24" s="102">
        <v>0</v>
      </c>
      <c r="AG24" s="102">
        <v>0</v>
      </c>
      <c r="AH24" s="102"/>
      <c r="AI24" s="136">
        <f t="shared" si="19"/>
        <v>0</v>
      </c>
      <c r="AJ24" s="102">
        <v>0</v>
      </c>
      <c r="AK24" s="104">
        <f t="shared" si="20"/>
        <v>52.640500000000003</v>
      </c>
      <c r="AL24" s="105">
        <f t="shared" si="21"/>
        <v>2760.2195000000002</v>
      </c>
      <c r="AM24" s="106"/>
      <c r="AN24" s="107">
        <f t="shared" si="5"/>
        <v>1183.1833333333334</v>
      </c>
      <c r="AO24" s="108">
        <f t="shared" si="6"/>
        <v>123.61</v>
      </c>
      <c r="AP24" s="108">
        <f t="shared" si="7"/>
        <v>449.7383333333334</v>
      </c>
      <c r="AQ24" s="108">
        <f t="shared" si="22"/>
        <v>141.02500000000003</v>
      </c>
      <c r="AR24" s="108">
        <f t="shared" si="23"/>
        <v>0</v>
      </c>
      <c r="AS24" s="108">
        <f t="array" ref="AS24">_xlfn.IFS(S24=0,AL24,S24&lt;0,AL24/-S24,S24&gt;0,AL24/S24)</f>
        <v>460.03658333333334</v>
      </c>
      <c r="AT24" s="103">
        <f t="shared" si="25"/>
        <v>0.38881259596286855</v>
      </c>
      <c r="AU24" s="103">
        <f t="shared" si="26"/>
        <v>3.7216777229458242</v>
      </c>
      <c r="AV24" s="109"/>
      <c r="AW24" s="104">
        <f t="shared" si="10"/>
        <v>6440.5121666666664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1"/>
        <v>69</v>
      </c>
      <c r="F25" s="101">
        <v>10</v>
      </c>
      <c r="G25" s="101">
        <v>6</v>
      </c>
      <c r="H25" s="101">
        <v>53</v>
      </c>
      <c r="I25" s="101">
        <v>123.61</v>
      </c>
      <c r="J25" s="101">
        <f t="shared" si="0"/>
        <v>8529.09</v>
      </c>
      <c r="K25" s="98">
        <v>109</v>
      </c>
      <c r="L25" s="98">
        <v>17</v>
      </c>
      <c r="M25" s="98">
        <v>1422</v>
      </c>
      <c r="N25" s="98">
        <v>25</v>
      </c>
      <c r="O25" s="189">
        <f t="shared" si="1"/>
        <v>2.4285714285714284</v>
      </c>
      <c r="P25" s="101">
        <f t="shared" si="24"/>
        <v>0.42857142857142855</v>
      </c>
      <c r="Q25" s="102">
        <v>3</v>
      </c>
      <c r="R25" s="102">
        <v>0</v>
      </c>
      <c r="S25" s="101">
        <f t="shared" si="12"/>
        <v>3</v>
      </c>
      <c r="T25" s="102">
        <v>2734</v>
      </c>
      <c r="U25" s="102">
        <v>0</v>
      </c>
      <c r="V25" s="101">
        <f t="shared" si="13"/>
        <v>2734</v>
      </c>
      <c r="W25" s="102">
        <v>3840</v>
      </c>
      <c r="X25" s="102">
        <v>0</v>
      </c>
      <c r="Y25" s="101">
        <f t="shared" si="14"/>
        <v>3840</v>
      </c>
      <c r="Z25" s="101">
        <f t="shared" si="15"/>
        <v>6043.5</v>
      </c>
      <c r="AA25" s="103">
        <f t="shared" si="16"/>
        <v>4.5202207661696504E-3</v>
      </c>
      <c r="AB25" s="101">
        <f t="shared" si="17"/>
        <v>370.83</v>
      </c>
      <c r="AC25" s="102">
        <v>1462.9700000000003</v>
      </c>
      <c r="AD25" s="103">
        <f t="shared" si="18"/>
        <v>0.3809817708333334</v>
      </c>
      <c r="AE25" s="102">
        <v>918.51</v>
      </c>
      <c r="AF25" s="102">
        <v>3000</v>
      </c>
      <c r="AG25" s="102">
        <v>0</v>
      </c>
      <c r="AH25" s="102"/>
      <c r="AI25" s="136">
        <f t="shared" si="19"/>
        <v>55.952746449456974</v>
      </c>
      <c r="AJ25" s="102">
        <v>50</v>
      </c>
      <c r="AK25" s="104">
        <f t="shared" si="20"/>
        <v>27.34</v>
      </c>
      <c r="AL25" s="105">
        <f t="shared" si="21"/>
        <v>-2045.6027464494571</v>
      </c>
      <c r="AM25" s="106"/>
      <c r="AN25" s="107">
        <f t="shared" si="5"/>
        <v>1280</v>
      </c>
      <c r="AO25" s="108">
        <f t="shared" si="6"/>
        <v>123.61</v>
      </c>
      <c r="AP25" s="108">
        <f t="shared" si="7"/>
        <v>487.65666666666675</v>
      </c>
      <c r="AQ25" s="108">
        <f t="shared" si="22"/>
        <v>306.17</v>
      </c>
      <c r="AR25" s="108">
        <f t="shared" si="23"/>
        <v>1000</v>
      </c>
      <c r="AS25" s="108">
        <f t="array" ref="AS25">_xlfn.IFS(S25=0,AL25,S25&lt;0,AL25/-S25,S25&gt;0,AL25/S25)</f>
        <v>-681.86758214981899</v>
      </c>
      <c r="AT25" s="103">
        <f t="shared" si="25"/>
        <v>-0.53270904855454604</v>
      </c>
      <c r="AU25" s="103">
        <f t="shared" si="26"/>
        <v>-5.5162817098116577</v>
      </c>
      <c r="AV25" s="109"/>
      <c r="AW25" s="104">
        <f t="shared" si="10"/>
        <v>-47048.863168337513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1"/>
        <v>61</v>
      </c>
      <c r="F26" s="101">
        <v>22</v>
      </c>
      <c r="G26" s="101">
        <v>9</v>
      </c>
      <c r="H26" s="101">
        <v>30</v>
      </c>
      <c r="I26" s="101">
        <v>123.61</v>
      </c>
      <c r="J26" s="101">
        <f t="shared" si="0"/>
        <v>7540.21</v>
      </c>
      <c r="K26" s="98">
        <v>45</v>
      </c>
      <c r="L26" s="98">
        <v>38</v>
      </c>
      <c r="M26" s="98">
        <v>1465</v>
      </c>
      <c r="N26" s="98">
        <v>31</v>
      </c>
      <c r="O26" s="189">
        <f t="shared" si="1"/>
        <v>5.4285714285714288</v>
      </c>
      <c r="P26" s="101">
        <f t="shared" si="24"/>
        <v>0.7142857142857143</v>
      </c>
      <c r="Q26" s="102">
        <v>6</v>
      </c>
      <c r="R26" s="102">
        <v>-1</v>
      </c>
      <c r="S26" s="101">
        <f t="shared" si="12"/>
        <v>5</v>
      </c>
      <c r="T26" s="102">
        <v>6031.4400000000005</v>
      </c>
      <c r="U26" s="102">
        <v>-1129</v>
      </c>
      <c r="V26" s="101">
        <f t="shared" si="13"/>
        <v>4902.4400000000005</v>
      </c>
      <c r="W26" s="102">
        <v>8039.9</v>
      </c>
      <c r="X26" s="102">
        <v>-1500</v>
      </c>
      <c r="Y26" s="101">
        <f t="shared" si="14"/>
        <v>6539.9</v>
      </c>
      <c r="Z26" s="101">
        <f t="shared" si="15"/>
        <v>17257.7</v>
      </c>
      <c r="AA26" s="103">
        <f t="shared" si="16"/>
        <v>7.6983832783002332E-3</v>
      </c>
      <c r="AB26" s="101">
        <f t="shared" si="17"/>
        <v>618.04999999999995</v>
      </c>
      <c r="AC26" s="102">
        <v>2498.3300000000004</v>
      </c>
      <c r="AD26" s="103">
        <f t="shared" si="18"/>
        <v>0.38201348644474692</v>
      </c>
      <c r="AE26" s="102">
        <v>1983.2399999999996</v>
      </c>
      <c r="AF26" s="102">
        <v>5000</v>
      </c>
      <c r="AG26" s="102">
        <v>0</v>
      </c>
      <c r="AH26" s="102"/>
      <c r="AI26" s="136">
        <f t="shared" si="19"/>
        <v>31.671365914786968</v>
      </c>
      <c r="AJ26" s="102">
        <v>20</v>
      </c>
      <c r="AK26" s="104">
        <f t="shared" si="20"/>
        <v>49.024400000000007</v>
      </c>
      <c r="AL26" s="105">
        <f t="shared" si="21"/>
        <v>-3660.4157659147868</v>
      </c>
      <c r="AM26" s="106"/>
      <c r="AN26" s="107">
        <f t="shared" si="5"/>
        <v>1307.98</v>
      </c>
      <c r="AO26" s="108">
        <f t="shared" si="6"/>
        <v>123.61</v>
      </c>
      <c r="AP26" s="108">
        <f t="shared" si="7"/>
        <v>499.66600000000005</v>
      </c>
      <c r="AQ26" s="108">
        <f t="shared" si="22"/>
        <v>330.53999999999991</v>
      </c>
      <c r="AR26" s="108">
        <f t="shared" si="23"/>
        <v>833.33333333333337</v>
      </c>
      <c r="AS26" s="108">
        <f t="array" ref="AS26">_xlfn.IFS(S26=0,AL26,S26&lt;0,AL26/-S26,S26&gt;0,AL26/S26)</f>
        <v>-732.0831531829574</v>
      </c>
      <c r="AT26" s="103">
        <f t="shared" si="25"/>
        <v>-0.55970515847563218</v>
      </c>
      <c r="AU26" s="103">
        <f t="shared" si="26"/>
        <v>-5.9225236888840502</v>
      </c>
      <c r="AV26" s="109"/>
      <c r="AW26" s="104">
        <f t="shared" si="10"/>
        <v>-44657.072344160399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1"/>
        <v>1</v>
      </c>
      <c r="F27" s="101">
        <v>1</v>
      </c>
      <c r="G27" s="101"/>
      <c r="H27" s="101"/>
      <c r="I27" s="101">
        <v>117.76</v>
      </c>
      <c r="J27" s="101">
        <f t="shared" si="0"/>
        <v>117.76</v>
      </c>
      <c r="K27" s="98">
        <v>999</v>
      </c>
      <c r="L27" s="98">
        <v>1</v>
      </c>
      <c r="M27" s="98">
        <v>1120</v>
      </c>
      <c r="N27" s="98">
        <v>0</v>
      </c>
      <c r="O27" s="189">
        <f t="shared" si="1"/>
        <v>0.14285714285714285</v>
      </c>
      <c r="P27" s="101">
        <f t="shared" si="24"/>
        <v>0</v>
      </c>
      <c r="Q27" s="102">
        <v>0</v>
      </c>
      <c r="R27" s="102">
        <v>0</v>
      </c>
      <c r="S27" s="101">
        <f t="shared" si="12"/>
        <v>0</v>
      </c>
      <c r="T27" s="102">
        <v>0</v>
      </c>
      <c r="U27" s="102">
        <v>0</v>
      </c>
      <c r="V27" s="101">
        <f t="shared" si="13"/>
        <v>0</v>
      </c>
      <c r="W27" s="102">
        <v>0</v>
      </c>
      <c r="X27" s="102">
        <v>0</v>
      </c>
      <c r="Y27" s="101">
        <f t="shared" si="14"/>
        <v>0</v>
      </c>
      <c r="Z27" s="101">
        <f t="shared" si="15"/>
        <v>0</v>
      </c>
      <c r="AA27" s="103">
        <f t="shared" si="16"/>
        <v>0</v>
      </c>
      <c r="AB27" s="101">
        <f t="shared" si="17"/>
        <v>0</v>
      </c>
      <c r="AC27" s="102">
        <v>0</v>
      </c>
      <c r="AD27" s="103">
        <f t="shared" si="18"/>
        <v>0</v>
      </c>
      <c r="AE27" s="102">
        <v>0</v>
      </c>
      <c r="AF27" s="102">
        <v>0</v>
      </c>
      <c r="AG27" s="102">
        <v>0</v>
      </c>
      <c r="AH27" s="102"/>
      <c r="AI27" s="136">
        <f t="shared" si="19"/>
        <v>0</v>
      </c>
      <c r="AJ27" s="102">
        <v>0</v>
      </c>
      <c r="AK27" s="104">
        <f t="shared" si="20"/>
        <v>0</v>
      </c>
      <c r="AL27" s="105">
        <f t="shared" si="21"/>
        <v>0</v>
      </c>
      <c r="AM27" s="106"/>
      <c r="AN27" s="107">
        <f t="shared" si="5"/>
        <v>0</v>
      </c>
      <c r="AO27" s="108">
        <f t="shared" si="6"/>
        <v>117.76</v>
      </c>
      <c r="AP27" s="108">
        <f t="shared" si="7"/>
        <v>0</v>
      </c>
      <c r="AQ27" s="108">
        <f t="shared" si="22"/>
        <v>0</v>
      </c>
      <c r="AR27" s="108">
        <f t="shared" si="23"/>
        <v>0</v>
      </c>
      <c r="AS27" s="108">
        <f t="array" ref="AS27">_xlfn.IFS(S27=0,AL27,S27&lt;0,AL27/-S27,S27&gt;0,AL27/S27)</f>
        <v>0</v>
      </c>
      <c r="AT27" s="103">
        <f t="shared" si="25"/>
        <v>0</v>
      </c>
      <c r="AU27" s="103">
        <f t="shared" si="26"/>
        <v>0</v>
      </c>
      <c r="AV27" s="109"/>
      <c r="AW27" s="104">
        <f t="shared" si="10"/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1"/>
        <v>0</v>
      </c>
      <c r="F28" s="101">
        <v>0</v>
      </c>
      <c r="G28" s="101">
        <v>0</v>
      </c>
      <c r="H28" s="101">
        <v>0</v>
      </c>
      <c r="I28" s="101">
        <v>117.76</v>
      </c>
      <c r="J28" s="101">
        <f t="shared" si="0"/>
        <v>0</v>
      </c>
      <c r="K28" s="98">
        <v>5</v>
      </c>
      <c r="L28" s="98">
        <v>0</v>
      </c>
      <c r="M28" s="98">
        <v>0</v>
      </c>
      <c r="N28" s="98">
        <v>0</v>
      </c>
      <c r="O28" s="189">
        <f t="shared" si="1"/>
        <v>0</v>
      </c>
      <c r="P28" s="101">
        <f t="shared" si="24"/>
        <v>0</v>
      </c>
      <c r="Q28" s="102">
        <v>0</v>
      </c>
      <c r="R28" s="102">
        <v>0</v>
      </c>
      <c r="S28" s="101">
        <f t="shared" si="12"/>
        <v>0</v>
      </c>
      <c r="T28" s="102">
        <v>0</v>
      </c>
      <c r="U28" s="102">
        <v>0</v>
      </c>
      <c r="V28" s="101">
        <f t="shared" si="13"/>
        <v>0</v>
      </c>
      <c r="W28" s="102">
        <v>0</v>
      </c>
      <c r="X28" s="102">
        <v>0</v>
      </c>
      <c r="Y28" s="101">
        <f t="shared" si="14"/>
        <v>0</v>
      </c>
      <c r="Z28" s="101">
        <f t="shared" si="15"/>
        <v>0</v>
      </c>
      <c r="AA28" s="103">
        <f t="shared" si="16"/>
        <v>0</v>
      </c>
      <c r="AB28" s="101">
        <f t="shared" si="17"/>
        <v>0</v>
      </c>
      <c r="AC28" s="102">
        <v>0</v>
      </c>
      <c r="AD28" s="103">
        <f t="shared" si="18"/>
        <v>0</v>
      </c>
      <c r="AE28" s="102">
        <v>0</v>
      </c>
      <c r="AF28" s="102">
        <v>0</v>
      </c>
      <c r="AG28" s="102">
        <v>0</v>
      </c>
      <c r="AH28" s="102"/>
      <c r="AI28" s="136">
        <f t="shared" si="19"/>
        <v>0</v>
      </c>
      <c r="AJ28" s="102">
        <v>0</v>
      </c>
      <c r="AK28" s="104">
        <f t="shared" si="20"/>
        <v>0</v>
      </c>
      <c r="AL28" s="105">
        <f t="shared" si="21"/>
        <v>0</v>
      </c>
      <c r="AM28" s="106"/>
      <c r="AN28" s="107">
        <f t="shared" si="5"/>
        <v>0</v>
      </c>
      <c r="AO28" s="108">
        <f t="shared" si="6"/>
        <v>117.76</v>
      </c>
      <c r="AP28" s="108">
        <f t="shared" si="7"/>
        <v>0</v>
      </c>
      <c r="AQ28" s="108">
        <f t="shared" si="22"/>
        <v>0</v>
      </c>
      <c r="AR28" s="108">
        <f t="shared" si="23"/>
        <v>0</v>
      </c>
      <c r="AS28" s="108">
        <f t="array" ref="AS28">_xlfn.IFS(S28=0,AL28,S28&lt;0,AL28/-S28,S28&gt;0,AL28/S28)</f>
        <v>0</v>
      </c>
      <c r="AT28" s="103">
        <f t="shared" si="25"/>
        <v>0</v>
      </c>
      <c r="AU28" s="103">
        <f t="shared" si="26"/>
        <v>0</v>
      </c>
      <c r="AV28" s="109"/>
      <c r="AW28" s="104">
        <f t="shared" si="10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1"/>
        <v>2</v>
      </c>
      <c r="F29" s="101"/>
      <c r="G29" s="101"/>
      <c r="H29" s="101">
        <v>2</v>
      </c>
      <c r="I29" s="101">
        <v>117.76</v>
      </c>
      <c r="J29" s="101">
        <f t="shared" si="0"/>
        <v>235.52</v>
      </c>
      <c r="K29" s="98">
        <v>999</v>
      </c>
      <c r="L29" s="98">
        <v>0</v>
      </c>
      <c r="M29" s="98">
        <v>0</v>
      </c>
      <c r="N29" s="98">
        <v>0</v>
      </c>
      <c r="O29" s="189">
        <f t="shared" si="1"/>
        <v>0</v>
      </c>
      <c r="P29" s="101">
        <f t="shared" si="24"/>
        <v>0</v>
      </c>
      <c r="Q29" s="102">
        <v>0</v>
      </c>
      <c r="R29" s="102">
        <v>0</v>
      </c>
      <c r="S29" s="101">
        <f t="shared" si="12"/>
        <v>0</v>
      </c>
      <c r="T29" s="102">
        <v>0</v>
      </c>
      <c r="U29" s="102">
        <v>0</v>
      </c>
      <c r="V29" s="101">
        <f t="shared" si="13"/>
        <v>0</v>
      </c>
      <c r="W29" s="102">
        <v>0</v>
      </c>
      <c r="X29" s="102">
        <v>0</v>
      </c>
      <c r="Y29" s="101">
        <f t="shared" si="14"/>
        <v>0</v>
      </c>
      <c r="Z29" s="101">
        <f t="shared" si="15"/>
        <v>0</v>
      </c>
      <c r="AA29" s="103">
        <f t="shared" si="16"/>
        <v>0</v>
      </c>
      <c r="AB29" s="101">
        <f t="shared" si="17"/>
        <v>0</v>
      </c>
      <c r="AC29" s="102">
        <v>0</v>
      </c>
      <c r="AD29" s="103">
        <f t="shared" si="18"/>
        <v>0</v>
      </c>
      <c r="AE29" s="102">
        <v>99.51</v>
      </c>
      <c r="AF29" s="102">
        <v>0</v>
      </c>
      <c r="AG29" s="102">
        <v>0</v>
      </c>
      <c r="AH29" s="102"/>
      <c r="AI29" s="136">
        <f t="shared" si="19"/>
        <v>2.1114243943191311</v>
      </c>
      <c r="AJ29" s="102">
        <v>0</v>
      </c>
      <c r="AK29" s="104">
        <f t="shared" si="20"/>
        <v>0</v>
      </c>
      <c r="AL29" s="105">
        <f t="shared" si="21"/>
        <v>-101.62142439431913</v>
      </c>
      <c r="AM29" s="106"/>
      <c r="AN29" s="107">
        <f t="shared" si="5"/>
        <v>0</v>
      </c>
      <c r="AO29" s="108">
        <f t="shared" si="6"/>
        <v>117.76</v>
      </c>
      <c r="AP29" s="108">
        <f t="shared" si="7"/>
        <v>0</v>
      </c>
      <c r="AQ29" s="108">
        <f t="shared" si="22"/>
        <v>99.51</v>
      </c>
      <c r="AR29" s="108">
        <f t="shared" si="23"/>
        <v>0</v>
      </c>
      <c r="AS29" s="108">
        <f t="array" ref="AS29">_xlfn.IFS(S29=0,AL29,S29&lt;0,AL29/-S29,S29&gt;0,AL29/S29)</f>
        <v>-101.62142439431913</v>
      </c>
      <c r="AT29" s="103">
        <f t="shared" si="25"/>
        <v>0</v>
      </c>
      <c r="AU29" s="103">
        <f t="shared" si="26"/>
        <v>-0.86295367182675897</v>
      </c>
      <c r="AV29" s="109"/>
      <c r="AW29" s="104">
        <f t="shared" si="10"/>
        <v>-203.24284878863827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1"/>
        <v>0</v>
      </c>
      <c r="F30" s="101">
        <v>0</v>
      </c>
      <c r="G30" s="101">
        <v>0</v>
      </c>
      <c r="H30" s="101">
        <v>0</v>
      </c>
      <c r="I30" s="101">
        <v>135.31</v>
      </c>
      <c r="J30" s="101">
        <f t="shared" si="0"/>
        <v>0</v>
      </c>
      <c r="K30" s="98">
        <v>999</v>
      </c>
      <c r="L30" s="98">
        <v>2</v>
      </c>
      <c r="M30" s="98">
        <v>1290</v>
      </c>
      <c r="N30" s="98">
        <v>100</v>
      </c>
      <c r="O30" s="189">
        <f t="shared" si="1"/>
        <v>0.2857142857142857</v>
      </c>
      <c r="P30" s="101">
        <f t="shared" si="24"/>
        <v>0.14285714285714285</v>
      </c>
      <c r="Q30" s="102">
        <v>1</v>
      </c>
      <c r="R30" s="102">
        <v>0</v>
      </c>
      <c r="S30" s="101">
        <f t="shared" si="12"/>
        <v>1</v>
      </c>
      <c r="T30" s="102">
        <v>957</v>
      </c>
      <c r="U30" s="102">
        <v>0</v>
      </c>
      <c r="V30" s="101">
        <f t="shared" si="13"/>
        <v>957</v>
      </c>
      <c r="W30" s="102">
        <v>1290</v>
      </c>
      <c r="X30" s="102">
        <v>0</v>
      </c>
      <c r="Y30" s="101">
        <f t="shared" si="14"/>
        <v>1290</v>
      </c>
      <c r="Z30" s="101">
        <f t="shared" si="15"/>
        <v>2580</v>
      </c>
      <c r="AA30" s="103">
        <f t="shared" si="16"/>
        <v>1.5185116636351171E-3</v>
      </c>
      <c r="AB30" s="101">
        <f t="shared" si="17"/>
        <v>135.31</v>
      </c>
      <c r="AC30" s="102">
        <v>493.01</v>
      </c>
      <c r="AD30" s="103">
        <f t="shared" si="18"/>
        <v>0.38217829457364338</v>
      </c>
      <c r="AE30" s="102">
        <v>70.900000000000006</v>
      </c>
      <c r="AF30" s="102">
        <v>0</v>
      </c>
      <c r="AG30" s="102">
        <v>0</v>
      </c>
      <c r="AH30" s="102"/>
      <c r="AI30" s="136">
        <f t="shared" si="19"/>
        <v>0</v>
      </c>
      <c r="AJ30" s="102">
        <v>0</v>
      </c>
      <c r="AK30" s="104">
        <f t="shared" si="20"/>
        <v>9.57</v>
      </c>
      <c r="AL30" s="105">
        <f t="shared" si="21"/>
        <v>581.21</v>
      </c>
      <c r="AM30" s="106"/>
      <c r="AN30" s="107">
        <f t="shared" si="5"/>
        <v>1290</v>
      </c>
      <c r="AO30" s="108">
        <f t="shared" si="6"/>
        <v>135.31</v>
      </c>
      <c r="AP30" s="108">
        <f t="shared" si="7"/>
        <v>493.01</v>
      </c>
      <c r="AQ30" s="108">
        <f t="shared" si="22"/>
        <v>70.900000000000006</v>
      </c>
      <c r="AR30" s="108">
        <f t="shared" si="23"/>
        <v>0</v>
      </c>
      <c r="AS30" s="108">
        <f t="array" ref="AS30">_xlfn.IFS(S30=0,AL30,S30&lt;0,AL30/-S30,S30&gt;0,AL30/S30)</f>
        <v>581.21</v>
      </c>
      <c r="AT30" s="103">
        <f t="shared" si="25"/>
        <v>0.45055038759689925</v>
      </c>
      <c r="AU30" s="103">
        <f t="shared" si="26"/>
        <v>4.2953957578892918</v>
      </c>
      <c r="AV30" s="109"/>
      <c r="AW30" s="104">
        <f t="shared" si="10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1"/>
        <v>2</v>
      </c>
      <c r="F31" s="101">
        <v>2</v>
      </c>
      <c r="G31" s="101"/>
      <c r="H31" s="101"/>
      <c r="I31" s="101">
        <v>135.31</v>
      </c>
      <c r="J31" s="101">
        <f t="shared" si="0"/>
        <v>270.62</v>
      </c>
      <c r="K31" s="98">
        <v>999</v>
      </c>
      <c r="L31" s="98">
        <v>2</v>
      </c>
      <c r="M31" s="98">
        <v>1260</v>
      </c>
      <c r="N31" s="98">
        <v>0</v>
      </c>
      <c r="O31" s="189">
        <f t="shared" si="1"/>
        <v>0.2857142857142857</v>
      </c>
      <c r="P31" s="101">
        <f t="shared" si="24"/>
        <v>0.5714285714285714</v>
      </c>
      <c r="Q31" s="102">
        <v>4</v>
      </c>
      <c r="R31" s="102">
        <v>0</v>
      </c>
      <c r="S31" s="101">
        <f t="shared" si="12"/>
        <v>4</v>
      </c>
      <c r="T31" s="102">
        <v>2698</v>
      </c>
      <c r="U31" s="102">
        <v>0</v>
      </c>
      <c r="V31" s="101">
        <f t="shared" si="13"/>
        <v>2698</v>
      </c>
      <c r="W31" s="102">
        <v>3780</v>
      </c>
      <c r="X31" s="102">
        <v>0</v>
      </c>
      <c r="Y31" s="101">
        <f t="shared" si="14"/>
        <v>3780</v>
      </c>
      <c r="Z31" s="101">
        <f t="shared" si="15"/>
        <v>0</v>
      </c>
      <c r="AA31" s="103">
        <f t="shared" si="16"/>
        <v>4.4495923166982497E-3</v>
      </c>
      <c r="AB31" s="101">
        <f t="shared" si="17"/>
        <v>541.24</v>
      </c>
      <c r="AC31" s="102">
        <v>890.47000000000025</v>
      </c>
      <c r="AD31" s="103">
        <f t="shared" si="18"/>
        <v>0.23557407407407413</v>
      </c>
      <c r="AE31" s="102">
        <v>248.76</v>
      </c>
      <c r="AF31" s="102">
        <v>0</v>
      </c>
      <c r="AG31" s="102">
        <v>0</v>
      </c>
      <c r="AH31" s="102"/>
      <c r="AI31" s="136">
        <f t="shared" si="19"/>
        <v>0</v>
      </c>
      <c r="AJ31" s="102">
        <v>0</v>
      </c>
      <c r="AK31" s="104">
        <f t="shared" si="20"/>
        <v>26.98</v>
      </c>
      <c r="AL31" s="105">
        <f t="shared" si="21"/>
        <v>2072.5499999999997</v>
      </c>
      <c r="AM31" s="106"/>
      <c r="AN31" s="107">
        <f t="shared" si="5"/>
        <v>945</v>
      </c>
      <c r="AO31" s="108">
        <f t="shared" si="6"/>
        <v>135.31</v>
      </c>
      <c r="AP31" s="108">
        <f t="shared" si="7"/>
        <v>222.61750000000006</v>
      </c>
      <c r="AQ31" s="108">
        <f t="shared" si="22"/>
        <v>62.19</v>
      </c>
      <c r="AR31" s="108">
        <f t="shared" si="23"/>
        <v>0</v>
      </c>
      <c r="AS31" s="108">
        <f t="array" ref="AS31">_xlfn.IFS(S31=0,AL31,S31&lt;0,AL31/-S31,S31&gt;0,AL31/S31)</f>
        <v>518.13749999999993</v>
      </c>
      <c r="AT31" s="103">
        <f t="shared" si="25"/>
        <v>0.54829365079365067</v>
      </c>
      <c r="AU31" s="103">
        <f t="shared" si="26"/>
        <v>3.8292624344098729</v>
      </c>
      <c r="AV31" s="109"/>
      <c r="AW31" s="104">
        <f t="shared" si="10"/>
        <v>1036.2749999999999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1"/>
        <v>25</v>
      </c>
      <c r="F32" s="101">
        <v>10</v>
      </c>
      <c r="G32" s="101">
        <v>4</v>
      </c>
      <c r="H32" s="101">
        <v>11</v>
      </c>
      <c r="I32" s="101">
        <v>135.31</v>
      </c>
      <c r="J32" s="101">
        <f t="shared" si="0"/>
        <v>3382.75</v>
      </c>
      <c r="K32" s="98">
        <v>31</v>
      </c>
      <c r="L32" s="98">
        <v>20</v>
      </c>
      <c r="M32" s="98">
        <v>1290</v>
      </c>
      <c r="N32" s="98">
        <v>67</v>
      </c>
      <c r="O32" s="189">
        <f t="shared" si="1"/>
        <v>2.8571428571428572</v>
      </c>
      <c r="P32" s="101">
        <f t="shared" si="24"/>
        <v>1.1428571428571428</v>
      </c>
      <c r="Q32" s="102">
        <v>8</v>
      </c>
      <c r="R32" s="102">
        <v>0</v>
      </c>
      <c r="S32" s="101">
        <f t="shared" si="12"/>
        <v>8</v>
      </c>
      <c r="T32" s="102">
        <v>7499</v>
      </c>
      <c r="U32" s="102">
        <v>0</v>
      </c>
      <c r="V32" s="101">
        <f t="shared" si="13"/>
        <v>7499</v>
      </c>
      <c r="W32" s="102">
        <v>10320</v>
      </c>
      <c r="X32" s="102">
        <v>0</v>
      </c>
      <c r="Y32" s="101">
        <f t="shared" si="14"/>
        <v>10320</v>
      </c>
      <c r="Z32" s="101">
        <f t="shared" si="15"/>
        <v>17286</v>
      </c>
      <c r="AA32" s="103">
        <f t="shared" si="16"/>
        <v>1.2148093309080937E-2</v>
      </c>
      <c r="AB32" s="101">
        <f t="shared" si="17"/>
        <v>1082.48</v>
      </c>
      <c r="AC32" s="102">
        <v>3962.9300000000003</v>
      </c>
      <c r="AD32" s="103">
        <f t="shared" si="18"/>
        <v>0.38400484496124032</v>
      </c>
      <c r="AE32" s="102">
        <v>1516.01</v>
      </c>
      <c r="AF32" s="102">
        <v>0</v>
      </c>
      <c r="AG32" s="102">
        <v>0</v>
      </c>
      <c r="AH32" s="102"/>
      <c r="AI32" s="136">
        <f t="shared" si="19"/>
        <v>11.612834168755221</v>
      </c>
      <c r="AJ32" s="102">
        <v>0</v>
      </c>
      <c r="AK32" s="104">
        <f t="shared" si="20"/>
        <v>74.989999999999995</v>
      </c>
      <c r="AL32" s="105">
        <f t="shared" si="21"/>
        <v>3671.9771658312447</v>
      </c>
      <c r="AM32" s="106"/>
      <c r="AN32" s="107">
        <f t="shared" si="5"/>
        <v>1290</v>
      </c>
      <c r="AO32" s="108">
        <f t="shared" si="6"/>
        <v>135.31</v>
      </c>
      <c r="AP32" s="108">
        <f t="shared" si="7"/>
        <v>495.36625000000004</v>
      </c>
      <c r="AQ32" s="108">
        <f t="shared" si="22"/>
        <v>189.50125</v>
      </c>
      <c r="AR32" s="108">
        <f t="shared" si="23"/>
        <v>0</v>
      </c>
      <c r="AS32" s="108">
        <f t="array" ref="AS32">_xlfn.IFS(S32=0,AL32,S32&lt;0,AL32/-S32,S32&gt;0,AL32/S32)</f>
        <v>458.99714572890559</v>
      </c>
      <c r="AT32" s="103">
        <f t="shared" si="25"/>
        <v>0.35581174087512063</v>
      </c>
      <c r="AU32" s="103">
        <f t="shared" si="26"/>
        <v>3.392189385329285</v>
      </c>
      <c r="AV32" s="109"/>
      <c r="AW32" s="104">
        <f t="shared" si="10"/>
        <v>11474.92864322264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1"/>
        <v>0</v>
      </c>
      <c r="F33" s="101">
        <v>0</v>
      </c>
      <c r="G33" s="101">
        <v>0</v>
      </c>
      <c r="H33" s="101">
        <v>0</v>
      </c>
      <c r="I33" s="101">
        <v>129.46</v>
      </c>
      <c r="J33" s="101">
        <f t="shared" si="0"/>
        <v>0</v>
      </c>
      <c r="K33" s="98">
        <v>1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4"/>
        <v>0</v>
      </c>
      <c r="Q33" s="102">
        <v>0</v>
      </c>
      <c r="R33" s="102">
        <v>0</v>
      </c>
      <c r="S33" s="101">
        <f t="shared" si="12"/>
        <v>0</v>
      </c>
      <c r="T33" s="102">
        <v>0</v>
      </c>
      <c r="U33" s="102">
        <v>0</v>
      </c>
      <c r="V33" s="101">
        <f t="shared" si="13"/>
        <v>0</v>
      </c>
      <c r="W33" s="102">
        <v>0</v>
      </c>
      <c r="X33" s="102">
        <v>0</v>
      </c>
      <c r="Y33" s="101">
        <f t="shared" si="14"/>
        <v>0</v>
      </c>
      <c r="Z33" s="101">
        <f t="shared" si="15"/>
        <v>0</v>
      </c>
      <c r="AA33" s="103">
        <f t="shared" si="16"/>
        <v>0</v>
      </c>
      <c r="AB33" s="101">
        <f t="shared" si="17"/>
        <v>0</v>
      </c>
      <c r="AC33" s="102">
        <v>0</v>
      </c>
      <c r="AD33" s="103">
        <f t="shared" si="18"/>
        <v>0</v>
      </c>
      <c r="AE33" s="102">
        <v>0</v>
      </c>
      <c r="AF33" s="102">
        <v>0</v>
      </c>
      <c r="AG33" s="102">
        <v>0</v>
      </c>
      <c r="AH33" s="102"/>
      <c r="AI33" s="136">
        <f t="shared" si="19"/>
        <v>0</v>
      </c>
      <c r="AJ33" s="102">
        <v>0</v>
      </c>
      <c r="AK33" s="104">
        <f t="shared" si="20"/>
        <v>0</v>
      </c>
      <c r="AL33" s="105">
        <f t="shared" si="21"/>
        <v>0</v>
      </c>
      <c r="AM33" s="106"/>
      <c r="AN33" s="107">
        <f t="shared" si="5"/>
        <v>0</v>
      </c>
      <c r="AO33" s="108">
        <f t="shared" si="6"/>
        <v>129.46</v>
      </c>
      <c r="AP33" s="108">
        <f t="shared" si="7"/>
        <v>0</v>
      </c>
      <c r="AQ33" s="108">
        <f t="shared" si="22"/>
        <v>0</v>
      </c>
      <c r="AR33" s="108">
        <f t="shared" si="23"/>
        <v>0</v>
      </c>
      <c r="AS33" s="108">
        <f t="array" ref="AS33">_xlfn.IFS(S33=0,AL33,S33&lt;0,AL33/-S33,S33&gt;0,AL33/S33)</f>
        <v>0</v>
      </c>
      <c r="AT33" s="103">
        <f t="shared" si="25"/>
        <v>0</v>
      </c>
      <c r="AU33" s="103">
        <f t="shared" si="26"/>
        <v>0</v>
      </c>
      <c r="AV33" s="109"/>
      <c r="AW33" s="104">
        <f t="shared" si="10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1"/>
        <v>18</v>
      </c>
      <c r="F34" s="101">
        <v>9</v>
      </c>
      <c r="G34" s="101">
        <v>1</v>
      </c>
      <c r="H34" s="101">
        <v>8</v>
      </c>
      <c r="I34" s="101">
        <v>117.76</v>
      </c>
      <c r="J34" s="101">
        <f t="shared" si="0"/>
        <v>2119.6800000000003</v>
      </c>
      <c r="K34" s="98">
        <v>38</v>
      </c>
      <c r="L34" s="98">
        <v>13</v>
      </c>
      <c r="M34" s="98">
        <v>1110</v>
      </c>
      <c r="N34" s="98">
        <v>75</v>
      </c>
      <c r="O34" s="189">
        <f t="shared" si="1"/>
        <v>1.8571428571428572</v>
      </c>
      <c r="P34" s="101">
        <f t="shared" si="24"/>
        <v>0.8571428571428571</v>
      </c>
      <c r="Q34" s="102">
        <v>6</v>
      </c>
      <c r="R34" s="102">
        <v>0</v>
      </c>
      <c r="S34" s="101">
        <f t="shared" si="12"/>
        <v>6</v>
      </c>
      <c r="T34" s="102">
        <v>4753</v>
      </c>
      <c r="U34" s="102">
        <v>0</v>
      </c>
      <c r="V34" s="101">
        <f t="shared" si="13"/>
        <v>4753</v>
      </c>
      <c r="W34" s="102">
        <v>6690</v>
      </c>
      <c r="X34" s="102">
        <v>0</v>
      </c>
      <c r="Y34" s="101">
        <f t="shared" si="14"/>
        <v>6690</v>
      </c>
      <c r="Z34" s="101">
        <f t="shared" si="15"/>
        <v>10822.5</v>
      </c>
      <c r="AA34" s="103">
        <f t="shared" si="16"/>
        <v>7.8750721160611888E-3</v>
      </c>
      <c r="AB34" s="101">
        <f t="shared" si="17"/>
        <v>706.56000000000006</v>
      </c>
      <c r="AC34" s="102">
        <v>2554.8500000000004</v>
      </c>
      <c r="AD34" s="103">
        <f t="shared" si="18"/>
        <v>0.3818908819133035</v>
      </c>
      <c r="AE34" s="102">
        <v>499.5499999999999</v>
      </c>
      <c r="AF34" s="102">
        <v>3000</v>
      </c>
      <c r="AG34" s="102">
        <v>1000</v>
      </c>
      <c r="AH34" s="102"/>
      <c r="AI34" s="136">
        <f t="shared" si="19"/>
        <v>8.4456975772765244</v>
      </c>
      <c r="AJ34" s="102">
        <v>0</v>
      </c>
      <c r="AK34" s="104">
        <f t="shared" si="20"/>
        <v>47.53</v>
      </c>
      <c r="AL34" s="105">
        <f t="shared" si="21"/>
        <v>-1126.9356975772771</v>
      </c>
      <c r="AM34" s="106"/>
      <c r="AN34" s="107">
        <f t="shared" si="5"/>
        <v>1115</v>
      </c>
      <c r="AO34" s="108">
        <f t="shared" si="6"/>
        <v>117.76</v>
      </c>
      <c r="AP34" s="108">
        <f t="shared" si="7"/>
        <v>425.80833333333339</v>
      </c>
      <c r="AQ34" s="108">
        <f t="shared" si="22"/>
        <v>83.258333333333312</v>
      </c>
      <c r="AR34" s="108">
        <f t="shared" si="23"/>
        <v>666.66666666666663</v>
      </c>
      <c r="AS34" s="108">
        <f t="array" ref="AS34">_xlfn.IFS(S34=0,AL34,S34&lt;0,AL34/-S34,S34&gt;0,AL34/S34)</f>
        <v>-187.82261626287951</v>
      </c>
      <c r="AT34" s="103">
        <f t="shared" si="25"/>
        <v>-0.16845077691738072</v>
      </c>
      <c r="AU34" s="103">
        <f t="shared" si="26"/>
        <v>-1.5949610756018979</v>
      </c>
      <c r="AV34" s="109"/>
      <c r="AW34" s="104">
        <f t="shared" si="10"/>
        <v>-3380.8070927318313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1"/>
        <v>36</v>
      </c>
      <c r="F35" s="101">
        <v>2</v>
      </c>
      <c r="G35" s="101">
        <v>2</v>
      </c>
      <c r="H35" s="101">
        <v>32</v>
      </c>
      <c r="I35" s="101">
        <v>117.76</v>
      </c>
      <c r="J35" s="101">
        <f t="shared" si="0"/>
        <v>4239.3600000000006</v>
      </c>
      <c r="K35" s="98">
        <v>362</v>
      </c>
      <c r="L35" s="98">
        <v>3</v>
      </c>
      <c r="M35" s="98">
        <v>1050</v>
      </c>
      <c r="N35" s="98">
        <v>50</v>
      </c>
      <c r="O35" s="189">
        <f t="shared" si="1"/>
        <v>0.42857142857142855</v>
      </c>
      <c r="P35" s="101">
        <f t="shared" si="24"/>
        <v>0.14285714285714285</v>
      </c>
      <c r="Q35" s="102">
        <v>1</v>
      </c>
      <c r="R35" s="102">
        <v>0</v>
      </c>
      <c r="S35" s="101">
        <f t="shared" si="12"/>
        <v>1</v>
      </c>
      <c r="T35" s="102">
        <v>743</v>
      </c>
      <c r="U35" s="102">
        <v>0</v>
      </c>
      <c r="V35" s="101">
        <f t="shared" si="13"/>
        <v>743</v>
      </c>
      <c r="W35" s="102">
        <v>1050</v>
      </c>
      <c r="X35" s="102">
        <v>0</v>
      </c>
      <c r="Y35" s="101">
        <f t="shared" si="14"/>
        <v>1050</v>
      </c>
      <c r="Z35" s="101">
        <f t="shared" si="15"/>
        <v>1575</v>
      </c>
      <c r="AA35" s="103">
        <f t="shared" si="16"/>
        <v>1.2359978657495139E-3</v>
      </c>
      <c r="AB35" s="101">
        <f t="shared" si="17"/>
        <v>117.76</v>
      </c>
      <c r="AC35" s="102">
        <v>399.85</v>
      </c>
      <c r="AD35" s="103">
        <f t="shared" si="18"/>
        <v>0.38080952380952382</v>
      </c>
      <c r="AE35" s="102">
        <v>137.78</v>
      </c>
      <c r="AF35" s="102">
        <v>0</v>
      </c>
      <c r="AG35" s="102">
        <v>0</v>
      </c>
      <c r="AH35" s="102"/>
      <c r="AI35" s="136">
        <f t="shared" si="19"/>
        <v>33.782790309106097</v>
      </c>
      <c r="AJ35" s="102">
        <v>0</v>
      </c>
      <c r="AK35" s="104">
        <f t="shared" si="20"/>
        <v>7.43</v>
      </c>
      <c r="AL35" s="105">
        <f t="shared" si="21"/>
        <v>353.39720969089393</v>
      </c>
      <c r="AM35" s="106"/>
      <c r="AN35" s="107">
        <f t="shared" si="5"/>
        <v>1050</v>
      </c>
      <c r="AO35" s="108">
        <f t="shared" si="6"/>
        <v>117.76</v>
      </c>
      <c r="AP35" s="108">
        <f t="shared" si="7"/>
        <v>399.85</v>
      </c>
      <c r="AQ35" s="108">
        <f t="shared" si="22"/>
        <v>137.78</v>
      </c>
      <c r="AR35" s="108">
        <f t="shared" si="23"/>
        <v>0</v>
      </c>
      <c r="AS35" s="108">
        <f t="array" ref="AS35">_xlfn.IFS(S35=0,AL35,S35&lt;0,AL35/-S35,S35&gt;0,AL35/S35)</f>
        <v>353.39720969089393</v>
      </c>
      <c r="AT35" s="103">
        <f t="shared" si="25"/>
        <v>0.33656877113418471</v>
      </c>
      <c r="AU35" s="103">
        <f t="shared" si="26"/>
        <v>3.0009953268588139</v>
      </c>
      <c r="AV35" s="109"/>
      <c r="AW35" s="104">
        <f t="shared" si="10"/>
        <v>12722.299548872181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1"/>
        <v>36</v>
      </c>
      <c r="F36" s="101">
        <v>3</v>
      </c>
      <c r="G36" s="101"/>
      <c r="H36" s="101">
        <v>33</v>
      </c>
      <c r="I36" s="101">
        <v>117.76</v>
      </c>
      <c r="J36" s="101">
        <f t="shared" si="0"/>
        <v>4239.3600000000006</v>
      </c>
      <c r="K36" s="98">
        <v>269</v>
      </c>
      <c r="L36" s="98">
        <v>3</v>
      </c>
      <c r="M36" s="98">
        <v>1050</v>
      </c>
      <c r="N36" s="98">
        <v>0</v>
      </c>
      <c r="O36" s="189">
        <f t="shared" si="1"/>
        <v>0.42857142857142855</v>
      </c>
      <c r="P36" s="101">
        <f t="shared" si="24"/>
        <v>0.14285714285714285</v>
      </c>
      <c r="Q36" s="102">
        <v>1</v>
      </c>
      <c r="R36" s="102">
        <v>0</v>
      </c>
      <c r="S36" s="101">
        <f t="shared" si="12"/>
        <v>1</v>
      </c>
      <c r="T36" s="102">
        <v>765</v>
      </c>
      <c r="U36" s="102">
        <v>0</v>
      </c>
      <c r="V36" s="101">
        <f t="shared" si="13"/>
        <v>765</v>
      </c>
      <c r="W36" s="102">
        <v>1050</v>
      </c>
      <c r="X36" s="102">
        <v>0</v>
      </c>
      <c r="Y36" s="101">
        <f t="shared" si="14"/>
        <v>1050</v>
      </c>
      <c r="Z36" s="101">
        <f t="shared" si="15"/>
        <v>0</v>
      </c>
      <c r="AA36" s="103">
        <f t="shared" si="16"/>
        <v>1.2359978657495139E-3</v>
      </c>
      <c r="AB36" s="101">
        <f t="shared" si="17"/>
        <v>117.76</v>
      </c>
      <c r="AC36" s="102">
        <v>400.73</v>
      </c>
      <c r="AD36" s="103">
        <f t="shared" si="18"/>
        <v>0.38164761904761907</v>
      </c>
      <c r="AE36" s="102">
        <v>54.49</v>
      </c>
      <c r="AF36" s="102">
        <v>0</v>
      </c>
      <c r="AG36" s="102">
        <v>0</v>
      </c>
      <c r="AH36" s="102"/>
      <c r="AI36" s="136">
        <f t="shared" si="19"/>
        <v>34.838502506265662</v>
      </c>
      <c r="AJ36" s="102">
        <v>0</v>
      </c>
      <c r="AK36" s="104">
        <f t="shared" si="20"/>
        <v>7.65</v>
      </c>
      <c r="AL36" s="105">
        <f t="shared" si="21"/>
        <v>434.53149749373432</v>
      </c>
      <c r="AM36" s="106"/>
      <c r="AN36" s="107">
        <f t="shared" si="5"/>
        <v>1050</v>
      </c>
      <c r="AO36" s="108">
        <f t="shared" si="6"/>
        <v>117.76</v>
      </c>
      <c r="AP36" s="108">
        <f t="shared" si="7"/>
        <v>400.73</v>
      </c>
      <c r="AQ36" s="108">
        <f t="shared" si="22"/>
        <v>54.49</v>
      </c>
      <c r="AR36" s="108">
        <f t="shared" si="23"/>
        <v>0</v>
      </c>
      <c r="AS36" s="108">
        <f t="array" ref="AS36">_xlfn.IFS(S36=0,AL36,S36&lt;0,AL36/-S36,S36&gt;0,AL36/S36)</f>
        <v>434.53149749373432</v>
      </c>
      <c r="AT36" s="103">
        <f t="shared" si="25"/>
        <v>0.41383952142260411</v>
      </c>
      <c r="AU36" s="103">
        <f t="shared" si="26"/>
        <v>3.6899753523584775</v>
      </c>
      <c r="AV36" s="109"/>
      <c r="AW36" s="104">
        <f t="shared" si="10"/>
        <v>15643.133909774435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1"/>
        <v>10</v>
      </c>
      <c r="F37" s="101"/>
      <c r="G37" s="101">
        <v>1</v>
      </c>
      <c r="H37" s="101">
        <v>9</v>
      </c>
      <c r="I37" s="101">
        <v>218.89</v>
      </c>
      <c r="J37" s="101">
        <f t="shared" si="0"/>
        <v>2188.8999999999996</v>
      </c>
      <c r="K37" s="98">
        <v>86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4"/>
        <v>0</v>
      </c>
      <c r="Q37" s="102">
        <v>0</v>
      </c>
      <c r="R37" s="102">
        <v>0</v>
      </c>
      <c r="S37" s="101">
        <f t="shared" si="12"/>
        <v>0</v>
      </c>
      <c r="T37" s="102">
        <v>0</v>
      </c>
      <c r="U37" s="102">
        <v>0</v>
      </c>
      <c r="V37" s="101">
        <f t="shared" si="13"/>
        <v>0</v>
      </c>
      <c r="W37" s="102">
        <v>0</v>
      </c>
      <c r="X37" s="102">
        <v>0</v>
      </c>
      <c r="Y37" s="101">
        <f t="shared" si="14"/>
        <v>0</v>
      </c>
      <c r="Z37" s="101">
        <f t="shared" si="15"/>
        <v>0</v>
      </c>
      <c r="AA37" s="103">
        <f t="shared" si="16"/>
        <v>0</v>
      </c>
      <c r="AB37" s="101">
        <f t="shared" si="17"/>
        <v>0</v>
      </c>
      <c r="AC37" s="102">
        <v>0</v>
      </c>
      <c r="AD37" s="103">
        <f t="shared" si="18"/>
        <v>0</v>
      </c>
      <c r="AE37" s="102">
        <v>85.91</v>
      </c>
      <c r="AF37" s="102">
        <v>0</v>
      </c>
      <c r="AG37" s="102">
        <v>0</v>
      </c>
      <c r="AH37" s="102"/>
      <c r="AI37" s="136">
        <f t="shared" si="19"/>
        <v>9.501409774436091</v>
      </c>
      <c r="AJ37" s="102">
        <v>0</v>
      </c>
      <c r="AK37" s="104">
        <f t="shared" si="20"/>
        <v>0</v>
      </c>
      <c r="AL37" s="105">
        <f t="shared" si="21"/>
        <v>-95.411409774436095</v>
      </c>
      <c r="AM37" s="106"/>
      <c r="AN37" s="107">
        <f t="shared" si="5"/>
        <v>0</v>
      </c>
      <c r="AO37" s="108">
        <f t="shared" si="6"/>
        <v>218.89</v>
      </c>
      <c r="AP37" s="108">
        <f t="shared" si="7"/>
        <v>0</v>
      </c>
      <c r="AQ37" s="108">
        <f t="shared" si="22"/>
        <v>85.91</v>
      </c>
      <c r="AR37" s="108">
        <f t="shared" si="23"/>
        <v>0</v>
      </c>
      <c r="AS37" s="108">
        <f t="array" ref="AS37">_xlfn.IFS(S37=0,AL37,S37&lt;0,AL37/-S37,S37&gt;0,AL37/S37)</f>
        <v>-95.411409774436095</v>
      </c>
      <c r="AT37" s="103">
        <f t="shared" si="25"/>
        <v>0</v>
      </c>
      <c r="AU37" s="103">
        <f t="shared" si="26"/>
        <v>-0.43588747669804973</v>
      </c>
      <c r="AV37" s="109"/>
      <c r="AW37" s="104">
        <f t="shared" si="10"/>
        <v>-954.11409774436095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1"/>
        <v>10</v>
      </c>
      <c r="F38" s="101"/>
      <c r="G38" s="101"/>
      <c r="H38" s="101">
        <v>10</v>
      </c>
      <c r="I38" s="101">
        <v>218.89</v>
      </c>
      <c r="J38" s="101">
        <f t="shared" si="0"/>
        <v>2188.8999999999996</v>
      </c>
      <c r="K38" s="98">
        <v>301</v>
      </c>
      <c r="L38" s="98">
        <v>1</v>
      </c>
      <c r="M38" s="98">
        <v>750</v>
      </c>
      <c r="N38" s="98">
        <v>0</v>
      </c>
      <c r="O38" s="189">
        <f t="shared" si="1"/>
        <v>0.14285714285714285</v>
      </c>
      <c r="P38" s="101">
        <f t="shared" si="24"/>
        <v>0</v>
      </c>
      <c r="Q38" s="102">
        <v>0</v>
      </c>
      <c r="R38" s="102">
        <v>0</v>
      </c>
      <c r="S38" s="101">
        <f t="shared" si="12"/>
        <v>0</v>
      </c>
      <c r="T38" s="102">
        <v>0</v>
      </c>
      <c r="U38" s="102">
        <v>0</v>
      </c>
      <c r="V38" s="101">
        <f t="shared" si="13"/>
        <v>0</v>
      </c>
      <c r="W38" s="102">
        <v>0</v>
      </c>
      <c r="X38" s="102">
        <v>0</v>
      </c>
      <c r="Y38" s="101">
        <f t="shared" si="14"/>
        <v>0</v>
      </c>
      <c r="Z38" s="101">
        <f t="shared" si="15"/>
        <v>0</v>
      </c>
      <c r="AA38" s="103">
        <f t="shared" si="16"/>
        <v>0</v>
      </c>
      <c r="AB38" s="101">
        <f t="shared" si="17"/>
        <v>0</v>
      </c>
      <c r="AC38" s="102">
        <v>0</v>
      </c>
      <c r="AD38" s="103">
        <f t="shared" si="18"/>
        <v>0</v>
      </c>
      <c r="AE38" s="102">
        <v>83.289999999999992</v>
      </c>
      <c r="AF38" s="102">
        <v>0</v>
      </c>
      <c r="AG38" s="102">
        <v>0</v>
      </c>
      <c r="AH38" s="102"/>
      <c r="AI38" s="136">
        <f t="shared" si="19"/>
        <v>10.557121971595656</v>
      </c>
      <c r="AJ38" s="102">
        <v>0</v>
      </c>
      <c r="AK38" s="104">
        <f t="shared" si="20"/>
        <v>0</v>
      </c>
      <c r="AL38" s="105">
        <f t="shared" si="21"/>
        <v>-93.847121971595641</v>
      </c>
      <c r="AM38" s="106"/>
      <c r="AN38" s="107">
        <f t="shared" si="5"/>
        <v>0</v>
      </c>
      <c r="AO38" s="108">
        <f t="shared" si="6"/>
        <v>218.89</v>
      </c>
      <c r="AP38" s="108">
        <f t="shared" si="7"/>
        <v>0</v>
      </c>
      <c r="AQ38" s="108">
        <f t="shared" si="22"/>
        <v>83.289999999999992</v>
      </c>
      <c r="AR38" s="108">
        <f t="shared" si="23"/>
        <v>0</v>
      </c>
      <c r="AS38" s="108">
        <f t="array" ref="AS38">_xlfn.IFS(S38=0,AL38,S38&lt;0,AL38/-S38,S38&gt;0,AL38/S38)</f>
        <v>-93.847121971595641</v>
      </c>
      <c r="AT38" s="103">
        <f t="shared" si="25"/>
        <v>0</v>
      </c>
      <c r="AU38" s="103">
        <f t="shared" si="26"/>
        <v>-0.42874102047419088</v>
      </c>
      <c r="AV38" s="109"/>
      <c r="AW38" s="104">
        <f t="shared" si="10"/>
        <v>-938.47121971595641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1"/>
        <v>13</v>
      </c>
      <c r="F39" s="101">
        <v>1</v>
      </c>
      <c r="G39" s="101"/>
      <c r="H39" s="101">
        <v>12</v>
      </c>
      <c r="I39" s="101">
        <v>178.89</v>
      </c>
      <c r="J39" s="101">
        <f t="shared" si="0"/>
        <v>2325.5699999999997</v>
      </c>
      <c r="K39" s="98">
        <v>381</v>
      </c>
      <c r="L39" s="98">
        <v>2</v>
      </c>
      <c r="M39" s="98">
        <v>1064</v>
      </c>
      <c r="N39" s="98">
        <v>100</v>
      </c>
      <c r="O39" s="189">
        <f t="shared" si="1"/>
        <v>0.2857142857142857</v>
      </c>
      <c r="P39" s="101">
        <f t="shared" si="24"/>
        <v>0.14285714285714285</v>
      </c>
      <c r="Q39" s="102">
        <v>1</v>
      </c>
      <c r="R39" s="102">
        <v>0</v>
      </c>
      <c r="S39" s="101">
        <f t="shared" si="12"/>
        <v>1</v>
      </c>
      <c r="T39" s="102">
        <v>678</v>
      </c>
      <c r="U39" s="102">
        <v>0</v>
      </c>
      <c r="V39" s="101">
        <f t="shared" si="13"/>
        <v>678</v>
      </c>
      <c r="W39" s="102">
        <v>1064</v>
      </c>
      <c r="X39" s="102">
        <v>0</v>
      </c>
      <c r="Y39" s="101">
        <f t="shared" si="14"/>
        <v>1064</v>
      </c>
      <c r="Z39" s="101">
        <f t="shared" si="15"/>
        <v>2128</v>
      </c>
      <c r="AA39" s="103">
        <f t="shared" si="16"/>
        <v>1.2524778372928406E-3</v>
      </c>
      <c r="AB39" s="101">
        <f t="shared" si="17"/>
        <v>178.89</v>
      </c>
      <c r="AC39" s="102">
        <v>376.23</v>
      </c>
      <c r="AD39" s="103">
        <f t="shared" si="18"/>
        <v>0.35359962406015039</v>
      </c>
      <c r="AE39" s="102">
        <v>51.41</v>
      </c>
      <c r="AF39" s="102">
        <v>1000</v>
      </c>
      <c r="AG39" s="102">
        <v>0</v>
      </c>
      <c r="AH39" s="102"/>
      <c r="AI39" s="136">
        <f t="shared" si="19"/>
        <v>12.668546365914787</v>
      </c>
      <c r="AJ39" s="102">
        <v>0</v>
      </c>
      <c r="AK39" s="104">
        <f t="shared" si="20"/>
        <v>6.78</v>
      </c>
      <c r="AL39" s="105">
        <f t="shared" si="21"/>
        <v>-561.97854636591478</v>
      </c>
      <c r="AM39" s="106"/>
      <c r="AN39" s="107">
        <f t="shared" si="5"/>
        <v>1064</v>
      </c>
      <c r="AO39" s="108">
        <f t="shared" si="6"/>
        <v>178.89</v>
      </c>
      <c r="AP39" s="108">
        <f t="shared" si="7"/>
        <v>376.23</v>
      </c>
      <c r="AQ39" s="108">
        <f t="shared" si="22"/>
        <v>51.41</v>
      </c>
      <c r="AR39" s="108">
        <f t="shared" si="23"/>
        <v>1000</v>
      </c>
      <c r="AS39" s="108">
        <f t="array" ref="AS39">_xlfn.IFS(S39=0,AL39,S39&lt;0,AL39/-S39,S39&gt;0,AL39/S39)</f>
        <v>-561.97854636591478</v>
      </c>
      <c r="AT39" s="103">
        <f t="shared" si="25"/>
        <v>-0.52817532553187474</v>
      </c>
      <c r="AU39" s="103">
        <f t="shared" si="26"/>
        <v>-3.1414754674152543</v>
      </c>
      <c r="AV39" s="109"/>
      <c r="AW39" s="104">
        <f t="shared" si="10"/>
        <v>-7305.7211027568919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1"/>
        <v>9</v>
      </c>
      <c r="F40" s="101">
        <v>1</v>
      </c>
      <c r="G40" s="101"/>
      <c r="H40" s="101">
        <v>8</v>
      </c>
      <c r="I40" s="101">
        <v>178.89</v>
      </c>
      <c r="J40" s="101">
        <f t="shared" si="0"/>
        <v>1610.0099999999998</v>
      </c>
      <c r="K40" s="98">
        <v>251</v>
      </c>
      <c r="L40" s="98">
        <v>1</v>
      </c>
      <c r="M40" s="98">
        <v>900</v>
      </c>
      <c r="N40" s="98">
        <v>0</v>
      </c>
      <c r="O40" s="189">
        <f t="shared" si="1"/>
        <v>0.14285714285714285</v>
      </c>
      <c r="P40" s="101">
        <f t="shared" si="24"/>
        <v>0</v>
      </c>
      <c r="Q40" s="102">
        <v>0</v>
      </c>
      <c r="R40" s="102">
        <v>0</v>
      </c>
      <c r="S40" s="101">
        <f t="shared" si="12"/>
        <v>0</v>
      </c>
      <c r="T40" s="102">
        <v>0</v>
      </c>
      <c r="U40" s="102">
        <v>0</v>
      </c>
      <c r="V40" s="101">
        <f t="shared" si="13"/>
        <v>0</v>
      </c>
      <c r="W40" s="102">
        <v>0</v>
      </c>
      <c r="X40" s="102">
        <v>0</v>
      </c>
      <c r="Y40" s="101">
        <f t="shared" si="14"/>
        <v>0</v>
      </c>
      <c r="Z40" s="101">
        <f t="shared" si="15"/>
        <v>0</v>
      </c>
      <c r="AA40" s="103">
        <f t="shared" si="16"/>
        <v>0</v>
      </c>
      <c r="AB40" s="101">
        <f t="shared" si="17"/>
        <v>0</v>
      </c>
      <c r="AC40" s="102">
        <v>0</v>
      </c>
      <c r="AD40" s="103">
        <f t="shared" si="18"/>
        <v>0</v>
      </c>
      <c r="AE40" s="102">
        <v>0</v>
      </c>
      <c r="AF40" s="102">
        <v>0</v>
      </c>
      <c r="AG40" s="102">
        <v>0</v>
      </c>
      <c r="AH40" s="102"/>
      <c r="AI40" s="136">
        <f t="shared" si="19"/>
        <v>8.4456975772765244</v>
      </c>
      <c r="AJ40" s="102">
        <v>0</v>
      </c>
      <c r="AK40" s="104">
        <f t="shared" si="20"/>
        <v>0</v>
      </c>
      <c r="AL40" s="105">
        <f t="shared" si="21"/>
        <v>-8.4456975772765244</v>
      </c>
      <c r="AM40" s="106"/>
      <c r="AN40" s="107">
        <f t="shared" si="5"/>
        <v>0</v>
      </c>
      <c r="AO40" s="108">
        <f t="shared" si="6"/>
        <v>178.89</v>
      </c>
      <c r="AP40" s="108">
        <f t="shared" si="7"/>
        <v>0</v>
      </c>
      <c r="AQ40" s="108">
        <f t="shared" si="22"/>
        <v>0</v>
      </c>
      <c r="AR40" s="108">
        <f t="shared" si="23"/>
        <v>0</v>
      </c>
      <c r="AS40" s="108">
        <f t="array" ref="AS40">_xlfn.IFS(S40=0,AL40,S40&lt;0,AL40/-S40,S40&gt;0,AL40/S40)</f>
        <v>-8.4456975772765244</v>
      </c>
      <c r="AT40" s="103">
        <f t="shared" si="25"/>
        <v>0</v>
      </c>
      <c r="AU40" s="103">
        <f t="shared" si="26"/>
        <v>-4.7211680794211668E-2</v>
      </c>
      <c r="AV40" s="109"/>
      <c r="AW40" s="104">
        <f t="shared" si="10"/>
        <v>-76.011278195488714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1"/>
        <v>4</v>
      </c>
      <c r="F41" s="101">
        <v>1</v>
      </c>
      <c r="G41" s="101"/>
      <c r="H41" s="101">
        <v>3</v>
      </c>
      <c r="I41" s="101">
        <v>178.89</v>
      </c>
      <c r="J41" s="101">
        <f t="shared" si="0"/>
        <v>715.56</v>
      </c>
      <c r="K41" s="98">
        <v>42</v>
      </c>
      <c r="L41" s="98">
        <v>1</v>
      </c>
      <c r="M41" s="98">
        <v>900</v>
      </c>
      <c r="N41" s="98">
        <v>0</v>
      </c>
      <c r="O41" s="189">
        <f t="shared" si="1"/>
        <v>0.14285714285714285</v>
      </c>
      <c r="P41" s="101">
        <f t="shared" si="24"/>
        <v>0</v>
      </c>
      <c r="Q41" s="102">
        <v>0</v>
      </c>
      <c r="R41" s="102">
        <v>0</v>
      </c>
      <c r="S41" s="101">
        <f t="shared" si="12"/>
        <v>0</v>
      </c>
      <c r="T41" s="102">
        <v>0</v>
      </c>
      <c r="U41" s="102">
        <v>0</v>
      </c>
      <c r="V41" s="101">
        <f t="shared" si="13"/>
        <v>0</v>
      </c>
      <c r="W41" s="102">
        <v>0</v>
      </c>
      <c r="X41" s="102">
        <v>0</v>
      </c>
      <c r="Y41" s="101">
        <f t="shared" si="14"/>
        <v>0</v>
      </c>
      <c r="Z41" s="101">
        <f t="shared" si="15"/>
        <v>0</v>
      </c>
      <c r="AA41" s="103">
        <f t="shared" si="16"/>
        <v>0</v>
      </c>
      <c r="AB41" s="101">
        <f t="shared" si="17"/>
        <v>0</v>
      </c>
      <c r="AC41" s="102">
        <v>0</v>
      </c>
      <c r="AD41" s="103">
        <f t="shared" si="18"/>
        <v>0</v>
      </c>
      <c r="AE41" s="102">
        <v>0</v>
      </c>
      <c r="AF41" s="102">
        <v>0</v>
      </c>
      <c r="AG41" s="102">
        <v>0</v>
      </c>
      <c r="AH41" s="102"/>
      <c r="AI41" s="136">
        <f t="shared" si="19"/>
        <v>3.1671365914786969</v>
      </c>
      <c r="AJ41" s="102">
        <v>0</v>
      </c>
      <c r="AK41" s="104">
        <f t="shared" si="20"/>
        <v>0</v>
      </c>
      <c r="AL41" s="105">
        <f t="shared" si="21"/>
        <v>-3.1671365914786969</v>
      </c>
      <c r="AM41" s="106"/>
      <c r="AN41" s="107">
        <f t="shared" si="5"/>
        <v>0</v>
      </c>
      <c r="AO41" s="108">
        <f t="shared" si="6"/>
        <v>178.89</v>
      </c>
      <c r="AP41" s="108">
        <f t="shared" si="7"/>
        <v>0</v>
      </c>
      <c r="AQ41" s="108">
        <f t="shared" si="22"/>
        <v>0</v>
      </c>
      <c r="AR41" s="108">
        <f t="shared" si="23"/>
        <v>0</v>
      </c>
      <c r="AS41" s="108">
        <f t="array" ref="AS41">_xlfn.IFS(S41=0,AL41,S41&lt;0,AL41/-S41,S41&gt;0,AL41/S41)</f>
        <v>-3.1671365914786969</v>
      </c>
      <c r="AT41" s="103">
        <f t="shared" si="25"/>
        <v>0</v>
      </c>
      <c r="AU41" s="103">
        <f t="shared" si="26"/>
        <v>-1.7704380297829374E-2</v>
      </c>
      <c r="AV41" s="109"/>
      <c r="AW41" s="104">
        <f t="shared" si="10"/>
        <v>-12.668546365914787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1"/>
        <v>8</v>
      </c>
      <c r="F42" s="101"/>
      <c r="G42" s="101"/>
      <c r="H42" s="101">
        <v>8</v>
      </c>
      <c r="I42" s="101">
        <v>178.89</v>
      </c>
      <c r="J42" s="101">
        <f t="shared" si="0"/>
        <v>1431.12</v>
      </c>
      <c r="K42" s="98">
        <v>999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4"/>
        <v>0</v>
      </c>
      <c r="Q42" s="102">
        <v>0</v>
      </c>
      <c r="R42" s="102">
        <v>0</v>
      </c>
      <c r="S42" s="101">
        <f t="shared" si="12"/>
        <v>0</v>
      </c>
      <c r="T42" s="102">
        <v>0</v>
      </c>
      <c r="U42" s="102">
        <v>0</v>
      </c>
      <c r="V42" s="101">
        <f t="shared" si="13"/>
        <v>0</v>
      </c>
      <c r="W42" s="102">
        <v>0</v>
      </c>
      <c r="X42" s="102">
        <v>0</v>
      </c>
      <c r="Y42" s="101">
        <f t="shared" si="14"/>
        <v>0</v>
      </c>
      <c r="Z42" s="101">
        <f t="shared" si="15"/>
        <v>0</v>
      </c>
      <c r="AA42" s="103">
        <f t="shared" si="16"/>
        <v>0</v>
      </c>
      <c r="AB42" s="101">
        <f t="shared" si="17"/>
        <v>0</v>
      </c>
      <c r="AC42" s="102">
        <v>0</v>
      </c>
      <c r="AD42" s="103">
        <f t="shared" si="18"/>
        <v>0</v>
      </c>
      <c r="AE42" s="102">
        <v>0</v>
      </c>
      <c r="AF42" s="102">
        <v>0</v>
      </c>
      <c r="AG42" s="102">
        <v>0</v>
      </c>
      <c r="AH42" s="102"/>
      <c r="AI42" s="136">
        <f t="shared" si="19"/>
        <v>8.4456975772765244</v>
      </c>
      <c r="AJ42" s="102">
        <v>0</v>
      </c>
      <c r="AK42" s="104">
        <f t="shared" si="20"/>
        <v>0</v>
      </c>
      <c r="AL42" s="105">
        <f t="shared" si="21"/>
        <v>-8.4456975772765244</v>
      </c>
      <c r="AM42" s="106"/>
      <c r="AN42" s="107">
        <f t="shared" si="5"/>
        <v>0</v>
      </c>
      <c r="AO42" s="108">
        <f t="shared" si="6"/>
        <v>178.89</v>
      </c>
      <c r="AP42" s="108">
        <f t="shared" si="7"/>
        <v>0</v>
      </c>
      <c r="AQ42" s="108">
        <f t="shared" si="22"/>
        <v>0</v>
      </c>
      <c r="AR42" s="108">
        <f t="shared" si="23"/>
        <v>0</v>
      </c>
      <c r="AS42" s="108">
        <f t="array" ref="AS42">_xlfn.IFS(S42=0,AL42,S42&lt;0,AL42/-S42,S42&gt;0,AL42/S42)</f>
        <v>-8.4456975772765244</v>
      </c>
      <c r="AT42" s="103">
        <f t="shared" si="25"/>
        <v>0</v>
      </c>
      <c r="AU42" s="103">
        <f t="shared" si="26"/>
        <v>-4.7211680794211668E-2</v>
      </c>
      <c r="AV42" s="109"/>
      <c r="AW42" s="104">
        <f t="shared" si="10"/>
        <v>-67.565580618212195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1"/>
        <v>22</v>
      </c>
      <c r="F43" s="101"/>
      <c r="G43" s="101"/>
      <c r="H43" s="101">
        <v>22</v>
      </c>
      <c r="I43" s="101">
        <v>178.89</v>
      </c>
      <c r="J43" s="101">
        <f t="shared" si="0"/>
        <v>3935.58</v>
      </c>
      <c r="K43" s="98">
        <v>999</v>
      </c>
      <c r="L43" s="98">
        <v>0</v>
      </c>
      <c r="M43" s="98">
        <v>0</v>
      </c>
      <c r="N43" s="98">
        <v>0</v>
      </c>
      <c r="O43" s="189">
        <f t="shared" si="1"/>
        <v>0</v>
      </c>
      <c r="P43" s="101">
        <f t="shared" si="24"/>
        <v>0</v>
      </c>
      <c r="Q43" s="102">
        <v>0</v>
      </c>
      <c r="R43" s="102">
        <v>0</v>
      </c>
      <c r="S43" s="101">
        <f t="shared" si="12"/>
        <v>0</v>
      </c>
      <c r="T43" s="102">
        <v>0</v>
      </c>
      <c r="U43" s="102">
        <v>0</v>
      </c>
      <c r="V43" s="101">
        <f t="shared" si="13"/>
        <v>0</v>
      </c>
      <c r="W43" s="102">
        <v>0</v>
      </c>
      <c r="X43" s="102">
        <v>0</v>
      </c>
      <c r="Y43" s="101">
        <f t="shared" si="14"/>
        <v>0</v>
      </c>
      <c r="Z43" s="101">
        <f t="shared" si="15"/>
        <v>0</v>
      </c>
      <c r="AA43" s="103">
        <f t="shared" si="16"/>
        <v>0</v>
      </c>
      <c r="AB43" s="101">
        <f t="shared" si="17"/>
        <v>0</v>
      </c>
      <c r="AC43" s="102">
        <v>0</v>
      </c>
      <c r="AD43" s="103">
        <f t="shared" si="18"/>
        <v>0</v>
      </c>
      <c r="AE43" s="102">
        <v>0</v>
      </c>
      <c r="AF43" s="102">
        <v>0</v>
      </c>
      <c r="AG43" s="102">
        <v>0</v>
      </c>
      <c r="AH43" s="102"/>
      <c r="AI43" s="136">
        <f t="shared" si="19"/>
        <v>23.225668337510442</v>
      </c>
      <c r="AJ43" s="102">
        <v>0</v>
      </c>
      <c r="AK43" s="104">
        <f t="shared" si="20"/>
        <v>0</v>
      </c>
      <c r="AL43" s="105">
        <f t="shared" si="21"/>
        <v>-23.225668337510442</v>
      </c>
      <c r="AM43" s="106"/>
      <c r="AN43" s="107">
        <f t="shared" si="5"/>
        <v>0</v>
      </c>
      <c r="AO43" s="108">
        <f t="shared" si="6"/>
        <v>178.89</v>
      </c>
      <c r="AP43" s="108">
        <f t="shared" si="7"/>
        <v>0</v>
      </c>
      <c r="AQ43" s="108">
        <f t="shared" si="22"/>
        <v>0</v>
      </c>
      <c r="AR43" s="108">
        <f t="shared" si="23"/>
        <v>0</v>
      </c>
      <c r="AS43" s="108">
        <f t="array" ref="AS43">_xlfn.IFS(S43=0,AL43,S43&lt;0,AL43/-S43,S43&gt;0,AL43/S43)</f>
        <v>-23.225668337510442</v>
      </c>
      <c r="AT43" s="103">
        <f t="shared" si="25"/>
        <v>0</v>
      </c>
      <c r="AU43" s="103">
        <f t="shared" si="26"/>
        <v>-0.12983212218408208</v>
      </c>
      <c r="AV43" s="109"/>
      <c r="AW43" s="104">
        <f t="shared" si="10"/>
        <v>-510.96470342522969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1"/>
        <v>39</v>
      </c>
      <c r="F44" s="101">
        <v>1</v>
      </c>
      <c r="G44" s="101">
        <v>1</v>
      </c>
      <c r="H44" s="101">
        <v>37</v>
      </c>
      <c r="I44" s="101">
        <v>228.89</v>
      </c>
      <c r="J44" s="101">
        <f t="shared" si="0"/>
        <v>8926.7099999999991</v>
      </c>
      <c r="K44" s="98">
        <v>999</v>
      </c>
      <c r="L44" s="98">
        <v>2</v>
      </c>
      <c r="M44" s="98">
        <v>1080</v>
      </c>
      <c r="N44" s="98">
        <v>0</v>
      </c>
      <c r="O44" s="189">
        <f t="shared" si="1"/>
        <v>0.2857142857142857</v>
      </c>
      <c r="P44" s="101">
        <f t="shared" si="24"/>
        <v>0</v>
      </c>
      <c r="Q44" s="102">
        <v>0</v>
      </c>
      <c r="R44" s="102">
        <v>0</v>
      </c>
      <c r="S44" s="101">
        <f t="shared" si="12"/>
        <v>0</v>
      </c>
      <c r="T44" s="102">
        <v>0</v>
      </c>
      <c r="U44" s="102">
        <v>0</v>
      </c>
      <c r="V44" s="101">
        <f t="shared" si="13"/>
        <v>0</v>
      </c>
      <c r="W44" s="102">
        <v>0</v>
      </c>
      <c r="X44" s="102">
        <v>0</v>
      </c>
      <c r="Y44" s="101">
        <f t="shared" si="14"/>
        <v>0</v>
      </c>
      <c r="Z44" s="101">
        <f t="shared" si="15"/>
        <v>0</v>
      </c>
      <c r="AA44" s="103">
        <f t="shared" si="16"/>
        <v>0</v>
      </c>
      <c r="AB44" s="101">
        <f t="shared" si="17"/>
        <v>0</v>
      </c>
      <c r="AC44" s="102">
        <v>0</v>
      </c>
      <c r="AD44" s="103">
        <f t="shared" si="18"/>
        <v>0</v>
      </c>
      <c r="AE44" s="102">
        <v>83.55</v>
      </c>
      <c r="AF44" s="102">
        <v>1000</v>
      </c>
      <c r="AG44" s="102">
        <v>0</v>
      </c>
      <c r="AH44" s="102"/>
      <c r="AI44" s="136">
        <f t="shared" si="19"/>
        <v>39.061351294903929</v>
      </c>
      <c r="AJ44" s="102">
        <v>0</v>
      </c>
      <c r="AK44" s="104">
        <f t="shared" si="20"/>
        <v>0</v>
      </c>
      <c r="AL44" s="105">
        <f t="shared" si="21"/>
        <v>-1122.6113512949039</v>
      </c>
      <c r="AM44" s="106"/>
      <c r="AN44" s="107">
        <f t="shared" si="5"/>
        <v>0</v>
      </c>
      <c r="AO44" s="108">
        <f t="shared" si="6"/>
        <v>228.89</v>
      </c>
      <c r="AP44" s="108">
        <f t="shared" si="7"/>
        <v>0</v>
      </c>
      <c r="AQ44" s="108">
        <f t="shared" si="22"/>
        <v>83.55</v>
      </c>
      <c r="AR44" s="108">
        <f t="shared" si="23"/>
        <v>0</v>
      </c>
      <c r="AS44" s="108">
        <f t="array" ref="AS44">_xlfn.IFS(S44=0,AL44,S44&lt;0,AL44/-S44,S44&gt;0,AL44/S44)</f>
        <v>-1122.6113512949039</v>
      </c>
      <c r="AT44" s="103">
        <f t="shared" si="25"/>
        <v>0</v>
      </c>
      <c r="AU44" s="103">
        <f t="shared" si="26"/>
        <v>-4.9045888911481672</v>
      </c>
      <c r="AV44" s="109"/>
      <c r="AW44" s="104">
        <f t="shared" si="10"/>
        <v>-43781.842700501249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1"/>
        <v>35</v>
      </c>
      <c r="F45" s="101"/>
      <c r="G45" s="101"/>
      <c r="H45" s="101">
        <v>35</v>
      </c>
      <c r="I45" s="101">
        <v>228.89</v>
      </c>
      <c r="J45" s="101">
        <f t="shared" si="0"/>
        <v>8011.15</v>
      </c>
      <c r="K45" s="98">
        <v>999</v>
      </c>
      <c r="L45" s="98">
        <v>0</v>
      </c>
      <c r="M45" s="98">
        <v>0</v>
      </c>
      <c r="N45" s="98">
        <v>0</v>
      </c>
      <c r="O45" s="189">
        <f t="shared" si="1"/>
        <v>0</v>
      </c>
      <c r="P45" s="101">
        <f t="shared" si="24"/>
        <v>0</v>
      </c>
      <c r="Q45" s="102">
        <v>0</v>
      </c>
      <c r="R45" s="102">
        <v>0</v>
      </c>
      <c r="S45" s="101">
        <f t="shared" si="12"/>
        <v>0</v>
      </c>
      <c r="T45" s="102">
        <v>0</v>
      </c>
      <c r="U45" s="102">
        <v>0</v>
      </c>
      <c r="V45" s="101">
        <f t="shared" si="13"/>
        <v>0</v>
      </c>
      <c r="W45" s="102">
        <v>0</v>
      </c>
      <c r="X45" s="102">
        <v>0</v>
      </c>
      <c r="Y45" s="101">
        <f t="shared" si="14"/>
        <v>0</v>
      </c>
      <c r="Z45" s="101">
        <f t="shared" si="15"/>
        <v>0</v>
      </c>
      <c r="AA45" s="103">
        <f t="shared" si="16"/>
        <v>0</v>
      </c>
      <c r="AB45" s="101">
        <f t="shared" si="17"/>
        <v>0</v>
      </c>
      <c r="AC45" s="102">
        <v>0</v>
      </c>
      <c r="AD45" s="103">
        <f t="shared" si="18"/>
        <v>0</v>
      </c>
      <c r="AE45" s="102">
        <v>0</v>
      </c>
      <c r="AF45" s="102">
        <v>1000</v>
      </c>
      <c r="AG45" s="102">
        <v>0</v>
      </c>
      <c r="AH45" s="102"/>
      <c r="AI45" s="136">
        <f t="shared" si="19"/>
        <v>36.949926900584792</v>
      </c>
      <c r="AJ45" s="102">
        <v>0</v>
      </c>
      <c r="AK45" s="104">
        <f t="shared" si="20"/>
        <v>0</v>
      </c>
      <c r="AL45" s="105">
        <f t="shared" si="21"/>
        <v>-1036.9499269005848</v>
      </c>
      <c r="AM45" s="106"/>
      <c r="AN45" s="107">
        <f t="shared" si="5"/>
        <v>0</v>
      </c>
      <c r="AO45" s="108">
        <f t="shared" si="6"/>
        <v>228.89</v>
      </c>
      <c r="AP45" s="108">
        <f t="shared" si="7"/>
        <v>0</v>
      </c>
      <c r="AQ45" s="108">
        <f t="shared" si="22"/>
        <v>0</v>
      </c>
      <c r="AR45" s="108">
        <f t="shared" si="23"/>
        <v>0</v>
      </c>
      <c r="AS45" s="108">
        <f t="array" ref="AS45">_xlfn.IFS(S45=0,AL45,S45&lt;0,AL45/-S45,S45&gt;0,AL45/S45)</f>
        <v>-1036.9499269005848</v>
      </c>
      <c r="AT45" s="103">
        <f t="shared" si="25"/>
        <v>0</v>
      </c>
      <c r="AU45" s="103">
        <f t="shared" si="26"/>
        <v>-4.530341766353204</v>
      </c>
      <c r="AV45" s="109"/>
      <c r="AW45" s="104">
        <f t="shared" si="10"/>
        <v>-36293.247441520471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1"/>
        <v>34</v>
      </c>
      <c r="F46" s="101"/>
      <c r="G46" s="101">
        <v>1</v>
      </c>
      <c r="H46" s="101">
        <v>33</v>
      </c>
      <c r="I46" s="101">
        <v>178.89</v>
      </c>
      <c r="J46" s="101">
        <f t="shared" si="0"/>
        <v>6082.2599999999993</v>
      </c>
      <c r="K46" s="98">
        <v>488</v>
      </c>
      <c r="L46" s="98">
        <v>2</v>
      </c>
      <c r="M46" s="98">
        <v>1050</v>
      </c>
      <c r="N46" s="98">
        <v>0</v>
      </c>
      <c r="O46" s="189">
        <f t="shared" si="1"/>
        <v>0.2857142857142857</v>
      </c>
      <c r="P46" s="101">
        <f t="shared" si="24"/>
        <v>0</v>
      </c>
      <c r="Q46" s="102">
        <v>0</v>
      </c>
      <c r="R46" s="102">
        <v>0</v>
      </c>
      <c r="S46" s="101">
        <f t="shared" si="12"/>
        <v>0</v>
      </c>
      <c r="T46" s="102">
        <v>0</v>
      </c>
      <c r="U46" s="102">
        <v>0</v>
      </c>
      <c r="V46" s="101">
        <f t="shared" si="13"/>
        <v>0</v>
      </c>
      <c r="W46" s="102">
        <v>0</v>
      </c>
      <c r="X46" s="102">
        <v>0</v>
      </c>
      <c r="Y46" s="101">
        <f t="shared" si="14"/>
        <v>0</v>
      </c>
      <c r="Z46" s="101">
        <f t="shared" si="15"/>
        <v>0</v>
      </c>
      <c r="AA46" s="103">
        <f t="shared" si="16"/>
        <v>0</v>
      </c>
      <c r="AB46" s="101">
        <f t="shared" si="17"/>
        <v>0</v>
      </c>
      <c r="AC46" s="102">
        <v>0</v>
      </c>
      <c r="AD46" s="103">
        <f t="shared" si="18"/>
        <v>0</v>
      </c>
      <c r="AE46" s="102">
        <v>166.78</v>
      </c>
      <c r="AF46" s="102">
        <v>1000</v>
      </c>
      <c r="AG46" s="102">
        <v>0</v>
      </c>
      <c r="AH46" s="102"/>
      <c r="AI46" s="136">
        <f t="shared" si="19"/>
        <v>34.838502506265662</v>
      </c>
      <c r="AJ46" s="102">
        <v>0</v>
      </c>
      <c r="AK46" s="104">
        <f t="shared" si="20"/>
        <v>0</v>
      </c>
      <c r="AL46" s="105">
        <f t="shared" si="21"/>
        <v>-1201.6185025062657</v>
      </c>
      <c r="AM46" s="106"/>
      <c r="AN46" s="107">
        <f t="shared" si="5"/>
        <v>0</v>
      </c>
      <c r="AO46" s="108">
        <f t="shared" si="6"/>
        <v>178.89</v>
      </c>
      <c r="AP46" s="108">
        <f t="shared" si="7"/>
        <v>0</v>
      </c>
      <c r="AQ46" s="108">
        <f t="shared" si="22"/>
        <v>166.78</v>
      </c>
      <c r="AR46" s="108">
        <f t="shared" si="23"/>
        <v>0</v>
      </c>
      <c r="AS46" s="108">
        <f t="array" ref="AS46">_xlfn.IFS(S46=0,AL46,S46&lt;0,AL46/-S46,S46&gt;0,AL46/S46)</f>
        <v>-1201.6185025062657</v>
      </c>
      <c r="AT46" s="103">
        <f t="shared" si="25"/>
        <v>0</v>
      </c>
      <c r="AU46" s="103">
        <f t="shared" si="26"/>
        <v>-6.7170803427037047</v>
      </c>
      <c r="AV46" s="109"/>
      <c r="AW46" s="104">
        <f t="shared" si="10"/>
        <v>-40855.029085213035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1"/>
        <v>37</v>
      </c>
      <c r="F47" s="101">
        <v>1</v>
      </c>
      <c r="G47" s="101"/>
      <c r="H47" s="101">
        <v>36</v>
      </c>
      <c r="I47" s="101">
        <v>178.89</v>
      </c>
      <c r="J47" s="101">
        <f t="shared" si="0"/>
        <v>6618.9299999999994</v>
      </c>
      <c r="K47" s="98">
        <v>552</v>
      </c>
      <c r="L47" s="98">
        <v>1</v>
      </c>
      <c r="M47" s="98">
        <v>1050</v>
      </c>
      <c r="N47" s="98">
        <v>0</v>
      </c>
      <c r="O47" s="189">
        <f t="shared" si="1"/>
        <v>0.14285714285714285</v>
      </c>
      <c r="P47" s="101">
        <f t="shared" si="24"/>
        <v>0</v>
      </c>
      <c r="Q47" s="102">
        <v>0</v>
      </c>
      <c r="R47" s="102">
        <v>0</v>
      </c>
      <c r="S47" s="101">
        <f t="shared" si="12"/>
        <v>0</v>
      </c>
      <c r="T47" s="102">
        <v>0</v>
      </c>
      <c r="U47" s="102">
        <v>0</v>
      </c>
      <c r="V47" s="101">
        <f t="shared" si="13"/>
        <v>0</v>
      </c>
      <c r="W47" s="102">
        <v>0</v>
      </c>
      <c r="X47" s="102">
        <v>0</v>
      </c>
      <c r="Y47" s="101">
        <f t="shared" si="14"/>
        <v>0</v>
      </c>
      <c r="Z47" s="101">
        <f t="shared" si="15"/>
        <v>0</v>
      </c>
      <c r="AA47" s="103">
        <f t="shared" si="16"/>
        <v>0</v>
      </c>
      <c r="AB47" s="101">
        <f t="shared" si="17"/>
        <v>0</v>
      </c>
      <c r="AC47" s="102">
        <v>0</v>
      </c>
      <c r="AD47" s="103">
        <f t="shared" si="18"/>
        <v>0</v>
      </c>
      <c r="AE47" s="102">
        <v>0</v>
      </c>
      <c r="AF47" s="102">
        <v>1000</v>
      </c>
      <c r="AG47" s="102">
        <v>0</v>
      </c>
      <c r="AH47" s="102"/>
      <c r="AI47" s="136">
        <f t="shared" si="19"/>
        <v>38.005639097744364</v>
      </c>
      <c r="AJ47" s="102">
        <v>0</v>
      </c>
      <c r="AK47" s="104">
        <f t="shared" si="20"/>
        <v>0</v>
      </c>
      <c r="AL47" s="105">
        <f t="shared" si="21"/>
        <v>-1038.0056390977443</v>
      </c>
      <c r="AM47" s="106"/>
      <c r="AN47" s="107">
        <f t="shared" si="5"/>
        <v>0</v>
      </c>
      <c r="AO47" s="108">
        <f t="shared" si="6"/>
        <v>178.89</v>
      </c>
      <c r="AP47" s="108">
        <f t="shared" si="7"/>
        <v>0</v>
      </c>
      <c r="AQ47" s="108">
        <f t="shared" si="22"/>
        <v>0</v>
      </c>
      <c r="AR47" s="108">
        <f t="shared" si="23"/>
        <v>0</v>
      </c>
      <c r="AS47" s="108">
        <f t="array" ref="AS47">_xlfn.IFS(S47=0,AL47,S47&lt;0,AL47/-S47,S47&gt;0,AL47/S47)</f>
        <v>-1038.0056390977443</v>
      </c>
      <c r="AT47" s="103">
        <f t="shared" si="25"/>
        <v>0</v>
      </c>
      <c r="AU47" s="103">
        <f t="shared" si="26"/>
        <v>-5.8024799547081694</v>
      </c>
      <c r="AV47" s="109"/>
      <c r="AW47" s="104">
        <f t="shared" si="10"/>
        <v>-38406.208646616535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1"/>
        <v>37</v>
      </c>
      <c r="F48" s="101">
        <v>1</v>
      </c>
      <c r="G48" s="101"/>
      <c r="H48" s="101">
        <v>36</v>
      </c>
      <c r="I48" s="101">
        <v>178.89</v>
      </c>
      <c r="J48" s="101">
        <f t="shared" si="0"/>
        <v>6618.9299999999994</v>
      </c>
      <c r="K48" s="98">
        <v>556</v>
      </c>
      <c r="L48" s="98">
        <v>1</v>
      </c>
      <c r="M48" s="98">
        <v>1050</v>
      </c>
      <c r="N48" s="98">
        <v>0</v>
      </c>
      <c r="O48" s="189">
        <f t="shared" si="1"/>
        <v>0.14285714285714285</v>
      </c>
      <c r="P48" s="101">
        <f t="shared" si="24"/>
        <v>0</v>
      </c>
      <c r="Q48" s="102">
        <v>0</v>
      </c>
      <c r="R48" s="102">
        <v>0</v>
      </c>
      <c r="S48" s="101">
        <f t="shared" si="12"/>
        <v>0</v>
      </c>
      <c r="T48" s="102">
        <v>0</v>
      </c>
      <c r="U48" s="102">
        <v>0</v>
      </c>
      <c r="V48" s="101">
        <f t="shared" si="13"/>
        <v>0</v>
      </c>
      <c r="W48" s="102">
        <v>0</v>
      </c>
      <c r="X48" s="102">
        <v>0</v>
      </c>
      <c r="Y48" s="101">
        <f t="shared" si="14"/>
        <v>0</v>
      </c>
      <c r="Z48" s="101">
        <f t="shared" si="15"/>
        <v>0</v>
      </c>
      <c r="AA48" s="103">
        <f t="shared" si="16"/>
        <v>0</v>
      </c>
      <c r="AB48" s="101">
        <f t="shared" si="17"/>
        <v>0</v>
      </c>
      <c r="AC48" s="102">
        <v>0</v>
      </c>
      <c r="AD48" s="103">
        <f t="shared" si="18"/>
        <v>0</v>
      </c>
      <c r="AE48" s="102">
        <v>0</v>
      </c>
      <c r="AF48" s="102">
        <v>596</v>
      </c>
      <c r="AG48" s="102">
        <v>0</v>
      </c>
      <c r="AH48" s="102"/>
      <c r="AI48" s="136">
        <f t="shared" si="19"/>
        <v>38.005639097744364</v>
      </c>
      <c r="AJ48" s="102">
        <v>0</v>
      </c>
      <c r="AK48" s="104">
        <f t="shared" si="20"/>
        <v>0</v>
      </c>
      <c r="AL48" s="105">
        <f t="shared" si="21"/>
        <v>-634.00563909774439</v>
      </c>
      <c r="AM48" s="106"/>
      <c r="AN48" s="107">
        <f t="shared" si="5"/>
        <v>0</v>
      </c>
      <c r="AO48" s="108">
        <f t="shared" si="6"/>
        <v>178.89</v>
      </c>
      <c r="AP48" s="108">
        <f t="shared" si="7"/>
        <v>0</v>
      </c>
      <c r="AQ48" s="108">
        <f t="shared" si="22"/>
        <v>0</v>
      </c>
      <c r="AR48" s="108">
        <f t="shared" si="23"/>
        <v>0</v>
      </c>
      <c r="AS48" s="108">
        <f t="array" ref="AS48">_xlfn.IFS(S48=0,AL48,S48&lt;0,AL48/-S48,S48&gt;0,AL48/S48)</f>
        <v>-634.00563909774439</v>
      </c>
      <c r="AT48" s="103">
        <f t="shared" si="25"/>
        <v>0</v>
      </c>
      <c r="AU48" s="103">
        <f t="shared" si="26"/>
        <v>-3.5441088886899461</v>
      </c>
      <c r="AV48" s="109"/>
      <c r="AW48" s="104">
        <f t="shared" si="10"/>
        <v>-23458.208646616542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1"/>
        <v>33</v>
      </c>
      <c r="F49" s="101">
        <v>1</v>
      </c>
      <c r="G49" s="101">
        <v>1</v>
      </c>
      <c r="H49" s="101">
        <v>31</v>
      </c>
      <c r="I49" s="101">
        <v>178.89</v>
      </c>
      <c r="J49" s="101">
        <f t="shared" si="0"/>
        <v>5903.37</v>
      </c>
      <c r="K49" s="98">
        <v>999</v>
      </c>
      <c r="L49" s="98">
        <v>2</v>
      </c>
      <c r="M49" s="98">
        <v>1050</v>
      </c>
      <c r="N49" s="98">
        <v>0</v>
      </c>
      <c r="O49" s="189">
        <f t="shared" si="1"/>
        <v>0.2857142857142857</v>
      </c>
      <c r="P49" s="101">
        <f t="shared" si="24"/>
        <v>0</v>
      </c>
      <c r="Q49" s="102">
        <v>0</v>
      </c>
      <c r="R49" s="102">
        <v>0</v>
      </c>
      <c r="S49" s="101">
        <f t="shared" si="12"/>
        <v>0</v>
      </c>
      <c r="T49" s="102">
        <v>0</v>
      </c>
      <c r="U49" s="102">
        <v>0</v>
      </c>
      <c r="V49" s="101">
        <f t="shared" si="13"/>
        <v>0</v>
      </c>
      <c r="W49" s="102">
        <v>0</v>
      </c>
      <c r="X49" s="102">
        <v>0</v>
      </c>
      <c r="Y49" s="101">
        <f t="shared" si="14"/>
        <v>0</v>
      </c>
      <c r="Z49" s="101">
        <f t="shared" si="15"/>
        <v>0</v>
      </c>
      <c r="AA49" s="103">
        <f t="shared" si="16"/>
        <v>0</v>
      </c>
      <c r="AB49" s="101">
        <f t="shared" si="17"/>
        <v>0</v>
      </c>
      <c r="AC49" s="102">
        <v>0</v>
      </c>
      <c r="AD49" s="103">
        <f t="shared" si="18"/>
        <v>0</v>
      </c>
      <c r="AE49" s="102">
        <v>86.07</v>
      </c>
      <c r="AF49" s="102">
        <v>1000</v>
      </c>
      <c r="AG49" s="102">
        <v>0</v>
      </c>
      <c r="AH49" s="102"/>
      <c r="AI49" s="136">
        <f t="shared" si="19"/>
        <v>32.727078111946533</v>
      </c>
      <c r="AJ49" s="102">
        <v>0</v>
      </c>
      <c r="AK49" s="104">
        <f t="shared" si="20"/>
        <v>0</v>
      </c>
      <c r="AL49" s="105">
        <f t="shared" si="21"/>
        <v>-1118.7970781119466</v>
      </c>
      <c r="AM49" s="106"/>
      <c r="AN49" s="107">
        <f t="shared" si="5"/>
        <v>0</v>
      </c>
      <c r="AO49" s="108">
        <f t="shared" si="6"/>
        <v>178.89</v>
      </c>
      <c r="AP49" s="108">
        <f t="shared" si="7"/>
        <v>0</v>
      </c>
      <c r="AQ49" s="108">
        <f t="shared" si="22"/>
        <v>86.07</v>
      </c>
      <c r="AR49" s="108">
        <f t="shared" si="23"/>
        <v>0</v>
      </c>
      <c r="AS49" s="108">
        <f t="array" ref="AS49">_xlfn.IFS(S49=0,AL49,S49&lt;0,AL49/-S49,S49&gt;0,AL49/S49)</f>
        <v>-1118.7970781119466</v>
      </c>
      <c r="AT49" s="103">
        <f t="shared" si="25"/>
        <v>0</v>
      </c>
      <c r="AU49" s="103">
        <f t="shared" si="26"/>
        <v>-6.2541063117667095</v>
      </c>
      <c r="AV49" s="109"/>
      <c r="AW49" s="104">
        <f t="shared" si="10"/>
        <v>-36920.303577694234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1"/>
        <v>15</v>
      </c>
      <c r="F50" s="101">
        <v>4</v>
      </c>
      <c r="G50" s="101">
        <v>2</v>
      </c>
      <c r="H50" s="101">
        <v>9</v>
      </c>
      <c r="I50" s="101">
        <v>218.89</v>
      </c>
      <c r="J50" s="101">
        <f t="shared" si="0"/>
        <v>3283.35</v>
      </c>
      <c r="K50" s="98">
        <v>48</v>
      </c>
      <c r="L50" s="98">
        <v>11</v>
      </c>
      <c r="M50" s="98">
        <v>1080</v>
      </c>
      <c r="N50" s="98">
        <v>60</v>
      </c>
      <c r="O50" s="189">
        <f t="shared" si="1"/>
        <v>1.5714285714285714</v>
      </c>
      <c r="P50" s="101">
        <f t="shared" si="24"/>
        <v>0.2857142857142857</v>
      </c>
      <c r="Q50" s="102">
        <v>2</v>
      </c>
      <c r="R50" s="102">
        <v>0</v>
      </c>
      <c r="S50" s="101">
        <f t="shared" si="12"/>
        <v>2</v>
      </c>
      <c r="T50" s="102">
        <v>1376</v>
      </c>
      <c r="U50" s="102">
        <v>0</v>
      </c>
      <c r="V50" s="101">
        <f t="shared" si="13"/>
        <v>1376</v>
      </c>
      <c r="W50" s="102">
        <v>2160</v>
      </c>
      <c r="X50" s="102">
        <v>0</v>
      </c>
      <c r="Y50" s="101">
        <f t="shared" si="14"/>
        <v>2160</v>
      </c>
      <c r="Z50" s="101">
        <f t="shared" si="15"/>
        <v>7128</v>
      </c>
      <c r="AA50" s="103">
        <f t="shared" si="16"/>
        <v>2.5426241809704286E-3</v>
      </c>
      <c r="AB50" s="101">
        <f t="shared" si="17"/>
        <v>437.78</v>
      </c>
      <c r="AC50" s="102">
        <v>757.59999999999991</v>
      </c>
      <c r="AD50" s="103">
        <f t="shared" si="18"/>
        <v>0.35074074074074069</v>
      </c>
      <c r="AE50" s="102">
        <v>276.2</v>
      </c>
      <c r="AF50" s="102">
        <v>2000</v>
      </c>
      <c r="AG50" s="102">
        <v>0</v>
      </c>
      <c r="AH50" s="102"/>
      <c r="AI50" s="136">
        <f t="shared" si="19"/>
        <v>9.501409774436091</v>
      </c>
      <c r="AJ50" s="102">
        <v>0</v>
      </c>
      <c r="AK50" s="104">
        <f t="shared" si="20"/>
        <v>13.76</v>
      </c>
      <c r="AL50" s="105">
        <f t="shared" si="21"/>
        <v>-1334.841409774436</v>
      </c>
      <c r="AM50" s="106"/>
      <c r="AN50" s="107">
        <f t="shared" si="5"/>
        <v>1080</v>
      </c>
      <c r="AO50" s="108">
        <f t="shared" si="6"/>
        <v>218.89</v>
      </c>
      <c r="AP50" s="108">
        <f t="shared" si="7"/>
        <v>378.79999999999995</v>
      </c>
      <c r="AQ50" s="108">
        <f t="shared" si="22"/>
        <v>138.1</v>
      </c>
      <c r="AR50" s="108">
        <f t="shared" si="23"/>
        <v>1000</v>
      </c>
      <c r="AS50" s="108">
        <f t="array" ref="AS50">_xlfn.IFS(S50=0,AL50,S50&lt;0,AL50/-S50,S50&gt;0,AL50/S50)</f>
        <v>-667.42070488721799</v>
      </c>
      <c r="AT50" s="103">
        <f t="shared" si="25"/>
        <v>-0.6179821341548315</v>
      </c>
      <c r="AU50" s="103">
        <f t="shared" si="26"/>
        <v>-3.0491146461109144</v>
      </c>
      <c r="AV50" s="109"/>
      <c r="AW50" s="104">
        <f t="shared" si="10"/>
        <v>-10011.31057330827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1"/>
        <v>39</v>
      </c>
      <c r="F51" s="101">
        <v>2</v>
      </c>
      <c r="G51" s="101"/>
      <c r="H51" s="101">
        <v>37</v>
      </c>
      <c r="I51" s="101">
        <v>218.89</v>
      </c>
      <c r="J51" s="101">
        <f t="shared" si="0"/>
        <v>8536.7099999999991</v>
      </c>
      <c r="K51" s="98">
        <v>390</v>
      </c>
      <c r="L51" s="98">
        <v>3</v>
      </c>
      <c r="M51" s="98">
        <v>1080</v>
      </c>
      <c r="N51" s="98">
        <v>0</v>
      </c>
      <c r="O51" s="189">
        <f t="shared" si="1"/>
        <v>0.42857142857142855</v>
      </c>
      <c r="P51" s="101">
        <f t="shared" si="24"/>
        <v>0</v>
      </c>
      <c r="Q51" s="102">
        <v>0</v>
      </c>
      <c r="R51" s="102">
        <v>0</v>
      </c>
      <c r="S51" s="101">
        <f t="shared" si="12"/>
        <v>0</v>
      </c>
      <c r="T51" s="102">
        <v>0</v>
      </c>
      <c r="U51" s="102">
        <v>0</v>
      </c>
      <c r="V51" s="101">
        <f t="shared" si="13"/>
        <v>0</v>
      </c>
      <c r="W51" s="102">
        <v>0</v>
      </c>
      <c r="X51" s="102">
        <v>0</v>
      </c>
      <c r="Y51" s="101">
        <f t="shared" si="14"/>
        <v>0</v>
      </c>
      <c r="Z51" s="101">
        <f t="shared" si="15"/>
        <v>0</v>
      </c>
      <c r="AA51" s="103">
        <f t="shared" si="16"/>
        <v>0</v>
      </c>
      <c r="AB51" s="101">
        <f t="shared" si="17"/>
        <v>0</v>
      </c>
      <c r="AC51" s="102">
        <v>0</v>
      </c>
      <c r="AD51" s="103">
        <f t="shared" si="18"/>
        <v>0</v>
      </c>
      <c r="AE51" s="102">
        <v>83.55</v>
      </c>
      <c r="AF51" s="102">
        <v>607</v>
      </c>
      <c r="AG51" s="102">
        <v>0</v>
      </c>
      <c r="AH51" s="102"/>
      <c r="AI51" s="136">
        <f t="shared" si="19"/>
        <v>39.061351294903929</v>
      </c>
      <c r="AJ51" s="102">
        <v>0</v>
      </c>
      <c r="AK51" s="104">
        <f t="shared" si="20"/>
        <v>0</v>
      </c>
      <c r="AL51" s="105">
        <f t="shared" si="21"/>
        <v>-729.6113512949039</v>
      </c>
      <c r="AM51" s="106"/>
      <c r="AN51" s="107">
        <f t="shared" si="5"/>
        <v>0</v>
      </c>
      <c r="AO51" s="108">
        <f t="shared" si="6"/>
        <v>218.89</v>
      </c>
      <c r="AP51" s="108">
        <f t="shared" si="7"/>
        <v>0</v>
      </c>
      <c r="AQ51" s="108">
        <f t="shared" si="22"/>
        <v>83.55</v>
      </c>
      <c r="AR51" s="108">
        <f t="shared" si="23"/>
        <v>0</v>
      </c>
      <c r="AS51" s="108">
        <f t="array" ref="AS51">_xlfn.IFS(S51=0,AL51,S51&lt;0,AL51/-S51,S51&gt;0,AL51/S51)</f>
        <v>-729.6113512949039</v>
      </c>
      <c r="AT51" s="103">
        <f t="shared" si="25"/>
        <v>0</v>
      </c>
      <c r="AU51" s="103">
        <f t="shared" si="26"/>
        <v>-3.3332329082868286</v>
      </c>
      <c r="AV51" s="109"/>
      <c r="AW51" s="104">
        <f t="shared" si="10"/>
        <v>-28454.842700501253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1"/>
        <v>43</v>
      </c>
      <c r="F52" s="101"/>
      <c r="G52" s="101">
        <v>1</v>
      </c>
      <c r="H52" s="101">
        <v>42</v>
      </c>
      <c r="I52" s="101">
        <v>218.89</v>
      </c>
      <c r="J52" s="101">
        <f t="shared" si="0"/>
        <v>9412.2699999999986</v>
      </c>
      <c r="K52" s="98">
        <v>999</v>
      </c>
      <c r="L52" s="98">
        <v>1</v>
      </c>
      <c r="M52" s="98">
        <v>1080</v>
      </c>
      <c r="N52" s="98">
        <v>0</v>
      </c>
      <c r="O52" s="189">
        <f t="shared" si="1"/>
        <v>0.14285714285714285</v>
      </c>
      <c r="P52" s="101">
        <f t="shared" si="24"/>
        <v>0</v>
      </c>
      <c r="Q52" s="102">
        <v>0</v>
      </c>
      <c r="R52" s="102">
        <v>0</v>
      </c>
      <c r="S52" s="101">
        <f t="shared" si="12"/>
        <v>0</v>
      </c>
      <c r="T52" s="102">
        <v>0</v>
      </c>
      <c r="U52" s="102">
        <v>0</v>
      </c>
      <c r="V52" s="101">
        <f t="shared" si="13"/>
        <v>0</v>
      </c>
      <c r="W52" s="102">
        <v>0</v>
      </c>
      <c r="X52" s="102">
        <v>0</v>
      </c>
      <c r="Y52" s="101">
        <f t="shared" si="14"/>
        <v>0</v>
      </c>
      <c r="Z52" s="101">
        <f t="shared" si="15"/>
        <v>0</v>
      </c>
      <c r="AA52" s="103">
        <f t="shared" si="16"/>
        <v>0</v>
      </c>
      <c r="AB52" s="101">
        <f t="shared" si="17"/>
        <v>0</v>
      </c>
      <c r="AC52" s="102">
        <v>0</v>
      </c>
      <c r="AD52" s="103">
        <f t="shared" si="18"/>
        <v>0</v>
      </c>
      <c r="AE52" s="102">
        <v>83.55</v>
      </c>
      <c r="AF52" s="102">
        <v>1000</v>
      </c>
      <c r="AG52" s="102">
        <v>0</v>
      </c>
      <c r="AH52" s="102"/>
      <c r="AI52" s="136">
        <f t="shared" si="19"/>
        <v>44.339912280701753</v>
      </c>
      <c r="AJ52" s="102">
        <v>0</v>
      </c>
      <c r="AK52" s="104">
        <f t="shared" si="20"/>
        <v>0</v>
      </c>
      <c r="AL52" s="105">
        <f t="shared" si="21"/>
        <v>-1127.8899122807018</v>
      </c>
      <c r="AM52" s="106"/>
      <c r="AN52" s="107">
        <f t="shared" si="5"/>
        <v>0</v>
      </c>
      <c r="AO52" s="108">
        <f t="shared" si="6"/>
        <v>218.89</v>
      </c>
      <c r="AP52" s="108">
        <f t="shared" si="7"/>
        <v>0</v>
      </c>
      <c r="AQ52" s="108">
        <f t="shared" si="22"/>
        <v>83.55</v>
      </c>
      <c r="AR52" s="108">
        <f t="shared" si="23"/>
        <v>0</v>
      </c>
      <c r="AS52" s="108">
        <f t="array" ref="AS52">_xlfn.IFS(S52=0,AL52,S52&lt;0,AL52/-S52,S52&gt;0,AL52/S52)</f>
        <v>-1127.8899122807018</v>
      </c>
      <c r="AT52" s="103">
        <f t="shared" si="25"/>
        <v>0</v>
      </c>
      <c r="AU52" s="103">
        <f t="shared" si="26"/>
        <v>-5.1527703973717474</v>
      </c>
      <c r="AV52" s="109"/>
      <c r="AW52" s="104">
        <f t="shared" si="10"/>
        <v>-48499.266228070177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1"/>
        <v>38</v>
      </c>
      <c r="F53" s="101">
        <v>2</v>
      </c>
      <c r="G53" s="101"/>
      <c r="H53" s="101">
        <v>36</v>
      </c>
      <c r="I53" s="101">
        <v>188.89</v>
      </c>
      <c r="J53" s="101">
        <f t="shared" si="0"/>
        <v>7177.82</v>
      </c>
      <c r="K53" s="98">
        <v>574</v>
      </c>
      <c r="L53" s="98">
        <v>3</v>
      </c>
      <c r="M53" s="98">
        <v>1080</v>
      </c>
      <c r="N53" s="98">
        <v>100</v>
      </c>
      <c r="O53" s="189">
        <f t="shared" si="1"/>
        <v>0.42857142857142855</v>
      </c>
      <c r="P53" s="101">
        <f t="shared" si="24"/>
        <v>0.14285714285714285</v>
      </c>
      <c r="Q53" s="102">
        <v>1</v>
      </c>
      <c r="R53" s="102">
        <v>0</v>
      </c>
      <c r="S53" s="101">
        <f t="shared" si="12"/>
        <v>1</v>
      </c>
      <c r="T53" s="102">
        <v>662</v>
      </c>
      <c r="U53" s="102">
        <v>0</v>
      </c>
      <c r="V53" s="101">
        <f t="shared" si="13"/>
        <v>662</v>
      </c>
      <c r="W53" s="102">
        <v>1080</v>
      </c>
      <c r="X53" s="102">
        <v>0</v>
      </c>
      <c r="Y53" s="101">
        <f t="shared" si="14"/>
        <v>1080</v>
      </c>
      <c r="Z53" s="101">
        <f t="shared" si="15"/>
        <v>3240</v>
      </c>
      <c r="AA53" s="103">
        <f t="shared" si="16"/>
        <v>1.2713120904852143E-3</v>
      </c>
      <c r="AB53" s="101">
        <f t="shared" si="17"/>
        <v>188.89</v>
      </c>
      <c r="AC53" s="102">
        <v>374.78</v>
      </c>
      <c r="AD53" s="103">
        <f t="shared" si="18"/>
        <v>0.3470185185185185</v>
      </c>
      <c r="AE53" s="102">
        <v>54.55</v>
      </c>
      <c r="AF53" s="102">
        <v>1000</v>
      </c>
      <c r="AG53" s="102">
        <v>0</v>
      </c>
      <c r="AH53" s="102"/>
      <c r="AI53" s="136">
        <f t="shared" si="19"/>
        <v>38.005639097744364</v>
      </c>
      <c r="AJ53" s="102">
        <v>0</v>
      </c>
      <c r="AK53" s="104">
        <f t="shared" si="20"/>
        <v>6.62</v>
      </c>
      <c r="AL53" s="105">
        <f t="shared" si="21"/>
        <v>-582.84563909774442</v>
      </c>
      <c r="AM53" s="106"/>
      <c r="AN53" s="107">
        <f t="shared" si="5"/>
        <v>1080</v>
      </c>
      <c r="AO53" s="108">
        <f t="shared" si="6"/>
        <v>188.89</v>
      </c>
      <c r="AP53" s="108">
        <f t="shared" si="7"/>
        <v>374.78</v>
      </c>
      <c r="AQ53" s="108">
        <f t="shared" si="22"/>
        <v>54.55</v>
      </c>
      <c r="AR53" s="108">
        <f t="shared" si="23"/>
        <v>1000</v>
      </c>
      <c r="AS53" s="108">
        <f t="array" ref="AS53">_xlfn.IFS(S53=0,AL53,S53&lt;0,AL53/-S53,S53&gt;0,AL53/S53)</f>
        <v>-582.84563909774442</v>
      </c>
      <c r="AT53" s="103">
        <f t="shared" si="25"/>
        <v>-0.53967188805346711</v>
      </c>
      <c r="AU53" s="103">
        <f t="shared" si="26"/>
        <v>-3.0856352326631611</v>
      </c>
      <c r="AV53" s="109"/>
      <c r="AW53" s="104">
        <f t="shared" si="10"/>
        <v>-22148.134285714288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1"/>
        <v>14</v>
      </c>
      <c r="F54" s="101"/>
      <c r="G54" s="101"/>
      <c r="H54" s="101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1"/>
        <v>0</v>
      </c>
      <c r="P54" s="101">
        <f t="shared" si="24"/>
        <v>0</v>
      </c>
      <c r="Q54" s="102">
        <v>0</v>
      </c>
      <c r="R54" s="102">
        <v>0</v>
      </c>
      <c r="S54" s="101">
        <f t="shared" si="12"/>
        <v>0</v>
      </c>
      <c r="T54" s="102">
        <v>0</v>
      </c>
      <c r="U54" s="102">
        <v>0</v>
      </c>
      <c r="V54" s="101">
        <f t="shared" si="13"/>
        <v>0</v>
      </c>
      <c r="W54" s="102">
        <v>0</v>
      </c>
      <c r="X54" s="102">
        <v>0</v>
      </c>
      <c r="Y54" s="101">
        <f t="shared" si="14"/>
        <v>0</v>
      </c>
      <c r="Z54" s="101">
        <f t="shared" si="15"/>
        <v>0</v>
      </c>
      <c r="AA54" s="103">
        <f t="shared" si="16"/>
        <v>0</v>
      </c>
      <c r="AB54" s="101">
        <f t="shared" si="17"/>
        <v>0</v>
      </c>
      <c r="AC54" s="102">
        <v>0</v>
      </c>
      <c r="AD54" s="103">
        <f t="shared" si="18"/>
        <v>0</v>
      </c>
      <c r="AE54" s="102">
        <v>0</v>
      </c>
      <c r="AF54" s="102">
        <v>0</v>
      </c>
      <c r="AG54" s="102">
        <v>0</v>
      </c>
      <c r="AH54" s="102"/>
      <c r="AI54" s="136">
        <f t="shared" si="19"/>
        <v>14.779970760233919</v>
      </c>
      <c r="AJ54" s="102">
        <v>0</v>
      </c>
      <c r="AK54" s="104">
        <f t="shared" si="20"/>
        <v>0</v>
      </c>
      <c r="AL54" s="105">
        <f t="shared" si="21"/>
        <v>-14.779970760233919</v>
      </c>
      <c r="AM54" s="106"/>
      <c r="AN54" s="107">
        <f t="shared" si="5"/>
        <v>0</v>
      </c>
      <c r="AO54" s="108">
        <f t="shared" si="6"/>
        <v>218.89</v>
      </c>
      <c r="AP54" s="108">
        <f t="shared" si="7"/>
        <v>0</v>
      </c>
      <c r="AQ54" s="108">
        <f t="shared" si="22"/>
        <v>0</v>
      </c>
      <c r="AR54" s="108">
        <f t="shared" si="23"/>
        <v>0</v>
      </c>
      <c r="AS54" s="108">
        <f t="array" ref="AS54">_xlfn.IFS(S54=0,AL54,S54&lt;0,AL54/-S54,S54&gt;0,AL54/S54)</f>
        <v>-14.779970760233919</v>
      </c>
      <c r="AT54" s="103">
        <f t="shared" si="25"/>
        <v>0</v>
      </c>
      <c r="AU54" s="103">
        <f t="shared" si="26"/>
        <v>-6.7522366303777781E-2</v>
      </c>
      <c r="AV54" s="109"/>
      <c r="AW54" s="104">
        <f t="shared" si="10"/>
        <v>-206.91959064327486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1"/>
        <v>17</v>
      </c>
      <c r="F55" s="101">
        <v>2</v>
      </c>
      <c r="G55" s="101">
        <v>1</v>
      </c>
      <c r="H55" s="101">
        <v>14</v>
      </c>
      <c r="I55" s="101">
        <v>218.89</v>
      </c>
      <c r="J55" s="101">
        <f t="shared" si="0"/>
        <v>3721.1299999999997</v>
      </c>
      <c r="K55" s="98">
        <v>68</v>
      </c>
      <c r="L55" s="98">
        <v>4</v>
      </c>
      <c r="M55" s="98">
        <v>1080</v>
      </c>
      <c r="N55" s="98">
        <v>67</v>
      </c>
      <c r="O55" s="189">
        <f t="shared" si="1"/>
        <v>0.5714285714285714</v>
      </c>
      <c r="P55" s="101">
        <f t="shared" si="24"/>
        <v>0.2857142857142857</v>
      </c>
      <c r="Q55" s="102">
        <v>2</v>
      </c>
      <c r="R55" s="102">
        <v>0</v>
      </c>
      <c r="S55" s="101">
        <f t="shared" si="12"/>
        <v>2</v>
      </c>
      <c r="T55" s="102">
        <v>1387</v>
      </c>
      <c r="U55" s="102">
        <v>0</v>
      </c>
      <c r="V55" s="101">
        <f t="shared" si="13"/>
        <v>1387</v>
      </c>
      <c r="W55" s="102">
        <v>2160</v>
      </c>
      <c r="X55" s="102">
        <v>0</v>
      </c>
      <c r="Y55" s="101">
        <f t="shared" si="14"/>
        <v>2160</v>
      </c>
      <c r="Z55" s="101">
        <f t="shared" si="15"/>
        <v>2894.4</v>
      </c>
      <c r="AA55" s="103">
        <f t="shared" si="16"/>
        <v>2.5426241809704286E-3</v>
      </c>
      <c r="AB55" s="101">
        <f t="shared" si="17"/>
        <v>437.78</v>
      </c>
      <c r="AC55" s="102">
        <v>752.07999999999993</v>
      </c>
      <c r="AD55" s="103">
        <f t="shared" si="18"/>
        <v>0.34818518518518515</v>
      </c>
      <c r="AE55" s="102">
        <v>192.64999999999998</v>
      </c>
      <c r="AF55" s="102">
        <v>554</v>
      </c>
      <c r="AG55" s="102">
        <v>0</v>
      </c>
      <c r="AH55" s="102"/>
      <c r="AI55" s="136">
        <f t="shared" si="19"/>
        <v>14.779970760233919</v>
      </c>
      <c r="AJ55" s="102">
        <v>0</v>
      </c>
      <c r="AK55" s="104">
        <f t="shared" si="20"/>
        <v>13.870000000000001</v>
      </c>
      <c r="AL55" s="105">
        <f t="shared" si="21"/>
        <v>194.84002923976621</v>
      </c>
      <c r="AM55" s="106"/>
      <c r="AN55" s="107">
        <f t="shared" si="5"/>
        <v>1080</v>
      </c>
      <c r="AO55" s="108">
        <f t="shared" si="6"/>
        <v>218.89</v>
      </c>
      <c r="AP55" s="108">
        <f t="shared" si="7"/>
        <v>376.03999999999996</v>
      </c>
      <c r="AQ55" s="108">
        <f t="shared" si="22"/>
        <v>96.324999999999989</v>
      </c>
      <c r="AR55" s="108">
        <f t="shared" si="23"/>
        <v>277</v>
      </c>
      <c r="AS55" s="108">
        <f t="array" ref="AS55">_xlfn.IFS(S55=0,AL55,S55&lt;0,AL55/-S55,S55&gt;0,AL55/S55)</f>
        <v>97.420014619883105</v>
      </c>
      <c r="AT55" s="103">
        <f t="shared" si="25"/>
        <v>9.0203717240632503E-2</v>
      </c>
      <c r="AU55" s="103">
        <f t="shared" si="26"/>
        <v>0.44506379743196633</v>
      </c>
      <c r="AV55" s="109"/>
      <c r="AW55" s="104">
        <f t="shared" si="10"/>
        <v>1656.1402485380129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1"/>
        <v>39</v>
      </c>
      <c r="F56" s="101"/>
      <c r="G56" s="101"/>
      <c r="H56" s="101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1"/>
        <v>0</v>
      </c>
      <c r="P56" s="101">
        <f t="shared" si="24"/>
        <v>0</v>
      </c>
      <c r="Q56" s="102">
        <v>0</v>
      </c>
      <c r="R56" s="102">
        <v>0</v>
      </c>
      <c r="S56" s="101">
        <f t="shared" si="12"/>
        <v>0</v>
      </c>
      <c r="T56" s="102">
        <v>0</v>
      </c>
      <c r="U56" s="102">
        <v>0</v>
      </c>
      <c r="V56" s="101">
        <f t="shared" si="13"/>
        <v>0</v>
      </c>
      <c r="W56" s="102">
        <v>0</v>
      </c>
      <c r="X56" s="102">
        <v>0</v>
      </c>
      <c r="Y56" s="101">
        <f t="shared" si="14"/>
        <v>0</v>
      </c>
      <c r="Z56" s="101">
        <f t="shared" si="15"/>
        <v>0</v>
      </c>
      <c r="AA56" s="103">
        <f t="shared" si="16"/>
        <v>0</v>
      </c>
      <c r="AB56" s="101">
        <f t="shared" si="17"/>
        <v>0</v>
      </c>
      <c r="AC56" s="102">
        <v>0</v>
      </c>
      <c r="AD56" s="103">
        <f t="shared" si="18"/>
        <v>0</v>
      </c>
      <c r="AE56" s="102">
        <v>0</v>
      </c>
      <c r="AF56" s="102">
        <v>1000</v>
      </c>
      <c r="AG56" s="102">
        <v>0</v>
      </c>
      <c r="AH56" s="102"/>
      <c r="AI56" s="136">
        <f t="shared" si="19"/>
        <v>41.172775689223059</v>
      </c>
      <c r="AJ56" s="102">
        <v>0</v>
      </c>
      <c r="AK56" s="104">
        <f t="shared" si="20"/>
        <v>0</v>
      </c>
      <c r="AL56" s="105">
        <f t="shared" si="21"/>
        <v>-1041.172775689223</v>
      </c>
      <c r="AM56" s="106"/>
      <c r="AN56" s="107">
        <f t="shared" si="5"/>
        <v>0</v>
      </c>
      <c r="AO56" s="108">
        <f t="shared" si="6"/>
        <v>188.89</v>
      </c>
      <c r="AP56" s="108">
        <f t="shared" si="7"/>
        <v>0</v>
      </c>
      <c r="AQ56" s="108">
        <f t="shared" si="22"/>
        <v>0</v>
      </c>
      <c r="AR56" s="108">
        <f t="shared" si="23"/>
        <v>0</v>
      </c>
      <c r="AS56" s="108">
        <f t="array" ref="AS56">_xlfn.IFS(S56=0,AL56,S56&lt;0,AL56/-S56,S56&gt;0,AL56/S56)</f>
        <v>-1041.172775689223</v>
      </c>
      <c r="AT56" s="103">
        <f t="shared" si="25"/>
        <v>0</v>
      </c>
      <c r="AU56" s="103">
        <f t="shared" si="26"/>
        <v>-5.512058741538584</v>
      </c>
      <c r="AV56" s="109"/>
      <c r="AW56" s="104">
        <f t="shared" si="10"/>
        <v>-40605.738251879702</v>
      </c>
    </row>
    <row r="57" spans="1:49" outlineLevel="1">
      <c r="A57" s="98"/>
      <c r="B57" s="262">
        <v>1007446847</v>
      </c>
      <c r="C57" s="262">
        <v>2801</v>
      </c>
      <c r="D57" s="100" t="s">
        <v>93</v>
      </c>
      <c r="E57" s="101">
        <f t="shared" si="11"/>
        <v>3</v>
      </c>
      <c r="F57" s="101">
        <v>3</v>
      </c>
      <c r="G57" s="101"/>
      <c r="H57" s="101"/>
      <c r="I57" s="101">
        <v>230</v>
      </c>
      <c r="J57" s="101">
        <f t="shared" si="0"/>
        <v>690</v>
      </c>
      <c r="K57" s="98" t="s">
        <v>142</v>
      </c>
      <c r="L57" s="98">
        <v>3</v>
      </c>
      <c r="M57" s="98">
        <v>1200</v>
      </c>
      <c r="N57" s="98">
        <v>0</v>
      </c>
      <c r="O57" s="189">
        <f t="shared" ref="O57:O62" si="27">L57/7</f>
        <v>0.42857142857142855</v>
      </c>
      <c r="P57" s="101">
        <f t="shared" ref="P57:P62" si="28">S57/7</f>
        <v>0</v>
      </c>
      <c r="Q57" s="102">
        <v>0</v>
      </c>
      <c r="R57" s="102">
        <v>0</v>
      </c>
      <c r="S57" s="101">
        <f t="shared" si="12"/>
        <v>0</v>
      </c>
      <c r="T57" s="102">
        <v>0</v>
      </c>
      <c r="U57" s="102">
        <v>0</v>
      </c>
      <c r="V57" s="101">
        <f t="shared" si="13"/>
        <v>0</v>
      </c>
      <c r="W57" s="102">
        <v>0</v>
      </c>
      <c r="X57" s="102">
        <v>0</v>
      </c>
      <c r="Y57" s="101">
        <f t="shared" si="14"/>
        <v>0</v>
      </c>
      <c r="Z57" s="101">
        <f t="shared" si="15"/>
        <v>0</v>
      </c>
      <c r="AA57" s="103">
        <f t="shared" si="16"/>
        <v>0</v>
      </c>
      <c r="AB57" s="101">
        <f t="shared" si="17"/>
        <v>0</v>
      </c>
      <c r="AC57" s="102">
        <v>0</v>
      </c>
      <c r="AD57" s="103">
        <f t="shared" si="18"/>
        <v>0</v>
      </c>
      <c r="AE57" s="102">
        <v>0</v>
      </c>
      <c r="AF57" s="102">
        <v>1000</v>
      </c>
      <c r="AG57" s="102">
        <v>0</v>
      </c>
      <c r="AH57" s="102"/>
      <c r="AI57" s="136">
        <f t="shared" si="19"/>
        <v>0</v>
      </c>
      <c r="AJ57" s="102">
        <v>0</v>
      </c>
      <c r="AK57" s="104">
        <f t="shared" ref="AK57:AK62" si="29">V57*1%</f>
        <v>0</v>
      </c>
      <c r="AL57" s="105">
        <f t="shared" ref="AL57:AL62" si="30">Y57-AB57-AC57-AE57-AF57-AG57-AH57-AI57-AK57-AJ57</f>
        <v>-1000</v>
      </c>
      <c r="AM57" s="106"/>
      <c r="AN57" s="107">
        <f t="shared" ref="AN57:AN62" si="31">IF(S57=0,0,Y57/S57)</f>
        <v>0</v>
      </c>
      <c r="AO57" s="108">
        <f t="shared" ref="AO57:AO62" si="32">I57</f>
        <v>230</v>
      </c>
      <c r="AP57" s="108">
        <f t="shared" ref="AP57:AP62" si="33">IF(S57=0,0,AC57/S57)</f>
        <v>0</v>
      </c>
      <c r="AQ57" s="108">
        <f t="shared" ref="AQ57:AQ62" si="34">IF(Q57=0,AE57/1,AE57/Q57)</f>
        <v>0</v>
      </c>
      <c r="AR57" s="108">
        <f t="shared" ref="AR57:AR62" si="35">IF(Q57=0,0,(AF57+AG57)/Q57)</f>
        <v>0</v>
      </c>
      <c r="AS57" s="108">
        <f t="array" ref="AS57">_xlfn.IFS(S57=0,AL57,S57&lt;0,AL57/-S57,S57&gt;0,AL57/S57)</f>
        <v>-1000</v>
      </c>
      <c r="AT57" s="103">
        <f t="shared" ref="AT57:AT62" si="36">IF(AN57=0,0,AS57/AN57)</f>
        <v>0</v>
      </c>
      <c r="AU57" s="103">
        <f t="shared" ref="AU57:AU62" si="37">IF(AO57=0,0,AS57/AO57)</f>
        <v>-4.3478260869565215</v>
      </c>
      <c r="AV57" s="109"/>
      <c r="AW57" s="104">
        <f t="shared" ref="AW57:AW62" si="38">AS57*E57</f>
        <v>-3000</v>
      </c>
    </row>
    <row r="58" spans="1:49" outlineLevel="1">
      <c r="A58" s="98"/>
      <c r="B58" s="262">
        <v>1007451369</v>
      </c>
      <c r="C58" s="262" t="s">
        <v>347</v>
      </c>
      <c r="D58" s="100" t="s">
        <v>93</v>
      </c>
      <c r="E58" s="101">
        <f t="shared" si="11"/>
        <v>2</v>
      </c>
      <c r="F58" s="101">
        <v>2</v>
      </c>
      <c r="G58" s="101"/>
      <c r="H58" s="101"/>
      <c r="I58" s="101">
        <v>200</v>
      </c>
      <c r="J58" s="101">
        <f t="shared" si="0"/>
        <v>400</v>
      </c>
      <c r="K58" s="98" t="s">
        <v>142</v>
      </c>
      <c r="L58" s="98">
        <v>2</v>
      </c>
      <c r="M58" s="98">
        <v>1380</v>
      </c>
      <c r="N58" s="98">
        <v>0</v>
      </c>
      <c r="O58" s="189">
        <f t="shared" si="27"/>
        <v>0.2857142857142857</v>
      </c>
      <c r="P58" s="101">
        <f t="shared" si="28"/>
        <v>0</v>
      </c>
      <c r="Q58" s="102">
        <v>0</v>
      </c>
      <c r="R58" s="102">
        <v>0</v>
      </c>
      <c r="S58" s="101">
        <f t="shared" si="12"/>
        <v>0</v>
      </c>
      <c r="T58" s="102">
        <v>0</v>
      </c>
      <c r="U58" s="102">
        <v>0</v>
      </c>
      <c r="V58" s="101">
        <f t="shared" si="13"/>
        <v>0</v>
      </c>
      <c r="W58" s="102">
        <v>0</v>
      </c>
      <c r="X58" s="102">
        <v>0</v>
      </c>
      <c r="Y58" s="101">
        <f t="shared" si="14"/>
        <v>0</v>
      </c>
      <c r="Z58" s="101">
        <f t="shared" si="15"/>
        <v>0</v>
      </c>
      <c r="AA58" s="103">
        <f t="shared" si="16"/>
        <v>0</v>
      </c>
      <c r="AB58" s="101">
        <f t="shared" si="17"/>
        <v>0</v>
      </c>
      <c r="AC58" s="102">
        <v>0</v>
      </c>
      <c r="AD58" s="103">
        <f t="shared" si="18"/>
        <v>0</v>
      </c>
      <c r="AE58" s="102">
        <v>0</v>
      </c>
      <c r="AF58" s="102">
        <v>2000</v>
      </c>
      <c r="AG58" s="102">
        <v>0</v>
      </c>
      <c r="AH58" s="102"/>
      <c r="AI58" s="136">
        <f t="shared" si="19"/>
        <v>0</v>
      </c>
      <c r="AJ58" s="102">
        <v>0</v>
      </c>
      <c r="AK58" s="104">
        <f t="shared" si="29"/>
        <v>0</v>
      </c>
      <c r="AL58" s="105">
        <f t="shared" si="30"/>
        <v>-2000</v>
      </c>
      <c r="AM58" s="106"/>
      <c r="AN58" s="107">
        <f t="shared" si="31"/>
        <v>0</v>
      </c>
      <c r="AO58" s="108">
        <f t="shared" si="32"/>
        <v>200</v>
      </c>
      <c r="AP58" s="108">
        <f t="shared" si="33"/>
        <v>0</v>
      </c>
      <c r="AQ58" s="108">
        <f t="shared" si="34"/>
        <v>0</v>
      </c>
      <c r="AR58" s="108">
        <f t="shared" si="35"/>
        <v>0</v>
      </c>
      <c r="AS58" s="108">
        <f t="array" ref="AS58">_xlfn.IFS(S58=0,AL58,S58&lt;0,AL58/-S58,S58&gt;0,AL58/S58)</f>
        <v>-2000</v>
      </c>
      <c r="AT58" s="103">
        <f t="shared" si="36"/>
        <v>0</v>
      </c>
      <c r="AU58" s="103">
        <f t="shared" si="37"/>
        <v>-10</v>
      </c>
      <c r="AV58" s="109"/>
      <c r="AW58" s="104">
        <f t="shared" si="38"/>
        <v>-4000</v>
      </c>
    </row>
    <row r="59" spans="1:49" outlineLevel="1">
      <c r="A59" s="98"/>
      <c r="B59" s="262">
        <v>1007423150</v>
      </c>
      <c r="C59" s="262" t="s">
        <v>348</v>
      </c>
      <c r="D59" s="100" t="s">
        <v>93</v>
      </c>
      <c r="E59" s="101">
        <f t="shared" si="11"/>
        <v>11</v>
      </c>
      <c r="F59" s="101">
        <v>10</v>
      </c>
      <c r="G59" s="101">
        <v>1</v>
      </c>
      <c r="H59" s="101"/>
      <c r="I59" s="101">
        <v>350</v>
      </c>
      <c r="J59" s="101">
        <f t="shared" si="0"/>
        <v>3850</v>
      </c>
      <c r="K59" s="98" t="s">
        <v>142</v>
      </c>
      <c r="L59" s="98">
        <v>12</v>
      </c>
      <c r="M59" s="98">
        <v>1200</v>
      </c>
      <c r="N59" s="98">
        <v>100</v>
      </c>
      <c r="O59" s="189">
        <f t="shared" si="27"/>
        <v>1.7142857142857142</v>
      </c>
      <c r="P59" s="101">
        <f t="shared" si="28"/>
        <v>0.14285714285714285</v>
      </c>
      <c r="Q59" s="102">
        <v>1</v>
      </c>
      <c r="R59" s="102">
        <v>0</v>
      </c>
      <c r="S59" s="101">
        <f t="shared" si="12"/>
        <v>1</v>
      </c>
      <c r="T59" s="102">
        <v>873</v>
      </c>
      <c r="U59" s="102">
        <v>0</v>
      </c>
      <c r="V59" s="101">
        <f t="shared" si="13"/>
        <v>873</v>
      </c>
      <c r="W59" s="102">
        <v>1200</v>
      </c>
      <c r="X59" s="102">
        <v>0</v>
      </c>
      <c r="Y59" s="101">
        <f t="shared" si="14"/>
        <v>1200</v>
      </c>
      <c r="Z59" s="101">
        <f t="shared" si="15"/>
        <v>14400</v>
      </c>
      <c r="AA59" s="103">
        <f t="shared" si="16"/>
        <v>1.4125689894280158E-3</v>
      </c>
      <c r="AB59" s="101">
        <f t="shared" si="17"/>
        <v>350</v>
      </c>
      <c r="AC59" s="102">
        <v>487.91999999999996</v>
      </c>
      <c r="AD59" s="103">
        <f t="shared" si="18"/>
        <v>0.40659999999999996</v>
      </c>
      <c r="AE59" s="102">
        <v>67.38</v>
      </c>
      <c r="AF59" s="102">
        <v>3000</v>
      </c>
      <c r="AG59" s="102">
        <v>0</v>
      </c>
      <c r="AH59" s="102"/>
      <c r="AI59" s="136">
        <f t="shared" si="19"/>
        <v>0</v>
      </c>
      <c r="AJ59" s="102">
        <v>0</v>
      </c>
      <c r="AK59" s="104">
        <f t="shared" si="29"/>
        <v>8.73</v>
      </c>
      <c r="AL59" s="105">
        <f t="shared" si="30"/>
        <v>-2714.03</v>
      </c>
      <c r="AM59" s="106"/>
      <c r="AN59" s="107">
        <f t="shared" si="31"/>
        <v>1200</v>
      </c>
      <c r="AO59" s="108">
        <f t="shared" si="32"/>
        <v>350</v>
      </c>
      <c r="AP59" s="108">
        <f t="shared" si="33"/>
        <v>487.91999999999996</v>
      </c>
      <c r="AQ59" s="108">
        <f t="shared" si="34"/>
        <v>67.38</v>
      </c>
      <c r="AR59" s="108">
        <f t="shared" si="35"/>
        <v>3000</v>
      </c>
      <c r="AS59" s="108">
        <f t="array" ref="AS59">_xlfn.IFS(S59=0,AL59,S59&lt;0,AL59/-S59,S59&gt;0,AL59/S59)</f>
        <v>-2714.03</v>
      </c>
      <c r="AT59" s="103">
        <f t="shared" si="36"/>
        <v>-2.2616916666666667</v>
      </c>
      <c r="AU59" s="103">
        <f t="shared" si="37"/>
        <v>-7.7543714285714289</v>
      </c>
      <c r="AV59" s="109"/>
      <c r="AW59" s="104">
        <f t="shared" si="38"/>
        <v>-29854.33</v>
      </c>
    </row>
    <row r="60" spans="1:49" outlineLevel="1">
      <c r="A60" s="98"/>
      <c r="B60" s="262">
        <v>1007435400</v>
      </c>
      <c r="C60" s="262" t="s">
        <v>349</v>
      </c>
      <c r="D60" s="100" t="s">
        <v>93</v>
      </c>
      <c r="E60" s="101">
        <f t="shared" si="11"/>
        <v>4</v>
      </c>
      <c r="F60" s="101">
        <v>4</v>
      </c>
      <c r="G60" s="101"/>
      <c r="H60" s="101"/>
      <c r="I60" s="101">
        <v>350</v>
      </c>
      <c r="J60" s="101">
        <f t="shared" si="0"/>
        <v>1400</v>
      </c>
      <c r="K60" s="98" t="s">
        <v>142</v>
      </c>
      <c r="L60" s="98">
        <v>4</v>
      </c>
      <c r="M60" s="98">
        <v>1200</v>
      </c>
      <c r="N60" s="98">
        <v>0</v>
      </c>
      <c r="O60" s="189">
        <f t="shared" si="27"/>
        <v>0.5714285714285714</v>
      </c>
      <c r="P60" s="101">
        <f t="shared" si="28"/>
        <v>0</v>
      </c>
      <c r="Q60" s="102">
        <v>0</v>
      </c>
      <c r="R60" s="102">
        <v>0</v>
      </c>
      <c r="S60" s="101">
        <f t="shared" si="12"/>
        <v>0</v>
      </c>
      <c r="T60" s="102">
        <v>0</v>
      </c>
      <c r="U60" s="102">
        <v>0</v>
      </c>
      <c r="V60" s="101">
        <f t="shared" si="13"/>
        <v>0</v>
      </c>
      <c r="W60" s="102">
        <v>0</v>
      </c>
      <c r="X60" s="102">
        <v>0</v>
      </c>
      <c r="Y60" s="101">
        <f t="shared" si="14"/>
        <v>0</v>
      </c>
      <c r="Z60" s="101">
        <f t="shared" si="15"/>
        <v>0</v>
      </c>
      <c r="AA60" s="103">
        <f t="shared" si="16"/>
        <v>0</v>
      </c>
      <c r="AB60" s="101">
        <f t="shared" si="17"/>
        <v>0</v>
      </c>
      <c r="AC60" s="102">
        <v>0</v>
      </c>
      <c r="AD60" s="103">
        <f t="shared" si="18"/>
        <v>0</v>
      </c>
      <c r="AE60" s="102">
        <v>0</v>
      </c>
      <c r="AF60" s="102">
        <v>1000</v>
      </c>
      <c r="AG60" s="102">
        <v>0</v>
      </c>
      <c r="AH60" s="102"/>
      <c r="AI60" s="136">
        <f t="shared" si="19"/>
        <v>0</v>
      </c>
      <c r="AJ60" s="102">
        <v>0</v>
      </c>
      <c r="AK60" s="104">
        <f t="shared" si="29"/>
        <v>0</v>
      </c>
      <c r="AL60" s="105">
        <f t="shared" si="30"/>
        <v>-1000</v>
      </c>
      <c r="AM60" s="106"/>
      <c r="AN60" s="107">
        <f t="shared" si="31"/>
        <v>0</v>
      </c>
      <c r="AO60" s="108">
        <f t="shared" si="32"/>
        <v>350</v>
      </c>
      <c r="AP60" s="108">
        <f t="shared" si="33"/>
        <v>0</v>
      </c>
      <c r="AQ60" s="108">
        <f t="shared" si="34"/>
        <v>0</v>
      </c>
      <c r="AR60" s="108">
        <f t="shared" si="35"/>
        <v>0</v>
      </c>
      <c r="AS60" s="108">
        <f t="array" ref="AS60">_xlfn.IFS(S60=0,AL60,S60&lt;0,AL60/-S60,S60&gt;0,AL60/S60)</f>
        <v>-1000</v>
      </c>
      <c r="AT60" s="103">
        <f t="shared" si="36"/>
        <v>0</v>
      </c>
      <c r="AU60" s="103">
        <f t="shared" si="37"/>
        <v>-2.8571428571428572</v>
      </c>
      <c r="AV60" s="109"/>
      <c r="AW60" s="104">
        <f t="shared" si="38"/>
        <v>-4000</v>
      </c>
    </row>
    <row r="61" spans="1:49" outlineLevel="1">
      <c r="A61" s="98"/>
      <c r="B61" s="262">
        <v>1007414563</v>
      </c>
      <c r="C61" s="262" t="s">
        <v>350</v>
      </c>
      <c r="D61" s="100" t="s">
        <v>93</v>
      </c>
      <c r="E61" s="101">
        <f t="shared" si="11"/>
        <v>7</v>
      </c>
      <c r="F61" s="101">
        <v>7</v>
      </c>
      <c r="G61" s="101"/>
      <c r="H61" s="101"/>
      <c r="I61" s="101">
        <v>350</v>
      </c>
      <c r="J61" s="101">
        <f t="shared" si="0"/>
        <v>2450</v>
      </c>
      <c r="K61" s="98" t="s">
        <v>142</v>
      </c>
      <c r="L61" s="98">
        <v>7</v>
      </c>
      <c r="M61" s="98">
        <v>1200</v>
      </c>
      <c r="N61" s="98">
        <v>0</v>
      </c>
      <c r="O61" s="189">
        <f t="shared" si="27"/>
        <v>1</v>
      </c>
      <c r="P61" s="101">
        <f t="shared" si="28"/>
        <v>0</v>
      </c>
      <c r="Q61" s="102">
        <v>0</v>
      </c>
      <c r="R61" s="102">
        <v>0</v>
      </c>
      <c r="S61" s="101">
        <f t="shared" si="12"/>
        <v>0</v>
      </c>
      <c r="T61" s="102">
        <v>0</v>
      </c>
      <c r="U61" s="102">
        <v>0</v>
      </c>
      <c r="V61" s="101">
        <f t="shared" si="13"/>
        <v>0</v>
      </c>
      <c r="W61" s="102">
        <v>0</v>
      </c>
      <c r="X61" s="102">
        <v>0</v>
      </c>
      <c r="Y61" s="101">
        <f t="shared" si="14"/>
        <v>0</v>
      </c>
      <c r="Z61" s="101">
        <f t="shared" si="15"/>
        <v>0</v>
      </c>
      <c r="AA61" s="103">
        <f t="shared" si="16"/>
        <v>0</v>
      </c>
      <c r="AB61" s="101">
        <f t="shared" si="17"/>
        <v>0</v>
      </c>
      <c r="AC61" s="102">
        <v>0</v>
      </c>
      <c r="AD61" s="103">
        <f t="shared" si="18"/>
        <v>0</v>
      </c>
      <c r="AE61" s="102">
        <v>0</v>
      </c>
      <c r="AF61" s="102">
        <v>0</v>
      </c>
      <c r="AG61" s="102">
        <v>0</v>
      </c>
      <c r="AH61" s="102"/>
      <c r="AI61" s="136">
        <f t="shared" si="19"/>
        <v>0</v>
      </c>
      <c r="AJ61" s="102">
        <v>0</v>
      </c>
      <c r="AK61" s="104">
        <f t="shared" si="29"/>
        <v>0</v>
      </c>
      <c r="AL61" s="105">
        <f t="shared" si="30"/>
        <v>0</v>
      </c>
      <c r="AM61" s="106"/>
      <c r="AN61" s="107">
        <f t="shared" si="31"/>
        <v>0</v>
      </c>
      <c r="AO61" s="108">
        <f t="shared" si="32"/>
        <v>350</v>
      </c>
      <c r="AP61" s="108">
        <f t="shared" si="33"/>
        <v>0</v>
      </c>
      <c r="AQ61" s="108">
        <f t="shared" si="34"/>
        <v>0</v>
      </c>
      <c r="AR61" s="108">
        <f t="shared" si="35"/>
        <v>0</v>
      </c>
      <c r="AS61" s="108">
        <f t="array" ref="AS61">_xlfn.IFS(S61=0,AL61,S61&lt;0,AL61/-S61,S61&gt;0,AL61/S61)</f>
        <v>0</v>
      </c>
      <c r="AT61" s="103">
        <f t="shared" si="36"/>
        <v>0</v>
      </c>
      <c r="AU61" s="103">
        <f t="shared" si="37"/>
        <v>0</v>
      </c>
      <c r="AV61" s="109"/>
      <c r="AW61" s="104">
        <f t="shared" si="38"/>
        <v>0</v>
      </c>
    </row>
    <row r="62" spans="1:49" outlineLevel="1">
      <c r="A62" s="98"/>
      <c r="B62" s="262">
        <v>1007403806</v>
      </c>
      <c r="C62" s="262" t="s">
        <v>351</v>
      </c>
      <c r="D62" s="100" t="s">
        <v>93</v>
      </c>
      <c r="E62" s="101">
        <f t="shared" si="11"/>
        <v>1</v>
      </c>
      <c r="F62" s="101">
        <v>1</v>
      </c>
      <c r="G62" s="101"/>
      <c r="H62" s="101"/>
      <c r="I62" s="101">
        <v>350</v>
      </c>
      <c r="J62" s="101">
        <f t="shared" si="0"/>
        <v>350</v>
      </c>
      <c r="K62" s="98" t="s">
        <v>142</v>
      </c>
      <c r="L62" s="98">
        <v>1</v>
      </c>
      <c r="M62" s="98">
        <v>1200</v>
      </c>
      <c r="N62" s="98">
        <v>0</v>
      </c>
      <c r="O62" s="189">
        <f t="shared" si="27"/>
        <v>0.14285714285714285</v>
      </c>
      <c r="P62" s="101">
        <f t="shared" si="28"/>
        <v>0</v>
      </c>
      <c r="Q62" s="102">
        <v>0</v>
      </c>
      <c r="R62" s="102">
        <v>0</v>
      </c>
      <c r="S62" s="101">
        <f t="shared" si="12"/>
        <v>0</v>
      </c>
      <c r="T62" s="102">
        <v>0</v>
      </c>
      <c r="U62" s="102">
        <v>0</v>
      </c>
      <c r="V62" s="101">
        <f t="shared" si="13"/>
        <v>0</v>
      </c>
      <c r="W62" s="102">
        <v>0</v>
      </c>
      <c r="X62" s="102">
        <v>0</v>
      </c>
      <c r="Y62" s="101">
        <f t="shared" si="14"/>
        <v>0</v>
      </c>
      <c r="Z62" s="101">
        <f t="shared" si="15"/>
        <v>0</v>
      </c>
      <c r="AA62" s="103">
        <f t="shared" si="16"/>
        <v>0</v>
      </c>
      <c r="AB62" s="101">
        <f t="shared" si="17"/>
        <v>0</v>
      </c>
      <c r="AC62" s="102">
        <v>0</v>
      </c>
      <c r="AD62" s="103">
        <f t="shared" si="18"/>
        <v>0</v>
      </c>
      <c r="AE62" s="102">
        <v>0</v>
      </c>
      <c r="AF62" s="102">
        <v>0</v>
      </c>
      <c r="AG62" s="102">
        <v>0</v>
      </c>
      <c r="AH62" s="102"/>
      <c r="AI62" s="136">
        <f t="shared" si="19"/>
        <v>0</v>
      </c>
      <c r="AJ62" s="102">
        <v>0</v>
      </c>
      <c r="AK62" s="104">
        <f t="shared" si="29"/>
        <v>0</v>
      </c>
      <c r="AL62" s="105">
        <f t="shared" si="30"/>
        <v>0</v>
      </c>
      <c r="AM62" s="106"/>
      <c r="AN62" s="107">
        <f t="shared" si="31"/>
        <v>0</v>
      </c>
      <c r="AO62" s="108">
        <f t="shared" si="32"/>
        <v>350</v>
      </c>
      <c r="AP62" s="108">
        <f t="shared" si="33"/>
        <v>0</v>
      </c>
      <c r="AQ62" s="108">
        <f t="shared" si="34"/>
        <v>0</v>
      </c>
      <c r="AR62" s="108">
        <f t="shared" si="35"/>
        <v>0</v>
      </c>
      <c r="AS62" s="108">
        <f t="array" ref="AS62">_xlfn.IFS(S62=0,AL62,S62&lt;0,AL62/-S62,S62&gt;0,AL62/S62)</f>
        <v>0</v>
      </c>
      <c r="AT62" s="103">
        <f t="shared" si="36"/>
        <v>0</v>
      </c>
      <c r="AU62" s="103">
        <f t="shared" si="37"/>
        <v>0</v>
      </c>
      <c r="AV62" s="109"/>
      <c r="AW62" s="104">
        <f t="shared" si="38"/>
        <v>0</v>
      </c>
    </row>
    <row r="63" spans="1:49" s="124" customFormat="1" outlineLevel="1">
      <c r="A63" s="111"/>
      <c r="B63" s="112"/>
      <c r="C63" s="553" t="s">
        <v>361</v>
      </c>
      <c r="D63" s="114"/>
      <c r="E63" s="115"/>
      <c r="F63" s="115"/>
      <c r="G63" s="115"/>
      <c r="H63" s="115"/>
      <c r="I63" s="115"/>
      <c r="J63" s="115"/>
      <c r="K63" s="113"/>
      <c r="L63" s="113"/>
      <c r="M63" s="113"/>
      <c r="N63" s="113"/>
      <c r="O63" s="115"/>
      <c r="P63" s="115"/>
      <c r="Q63" s="116"/>
      <c r="R63" s="116"/>
      <c r="S63" s="115"/>
      <c r="T63" s="102"/>
      <c r="U63" s="102"/>
      <c r="V63" s="115"/>
      <c r="W63" s="116"/>
      <c r="X63" s="116"/>
      <c r="Y63" s="115"/>
      <c r="Z63" s="115"/>
      <c r="AA63" s="117"/>
      <c r="AB63" s="115"/>
      <c r="AC63" s="116"/>
      <c r="AD63" s="117"/>
      <c r="AE63" s="116">
        <v>340</v>
      </c>
      <c r="AF63" s="116"/>
      <c r="AG63" s="116"/>
      <c r="AH63" s="116"/>
      <c r="AI63" s="118"/>
      <c r="AJ63" s="116"/>
      <c r="AK63" s="119"/>
      <c r="AL63" s="120"/>
      <c r="AM63" s="121"/>
      <c r="AN63" s="122">
        <f t="shared" ref="AN63:AU63" si="39">AVERAGE(AN3:AN56)</f>
        <v>609.50130854525105</v>
      </c>
      <c r="AO63" s="122">
        <f>AVERAGE(AO3:AO62)</f>
        <v>175.22516666666675</v>
      </c>
      <c r="AP63" s="122">
        <f t="shared" si="39"/>
        <v>227.00239710198863</v>
      </c>
      <c r="AQ63" s="122">
        <f t="shared" si="39"/>
        <v>85.613153637583679</v>
      </c>
      <c r="AR63" s="122">
        <f t="shared" si="39"/>
        <v>154.4532697747598</v>
      </c>
      <c r="AS63" s="122">
        <f t="shared" si="39"/>
        <v>-126.4425932901114</v>
      </c>
      <c r="AT63" s="123">
        <f t="shared" si="39"/>
        <v>4.2627802395667741E-2</v>
      </c>
      <c r="AU63" s="122">
        <f t="shared" si="39"/>
        <v>-0.42907149857432408</v>
      </c>
      <c r="AV63" s="109"/>
      <c r="AW63" s="119"/>
    </row>
    <row r="64" spans="1:49" s="132" customFormat="1">
      <c r="A64" s="125" t="s">
        <v>106</v>
      </c>
      <c r="B64" s="126"/>
      <c r="C64" s="127"/>
      <c r="D64" s="127"/>
      <c r="E64" s="127">
        <f>SUM(E3:E62)</f>
        <v>5807</v>
      </c>
      <c r="F64" s="127">
        <f>SUM(F3:F62)</f>
        <v>843</v>
      </c>
      <c r="G64" s="127">
        <f>SUM(G3:G62)</f>
        <v>191</v>
      </c>
      <c r="H64" s="127">
        <f>SUM(H3:H62)</f>
        <v>4773</v>
      </c>
      <c r="I64" s="127"/>
      <c r="J64" s="127">
        <f>SUM(J3:J62)</f>
        <v>784625.02999999991</v>
      </c>
      <c r="K64" s="127"/>
      <c r="L64" s="127">
        <f>SUM(L3:L62)</f>
        <v>1366</v>
      </c>
      <c r="M64" s="127"/>
      <c r="N64" s="127"/>
      <c r="O64" s="443">
        <f>SUM(O3:O62)</f>
        <v>195.14285714285703</v>
      </c>
      <c r="P64" s="127"/>
      <c r="Q64" s="127">
        <f>SUM(Q3:Q62)</f>
        <v>712</v>
      </c>
      <c r="R64" s="127">
        <f t="shared" ref="Q64:AC64" si="40">SUM(R3:R62)</f>
        <v>-12</v>
      </c>
      <c r="S64" s="127">
        <f t="shared" si="40"/>
        <v>700</v>
      </c>
      <c r="T64" s="127">
        <f t="shared" si="40"/>
        <v>623893.13</v>
      </c>
      <c r="U64" s="127">
        <f t="shared" si="40"/>
        <v>-10793</v>
      </c>
      <c r="V64" s="127">
        <f t="shared" si="40"/>
        <v>613100.13</v>
      </c>
      <c r="W64" s="127">
        <f t="shared" si="40"/>
        <v>864482.03</v>
      </c>
      <c r="X64" s="127">
        <f t="shared" si="40"/>
        <v>-14966</v>
      </c>
      <c r="Y64" s="127">
        <f t="shared" si="40"/>
        <v>849516.03</v>
      </c>
      <c r="Z64" s="127">
        <f t="shared" si="40"/>
        <v>1136573.5599999998</v>
      </c>
      <c r="AA64" s="128">
        <f t="shared" si="40"/>
        <v>0.99999999999999989</v>
      </c>
      <c r="AB64" s="129">
        <f t="shared" si="40"/>
        <v>90756.229999999981</v>
      </c>
      <c r="AC64" s="129">
        <f t="shared" si="40"/>
        <v>321797.16999999981</v>
      </c>
      <c r="AD64" s="128">
        <f>AC64/Y64</f>
        <v>0.37880058602307926</v>
      </c>
      <c r="AE64" s="127">
        <f>SUM(AE3:AE62)+AE63</f>
        <v>77440.419999999925</v>
      </c>
      <c r="AF64" s="127">
        <f t="shared" ref="AE64:AL64" si="41">SUM(AF3:AF62)</f>
        <v>150375</v>
      </c>
      <c r="AG64" s="127">
        <f t="shared" si="41"/>
        <v>8172</v>
      </c>
      <c r="AH64" s="127">
        <f t="shared" si="41"/>
        <v>0</v>
      </c>
      <c r="AI64" s="127">
        <f t="shared" si="41"/>
        <v>5038.9143170426059</v>
      </c>
      <c r="AJ64" s="127">
        <f t="shared" si="41"/>
        <v>190</v>
      </c>
      <c r="AK64" s="127">
        <f t="shared" si="41"/>
        <v>6131.0012999999999</v>
      </c>
      <c r="AL64" s="127">
        <f t="shared" si="41"/>
        <v>189955.29438295765</v>
      </c>
      <c r="AM64" s="130"/>
      <c r="AN64" s="127"/>
      <c r="AO64" s="127"/>
      <c r="AP64" s="127"/>
      <c r="AQ64" s="127"/>
      <c r="AR64" s="127">
        <f>(AF64+AG64)/Q64</f>
        <v>222.67837078651687</v>
      </c>
      <c r="AS64" s="127"/>
      <c r="AT64" s="127"/>
      <c r="AU64" s="127"/>
      <c r="AV64" s="131"/>
      <c r="AW64" s="127">
        <f>SUM(AW3:AW6)</f>
        <v>1152513.841753372</v>
      </c>
    </row>
    <row r="65" spans="1:49" s="132" customFormat="1">
      <c r="A65" s="448" t="s">
        <v>319</v>
      </c>
      <c r="B65" s="449"/>
      <c r="C65" s="450"/>
      <c r="D65" s="450"/>
      <c r="E65" s="450">
        <f>SUM(E3:E8)</f>
        <v>4708</v>
      </c>
      <c r="F65" s="450">
        <f>SUM(F3:F8)</f>
        <v>645</v>
      </c>
      <c r="G65" s="450">
        <f>SUM(G3:G8)</f>
        <v>141</v>
      </c>
      <c r="H65" s="450">
        <f>SUM(H3:H8)</f>
        <v>3922</v>
      </c>
      <c r="I65" s="450"/>
      <c r="J65" s="450">
        <f>SUM(J3:J8)</f>
        <v>595399.82999999996</v>
      </c>
      <c r="K65" s="450"/>
      <c r="L65" s="450">
        <f>SUM(L3:L8)</f>
        <v>1070</v>
      </c>
      <c r="M65" s="450"/>
      <c r="N65" s="450"/>
      <c r="O65" s="450"/>
      <c r="P65" s="450"/>
      <c r="Q65" s="450">
        <f t="shared" ref="Q65:AB65" si="42">SUM(Q3:Q8)</f>
        <v>619</v>
      </c>
      <c r="R65" s="450">
        <f t="shared" si="42"/>
        <v>-9</v>
      </c>
      <c r="S65" s="450">
        <f t="shared" si="42"/>
        <v>610</v>
      </c>
      <c r="T65" s="450">
        <f t="shared" si="42"/>
        <v>543119.27</v>
      </c>
      <c r="U65" s="450">
        <f t="shared" si="42"/>
        <v>-7904</v>
      </c>
      <c r="V65" s="450">
        <f t="shared" si="42"/>
        <v>535215.27</v>
      </c>
      <c r="W65" s="450">
        <f t="shared" si="42"/>
        <v>752143.35999999999</v>
      </c>
      <c r="X65" s="450">
        <f t="shared" si="42"/>
        <v>-10966</v>
      </c>
      <c r="Y65" s="450">
        <f>SUM(Y3:Y8)</f>
        <v>741177.36</v>
      </c>
      <c r="Z65" s="450">
        <f t="shared" si="42"/>
        <v>951875.92</v>
      </c>
      <c r="AA65" s="451">
        <f t="shared" si="42"/>
        <v>0.87247012866843721</v>
      </c>
      <c r="AB65" s="452">
        <f t="shared" si="42"/>
        <v>77431.920000000013</v>
      </c>
      <c r="AC65" s="452">
        <f>SUM(AC3:AC8)</f>
        <v>281276.7699999999</v>
      </c>
      <c r="AD65" s="451">
        <f>AC65/Y65</f>
        <v>0.37949994856831554</v>
      </c>
      <c r="AE65" s="450">
        <f t="shared" ref="AE65:AL65" si="43">SUM(AE3:AE8)</f>
        <v>62764.779999999926</v>
      </c>
      <c r="AF65" s="450">
        <f>SUM(AF3:AF8)</f>
        <v>109498</v>
      </c>
      <c r="AG65" s="450">
        <f t="shared" si="43"/>
        <v>6172</v>
      </c>
      <c r="AH65" s="450">
        <f t="shared" si="43"/>
        <v>0</v>
      </c>
      <c r="AI65" s="450">
        <f t="shared" si="43"/>
        <v>4140.5032372598162</v>
      </c>
      <c r="AJ65" s="450">
        <f t="shared" si="43"/>
        <v>70</v>
      </c>
      <c r="AK65" s="450">
        <f t="shared" si="43"/>
        <v>5352.1527000000006</v>
      </c>
      <c r="AL65" s="450">
        <f t="shared" si="43"/>
        <v>194471.23406274035</v>
      </c>
      <c r="AM65" s="453"/>
      <c r="AN65" s="450"/>
      <c r="AO65" s="450"/>
      <c r="AP65" s="450"/>
      <c r="AQ65" s="450"/>
      <c r="AR65" s="450">
        <f>(AF65+AG65)/Q65</f>
        <v>186.8659127625202</v>
      </c>
      <c r="AS65" s="450"/>
      <c r="AT65" s="450"/>
      <c r="AU65" s="450"/>
      <c r="AV65" s="454"/>
      <c r="AW65" s="450">
        <f>SUM(AW3:AW7)</f>
        <v>1233540.8842137847</v>
      </c>
    </row>
    <row r="66" spans="1:49" outlineLevel="1">
      <c r="A66" s="98"/>
      <c r="B66" s="99">
        <v>846494144</v>
      </c>
      <c r="C66" s="99" t="s">
        <v>223</v>
      </c>
      <c r="D66" s="100" t="s">
        <v>225</v>
      </c>
      <c r="E66" s="101">
        <f t="shared" ref="E66:E72" si="44">SUM(F66:H66)</f>
        <v>0</v>
      </c>
      <c r="F66" s="101">
        <v>0</v>
      </c>
      <c r="G66" s="101">
        <v>0</v>
      </c>
      <c r="H66" s="101">
        <v>0</v>
      </c>
      <c r="I66" s="101">
        <v>533.55999999999995</v>
      </c>
      <c r="J66" s="101">
        <f t="shared" ref="J66:J72" si="45">E66*I66</f>
        <v>0</v>
      </c>
      <c r="K66" s="98" t="s">
        <v>142</v>
      </c>
      <c r="L66" s="98">
        <v>0</v>
      </c>
      <c r="M66" s="98">
        <v>0</v>
      </c>
      <c r="N66" s="98">
        <v>0</v>
      </c>
      <c r="O66" s="101">
        <f t="shared" ref="O66:O72" si="46">L66/7</f>
        <v>0</v>
      </c>
      <c r="P66" s="101">
        <f t="shared" ref="P66:P72" si="47">S66/7</f>
        <v>0</v>
      </c>
      <c r="Q66" s="102">
        <v>0</v>
      </c>
      <c r="R66" s="102">
        <v>0</v>
      </c>
      <c r="S66" s="101">
        <f t="shared" ref="S66" si="48">Q66+R66</f>
        <v>0</v>
      </c>
      <c r="T66" s="102">
        <v>0</v>
      </c>
      <c r="U66" s="102">
        <v>0</v>
      </c>
      <c r="V66" s="101">
        <f t="shared" ref="V66" si="49">T66+U66</f>
        <v>0</v>
      </c>
      <c r="W66" s="102">
        <v>0</v>
      </c>
      <c r="X66" s="102">
        <v>0</v>
      </c>
      <c r="Y66" s="101">
        <f t="shared" ref="Y66" si="50">W66+X66</f>
        <v>0</v>
      </c>
      <c r="Z66" s="101">
        <f t="shared" ref="Z66" si="51">L66*M66*N66/100</f>
        <v>0</v>
      </c>
      <c r="AA66" s="103">
        <f t="shared" ref="AA66" si="52">Y66/$Y$76</f>
        <v>0</v>
      </c>
      <c r="AB66" s="101">
        <f t="shared" ref="AB66" si="53">S66*I66</f>
        <v>0</v>
      </c>
      <c r="AC66" s="102">
        <v>0</v>
      </c>
      <c r="AD66" s="103">
        <f t="shared" ref="AD66" si="54">IF(Y66=0,0,AC66/Y66)</f>
        <v>0</v>
      </c>
      <c r="AE66" s="102">
        <v>0</v>
      </c>
      <c r="AF66" s="102">
        <v>0</v>
      </c>
      <c r="AG66" s="102">
        <v>0</v>
      </c>
      <c r="AH66" s="102"/>
      <c r="AI66" s="136">
        <f t="shared" ref="AI66" si="55">IFERROR($AI$76*H66/$H$76,0)</f>
        <v>0</v>
      </c>
      <c r="AJ66" s="102">
        <v>0</v>
      </c>
      <c r="AK66" s="104">
        <f t="shared" ref="AK66:AK72" si="56">V66*1%</f>
        <v>0</v>
      </c>
      <c r="AL66" s="105">
        <f t="shared" ref="AL66:AL72" si="57">Y66-AB66-AC66-AE66-AF66-AG66-AH66-AI66-AK66-AJ66</f>
        <v>0</v>
      </c>
      <c r="AM66" s="106"/>
      <c r="AN66" s="107">
        <f t="shared" ref="AN66:AN72" si="58">IF(S66=0,0,Y66/S66)</f>
        <v>0</v>
      </c>
      <c r="AO66" s="108">
        <f t="shared" ref="AO66:AO72" si="59">I66</f>
        <v>533.55999999999995</v>
      </c>
      <c r="AP66" s="108">
        <f t="shared" ref="AP66:AP72" si="60">IF(S66=0,0,AC66/S66)</f>
        <v>0</v>
      </c>
      <c r="AQ66" s="108">
        <f t="shared" ref="AQ66:AQ72" si="61">IF(Q66=0,AE66/1,AE66/Q66)</f>
        <v>0</v>
      </c>
      <c r="AR66" s="108">
        <f t="shared" ref="AR66:AR72" si="62">IF(Q66=0,0,(AF66+AG66)/Q66)</f>
        <v>0</v>
      </c>
      <c r="AS66" s="108">
        <f t="array" ref="AS66">_xlfn.IFS(S66=0,AL66,S66&lt;0,AL66/-S66,S66&gt;0,AL66/S66)</f>
        <v>0</v>
      </c>
      <c r="AT66" s="103">
        <f t="shared" ref="AT66:AT72" si="63">IF(AN66=0,0,AS66/AN66)</f>
        <v>0</v>
      </c>
      <c r="AU66" s="103">
        <f t="shared" ref="AU66:AU72" si="64">IF(AO66=0,0,AS66/AO66)</f>
        <v>0</v>
      </c>
      <c r="AV66" s="109"/>
      <c r="AW66" s="104">
        <f t="shared" ref="AW66:AW72" si="65">AS66*E66</f>
        <v>0</v>
      </c>
    </row>
    <row r="67" spans="1:49" outlineLevel="1">
      <c r="A67" s="98"/>
      <c r="B67" s="99">
        <v>846464049</v>
      </c>
      <c r="C67" s="99" t="s">
        <v>224</v>
      </c>
      <c r="D67" s="100" t="s">
        <v>225</v>
      </c>
      <c r="E67" s="101">
        <f t="shared" si="44"/>
        <v>2</v>
      </c>
      <c r="F67" s="101" t="s">
        <v>142</v>
      </c>
      <c r="G67" s="101" t="s">
        <v>142</v>
      </c>
      <c r="H67" s="101">
        <v>2</v>
      </c>
      <c r="I67" s="101">
        <v>533.55999999999995</v>
      </c>
      <c r="J67" s="101">
        <f t="shared" si="45"/>
        <v>1067.1199999999999</v>
      </c>
      <c r="K67" s="98">
        <v>999</v>
      </c>
      <c r="L67" s="98">
        <v>0</v>
      </c>
      <c r="M67" s="98">
        <v>0</v>
      </c>
      <c r="N67" s="98">
        <v>0</v>
      </c>
      <c r="O67" s="101">
        <f t="shared" si="46"/>
        <v>0</v>
      </c>
      <c r="P67" s="101">
        <f t="shared" si="47"/>
        <v>0</v>
      </c>
      <c r="Q67" s="102">
        <v>0</v>
      </c>
      <c r="R67" s="102">
        <v>0</v>
      </c>
      <c r="S67" s="101">
        <f t="shared" ref="S67:S72" si="66">Q67+R67</f>
        <v>0</v>
      </c>
      <c r="T67" s="102">
        <v>0</v>
      </c>
      <c r="U67" s="102">
        <v>0</v>
      </c>
      <c r="V67" s="101">
        <f t="shared" ref="V67:V72" si="67">T67+U67</f>
        <v>0</v>
      </c>
      <c r="W67" s="102">
        <v>0</v>
      </c>
      <c r="X67" s="102">
        <v>0</v>
      </c>
      <c r="Y67" s="101">
        <f t="shared" ref="Y67:Y72" si="68">W67+X67</f>
        <v>0</v>
      </c>
      <c r="Z67" s="101">
        <f t="shared" ref="Z67:Z72" si="69">L67*M67*N67/100</f>
        <v>0</v>
      </c>
      <c r="AA67" s="103">
        <f t="shared" ref="AA67:AA72" si="70">Y67/$Y$76</f>
        <v>0</v>
      </c>
      <c r="AB67" s="101">
        <f t="shared" ref="AB67:AB72" si="71">S67*I67</f>
        <v>0</v>
      </c>
      <c r="AC67" s="102">
        <v>0</v>
      </c>
      <c r="AD67" s="103">
        <f t="shared" ref="AD67:AD72" si="72">IF(Y67=0,0,AC67/Y67)</f>
        <v>0</v>
      </c>
      <c r="AE67" s="102">
        <v>0</v>
      </c>
      <c r="AF67" s="102">
        <v>0</v>
      </c>
      <c r="AG67" s="102">
        <v>0</v>
      </c>
      <c r="AH67" s="102"/>
      <c r="AI67" s="136">
        <f t="shared" ref="AI67:AI72" si="73">IFERROR($AI$76*H67/$H$76,0)</f>
        <v>2.1114243943191311</v>
      </c>
      <c r="AJ67" s="102">
        <v>0</v>
      </c>
      <c r="AK67" s="104">
        <f t="shared" si="56"/>
        <v>0</v>
      </c>
      <c r="AL67" s="105">
        <f t="shared" si="57"/>
        <v>-2.1114243943191311</v>
      </c>
      <c r="AM67" s="106"/>
      <c r="AN67" s="107">
        <f t="shared" si="58"/>
        <v>0</v>
      </c>
      <c r="AO67" s="108">
        <f t="shared" si="59"/>
        <v>533.55999999999995</v>
      </c>
      <c r="AP67" s="108">
        <f t="shared" si="60"/>
        <v>0</v>
      </c>
      <c r="AQ67" s="108">
        <f t="shared" si="61"/>
        <v>0</v>
      </c>
      <c r="AR67" s="108">
        <f t="shared" si="62"/>
        <v>0</v>
      </c>
      <c r="AS67" s="108">
        <f t="array" ref="AS67">_xlfn.IFS(S67=0,AL67,S67&lt;0,AL67/-S67,S67&gt;0,AL67/S67)</f>
        <v>-2.1114243943191311</v>
      </c>
      <c r="AT67" s="103">
        <f t="shared" si="63"/>
        <v>0</v>
      </c>
      <c r="AU67" s="103">
        <f t="shared" si="64"/>
        <v>-3.9572389128104271E-3</v>
      </c>
      <c r="AV67" s="109"/>
      <c r="AW67" s="104">
        <f t="shared" si="65"/>
        <v>-4.2228487886382622</v>
      </c>
    </row>
    <row r="68" spans="1:49" outlineLevel="1">
      <c r="A68" s="98"/>
      <c r="B68" s="99">
        <v>846494145</v>
      </c>
      <c r="C68" s="99" t="s">
        <v>226</v>
      </c>
      <c r="D68" s="100" t="s">
        <v>225</v>
      </c>
      <c r="E68" s="101">
        <f t="shared" si="44"/>
        <v>0</v>
      </c>
      <c r="F68" s="101">
        <v>0</v>
      </c>
      <c r="G68" s="101">
        <v>0</v>
      </c>
      <c r="H68" s="101">
        <v>0</v>
      </c>
      <c r="I68" s="101">
        <v>533.55999999999995</v>
      </c>
      <c r="J68" s="101">
        <f t="shared" si="45"/>
        <v>0</v>
      </c>
      <c r="K68" s="98" t="s">
        <v>142</v>
      </c>
      <c r="L68" s="98">
        <v>0</v>
      </c>
      <c r="M68" s="98">
        <v>0</v>
      </c>
      <c r="N68" s="98">
        <v>0</v>
      </c>
      <c r="O68" s="101">
        <f t="shared" si="46"/>
        <v>0</v>
      </c>
      <c r="P68" s="101">
        <f t="shared" si="47"/>
        <v>0</v>
      </c>
      <c r="Q68" s="102">
        <v>0</v>
      </c>
      <c r="R68" s="102">
        <v>0</v>
      </c>
      <c r="S68" s="101">
        <f t="shared" si="66"/>
        <v>0</v>
      </c>
      <c r="T68" s="102">
        <v>0</v>
      </c>
      <c r="U68" s="102">
        <v>0</v>
      </c>
      <c r="V68" s="101">
        <f t="shared" si="67"/>
        <v>0</v>
      </c>
      <c r="W68" s="102">
        <v>0</v>
      </c>
      <c r="X68" s="102">
        <v>0</v>
      </c>
      <c r="Y68" s="101">
        <f t="shared" si="68"/>
        <v>0</v>
      </c>
      <c r="Z68" s="101">
        <f t="shared" si="69"/>
        <v>0</v>
      </c>
      <c r="AA68" s="103">
        <f t="shared" si="70"/>
        <v>0</v>
      </c>
      <c r="AB68" s="101">
        <f t="shared" si="71"/>
        <v>0</v>
      </c>
      <c r="AC68" s="102">
        <v>0</v>
      </c>
      <c r="AD68" s="103">
        <f t="shared" si="72"/>
        <v>0</v>
      </c>
      <c r="AE68" s="102">
        <v>0</v>
      </c>
      <c r="AF68" s="102">
        <v>0</v>
      </c>
      <c r="AG68" s="102">
        <v>0</v>
      </c>
      <c r="AH68" s="102"/>
      <c r="AI68" s="136">
        <f t="shared" si="73"/>
        <v>0</v>
      </c>
      <c r="AJ68" s="102">
        <v>0</v>
      </c>
      <c r="AK68" s="104">
        <f t="shared" si="56"/>
        <v>0</v>
      </c>
      <c r="AL68" s="105">
        <f t="shared" si="57"/>
        <v>0</v>
      </c>
      <c r="AM68" s="106"/>
      <c r="AN68" s="107">
        <f t="shared" si="58"/>
        <v>0</v>
      </c>
      <c r="AO68" s="108">
        <f t="shared" si="59"/>
        <v>533.55999999999995</v>
      </c>
      <c r="AP68" s="108">
        <f t="shared" si="60"/>
        <v>0</v>
      </c>
      <c r="AQ68" s="108">
        <f t="shared" si="61"/>
        <v>0</v>
      </c>
      <c r="AR68" s="108">
        <f t="shared" si="62"/>
        <v>0</v>
      </c>
      <c r="AS68" s="108">
        <f t="array" ref="AS68">_xlfn.IFS(S68=0,AL68,S68&lt;0,AL68/-S68,S68&gt;0,AL68/S68)</f>
        <v>0</v>
      </c>
      <c r="AT68" s="103">
        <f t="shared" si="63"/>
        <v>0</v>
      </c>
      <c r="AU68" s="103">
        <f t="shared" si="64"/>
        <v>0</v>
      </c>
      <c r="AV68" s="109"/>
      <c r="AW68" s="104">
        <f t="shared" si="65"/>
        <v>0</v>
      </c>
    </row>
    <row r="69" spans="1:49" outlineLevel="1">
      <c r="A69" s="98"/>
      <c r="B69" s="99">
        <v>847068670</v>
      </c>
      <c r="C69" s="99" t="s">
        <v>227</v>
      </c>
      <c r="D69" s="100" t="s">
        <v>225</v>
      </c>
      <c r="E69" s="101">
        <f t="shared" si="44"/>
        <v>1</v>
      </c>
      <c r="F69" s="101" t="s">
        <v>142</v>
      </c>
      <c r="G69" s="101" t="s">
        <v>142</v>
      </c>
      <c r="H69" s="101">
        <v>1</v>
      </c>
      <c r="I69" s="101">
        <v>326.89</v>
      </c>
      <c r="J69" s="101">
        <f t="shared" si="45"/>
        <v>326.89</v>
      </c>
      <c r="K69" s="98">
        <v>999</v>
      </c>
      <c r="L69" s="98">
        <v>0</v>
      </c>
      <c r="M69" s="98">
        <v>0</v>
      </c>
      <c r="N69" s="98">
        <v>0</v>
      </c>
      <c r="O69" s="101">
        <f t="shared" si="46"/>
        <v>0</v>
      </c>
      <c r="P69" s="101">
        <f t="shared" si="47"/>
        <v>0</v>
      </c>
      <c r="Q69" s="102">
        <v>0</v>
      </c>
      <c r="R69" s="102">
        <v>0</v>
      </c>
      <c r="S69" s="101">
        <f t="shared" si="66"/>
        <v>0</v>
      </c>
      <c r="T69" s="102">
        <v>0</v>
      </c>
      <c r="U69" s="102">
        <v>0</v>
      </c>
      <c r="V69" s="101">
        <f t="shared" si="67"/>
        <v>0</v>
      </c>
      <c r="W69" s="102">
        <v>0</v>
      </c>
      <c r="X69" s="102">
        <v>0</v>
      </c>
      <c r="Y69" s="101">
        <f t="shared" si="68"/>
        <v>0</v>
      </c>
      <c r="Z69" s="101">
        <f t="shared" si="69"/>
        <v>0</v>
      </c>
      <c r="AA69" s="103">
        <f t="shared" si="70"/>
        <v>0</v>
      </c>
      <c r="AB69" s="101">
        <f t="shared" si="71"/>
        <v>0</v>
      </c>
      <c r="AC69" s="102">
        <v>0</v>
      </c>
      <c r="AD69" s="103">
        <f t="shared" si="72"/>
        <v>0</v>
      </c>
      <c r="AE69" s="102">
        <v>0</v>
      </c>
      <c r="AF69" s="102">
        <v>0</v>
      </c>
      <c r="AG69" s="102">
        <v>0</v>
      </c>
      <c r="AH69" s="102"/>
      <c r="AI69" s="136">
        <f t="shared" si="73"/>
        <v>1.0557121971595655</v>
      </c>
      <c r="AJ69" s="102">
        <v>0</v>
      </c>
      <c r="AK69" s="104">
        <f t="shared" si="56"/>
        <v>0</v>
      </c>
      <c r="AL69" s="105">
        <f t="shared" si="57"/>
        <v>-1.0557121971595655</v>
      </c>
      <c r="AM69" s="106"/>
      <c r="AN69" s="107">
        <f t="shared" si="58"/>
        <v>0</v>
      </c>
      <c r="AO69" s="108">
        <f t="shared" si="59"/>
        <v>326.89</v>
      </c>
      <c r="AP69" s="108">
        <f t="shared" si="60"/>
        <v>0</v>
      </c>
      <c r="AQ69" s="108">
        <f t="shared" si="61"/>
        <v>0</v>
      </c>
      <c r="AR69" s="108">
        <f t="shared" si="62"/>
        <v>0</v>
      </c>
      <c r="AS69" s="108">
        <f t="array" ref="AS69">_xlfn.IFS(S69=0,AL69,S69&lt;0,AL69/-S69,S69&gt;0,AL69/S69)</f>
        <v>-1.0557121971595655</v>
      </c>
      <c r="AT69" s="103">
        <f t="shared" si="63"/>
        <v>0</v>
      </c>
      <c r="AU69" s="103">
        <f t="shared" si="64"/>
        <v>-3.2295640648522914E-3</v>
      </c>
      <c r="AV69" s="109"/>
      <c r="AW69" s="104">
        <f t="shared" si="65"/>
        <v>-1.0557121971595655</v>
      </c>
    </row>
    <row r="70" spans="1:49" outlineLevel="1">
      <c r="A70" s="98"/>
      <c r="B70" s="99">
        <v>847068668</v>
      </c>
      <c r="C70" s="99" t="s">
        <v>228</v>
      </c>
      <c r="D70" s="100" t="s">
        <v>225</v>
      </c>
      <c r="E70" s="101">
        <f t="shared" si="44"/>
        <v>8</v>
      </c>
      <c r="F70" s="101" t="s">
        <v>142</v>
      </c>
      <c r="G70" s="101" t="s">
        <v>142</v>
      </c>
      <c r="H70" s="101">
        <v>8</v>
      </c>
      <c r="I70" s="101">
        <v>326.89</v>
      </c>
      <c r="J70" s="101">
        <f t="shared" si="45"/>
        <v>2615.12</v>
      </c>
      <c r="K70" s="98">
        <v>999</v>
      </c>
      <c r="L70" s="98">
        <v>0</v>
      </c>
      <c r="M70" s="98">
        <v>0</v>
      </c>
      <c r="N70" s="98">
        <v>0</v>
      </c>
      <c r="O70" s="101">
        <f t="shared" si="46"/>
        <v>0</v>
      </c>
      <c r="P70" s="101">
        <f t="shared" si="47"/>
        <v>0</v>
      </c>
      <c r="Q70" s="102">
        <v>0</v>
      </c>
      <c r="R70" s="102">
        <v>0</v>
      </c>
      <c r="S70" s="101">
        <f t="shared" si="66"/>
        <v>0</v>
      </c>
      <c r="T70" s="102">
        <v>0</v>
      </c>
      <c r="U70" s="102">
        <v>0</v>
      </c>
      <c r="V70" s="101">
        <f t="shared" si="67"/>
        <v>0</v>
      </c>
      <c r="W70" s="102">
        <v>0</v>
      </c>
      <c r="X70" s="102">
        <v>0</v>
      </c>
      <c r="Y70" s="101">
        <f t="shared" si="68"/>
        <v>0</v>
      </c>
      <c r="Z70" s="101">
        <f t="shared" si="69"/>
        <v>0</v>
      </c>
      <c r="AA70" s="103">
        <f t="shared" si="70"/>
        <v>0</v>
      </c>
      <c r="AB70" s="101">
        <f t="shared" si="71"/>
        <v>0</v>
      </c>
      <c r="AC70" s="102">
        <v>0</v>
      </c>
      <c r="AD70" s="103">
        <f t="shared" si="72"/>
        <v>0</v>
      </c>
      <c r="AE70" s="102">
        <v>0</v>
      </c>
      <c r="AF70" s="102">
        <v>0</v>
      </c>
      <c r="AG70" s="102">
        <v>0</v>
      </c>
      <c r="AH70" s="102"/>
      <c r="AI70" s="136">
        <f t="shared" si="73"/>
        <v>8.4456975772765244</v>
      </c>
      <c r="AJ70" s="102">
        <v>0</v>
      </c>
      <c r="AK70" s="104">
        <f t="shared" si="56"/>
        <v>0</v>
      </c>
      <c r="AL70" s="105">
        <f t="shared" si="57"/>
        <v>-8.4456975772765244</v>
      </c>
      <c r="AM70" s="106"/>
      <c r="AN70" s="107">
        <f t="shared" si="58"/>
        <v>0</v>
      </c>
      <c r="AO70" s="108">
        <f t="shared" si="59"/>
        <v>326.89</v>
      </c>
      <c r="AP70" s="108">
        <f t="shared" si="60"/>
        <v>0</v>
      </c>
      <c r="AQ70" s="108">
        <f t="shared" si="61"/>
        <v>0</v>
      </c>
      <c r="AR70" s="108">
        <f t="shared" si="62"/>
        <v>0</v>
      </c>
      <c r="AS70" s="108">
        <f t="array" ref="AS70">_xlfn.IFS(S70=0,AL70,S70&lt;0,AL70/-S70,S70&gt;0,AL70/S70)</f>
        <v>-8.4456975772765244</v>
      </c>
      <c r="AT70" s="103">
        <f t="shared" si="63"/>
        <v>0</v>
      </c>
      <c r="AU70" s="103">
        <f t="shared" si="64"/>
        <v>-2.5836512518818331E-2</v>
      </c>
      <c r="AV70" s="109"/>
      <c r="AW70" s="104">
        <f t="shared" si="65"/>
        <v>-67.565580618212195</v>
      </c>
    </row>
    <row r="71" spans="1:49" outlineLevel="1">
      <c r="A71" s="98"/>
      <c r="B71" s="99">
        <v>847068669</v>
      </c>
      <c r="C71" s="99" t="s">
        <v>229</v>
      </c>
      <c r="D71" s="100" t="s">
        <v>225</v>
      </c>
      <c r="E71" s="101">
        <f t="shared" si="44"/>
        <v>3</v>
      </c>
      <c r="F71" s="101" t="s">
        <v>142</v>
      </c>
      <c r="G71" s="101" t="s">
        <v>142</v>
      </c>
      <c r="H71" s="101">
        <v>3</v>
      </c>
      <c r="I71" s="101">
        <v>326.89</v>
      </c>
      <c r="J71" s="101">
        <f t="shared" si="45"/>
        <v>980.67</v>
      </c>
      <c r="K71" s="98">
        <v>999</v>
      </c>
      <c r="L71" s="98">
        <v>0</v>
      </c>
      <c r="M71" s="98">
        <v>0</v>
      </c>
      <c r="N71" s="98">
        <v>0</v>
      </c>
      <c r="O71" s="101">
        <f t="shared" si="46"/>
        <v>0</v>
      </c>
      <c r="P71" s="101">
        <f t="shared" si="47"/>
        <v>0</v>
      </c>
      <c r="Q71" s="102">
        <v>0</v>
      </c>
      <c r="R71" s="102">
        <v>0</v>
      </c>
      <c r="S71" s="101">
        <f t="shared" si="66"/>
        <v>0</v>
      </c>
      <c r="T71" s="102">
        <v>0</v>
      </c>
      <c r="U71" s="102">
        <v>0</v>
      </c>
      <c r="V71" s="101">
        <f t="shared" si="67"/>
        <v>0</v>
      </c>
      <c r="W71" s="102">
        <v>0</v>
      </c>
      <c r="X71" s="102">
        <v>0</v>
      </c>
      <c r="Y71" s="101">
        <f t="shared" si="68"/>
        <v>0</v>
      </c>
      <c r="Z71" s="101">
        <f t="shared" si="69"/>
        <v>0</v>
      </c>
      <c r="AA71" s="103">
        <f t="shared" si="70"/>
        <v>0</v>
      </c>
      <c r="AB71" s="101">
        <f t="shared" si="71"/>
        <v>0</v>
      </c>
      <c r="AC71" s="102">
        <v>0</v>
      </c>
      <c r="AD71" s="103">
        <f t="shared" si="72"/>
        <v>0</v>
      </c>
      <c r="AE71" s="102">
        <v>0</v>
      </c>
      <c r="AF71" s="102">
        <v>0</v>
      </c>
      <c r="AG71" s="102">
        <v>0</v>
      </c>
      <c r="AH71" s="102"/>
      <c r="AI71" s="136">
        <f t="shared" si="73"/>
        <v>3.1671365914786969</v>
      </c>
      <c r="AJ71" s="102">
        <v>0</v>
      </c>
      <c r="AK71" s="104">
        <f t="shared" si="56"/>
        <v>0</v>
      </c>
      <c r="AL71" s="105">
        <f t="shared" si="57"/>
        <v>-3.1671365914786969</v>
      </c>
      <c r="AM71" s="106"/>
      <c r="AN71" s="107">
        <f t="shared" si="58"/>
        <v>0</v>
      </c>
      <c r="AO71" s="108">
        <f t="shared" si="59"/>
        <v>326.89</v>
      </c>
      <c r="AP71" s="108">
        <f t="shared" si="60"/>
        <v>0</v>
      </c>
      <c r="AQ71" s="108">
        <f t="shared" si="61"/>
        <v>0</v>
      </c>
      <c r="AR71" s="108">
        <f t="shared" si="62"/>
        <v>0</v>
      </c>
      <c r="AS71" s="108">
        <f t="array" ref="AS71">_xlfn.IFS(S71=0,AL71,S71&lt;0,AL71/-S71,S71&gt;0,AL71/S71)</f>
        <v>-3.1671365914786969</v>
      </c>
      <c r="AT71" s="103">
        <f t="shared" si="63"/>
        <v>0</v>
      </c>
      <c r="AU71" s="103">
        <f t="shared" si="64"/>
        <v>-9.6886921945568746E-3</v>
      </c>
      <c r="AV71" s="109"/>
      <c r="AW71" s="104">
        <f t="shared" si="65"/>
        <v>-9.501409774436091</v>
      </c>
    </row>
    <row r="72" spans="1:49" outlineLevel="1">
      <c r="A72" s="98"/>
      <c r="B72" s="99">
        <v>847068666</v>
      </c>
      <c r="C72" s="99" t="s">
        <v>230</v>
      </c>
      <c r="D72" s="100" t="s">
        <v>225</v>
      </c>
      <c r="E72" s="101">
        <f t="shared" si="44"/>
        <v>1</v>
      </c>
      <c r="F72" s="101" t="s">
        <v>142</v>
      </c>
      <c r="G72" s="101" t="s">
        <v>142</v>
      </c>
      <c r="H72" s="101">
        <v>1</v>
      </c>
      <c r="I72" s="101">
        <v>326.89</v>
      </c>
      <c r="J72" s="101">
        <f t="shared" si="45"/>
        <v>326.89</v>
      </c>
      <c r="K72" s="98">
        <v>999</v>
      </c>
      <c r="L72" s="98">
        <v>0</v>
      </c>
      <c r="M72" s="98">
        <v>0</v>
      </c>
      <c r="N72" s="98">
        <v>0</v>
      </c>
      <c r="O72" s="101">
        <f t="shared" si="46"/>
        <v>0</v>
      </c>
      <c r="P72" s="101">
        <f t="shared" si="47"/>
        <v>0</v>
      </c>
      <c r="Q72" s="102">
        <v>0</v>
      </c>
      <c r="R72" s="102">
        <v>0</v>
      </c>
      <c r="S72" s="101">
        <f t="shared" si="66"/>
        <v>0</v>
      </c>
      <c r="T72" s="102">
        <v>0</v>
      </c>
      <c r="U72" s="102">
        <v>0</v>
      </c>
      <c r="V72" s="101">
        <f t="shared" si="67"/>
        <v>0</v>
      </c>
      <c r="W72" s="102">
        <v>0</v>
      </c>
      <c r="X72" s="102">
        <v>0</v>
      </c>
      <c r="Y72" s="101">
        <f t="shared" si="68"/>
        <v>0</v>
      </c>
      <c r="Z72" s="101">
        <f t="shared" si="69"/>
        <v>0</v>
      </c>
      <c r="AA72" s="103">
        <f t="shared" si="70"/>
        <v>0</v>
      </c>
      <c r="AB72" s="101">
        <f t="shared" si="71"/>
        <v>0</v>
      </c>
      <c r="AC72" s="102">
        <v>0</v>
      </c>
      <c r="AD72" s="103">
        <f t="shared" si="72"/>
        <v>0</v>
      </c>
      <c r="AE72" s="102">
        <v>0</v>
      </c>
      <c r="AF72" s="102">
        <v>0</v>
      </c>
      <c r="AG72" s="102">
        <v>0</v>
      </c>
      <c r="AH72" s="102"/>
      <c r="AI72" s="136">
        <f t="shared" si="73"/>
        <v>1.0557121971595655</v>
      </c>
      <c r="AJ72" s="102">
        <v>0</v>
      </c>
      <c r="AK72" s="104">
        <f t="shared" si="56"/>
        <v>0</v>
      </c>
      <c r="AL72" s="105">
        <f t="shared" si="57"/>
        <v>-1.0557121971595655</v>
      </c>
      <c r="AM72" s="106"/>
      <c r="AN72" s="107">
        <f t="shared" si="58"/>
        <v>0</v>
      </c>
      <c r="AO72" s="108">
        <f t="shared" si="59"/>
        <v>326.89</v>
      </c>
      <c r="AP72" s="108">
        <f t="shared" si="60"/>
        <v>0</v>
      </c>
      <c r="AQ72" s="108">
        <f t="shared" si="61"/>
        <v>0</v>
      </c>
      <c r="AR72" s="108">
        <f t="shared" si="62"/>
        <v>0</v>
      </c>
      <c r="AS72" s="108">
        <f t="array" ref="AS72">_xlfn.IFS(S72=0,AL72,S72&lt;0,AL72/-S72,S72&gt;0,AL72/S72)</f>
        <v>-1.0557121971595655</v>
      </c>
      <c r="AT72" s="103">
        <f t="shared" si="63"/>
        <v>0</v>
      </c>
      <c r="AU72" s="103">
        <f t="shared" si="64"/>
        <v>-3.2295640648522914E-3</v>
      </c>
      <c r="AV72" s="109"/>
      <c r="AW72" s="104">
        <f t="shared" si="65"/>
        <v>-1.0557121971595655</v>
      </c>
    </row>
    <row r="73" spans="1:49">
      <c r="A73" s="142"/>
      <c r="B73" s="110"/>
      <c r="C73" s="98"/>
      <c r="D73" s="142"/>
      <c r="E73" s="101"/>
      <c r="F73" s="101"/>
      <c r="G73" s="101"/>
      <c r="H73" s="101"/>
      <c r="I73" s="101"/>
      <c r="J73" s="101"/>
      <c r="K73" s="143"/>
      <c r="L73" s="144"/>
      <c r="M73" s="144"/>
      <c r="N73" s="144"/>
      <c r="O73" s="143"/>
      <c r="P73" s="143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3"/>
      <c r="AB73" s="101"/>
      <c r="AC73" s="101"/>
      <c r="AD73" s="103"/>
      <c r="AE73" s="101"/>
      <c r="AF73" s="102"/>
      <c r="AG73" s="102"/>
      <c r="AH73" s="102"/>
      <c r="AI73" s="136"/>
      <c r="AJ73" s="102"/>
      <c r="AK73" s="104"/>
      <c r="AL73" s="105"/>
      <c r="AM73" s="106"/>
      <c r="AN73" s="145">
        <f t="shared" ref="AN73:AU73" si="74">AVERAGE(AN66:AN72)</f>
        <v>0</v>
      </c>
      <c r="AO73" s="145">
        <f t="shared" si="74"/>
        <v>415.46285714285705</v>
      </c>
      <c r="AP73" s="145">
        <f t="shared" si="74"/>
        <v>0</v>
      </c>
      <c r="AQ73" s="145">
        <f t="shared" si="74"/>
        <v>0</v>
      </c>
      <c r="AR73" s="145">
        <f t="shared" si="74"/>
        <v>0</v>
      </c>
      <c r="AS73" s="145">
        <f t="shared" si="74"/>
        <v>-2.262240422484783</v>
      </c>
      <c r="AT73" s="146">
        <f t="shared" si="74"/>
        <v>0</v>
      </c>
      <c r="AU73" s="146">
        <f t="shared" si="74"/>
        <v>-6.5630816794128881E-3</v>
      </c>
      <c r="AV73" s="109"/>
      <c r="AW73" s="104"/>
    </row>
    <row r="74" spans="1:49" s="155" customFormat="1" ht="15" customHeight="1">
      <c r="A74" s="147" t="s">
        <v>107</v>
      </c>
      <c r="B74" s="148"/>
      <c r="C74" s="149"/>
      <c r="D74" s="149"/>
      <c r="E74" s="149">
        <f>SUM(E66:E72)</f>
        <v>15</v>
      </c>
      <c r="F74" s="149">
        <f>SUM(F66:F72)</f>
        <v>0</v>
      </c>
      <c r="G74" s="149">
        <f>SUM(G66:G72)</f>
        <v>0</v>
      </c>
      <c r="H74" s="149">
        <f>SUM(H66:H72)</f>
        <v>15</v>
      </c>
      <c r="I74" s="149"/>
      <c r="J74" s="149">
        <f>SUM(J66:J72)</f>
        <v>5316.69</v>
      </c>
      <c r="K74" s="149"/>
      <c r="L74" s="149">
        <f>SUM(L66:L72)</f>
        <v>0</v>
      </c>
      <c r="M74" s="149"/>
      <c r="N74" s="149"/>
      <c r="O74" s="149"/>
      <c r="P74" s="149"/>
      <c r="Q74" s="149">
        <f t="shared" ref="Q74:AC74" si="75">SUM(Q66:Q72)</f>
        <v>0</v>
      </c>
      <c r="R74" s="149">
        <f t="shared" si="75"/>
        <v>0</v>
      </c>
      <c r="S74" s="149">
        <f t="shared" si="75"/>
        <v>0</v>
      </c>
      <c r="T74" s="149">
        <f t="shared" si="75"/>
        <v>0</v>
      </c>
      <c r="U74" s="149">
        <f t="shared" si="75"/>
        <v>0</v>
      </c>
      <c r="V74" s="149">
        <f t="shared" si="75"/>
        <v>0</v>
      </c>
      <c r="W74" s="149">
        <f t="shared" si="75"/>
        <v>0</v>
      </c>
      <c r="X74" s="149">
        <f t="shared" si="75"/>
        <v>0</v>
      </c>
      <c r="Y74" s="149">
        <f t="shared" si="75"/>
        <v>0</v>
      </c>
      <c r="Z74" s="149">
        <f t="shared" si="75"/>
        <v>0</v>
      </c>
      <c r="AA74" s="150">
        <f t="shared" si="75"/>
        <v>0</v>
      </c>
      <c r="AB74" s="151">
        <f t="shared" si="75"/>
        <v>0</v>
      </c>
      <c r="AC74" s="149">
        <f t="shared" si="75"/>
        <v>0</v>
      </c>
      <c r="AD74" s="150" t="e">
        <f>AC74/Y74</f>
        <v>#DIV/0!</v>
      </c>
      <c r="AE74" s="149">
        <f t="shared" ref="AE74:AL74" si="76">SUM(AE66:AE72)</f>
        <v>0</v>
      </c>
      <c r="AF74" s="149">
        <f t="shared" si="76"/>
        <v>0</v>
      </c>
      <c r="AG74" s="149">
        <f t="shared" si="76"/>
        <v>0</v>
      </c>
      <c r="AH74" s="149">
        <f t="shared" si="76"/>
        <v>0</v>
      </c>
      <c r="AI74" s="152">
        <f t="shared" si="76"/>
        <v>15.835682957393482</v>
      </c>
      <c r="AJ74" s="149">
        <f t="shared" si="76"/>
        <v>0</v>
      </c>
      <c r="AK74" s="149">
        <f t="shared" si="76"/>
        <v>0</v>
      </c>
      <c r="AL74" s="149">
        <f t="shared" si="76"/>
        <v>-15.835682957393482</v>
      </c>
      <c r="AM74" s="153"/>
      <c r="AN74" s="149"/>
      <c r="AO74" s="149"/>
      <c r="AP74" s="149"/>
      <c r="AQ74" s="149"/>
      <c r="AR74" s="149" t="e">
        <f>(AF74+AG74)/Q74</f>
        <v>#DIV/0!</v>
      </c>
      <c r="AS74" s="149"/>
      <c r="AT74" s="149"/>
      <c r="AU74" s="149"/>
      <c r="AV74" s="154"/>
      <c r="AW74" s="149">
        <f>SUM(AW66:AW72)</f>
        <v>-83.401263575605682</v>
      </c>
    </row>
    <row r="75" spans="1:49" s="159" customFormat="1">
      <c r="A75" s="156"/>
      <c r="B75" s="157"/>
      <c r="C75" s="158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62"/>
      <c r="AF75" s="191"/>
      <c r="AG75" s="191"/>
      <c r="AH75" s="474"/>
      <c r="AI75" s="166"/>
      <c r="AJ75" s="167"/>
      <c r="AM75" s="168"/>
      <c r="AN75" s="160"/>
      <c r="AO75" s="160"/>
      <c r="AP75" s="160"/>
      <c r="AQ75" s="160"/>
      <c r="AR75" s="160"/>
      <c r="AS75" s="160"/>
      <c r="AT75" s="160"/>
      <c r="AU75" s="160"/>
      <c r="AV75" s="169"/>
    </row>
    <row r="76" spans="1:49" s="178" customFormat="1">
      <c r="A76" s="170" t="s">
        <v>7</v>
      </c>
      <c r="B76" s="171"/>
      <c r="C76" s="172"/>
      <c r="D76" s="172"/>
      <c r="E76" s="172">
        <f t="shared" ref="E76:AC76" si="77">E64+E74</f>
        <v>5822</v>
      </c>
      <c r="F76" s="172">
        <f t="shared" si="77"/>
        <v>843</v>
      </c>
      <c r="G76" s="172">
        <f t="shared" si="77"/>
        <v>191</v>
      </c>
      <c r="H76" s="172">
        <f t="shared" si="77"/>
        <v>4788</v>
      </c>
      <c r="I76" s="172">
        <f t="shared" si="77"/>
        <v>0</v>
      </c>
      <c r="J76" s="172">
        <f t="shared" si="77"/>
        <v>789941.71999999986</v>
      </c>
      <c r="K76" s="172">
        <f t="shared" si="77"/>
        <v>0</v>
      </c>
      <c r="L76" s="172">
        <f t="shared" si="77"/>
        <v>1366</v>
      </c>
      <c r="M76" s="172">
        <f t="shared" si="77"/>
        <v>0</v>
      </c>
      <c r="N76" s="172">
        <f t="shared" si="77"/>
        <v>0</v>
      </c>
      <c r="O76" s="172">
        <f t="shared" si="77"/>
        <v>195.14285714285703</v>
      </c>
      <c r="P76" s="172">
        <f t="shared" si="77"/>
        <v>0</v>
      </c>
      <c r="Q76" s="172">
        <f t="shared" si="77"/>
        <v>712</v>
      </c>
      <c r="R76" s="172">
        <f t="shared" si="77"/>
        <v>-12</v>
      </c>
      <c r="S76" s="172">
        <f t="shared" si="77"/>
        <v>700</v>
      </c>
      <c r="T76" s="172">
        <f t="shared" si="77"/>
        <v>623893.13</v>
      </c>
      <c r="U76" s="172">
        <f t="shared" si="77"/>
        <v>-10793</v>
      </c>
      <c r="V76" s="172">
        <f t="shared" si="77"/>
        <v>613100.13</v>
      </c>
      <c r="W76" s="172">
        <f t="shared" si="77"/>
        <v>864482.03</v>
      </c>
      <c r="X76" s="172">
        <f t="shared" si="77"/>
        <v>-14966</v>
      </c>
      <c r="Y76" s="172">
        <f t="shared" si="77"/>
        <v>849516.03</v>
      </c>
      <c r="Z76" s="172">
        <f t="shared" si="77"/>
        <v>1136573.5599999998</v>
      </c>
      <c r="AA76" s="173">
        <f t="shared" si="77"/>
        <v>0.99999999999999989</v>
      </c>
      <c r="AB76" s="174">
        <f t="shared" si="77"/>
        <v>90756.229999999981</v>
      </c>
      <c r="AC76" s="172">
        <f t="shared" si="77"/>
        <v>321797.16999999981</v>
      </c>
      <c r="AD76" s="173">
        <f>AC76/Y76</f>
        <v>0.37880058602307926</v>
      </c>
      <c r="AE76" s="174">
        <f>AE64+AE74</f>
        <v>77440.419999999925</v>
      </c>
      <c r="AF76" s="175">
        <f>AF64+AF74</f>
        <v>150375</v>
      </c>
      <c r="AG76" s="175">
        <f>AG64+AG74</f>
        <v>8172</v>
      </c>
      <c r="AH76" s="175">
        <f>AH64+AH74</f>
        <v>0</v>
      </c>
      <c r="AI76" s="176">
        <v>5054.75</v>
      </c>
      <c r="AJ76" s="172">
        <f>AJ64+AJ74</f>
        <v>190</v>
      </c>
      <c r="AK76" s="172">
        <f>AK64+AK74</f>
        <v>6131.0012999999999</v>
      </c>
      <c r="AL76" s="172">
        <f>AL64+AL74</f>
        <v>189939.45870000025</v>
      </c>
      <c r="AM76" s="172"/>
      <c r="AN76" s="172"/>
      <c r="AO76" s="172"/>
      <c r="AP76" s="172"/>
      <c r="AQ76" s="172"/>
      <c r="AR76" s="172">
        <f>(AF76+AG76)/Q76</f>
        <v>222.67837078651687</v>
      </c>
      <c r="AS76" s="172"/>
      <c r="AT76" s="172"/>
      <c r="AU76" s="172"/>
      <c r="AV76" s="177"/>
      <c r="AW76" s="172">
        <f>AW64+AW74</f>
        <v>1152430.4404897965</v>
      </c>
    </row>
    <row r="77" spans="1:49" s="159" customFormat="1">
      <c r="A77" s="158"/>
      <c r="B77" s="157"/>
      <c r="C77" s="179"/>
      <c r="D77" s="158"/>
      <c r="L77" s="160"/>
      <c r="M77" s="160"/>
      <c r="N77" s="160"/>
      <c r="P77" s="161"/>
      <c r="Q77" s="162"/>
      <c r="R77" s="162"/>
      <c r="S77" s="163"/>
      <c r="T77" s="163"/>
      <c r="U77" s="163"/>
      <c r="V77" s="163"/>
      <c r="W77" s="162"/>
      <c r="X77" s="163"/>
      <c r="Y77" s="163"/>
      <c r="Z77" s="163"/>
      <c r="AC77" s="164"/>
      <c r="AE77" s="180"/>
      <c r="AF77" s="191"/>
      <c r="AG77" s="191"/>
      <c r="AH77" s="474"/>
      <c r="AI77" s="166"/>
      <c r="AJ77" s="167"/>
      <c r="AM77" s="168"/>
      <c r="AN77" s="168"/>
      <c r="AO77" s="168"/>
      <c r="AP77" s="168"/>
      <c r="AQ77" s="168"/>
      <c r="AR77" s="168"/>
      <c r="AS77" s="168"/>
      <c r="AT77" s="168"/>
      <c r="AU77" s="168"/>
      <c r="AV77" s="169"/>
    </row>
    <row r="78" spans="1:49">
      <c r="C78" s="182"/>
      <c r="D78" s="182"/>
    </row>
    <row r="79" spans="1:49">
      <c r="C79" s="182"/>
      <c r="D79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73:M73 K3:K63">
    <cfRule type="cellIs" dxfId="137" priority="8" operator="greaterThan">
      <formula>120</formula>
    </cfRule>
  </conditionalFormatting>
  <conditionalFormatting sqref="O73">
    <cfRule type="cellIs" dxfId="136" priority="7" operator="between">
      <formula>0.000001</formula>
      <formula>25</formula>
    </cfRule>
  </conditionalFormatting>
  <conditionalFormatting sqref="AA75 AA77:AA1048576">
    <cfRule type="cellIs" dxfId="135" priority="9" operator="greaterThan">
      <formula>0.23</formula>
    </cfRule>
  </conditionalFormatting>
  <conditionalFormatting sqref="AA1">
    <cfRule type="cellIs" dxfId="134" priority="6" operator="greaterThan">
      <formula>0.23</formula>
    </cfRule>
  </conditionalFormatting>
  <conditionalFormatting sqref="Y73:AA73 Y3:AA6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{B7976546-4C59-4ADA-9E06-8A4C4EEDE55A}</x14:id>
        </ext>
      </extLst>
    </cfRule>
  </conditionalFormatting>
  <conditionalFormatting sqref="AW3:AW63 AW73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{8E822C8C-474F-4020-86A3-19F80221ED1F}</x14:id>
        </ext>
      </extLst>
    </cfRule>
  </conditionalFormatting>
  <conditionalFormatting sqref="AL3:AL63 AL73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{7EA8F6CE-378E-4ACE-8320-B34463C45C2C}</x14:id>
        </ext>
      </extLst>
    </cfRule>
  </conditionalFormatting>
  <conditionalFormatting sqref="AS66:AS72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{98D31378-1A02-4FC9-9E16-B42275A0EE3C}</x14:id>
        </ext>
      </extLst>
    </cfRule>
  </conditionalFormatting>
  <conditionalFormatting sqref="AT66:AU72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{391245B5-76EA-4C76-823D-3451D9982981}</x14:id>
        </ext>
      </extLst>
    </cfRule>
  </conditionalFormatting>
  <conditionalFormatting sqref="AW66:AW72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{1D3B51F7-8A93-4F31-8C1C-6D58E386B0C9}</x14:id>
        </ext>
      </extLst>
    </cfRule>
  </conditionalFormatting>
  <conditionalFormatting sqref="AL66:AL7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{2C215467-B161-481B-9960-81D90EFA6531}</x14:id>
        </ext>
      </extLst>
    </cfRule>
  </conditionalFormatting>
  <conditionalFormatting sqref="AS3:AS6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{6073154F-D779-4FFC-884E-564AACC9AB02}</x14:id>
        </ext>
      </extLst>
    </cfRule>
  </conditionalFormatting>
  <conditionalFormatting sqref="AT3:AU6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{A334418D-760F-41C3-AD54-E704B9204D5E}</x14:id>
        </ext>
      </extLst>
    </cfRule>
  </conditionalFormatting>
  <conditionalFormatting sqref="AA3:AA63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{6B6E77A8-29AE-4E1D-8DC2-23642F04A264}</x14:id>
        </ext>
      </extLst>
    </cfRule>
  </conditionalFormatting>
  <conditionalFormatting sqref="AW3:AW63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{3FF638DF-43FB-424D-89C6-C850CBA52335}</x14:id>
        </ext>
      </extLst>
    </cfRule>
  </conditionalFormatting>
  <conditionalFormatting sqref="AL3:AL63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{C208DB4E-44E3-40B0-80AE-8FABA3A994DD}</x14:id>
        </ext>
      </extLst>
    </cfRule>
  </conditionalFormatting>
  <conditionalFormatting sqref="K66:K72">
    <cfRule type="cellIs" dxfId="133" priority="3" operator="greaterThan">
      <formula>120</formula>
    </cfRule>
  </conditionalFormatting>
  <conditionalFormatting sqref="Y66:AA7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{3DDF4118-4E41-414E-AAF6-F1CE8CDEDAAE}</x14:id>
        </ext>
      </extLst>
    </cfRule>
  </conditionalFormatting>
  <conditionalFormatting sqref="AA66:AA7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{57894AE5-01A9-46E2-B330-9BF5479F2742}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976546-4C59-4ADA-9E06-8A4C4EEDE5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Y73:AA73 Y3:AA63</xm:sqref>
        </x14:conditionalFormatting>
        <x14:conditionalFormatting xmlns:xm="http://schemas.microsoft.com/office/excel/2006/main">
          <x14:cfRule type="dataBar" id="{8E822C8C-474F-4020-86A3-19F80221ED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AW3:AW63 AW73</xm:sqref>
        </x14:conditionalFormatting>
        <x14:conditionalFormatting xmlns:xm="http://schemas.microsoft.com/office/excel/2006/main">
          <x14:cfRule type="dataBar" id="{7EA8F6CE-378E-4ACE-8320-B34463C45C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AL3:AL63 AL73</xm:sqref>
        </x14:conditionalFormatting>
        <x14:conditionalFormatting xmlns:xm="http://schemas.microsoft.com/office/excel/2006/main">
          <x14:cfRule type="dataBar" id="{98D31378-1A02-4FC9-9E16-B42275A0EE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AS66:AS72</xm:sqref>
        </x14:conditionalFormatting>
        <x14:conditionalFormatting xmlns:xm="http://schemas.microsoft.com/office/excel/2006/main">
          <x14:cfRule type="dataBar" id="{391245B5-76EA-4C76-823D-3451D99829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AT66:AU72</xm:sqref>
        </x14:conditionalFormatting>
        <x14:conditionalFormatting xmlns:xm="http://schemas.microsoft.com/office/excel/2006/main">
          <x14:cfRule type="dataBar" id="{1D3B51F7-8A93-4F31-8C1C-6D58E386B0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AW66:AW72</xm:sqref>
        </x14:conditionalFormatting>
        <x14:conditionalFormatting xmlns:xm="http://schemas.microsoft.com/office/excel/2006/main">
          <x14:cfRule type="dataBar" id="{2C215467-B161-481B-9960-81D90EFA65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AL66:AL72</xm:sqref>
        </x14:conditionalFormatting>
        <x14:conditionalFormatting xmlns:xm="http://schemas.microsoft.com/office/excel/2006/main">
          <x14:cfRule type="dataBar" id="{6073154F-D779-4FFC-884E-564AACC9AB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AS3:AS62</xm:sqref>
        </x14:conditionalFormatting>
        <x14:conditionalFormatting xmlns:xm="http://schemas.microsoft.com/office/excel/2006/main">
          <x14:cfRule type="dataBar" id="{A334418D-760F-41C3-AD54-E704B9204D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AT3:AU62</xm:sqref>
        </x14:conditionalFormatting>
        <x14:conditionalFormatting xmlns:xm="http://schemas.microsoft.com/office/excel/2006/main">
          <x14:cfRule type="dataBar" id="{6B6E77A8-29AE-4E1D-8DC2-23642F04A2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AA3:AA63</xm:sqref>
        </x14:conditionalFormatting>
        <x14:conditionalFormatting xmlns:xm="http://schemas.microsoft.com/office/excel/2006/main">
          <x14:cfRule type="dataBar" id="{3FF638DF-43FB-424D-89C6-C850CBA523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AW3:AW63</xm:sqref>
        </x14:conditionalFormatting>
        <x14:conditionalFormatting xmlns:xm="http://schemas.microsoft.com/office/excel/2006/main">
          <x14:cfRule type="dataBar" id="{C208DB4E-44E3-40B0-80AE-8FABA3A994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AL3:AL63</xm:sqref>
        </x14:conditionalFormatting>
        <x14:conditionalFormatting xmlns:xm="http://schemas.microsoft.com/office/excel/2006/main">
          <x14:cfRule type="dataBar" id="{3DDF4118-4E41-414E-AAF6-F1CE8CDEDA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Y66:AA72</xm:sqref>
        </x14:conditionalFormatting>
        <x14:conditionalFormatting xmlns:xm="http://schemas.microsoft.com/office/excel/2006/main">
          <x14:cfRule type="dataBar" id="{57894AE5-01A9-46E2-B330-9BF5479F27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AA66:AA72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1342-D1D8-4B33-A3C6-456BFF686030}">
  <dimension ref="A1:AW75"/>
  <sheetViews>
    <sheetView zoomScale="70" zoomScaleNormal="70" workbookViewId="0">
      <pane xSplit="3" ySplit="2" topLeftCell="AB66" activePane="bottomRight" state="frozen"/>
      <selection pane="topRight" activeCell="D1" sqref="D1"/>
      <selection pane="bottomLeft" activeCell="A3" sqref="A3"/>
      <selection pane="bottomRight" activeCell="AI80" sqref="AI80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339</v>
      </c>
      <c r="B1" s="77"/>
      <c r="C1" s="76"/>
      <c r="D1" s="76"/>
      <c r="E1" s="78"/>
      <c r="F1" s="545" t="s">
        <v>47</v>
      </c>
      <c r="G1" s="545"/>
      <c r="H1" s="545"/>
      <c r="K1" s="471" t="s">
        <v>48</v>
      </c>
      <c r="L1" s="545" t="s">
        <v>331</v>
      </c>
      <c r="M1" s="545"/>
      <c r="N1" s="545"/>
      <c r="P1" s="80"/>
      <c r="Q1" s="546"/>
      <c r="R1" s="546"/>
      <c r="S1" s="216"/>
      <c r="T1" s="547"/>
      <c r="U1" s="548"/>
      <c r="V1" s="216"/>
      <c r="W1" s="215"/>
      <c r="X1" s="215"/>
      <c r="Y1" s="267"/>
      <c r="Z1" s="80"/>
      <c r="AA1" s="80"/>
      <c r="AB1" s="80"/>
      <c r="AC1" s="215"/>
      <c r="AD1" s="216"/>
      <c r="AE1" s="215"/>
      <c r="AF1" s="549"/>
      <c r="AG1" s="549"/>
      <c r="AH1" s="472"/>
      <c r="AI1" s="81" t="s">
        <v>50</v>
      </c>
      <c r="AJ1" s="215"/>
      <c r="AM1" s="82"/>
      <c r="AN1" s="542" t="s">
        <v>51</v>
      </c>
      <c r="AO1" s="543"/>
      <c r="AP1" s="543"/>
      <c r="AQ1" s="543"/>
      <c r="AR1" s="543"/>
      <c r="AS1" s="543"/>
      <c r="AT1" s="543"/>
      <c r="AU1" s="544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328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340</v>
      </c>
      <c r="M2" s="87" t="s">
        <v>341</v>
      </c>
      <c r="N2" s="87" t="s">
        <v>342</v>
      </c>
      <c r="O2" s="428" t="s">
        <v>289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492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918</v>
      </c>
      <c r="F3" s="101">
        <f>'Юнит 18'!F3</f>
        <v>88</v>
      </c>
      <c r="G3" s="101">
        <f>'Юнит 18'!G3</f>
        <v>25</v>
      </c>
      <c r="H3" s="101">
        <f>'Юнит 18'!H3</f>
        <v>805</v>
      </c>
      <c r="I3" s="101">
        <v>142.97999999999999</v>
      </c>
      <c r="J3" s="101">
        <f t="shared" ref="J3:J56" si="0">E3*I3</f>
        <v>131255.63999999998</v>
      </c>
      <c r="K3" s="98">
        <f>'Юнит 18'!K3</f>
        <v>79</v>
      </c>
      <c r="L3" s="98">
        <f>'Юнит 14'!L3+'Юнит 15'!L3+'Юнит 16'!L3+'Юнит 17'!L3+'Юнит 18'!L3</f>
        <v>843</v>
      </c>
      <c r="M3" s="98"/>
      <c r="N3" s="421"/>
      <c r="O3" s="429">
        <f>S3/L3</f>
        <v>0.61803084223013049</v>
      </c>
      <c r="P3" s="101">
        <f t="shared" ref="P3" si="1">S3/7</f>
        <v>74.428571428571431</v>
      </c>
      <c r="Q3" s="98">
        <f>'Юнит 14'!Q3+'Юнит 15'!Q3+'Юнит 16'!Q3+'Юнит 17'!Q3+'Юнит 18'!Q3</f>
        <v>531</v>
      </c>
      <c r="R3" s="98">
        <f>'Юнит 14'!R3+'Юнит 15'!R3+'Юнит 16'!R3+'Юнит 17'!R3+'Юнит 18'!R3</f>
        <v>-10</v>
      </c>
      <c r="S3" s="101">
        <f>Q3+R3</f>
        <v>521</v>
      </c>
      <c r="T3" s="98">
        <f>'Юнит 14'!T3+'Юнит 15'!T3+'Юнит 16'!T3+'Юнит 17'!T3+'Юнит 18'!T3</f>
        <v>476979.27999999997</v>
      </c>
      <c r="U3" s="98">
        <f>'Юнит 14'!U3+'Юнит 15'!U3+'Юнит 16'!U3+'Юнит 17'!U3+'Юнит 18'!U3</f>
        <v>-8833</v>
      </c>
      <c r="V3" s="101">
        <f>T3+U3</f>
        <v>468146.27999999997</v>
      </c>
      <c r="W3" s="98">
        <f>'Юнит 14'!W3+'Юнит 15'!W3+'Юнит 16'!W3+'Юнит 17'!W3+'Юнит 18'!W3</f>
        <v>707594.59000000008</v>
      </c>
      <c r="X3" s="98">
        <f>'Юнит 14'!X3+'Юнит 15'!X3+'Юнит 16'!X3+'Юнит 17'!X3+'Юнит 18'!X3</f>
        <v>-13620</v>
      </c>
      <c r="Y3" s="269">
        <f t="shared" ref="Y3:Y56" si="2">W3+X3</f>
        <v>693974.59000000008</v>
      </c>
      <c r="Z3" s="101">
        <f>L3*M3*N3/100</f>
        <v>0</v>
      </c>
      <c r="AA3" s="103">
        <f t="shared" ref="AA3:AA56" si="3">Y3/$Y$70</f>
        <v>0.17195689324889196</v>
      </c>
      <c r="AB3" s="101">
        <f>S3*I3</f>
        <v>74492.58</v>
      </c>
      <c r="AC3" s="98">
        <f>'Юнит 14'!AC3+'Юнит 15'!AC3+'Юнит 16'!AC3+'Юнит 17'!AC3+'Юнит 18'!AC3</f>
        <v>262563.73</v>
      </c>
      <c r="AD3" s="103">
        <f t="shared" ref="AD3:AD56" si="4">IF(Y3=0,0,AC3/Y3)</f>
        <v>0.37834775766069467</v>
      </c>
      <c r="AE3" s="98">
        <f>'Юнит 14'!AE3+'Юнит 15'!AE3+'Юнит 16'!AE3+'Юнит 17'!AE3+'Юнит 18'!AE3</f>
        <v>70476.960000000021</v>
      </c>
      <c r="AF3" s="98">
        <f>'Юнит 14'!AF3+'Юнит 15'!AF3+'Юнит 16'!AF3+'Юнит 17'!AF3+'Юнит 18'!AF3</f>
        <v>109000</v>
      </c>
      <c r="AG3" s="98">
        <f>'Юнит 14'!AG3+'Юнит 15'!AG3+'Юнит 16'!AG3+'Юнит 17'!AG3+'Юнит 18'!AG3</f>
        <v>0</v>
      </c>
      <c r="AH3" s="102"/>
      <c r="AI3" s="98">
        <f>'Юнит 14'!AI3+'Юнит 15'!AI3+'Юнит 16'!AI3+'Юнит 17'!AI3+'Юнит 18'!AI3</f>
        <v>4736.1176130053291</v>
      </c>
      <c r="AJ3" s="98">
        <f>'Юнит 14'!AJ3+'Юнит 15'!AJ3+'Юнит 16'!AJ3+'Юнит 17'!AJ3+'Юнит 18'!AJ3</f>
        <v>50</v>
      </c>
      <c r="AK3" s="98">
        <f>'Юнит 14'!AK3+'Юнит 15'!AK3+'Юнит 16'!AK3+'Юнит 17'!AK3+'Юнит 18'!AK3</f>
        <v>4681.4628000000002</v>
      </c>
      <c r="AL3" s="105">
        <f>Y3-AB3-AC3-AE3-AF3-AG3-AH3-AI3-AK3-AJ3</f>
        <v>167973.73958699478</v>
      </c>
      <c r="AM3" s="106"/>
      <c r="AN3" s="107">
        <f t="shared" ref="AN3:AN56" si="5">IF(S3=0,0,Y3/S3)</f>
        <v>1332.0049712092132</v>
      </c>
      <c r="AO3" s="108">
        <f t="shared" ref="AO3:AO56" si="6">I3</f>
        <v>142.97999999999999</v>
      </c>
      <c r="AP3" s="108">
        <f t="shared" ref="AP3:AP56" si="7">IF(S3=0,0,AC3/S3)</f>
        <v>503.96109404990398</v>
      </c>
      <c r="AQ3" s="108">
        <f>IF(Q3=0,AE3/1,AE3/Q3)</f>
        <v>132.72497175141248</v>
      </c>
      <c r="AR3" s="108">
        <f>IF(Q3=0,0,(AF3+AG3)/Q3)</f>
        <v>205.27306967984933</v>
      </c>
      <c r="AS3" s="108">
        <f>_xlfn.IFS(S3=0,AL3,S3&lt;0,AL3/-S3,S3&gt;0,AL3/S3)</f>
        <v>322.40640995584408</v>
      </c>
      <c r="AT3" s="103">
        <f t="shared" ref="AT3" si="8">IF(AN3=0,0,AS3/AN3)</f>
        <v>0.242045950972059</v>
      </c>
      <c r="AU3" s="103">
        <f t="shared" ref="AU3" si="9">IF(AO3=0,0,AS3/AO3)</f>
        <v>2.2549056508311938</v>
      </c>
      <c r="AV3" s="109"/>
      <c r="AW3" s="104">
        <f t="shared" ref="AW3:AW56" si="10">AS3*E3</f>
        <v>295969.08433946484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1">F4+G4+H4</f>
        <v>1937</v>
      </c>
      <c r="F4" s="101">
        <f>'Юнит 18'!F4</f>
        <v>260</v>
      </c>
      <c r="G4" s="101">
        <f>'Юнит 18'!G4</f>
        <v>45</v>
      </c>
      <c r="H4" s="101">
        <f>'Юнит 18'!H4</f>
        <v>1632</v>
      </c>
      <c r="I4" s="101">
        <v>123.09</v>
      </c>
      <c r="J4" s="101">
        <f t="shared" si="0"/>
        <v>238425.33000000002</v>
      </c>
      <c r="K4" s="98">
        <f>'Юнит 18'!K4</f>
        <v>72</v>
      </c>
      <c r="L4" s="98">
        <f>'Юнит 14'!L4+'Юнит 15'!L4+'Юнит 16'!L4+'Юнит 17'!L4+'Юнит 18'!L4</f>
        <v>2116</v>
      </c>
      <c r="M4" s="98"/>
      <c r="N4" s="421"/>
      <c r="O4" s="429">
        <f t="shared" ref="O4:O56" si="12">S4/L4</f>
        <v>0.62854442344045369</v>
      </c>
      <c r="P4" s="101">
        <f>S4/7</f>
        <v>190</v>
      </c>
      <c r="Q4" s="98">
        <f>'Юнит 14'!Q4+'Юнит 15'!Q4+'Юнит 16'!Q4+'Юнит 17'!Q4+'Юнит 18'!Q4</f>
        <v>1355</v>
      </c>
      <c r="R4" s="98">
        <f>'Юнит 14'!R4+'Юнит 15'!R4+'Юнит 16'!R4+'Юнит 17'!R4+'Юнит 18'!R4</f>
        <v>-25</v>
      </c>
      <c r="S4" s="101">
        <f t="shared" ref="S4:S56" si="13">Q4+R4</f>
        <v>1330</v>
      </c>
      <c r="T4" s="98">
        <f>'Юнит 14'!T4+'Юнит 15'!T4+'Юнит 16'!T4+'Юнит 17'!T4+'Юнит 18'!T4</f>
        <v>1175970.8900000001</v>
      </c>
      <c r="U4" s="98">
        <f>'Юнит 14'!U4+'Юнит 15'!U4+'Юнит 16'!U4+'Юнит 17'!U4+'Юнит 18'!U4</f>
        <v>-21640.489999999998</v>
      </c>
      <c r="V4" s="101">
        <f t="shared" ref="V4:V56" si="14">T4+U4</f>
        <v>1154330.4000000001</v>
      </c>
      <c r="W4" s="98">
        <f>'Юнит 14'!W4+'Юнит 15'!W4+'Юнит 16'!W4+'Юнит 17'!W4+'Юнит 18'!W4</f>
        <v>1740610.8299999996</v>
      </c>
      <c r="X4" s="98">
        <f>'Юнит 14'!X4+'Юнит 15'!X4+'Юнит 16'!X4+'Юнит 17'!X4+'Юнит 18'!X4</f>
        <v>-31992.7</v>
      </c>
      <c r="Y4" s="269">
        <f t="shared" si="2"/>
        <v>1708618.1299999997</v>
      </c>
      <c r="Z4" s="101">
        <f t="shared" ref="Z4:Z56" si="15">L4*M4*N4/100</f>
        <v>0</v>
      </c>
      <c r="AA4" s="103">
        <f t="shared" si="3"/>
        <v>0.4233709268570357</v>
      </c>
      <c r="AB4" s="101">
        <f t="shared" ref="AB4:AB56" si="16">S4*I4</f>
        <v>163709.70000000001</v>
      </c>
      <c r="AC4" s="98">
        <f>'Юнит 14'!AC4+'Юнит 15'!AC4+'Юнит 16'!AC4+'Юнит 17'!AC4+'Юнит 18'!AC4</f>
        <v>645729.96999999974</v>
      </c>
      <c r="AD4" s="103">
        <f t="shared" si="4"/>
        <v>0.37792527110782786</v>
      </c>
      <c r="AE4" s="98">
        <f>'Юнит 14'!AE4+'Юнит 15'!AE4+'Юнит 16'!AE4+'Юнит 17'!AE4+'Юнит 18'!AE4</f>
        <v>181711.97999999992</v>
      </c>
      <c r="AF4" s="98">
        <f>'Юнит 14'!AF4+'Юнит 15'!AF4+'Юнит 16'!AF4+'Юнит 17'!AF4+'Юнит 18'!AF4</f>
        <v>226212</v>
      </c>
      <c r="AG4" s="98">
        <f>'Юнит 14'!AG4+'Юнит 15'!AG4+'Юнит 16'!AG4+'Юнит 17'!AG4+'Юнит 18'!AG4</f>
        <v>788</v>
      </c>
      <c r="AH4" s="102"/>
      <c r="AI4" s="98">
        <f>'Юнит 14'!AI4+'Юнит 15'!AI4+'Юнит 16'!AI4+'Юнит 17'!AI4+'Юнит 18'!AI4</f>
        <v>10037.618619129518</v>
      </c>
      <c r="AJ4" s="98">
        <f>'Юнит 14'!AJ4+'Юнит 15'!AJ4+'Юнит 16'!AJ4+'Юнит 17'!AJ4+'Юнит 18'!AJ4</f>
        <v>120</v>
      </c>
      <c r="AK4" s="98">
        <f>'Юнит 14'!AK4+'Юнит 15'!AK4+'Юнит 16'!AK4+'Юнит 17'!AK4+'Юнит 18'!AK4</f>
        <v>11543.304</v>
      </c>
      <c r="AL4" s="105">
        <f t="shared" ref="AL4:AL56" si="17">Y4-AB4-AC4-AE4-AF4-AG4-AH4-AI4-AK4-AJ4</f>
        <v>468765.55738087045</v>
      </c>
      <c r="AM4" s="106"/>
      <c r="AN4" s="107">
        <f t="shared" si="5"/>
        <v>1284.6752857142856</v>
      </c>
      <c r="AO4" s="108">
        <f t="shared" si="6"/>
        <v>123.09</v>
      </c>
      <c r="AP4" s="108">
        <f t="shared" si="7"/>
        <v>485.51125563909756</v>
      </c>
      <c r="AQ4" s="108">
        <f t="shared" ref="AQ4:AQ56" si="18">IF(Q4=0,AE4/1,AE4/Q4)</f>
        <v>134.10478228782281</v>
      </c>
      <c r="AR4" s="108">
        <f t="shared" ref="AR4:AR56" si="19">IF(Q4=0,0,(AF4+AG4)/Q4)</f>
        <v>167.52767527675277</v>
      </c>
      <c r="AS4" s="108">
        <f t="array" ref="AS4">_xlfn.IFS(S4=0,AL4,S4&lt;0,AL4/-S4,S4&gt;0,AL4/S4)</f>
        <v>352.45530630140638</v>
      </c>
      <c r="AT4" s="103">
        <f>IF(AN4=0,0,AS4/AN4)</f>
        <v>0.27435361310421685</v>
      </c>
      <c r="AU4" s="103">
        <f>IF(AO4=0,0,AS4/AO4)</f>
        <v>2.8633951279665801</v>
      </c>
      <c r="AV4" s="109"/>
      <c r="AW4" s="104">
        <f t="shared" si="10"/>
        <v>682705.92830582417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1"/>
        <v>701</v>
      </c>
      <c r="F5" s="101">
        <f>'Юнит 18'!F5</f>
        <v>39</v>
      </c>
      <c r="G5" s="101">
        <f>'Юнит 18'!G5</f>
        <v>17</v>
      </c>
      <c r="H5" s="101">
        <f>'Юнит 18'!H5</f>
        <v>645</v>
      </c>
      <c r="I5" s="101">
        <v>123.09</v>
      </c>
      <c r="J5" s="101">
        <f t="shared" si="0"/>
        <v>86286.09</v>
      </c>
      <c r="K5" s="98">
        <f>'Юнит 18'!K5</f>
        <v>207</v>
      </c>
      <c r="L5" s="98">
        <f>'Юнит 14'!L5+'Юнит 15'!L5+'Юнит 16'!L5+'Юнит 17'!L5+'Юнит 18'!L5</f>
        <v>287</v>
      </c>
      <c r="M5" s="98"/>
      <c r="N5" s="421"/>
      <c r="O5" s="429">
        <f t="shared" si="12"/>
        <v>0.55400696864111498</v>
      </c>
      <c r="P5" s="101">
        <f>S5/7</f>
        <v>22.714285714285715</v>
      </c>
      <c r="Q5" s="98">
        <f>'Юнит 14'!Q5+'Юнит 15'!Q5+'Юнит 16'!Q5+'Юнит 17'!Q5+'Юнит 18'!Q5</f>
        <v>162</v>
      </c>
      <c r="R5" s="98">
        <f>'Юнит 14'!R5+'Юнит 15'!R5+'Юнит 16'!R5+'Юнит 17'!R5+'Юнит 18'!R5</f>
        <v>-3</v>
      </c>
      <c r="S5" s="101">
        <f t="shared" si="13"/>
        <v>159</v>
      </c>
      <c r="T5" s="98">
        <f>'Юнит 14'!T5+'Юнит 15'!T5+'Юнит 16'!T5+'Юнит 17'!T5+'Юнит 18'!T5</f>
        <v>130249.58999999998</v>
      </c>
      <c r="U5" s="98">
        <f>'Юнит 14'!U5+'Юнит 15'!U5+'Юнит 16'!U5+'Юнит 17'!U5+'Юнит 18'!U5</f>
        <v>-2376</v>
      </c>
      <c r="V5" s="101">
        <f t="shared" si="14"/>
        <v>127873.58999999998</v>
      </c>
      <c r="W5" s="98">
        <f>'Юнит 14'!W5+'Юнит 15'!W5+'Юнит 16'!W5+'Юнит 17'!W5+'Юнит 18'!W5</f>
        <v>193490.38000000003</v>
      </c>
      <c r="X5" s="98">
        <f>'Юнит 14'!X5+'Юнит 15'!X5+'Юнит 16'!X5+'Юнит 17'!X5+'Юнит 18'!X5</f>
        <v>-3590</v>
      </c>
      <c r="Y5" s="269">
        <f t="shared" si="2"/>
        <v>189900.38000000003</v>
      </c>
      <c r="Z5" s="101">
        <f t="shared" si="15"/>
        <v>0</v>
      </c>
      <c r="AA5" s="103">
        <f t="shared" si="3"/>
        <v>4.7054574968780953E-2</v>
      </c>
      <c r="AB5" s="101">
        <f t="shared" si="16"/>
        <v>19571.310000000001</v>
      </c>
      <c r="AC5" s="98">
        <f>'Юнит 14'!AC5+'Юнит 15'!AC5+'Юнит 16'!AC5+'Юнит 17'!AC5+'Юнит 18'!AC5</f>
        <v>71703.020000000019</v>
      </c>
      <c r="AD5" s="103">
        <f t="shared" si="4"/>
        <v>0.37758228814497374</v>
      </c>
      <c r="AE5" s="98">
        <f>'Юнит 14'!AE5+'Юнит 15'!AE5+'Юнит 16'!AE5+'Юнит 17'!AE5+'Юнит 18'!AE5</f>
        <v>24141.939999999991</v>
      </c>
      <c r="AF5" s="98">
        <f>'Юнит 14'!AF5+'Юнит 15'!AF5+'Юнит 16'!AF5+'Юнит 17'!AF5+'Юнит 18'!AF5</f>
        <v>54000</v>
      </c>
      <c r="AG5" s="98">
        <f>'Юнит 14'!AG5+'Юнит 15'!AG5+'Юнит 16'!AG5+'Юнит 17'!AG5+'Юнит 18'!AG5</f>
        <v>0</v>
      </c>
      <c r="AH5" s="102"/>
      <c r="AI5" s="98">
        <f>'Юнит 14'!AI5+'Юнит 15'!AI5+'Юнит 16'!AI5+'Юнит 17'!AI5+'Юнит 18'!AI5</f>
        <v>3431.3628803954934</v>
      </c>
      <c r="AJ5" s="98">
        <f>'Юнит 14'!AJ5+'Юнит 15'!AJ5+'Юнит 16'!AJ5+'Юнит 17'!AJ5+'Юнит 18'!AJ5</f>
        <v>100</v>
      </c>
      <c r="AK5" s="98">
        <f>'Юнит 14'!AK5+'Юнит 15'!AK5+'Юнит 16'!AK5+'Юнит 17'!AK5+'Юнит 18'!AK5</f>
        <v>1278.7358999999999</v>
      </c>
      <c r="AL5" s="105">
        <f t="shared" si="17"/>
        <v>15674.011219604537</v>
      </c>
      <c r="AM5" s="106"/>
      <c r="AN5" s="107">
        <f t="shared" si="5"/>
        <v>1194.3420125786165</v>
      </c>
      <c r="AO5" s="108">
        <f t="shared" si="6"/>
        <v>123.09</v>
      </c>
      <c r="AP5" s="108">
        <f t="shared" si="7"/>
        <v>450.96238993710705</v>
      </c>
      <c r="AQ5" s="108">
        <f t="shared" si="18"/>
        <v>149.02432098765428</v>
      </c>
      <c r="AR5" s="108">
        <f t="shared" si="19"/>
        <v>333.33333333333331</v>
      </c>
      <c r="AS5" s="108">
        <f t="array" ref="AS5">_xlfn.IFS(S5=0,AL5,S5&lt;0,AL5/-S5,S5&gt;0,AL5/S5)</f>
        <v>98.578686915751803</v>
      </c>
      <c r="AT5" s="103">
        <f>IF(AN5=0,0,AS5/AN5)</f>
        <v>8.2538071906988988E-2</v>
      </c>
      <c r="AU5" s="103">
        <f>IF(AO5=0,0,AS5/AO5)</f>
        <v>0.80086673909945405</v>
      </c>
      <c r="AV5" s="109"/>
      <c r="AW5" s="104">
        <f t="shared" si="10"/>
        <v>69103.659527942014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1"/>
        <v>759</v>
      </c>
      <c r="F6" s="101">
        <f>'Юнит 18'!F6</f>
        <v>19</v>
      </c>
      <c r="G6" s="101">
        <f>'Юнит 18'!G6</f>
        <v>10</v>
      </c>
      <c r="H6" s="101">
        <f>'Юнит 18'!H6</f>
        <v>730</v>
      </c>
      <c r="I6" s="101">
        <v>123.09</v>
      </c>
      <c r="J6" s="101">
        <f t="shared" si="0"/>
        <v>93425.31</v>
      </c>
      <c r="K6" s="98">
        <f>'Юнит 18'!K6</f>
        <v>326</v>
      </c>
      <c r="L6" s="98">
        <f>'Юнит 14'!L6+'Юнит 15'!L6+'Юнит 16'!L6+'Юнит 17'!L6+'Юнит 18'!L6</f>
        <v>205</v>
      </c>
      <c r="M6" s="98"/>
      <c r="N6" s="421"/>
      <c r="O6" s="429">
        <f t="shared" si="12"/>
        <v>0.68292682926829273</v>
      </c>
      <c r="P6" s="101">
        <f t="shared" ref="P6:P56" si="20">S6/7</f>
        <v>20</v>
      </c>
      <c r="Q6" s="98">
        <f>'Юнит 14'!Q6+'Юнит 15'!Q6+'Юнит 16'!Q6+'Юнит 17'!Q6+'Юнит 18'!Q6</f>
        <v>142</v>
      </c>
      <c r="R6" s="98">
        <f>'Юнит 14'!R6+'Юнит 15'!R6+'Юнит 16'!R6+'Юнит 17'!R6+'Юнит 18'!R6</f>
        <v>-2</v>
      </c>
      <c r="S6" s="101">
        <f t="shared" si="13"/>
        <v>140</v>
      </c>
      <c r="T6" s="98">
        <f>'Юнит 14'!T6+'Юнит 15'!T6+'Юнит 16'!T6+'Юнит 17'!T6+'Юнит 18'!T6</f>
        <v>118543.62</v>
      </c>
      <c r="U6" s="98">
        <f>'Юнит 14'!U6+'Юнит 15'!U6+'Юнит 16'!U6+'Юнит 17'!U6+'Юнит 18'!U6</f>
        <v>-1607</v>
      </c>
      <c r="V6" s="101">
        <f t="shared" si="14"/>
        <v>116936.62</v>
      </c>
      <c r="W6" s="98">
        <f>'Юнит 14'!W6+'Юнит 15'!W6+'Юнит 16'!W6+'Юнит 17'!W6+'Юнит 18'!W6</f>
        <v>176355.27000000002</v>
      </c>
      <c r="X6" s="98">
        <f>'Юнит 14'!X6+'Юнит 15'!X6+'Юнит 16'!X6+'Юнит 17'!X6+'Юнит 18'!X6</f>
        <v>-2538</v>
      </c>
      <c r="Y6" s="269">
        <f t="shared" si="2"/>
        <v>173817.27000000002</v>
      </c>
      <c r="Z6" s="101">
        <f t="shared" si="15"/>
        <v>0</v>
      </c>
      <c r="AA6" s="103">
        <f t="shared" si="3"/>
        <v>4.3069412299669117E-2</v>
      </c>
      <c r="AB6" s="101">
        <f t="shared" si="16"/>
        <v>17232.600000000002</v>
      </c>
      <c r="AC6" s="98">
        <f>'Юнит 14'!AC6+'Юнит 15'!AC6+'Юнит 16'!AC6+'Юнит 17'!AC6+'Юнит 18'!AC6</f>
        <v>65570.87</v>
      </c>
      <c r="AD6" s="103">
        <f t="shared" si="4"/>
        <v>0.37724024776134146</v>
      </c>
      <c r="AE6" s="98">
        <f>'Юнит 14'!AE6+'Юнит 15'!AE6+'Юнит 16'!AE6+'Юнит 17'!AE6+'Юнит 18'!AE6</f>
        <v>18838.8</v>
      </c>
      <c r="AF6" s="98">
        <f>'Юнит 14'!AF6+'Юнит 15'!AF6+'Юнит 16'!AF6+'Юнит 17'!AF6+'Юнит 18'!AF6</f>
        <v>28000</v>
      </c>
      <c r="AG6" s="98">
        <f>'Юнит 14'!AG6+'Юнит 15'!AG6+'Юнит 16'!AG6+'Юнит 17'!AG6+'Юнит 18'!AG6</f>
        <v>0</v>
      </c>
      <c r="AH6" s="102"/>
      <c r="AI6" s="98">
        <f>'Юнит 14'!AI6+'Юнит 15'!AI6+'Юнит 16'!AI6+'Юнит 17'!AI6+'Юнит 18'!AI6</f>
        <v>3750.071290540599</v>
      </c>
      <c r="AJ6" s="98">
        <f>'Юнит 14'!AJ6+'Юнит 15'!AJ6+'Юнит 16'!AJ6+'Юнит 17'!AJ6+'Юнит 18'!AJ6</f>
        <v>50</v>
      </c>
      <c r="AK6" s="98">
        <f>'Юнит 14'!AK6+'Юнит 15'!AK6+'Юнит 16'!AK6+'Юнит 17'!AK6+'Юнит 18'!AK6</f>
        <v>1169.3662000000002</v>
      </c>
      <c r="AL6" s="105">
        <f t="shared" si="17"/>
        <v>39205.562509459422</v>
      </c>
      <c r="AM6" s="106"/>
      <c r="AN6" s="107">
        <f t="shared" si="5"/>
        <v>1241.5519285714288</v>
      </c>
      <c r="AO6" s="108">
        <f t="shared" si="6"/>
        <v>123.09</v>
      </c>
      <c r="AP6" s="108">
        <f t="shared" si="7"/>
        <v>468.36335714285713</v>
      </c>
      <c r="AQ6" s="108">
        <f t="shared" si="18"/>
        <v>132.66760563380282</v>
      </c>
      <c r="AR6" s="108">
        <f t="shared" si="19"/>
        <v>197.18309859154928</v>
      </c>
      <c r="AS6" s="108">
        <f t="array" ref="AS6">_xlfn.IFS(S6=0,AL6,S6&lt;0,AL6/-S6,S6&gt;0,AL6/S6)</f>
        <v>280.03973221042446</v>
      </c>
      <c r="AT6" s="103">
        <f t="shared" ref="AT6:AT56" si="21">IF(AN6=0,0,AS6/AN6)</f>
        <v>0.22555619766355448</v>
      </c>
      <c r="AU6" s="103">
        <f t="shared" ref="AU6:AU56" si="22">IF(AO6=0,0,AS6/AO6)</f>
        <v>2.275081096843159</v>
      </c>
      <c r="AV6" s="109"/>
      <c r="AW6" s="104">
        <f t="shared" si="10"/>
        <v>212550.15674771217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1"/>
        <v>462</v>
      </c>
      <c r="F7" s="101">
        <f>'Юнит 18'!F7</f>
        <v>30</v>
      </c>
      <c r="G7" s="101">
        <f>'Юнит 18'!G7</f>
        <v>4</v>
      </c>
      <c r="H7" s="101">
        <f>'Юнит 18'!H7</f>
        <v>428</v>
      </c>
      <c r="I7" s="101">
        <v>123.09</v>
      </c>
      <c r="J7" s="101">
        <f t="shared" si="0"/>
        <v>56867.58</v>
      </c>
      <c r="K7" s="98">
        <f>'Юнит 18'!K7</f>
        <v>296</v>
      </c>
      <c r="L7" s="98">
        <f>'Юнит 14'!L7+'Юнит 15'!L7+'Юнит 16'!L7+'Юнит 17'!L7+'Юнит 18'!L7</f>
        <v>147</v>
      </c>
      <c r="M7" s="98"/>
      <c r="N7" s="421"/>
      <c r="O7" s="429">
        <f t="shared" si="12"/>
        <v>0.61904761904761907</v>
      </c>
      <c r="P7" s="101">
        <f t="shared" si="20"/>
        <v>13</v>
      </c>
      <c r="Q7" s="98">
        <f>'Юнит 14'!Q7+'Юнит 15'!Q7+'Юнит 16'!Q7+'Юнит 17'!Q7+'Юнит 18'!Q7</f>
        <v>93</v>
      </c>
      <c r="R7" s="98">
        <f>'Юнит 14'!R7+'Юнит 15'!R7+'Юнит 16'!R7+'Юнит 17'!R7+'Юнит 18'!R7</f>
        <v>-2</v>
      </c>
      <c r="S7" s="101">
        <f t="shared" si="13"/>
        <v>91</v>
      </c>
      <c r="T7" s="98">
        <f>'Юнит 14'!T7+'Юнит 15'!T7+'Юнит 16'!T7+'Юнит 17'!T7+'Юнит 18'!T7</f>
        <v>73419.540000000008</v>
      </c>
      <c r="U7" s="98">
        <f>'Юнит 14'!U7+'Юнит 15'!U7+'Юнит 16'!U7+'Юнит 17'!U7+'Юнит 18'!U7</f>
        <v>-1548</v>
      </c>
      <c r="V7" s="101">
        <f t="shared" si="14"/>
        <v>71871.540000000008</v>
      </c>
      <c r="W7" s="98">
        <f>'Юнит 14'!W7+'Юнит 15'!W7+'Юнит 16'!W7+'Юнит 17'!W7+'Юнит 18'!W7</f>
        <v>108482.15000000001</v>
      </c>
      <c r="X7" s="98">
        <f>'Юнит 14'!X7+'Юнит 15'!X7+'Юнит 16'!X7+'Юнит 17'!X7+'Юнит 18'!X7</f>
        <v>-2372</v>
      </c>
      <c r="Y7" s="269">
        <f t="shared" si="2"/>
        <v>106110.15000000001</v>
      </c>
      <c r="Z7" s="101">
        <f t="shared" si="15"/>
        <v>0</v>
      </c>
      <c r="AA7" s="103">
        <f t="shared" si="3"/>
        <v>2.6292564596888071E-2</v>
      </c>
      <c r="AB7" s="101">
        <f t="shared" si="16"/>
        <v>11201.19</v>
      </c>
      <c r="AC7" s="98">
        <f>'Юнит 14'!AC7+'Юнит 15'!AC7+'Юнит 16'!AC7+'Юнит 17'!AC7+'Юнит 18'!AC7</f>
        <v>40035.629999999997</v>
      </c>
      <c r="AD7" s="103">
        <f t="shared" si="4"/>
        <v>0.37730254834245353</v>
      </c>
      <c r="AE7" s="98">
        <f>'Юнит 14'!AE7+'Юнит 15'!AE7+'Юнит 16'!AE7+'Юнит 17'!AE7+'Юнит 18'!AE7</f>
        <v>13530.749999999998</v>
      </c>
      <c r="AF7" s="98">
        <f>'Юнит 14'!AF7+'Юнит 15'!AF7+'Юнит 16'!AF7+'Юнит 17'!AF7+'Юнит 18'!AF7</f>
        <v>23000</v>
      </c>
      <c r="AG7" s="98">
        <f>'Юнит 14'!AG7+'Юнит 15'!AG7+'Юнит 16'!AG7+'Юнит 17'!AG7+'Юнит 18'!AG7</f>
        <v>0</v>
      </c>
      <c r="AH7" s="102"/>
      <c r="AI7" s="98">
        <f>'Юнит 14'!AI7+'Юнит 15'!AI7+'Юнит 16'!AI7+'Юнит 17'!AI7+'Юнит 18'!AI7</f>
        <v>2289.8052794515615</v>
      </c>
      <c r="AJ7" s="98">
        <f>'Юнит 14'!AJ7+'Юнит 15'!AJ7+'Юнит 16'!AJ7+'Юнит 17'!AJ7+'Юнит 18'!AJ7</f>
        <v>987</v>
      </c>
      <c r="AK7" s="98">
        <f>'Юнит 14'!AK7+'Юнит 15'!AK7+'Юнит 16'!AK7+'Юнит 17'!AK7+'Юнит 18'!AK7</f>
        <v>718.71540000000005</v>
      </c>
      <c r="AL7" s="105">
        <f t="shared" si="17"/>
        <v>14347.059320548447</v>
      </c>
      <c r="AM7" s="106"/>
      <c r="AN7" s="107">
        <f t="shared" si="5"/>
        <v>1166.0456043956044</v>
      </c>
      <c r="AO7" s="108">
        <f t="shared" si="6"/>
        <v>123.09</v>
      </c>
      <c r="AP7" s="108">
        <f t="shared" si="7"/>
        <v>439.95197802197799</v>
      </c>
      <c r="AQ7" s="108">
        <f t="shared" si="18"/>
        <v>145.49193548387095</v>
      </c>
      <c r="AR7" s="108">
        <f t="shared" si="19"/>
        <v>247.31182795698925</v>
      </c>
      <c r="AS7" s="108">
        <f t="array" ref="AS7">_xlfn.IFS(S7=0,AL7,S7&lt;0,AL7/-S7,S7&gt;0,AL7/S7)</f>
        <v>157.65999253349943</v>
      </c>
      <c r="AT7" s="103">
        <f t="shared" si="21"/>
        <v>0.13520911355368406</v>
      </c>
      <c r="AU7" s="103">
        <f t="shared" si="22"/>
        <v>1.2808513488788644</v>
      </c>
      <c r="AV7" s="109"/>
      <c r="AW7" s="104">
        <f t="shared" si="10"/>
        <v>72838.916550476744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1"/>
        <v>544</v>
      </c>
      <c r="F8" s="101">
        <f>'Юнит 18'!F8</f>
        <v>51</v>
      </c>
      <c r="G8" s="101">
        <f>'Юнит 18'!G8</f>
        <v>9</v>
      </c>
      <c r="H8" s="101">
        <f>'Юнит 18'!H8</f>
        <v>484</v>
      </c>
      <c r="I8" s="101">
        <v>123.09</v>
      </c>
      <c r="J8" s="101">
        <f t="shared" si="0"/>
        <v>66960.960000000006</v>
      </c>
      <c r="K8" s="98">
        <f>'Юнит 18'!K8</f>
        <v>102</v>
      </c>
      <c r="L8" s="98">
        <f>'Юнит 14'!L8+'Юнит 15'!L8+'Юнит 16'!L8+'Юнит 17'!L8+'Юнит 18'!L8</f>
        <v>316</v>
      </c>
      <c r="M8" s="98"/>
      <c r="N8" s="421"/>
      <c r="O8" s="429">
        <f t="shared" si="12"/>
        <v>0.70253164556962022</v>
      </c>
      <c r="P8" s="101">
        <f t="shared" si="20"/>
        <v>31.714285714285715</v>
      </c>
      <c r="Q8" s="98">
        <f>'Юнит 14'!Q8+'Юнит 15'!Q8+'Юнит 16'!Q8+'Юнит 17'!Q8+'Юнит 18'!Q8</f>
        <v>225</v>
      </c>
      <c r="R8" s="98">
        <f>'Юнит 14'!R8+'Юнит 15'!R8+'Юнит 16'!R8+'Юнит 17'!R8+'Юнит 18'!R8</f>
        <v>-3</v>
      </c>
      <c r="S8" s="101">
        <f t="shared" si="13"/>
        <v>222</v>
      </c>
      <c r="T8" s="98">
        <f>'Юнит 14'!T8+'Юнит 15'!T8+'Юнит 16'!T8+'Юнит 17'!T8+'Юнит 18'!T8</f>
        <v>191420.3</v>
      </c>
      <c r="U8" s="98">
        <f>'Юнит 14'!U8+'Юнит 15'!U8+'Юнит 16'!U8+'Юнит 17'!U8+'Юнит 18'!U8</f>
        <v>-2410</v>
      </c>
      <c r="V8" s="101">
        <f t="shared" si="14"/>
        <v>189010.3</v>
      </c>
      <c r="W8" s="98">
        <f>'Юнит 14'!W8+'Юнит 15'!W8+'Юнит 16'!W8+'Юнит 17'!W8+'Юнит 18'!W8</f>
        <v>284532.55</v>
      </c>
      <c r="X8" s="98">
        <f>'Юнит 14'!X8+'Юнит 15'!X8+'Юнит 16'!X8+'Юнит 17'!X8+'Юнит 18'!X8</f>
        <v>-3738</v>
      </c>
      <c r="Y8" s="269">
        <f t="shared" si="2"/>
        <v>280794.55</v>
      </c>
      <c r="Z8" s="101">
        <f t="shared" si="15"/>
        <v>0</v>
      </c>
      <c r="AA8" s="103">
        <f t="shared" si="3"/>
        <v>6.9576839202744656E-2</v>
      </c>
      <c r="AB8" s="101">
        <f t="shared" si="16"/>
        <v>27325.98</v>
      </c>
      <c r="AC8" s="98">
        <f>'Юнит 14'!AC8+'Юнит 15'!AC8+'Юнит 16'!AC8+'Юнит 17'!AC8+'Юнит 18'!AC8</f>
        <v>106344.70999999999</v>
      </c>
      <c r="AD8" s="103">
        <f t="shared" si="4"/>
        <v>0.37872782787272757</v>
      </c>
      <c r="AE8" s="98">
        <f>'Юнит 14'!AE8+'Юнит 15'!AE8+'Юнит 16'!AE8+'Юнит 17'!AE8+'Юнит 18'!AE8</f>
        <v>24782.67</v>
      </c>
      <c r="AF8" s="98">
        <f>'Юнит 14'!AF8+'Юнит 15'!AF8+'Юнит 16'!AF8+'Юнит 17'!AF8+'Юнит 18'!AF8</f>
        <v>44999</v>
      </c>
      <c r="AG8" s="98">
        <f>'Юнит 14'!AG8+'Юнит 15'!AG8+'Юнит 16'!AG8+'Юнит 17'!AG8+'Юнит 18'!AG8</f>
        <v>0</v>
      </c>
      <c r="AH8" s="102"/>
      <c r="AI8" s="98">
        <f>'Юнит 14'!AI8+'Юнит 15'!AI8+'Юнит 16'!AI8+'Юнит 17'!AI8+'Юнит 18'!AI8</f>
        <v>2794.876163824943</v>
      </c>
      <c r="AJ8" s="98">
        <f>'Юнит 14'!AJ8+'Юнит 15'!AJ8+'Юнит 16'!AJ8+'Юнит 17'!AJ8+'Юнит 18'!AJ8</f>
        <v>0</v>
      </c>
      <c r="AK8" s="98">
        <f>'Юнит 14'!AK8+'Юнит 15'!AK8+'Юнит 16'!AK8+'Юнит 17'!AK8+'Юнит 18'!AK8</f>
        <v>1890.1030000000001</v>
      </c>
      <c r="AL8" s="105">
        <f t="shared" si="17"/>
        <v>72657.210836175043</v>
      </c>
      <c r="AM8" s="106"/>
      <c r="AN8" s="107">
        <f t="shared" si="5"/>
        <v>1264.8403153153154</v>
      </c>
      <c r="AO8" s="108">
        <f t="shared" si="6"/>
        <v>123.09</v>
      </c>
      <c r="AP8" s="108">
        <f t="shared" si="7"/>
        <v>479.03022522522519</v>
      </c>
      <c r="AQ8" s="108">
        <f t="shared" si="18"/>
        <v>110.14519999999999</v>
      </c>
      <c r="AR8" s="108">
        <f t="shared" si="19"/>
        <v>199.99555555555557</v>
      </c>
      <c r="AS8" s="108">
        <f t="array" ref="AS8">_xlfn.IFS(S8=0,AL8,S8&lt;0,AL8/-S8,S8&gt;0,AL8/S8)</f>
        <v>327.28473349628399</v>
      </c>
      <c r="AT8" s="103">
        <f t="shared" si="21"/>
        <v>0.25875577298838259</v>
      </c>
      <c r="AU8" s="103">
        <f t="shared" si="22"/>
        <v>2.6589059509000244</v>
      </c>
      <c r="AV8" s="109"/>
      <c r="AW8" s="104">
        <f t="shared" si="10"/>
        <v>178042.8950219785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1"/>
        <v>4</v>
      </c>
      <c r="F9" s="101">
        <f>'Юнит 18'!F9</f>
        <v>2</v>
      </c>
      <c r="G9" s="101">
        <f>'Юнит 18'!G9</f>
        <v>1</v>
      </c>
      <c r="H9" s="101">
        <f>'Юнит 18'!H9</f>
        <v>1</v>
      </c>
      <c r="I9" s="101">
        <v>169.89</v>
      </c>
      <c r="J9" s="101">
        <f t="shared" si="0"/>
        <v>679.56</v>
      </c>
      <c r="K9" s="98">
        <f>'Юнит 18'!K9</f>
        <v>16</v>
      </c>
      <c r="L9" s="98">
        <f>'Юнит 14'!L9+'Юнит 15'!L9+'Юнит 16'!L9+'Юнит 17'!L9+'Юнит 18'!L9</f>
        <v>54</v>
      </c>
      <c r="M9" s="98"/>
      <c r="N9" s="421"/>
      <c r="O9" s="429">
        <f t="shared" si="12"/>
        <v>1.0925925925925926</v>
      </c>
      <c r="P9" s="101">
        <f t="shared" si="20"/>
        <v>8.4285714285714288</v>
      </c>
      <c r="Q9" s="98">
        <f>'Юнит 14'!Q9+'Юнит 15'!Q9+'Юнит 16'!Q9+'Юнит 17'!Q9+'Юнит 18'!Q9</f>
        <v>61</v>
      </c>
      <c r="R9" s="98">
        <f>'Юнит 14'!R9+'Юнит 15'!R9+'Юнит 16'!R9+'Юнит 17'!R9+'Юнит 18'!R9</f>
        <v>-2</v>
      </c>
      <c r="S9" s="101">
        <f t="shared" si="13"/>
        <v>59</v>
      </c>
      <c r="T9" s="98">
        <f>'Юнит 14'!T9+'Юнит 15'!T9+'Юнит 16'!T9+'Юнит 17'!T9+'Юнит 18'!T9</f>
        <v>59883.07</v>
      </c>
      <c r="U9" s="98">
        <f>'Юнит 14'!U9+'Юнит 15'!U9+'Юнит 16'!U9+'Юнит 17'!U9+'Юнит 18'!U9</f>
        <v>-1977</v>
      </c>
      <c r="V9" s="101">
        <f t="shared" si="14"/>
        <v>57906.07</v>
      </c>
      <c r="W9" s="98">
        <f>'Юнит 14'!W9+'Юнит 15'!W9+'Юнит 16'!W9+'Юнит 17'!W9+'Юнит 18'!W9</f>
        <v>86430.86</v>
      </c>
      <c r="X9" s="98">
        <f>'Юнит 14'!X9+'Юнит 15'!X9+'Юнит 16'!X9+'Юнит 17'!X9+'Юнит 18'!X9</f>
        <v>-3075</v>
      </c>
      <c r="Y9" s="269">
        <f t="shared" si="2"/>
        <v>83355.86</v>
      </c>
      <c r="Z9" s="101">
        <f t="shared" si="15"/>
        <v>0</v>
      </c>
      <c r="AA9" s="103">
        <f t="shared" si="3"/>
        <v>2.0654379751410757E-2</v>
      </c>
      <c r="AB9" s="101">
        <f t="shared" si="16"/>
        <v>10023.509999999998</v>
      </c>
      <c r="AC9" s="98">
        <f>'Юнит 14'!AC9+'Юнит 15'!AC9+'Юнит 16'!AC9+'Юнит 17'!AC9+'Юнит 18'!AC9</f>
        <v>31622.06</v>
      </c>
      <c r="AD9" s="103">
        <f t="shared" si="4"/>
        <v>0.37936217081798451</v>
      </c>
      <c r="AE9" s="98">
        <f>'Юнит 14'!AE9+'Юнит 15'!AE9+'Юнит 16'!AE9+'Юнит 17'!AE9+'Юнит 18'!AE9</f>
        <v>8240.08</v>
      </c>
      <c r="AF9" s="98">
        <f>'Юнит 14'!AF9+'Юнит 15'!AF9+'Юнит 16'!AF9+'Юнит 17'!AF9+'Юнит 18'!AF9</f>
        <v>0</v>
      </c>
      <c r="AG9" s="98">
        <f>'Юнит 14'!AG9+'Юнит 15'!AG9+'Юнит 16'!AG9+'Юнит 17'!AG9+'Юнит 18'!AG9</f>
        <v>0</v>
      </c>
      <c r="AH9" s="102"/>
      <c r="AI9" s="98">
        <f>'Юнит 14'!AI9+'Юнит 15'!AI9+'Юнит 16'!AI9+'Юнит 17'!AI9+'Юнит 18'!AI9</f>
        <v>6.8307140102592765</v>
      </c>
      <c r="AJ9" s="98">
        <f>'Юнит 14'!AJ9+'Юнит 15'!AJ9+'Юнит 16'!AJ9+'Юнит 17'!AJ9+'Юнит 18'!AJ9</f>
        <v>0</v>
      </c>
      <c r="AK9" s="98">
        <f>'Юнит 14'!AK9+'Юнит 15'!AK9+'Юнит 16'!AK9+'Юнит 17'!AK9+'Юнит 18'!AK9</f>
        <v>579.0607</v>
      </c>
      <c r="AL9" s="105">
        <f t="shared" si="17"/>
        <v>32884.318585989742</v>
      </c>
      <c r="AM9" s="106"/>
      <c r="AN9" s="107">
        <f t="shared" si="5"/>
        <v>1412.8111864406781</v>
      </c>
      <c r="AO9" s="108">
        <f t="shared" si="6"/>
        <v>169.89</v>
      </c>
      <c r="AP9" s="108">
        <f t="shared" si="7"/>
        <v>535.9671186440678</v>
      </c>
      <c r="AQ9" s="108">
        <f t="shared" si="18"/>
        <v>135.08327868852459</v>
      </c>
      <c r="AR9" s="108">
        <f t="shared" si="19"/>
        <v>0</v>
      </c>
      <c r="AS9" s="108">
        <f t="array" ref="AS9">_xlfn.IFS(S9=0,AL9,S9&lt;0,AL9/-S9,S9&gt;0,AL9/S9)</f>
        <v>557.36133196592789</v>
      </c>
      <c r="AT9" s="103">
        <f t="shared" si="21"/>
        <v>0.3945051803915135</v>
      </c>
      <c r="AU9" s="103">
        <f t="shared" si="22"/>
        <v>3.2807188884921299</v>
      </c>
      <c r="AV9" s="109"/>
      <c r="AW9" s="104">
        <f t="shared" si="10"/>
        <v>2229.4453278637116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1"/>
        <v>8</v>
      </c>
      <c r="F10" s="101">
        <f>'Юнит 18'!F10</f>
        <v>0</v>
      </c>
      <c r="G10" s="101">
        <f>'Юнит 18'!G10</f>
        <v>1</v>
      </c>
      <c r="H10" s="101">
        <f>'Юнит 18'!H10</f>
        <v>7</v>
      </c>
      <c r="I10" s="101">
        <v>169.89</v>
      </c>
      <c r="J10" s="101">
        <f t="shared" si="0"/>
        <v>1359.12</v>
      </c>
      <c r="K10" s="98">
        <f>'Юнит 18'!K10</f>
        <v>999</v>
      </c>
      <c r="L10" s="98">
        <f>'Юнит 14'!L10+'Юнит 15'!L10+'Юнит 16'!L10+'Юнит 17'!L10+'Юнит 18'!L10</f>
        <v>13</v>
      </c>
      <c r="M10" s="98"/>
      <c r="N10" s="421"/>
      <c r="O10" s="429">
        <f t="shared" si="12"/>
        <v>0.76923076923076927</v>
      </c>
      <c r="P10" s="101">
        <f t="shared" si="20"/>
        <v>1.4285714285714286</v>
      </c>
      <c r="Q10" s="98">
        <f>'Юнит 14'!Q10+'Юнит 15'!Q10+'Юнит 16'!Q10+'Юнит 17'!Q10+'Юнит 18'!Q10</f>
        <v>10</v>
      </c>
      <c r="R10" s="98">
        <f>'Юнит 14'!R10+'Юнит 15'!R10+'Юнит 16'!R10+'Юнит 17'!R10+'Юнит 18'!R10</f>
        <v>0</v>
      </c>
      <c r="S10" s="101">
        <f t="shared" si="13"/>
        <v>10</v>
      </c>
      <c r="T10" s="98">
        <f>'Юнит 14'!T10+'Юнит 15'!T10+'Юнит 16'!T10+'Юнит 17'!T10+'Юнит 18'!T10</f>
        <v>7049.4</v>
      </c>
      <c r="U10" s="98">
        <f>'Юнит 14'!U10+'Юнит 15'!U10+'Юнит 16'!U10+'Юнит 17'!U10+'Юнит 18'!U10</f>
        <v>0</v>
      </c>
      <c r="V10" s="101">
        <f t="shared" si="14"/>
        <v>7049.4</v>
      </c>
      <c r="W10" s="98">
        <f>'Юнит 14'!W10+'Юнит 15'!W10+'Юнит 16'!W10+'Юнит 17'!W10+'Юнит 18'!W10</f>
        <v>10194.61</v>
      </c>
      <c r="X10" s="98">
        <f>'Юнит 14'!X10+'Юнит 15'!X10+'Юнит 16'!X10+'Юнит 17'!X10+'Юнит 18'!X10</f>
        <v>0</v>
      </c>
      <c r="Y10" s="269">
        <f t="shared" si="2"/>
        <v>10194.61</v>
      </c>
      <c r="Z10" s="101">
        <f t="shared" si="15"/>
        <v>0</v>
      </c>
      <c r="AA10" s="103">
        <f t="shared" si="3"/>
        <v>2.5260773070727078E-3</v>
      </c>
      <c r="AB10" s="101">
        <f t="shared" si="16"/>
        <v>1698.8999999999999</v>
      </c>
      <c r="AC10" s="98">
        <f>'Юнит 14'!AC10+'Юнит 15'!AC10+'Юнит 16'!AC10+'Юнит 17'!AC10+'Юнит 18'!AC10</f>
        <v>3820.83</v>
      </c>
      <c r="AD10" s="103">
        <f t="shared" si="4"/>
        <v>0.3747892268561524</v>
      </c>
      <c r="AE10" s="98">
        <f>'Юнит 14'!AE10+'Юнит 15'!AE10+'Юнит 16'!AE10+'Юнит 17'!AE10+'Юнит 18'!AE10</f>
        <v>1761.54</v>
      </c>
      <c r="AF10" s="98">
        <f>'Юнит 14'!AF10+'Юнит 15'!AF10+'Юнит 16'!AF10+'Юнит 17'!AF10+'Юнит 18'!AF10</f>
        <v>0</v>
      </c>
      <c r="AG10" s="98">
        <f>'Юнит 14'!AG10+'Юнит 15'!AG10+'Юнит 16'!AG10+'Юнит 17'!AG10+'Юнит 18'!AG10</f>
        <v>0</v>
      </c>
      <c r="AH10" s="102"/>
      <c r="AI10" s="98">
        <f>'Юнит 14'!AI10+'Юнит 15'!AI10+'Юнит 16'!AI10+'Юнит 17'!AI10+'Юнит 18'!AI10</f>
        <v>42.121573956499041</v>
      </c>
      <c r="AJ10" s="98">
        <f>'Юнит 14'!AJ10+'Юнит 15'!AJ10+'Юнит 16'!AJ10+'Юнит 17'!AJ10+'Юнит 18'!AJ10</f>
        <v>0</v>
      </c>
      <c r="AK10" s="98">
        <f>'Юнит 14'!AK10+'Юнит 15'!AK10+'Юнит 16'!AK10+'Юнит 17'!AK10+'Юнит 18'!AK10</f>
        <v>70.494</v>
      </c>
      <c r="AL10" s="105">
        <f t="shared" si="17"/>
        <v>2800.7244260435018</v>
      </c>
      <c r="AM10" s="106"/>
      <c r="AN10" s="107">
        <f t="shared" si="5"/>
        <v>1019.461</v>
      </c>
      <c r="AO10" s="108">
        <f t="shared" si="6"/>
        <v>169.89</v>
      </c>
      <c r="AP10" s="108">
        <f t="shared" si="7"/>
        <v>382.08299999999997</v>
      </c>
      <c r="AQ10" s="108">
        <f t="shared" si="18"/>
        <v>176.154</v>
      </c>
      <c r="AR10" s="108">
        <f t="shared" si="19"/>
        <v>0</v>
      </c>
      <c r="AS10" s="108">
        <f t="array" ref="AS10">_xlfn.IFS(S10=0,AL10,S10&lt;0,AL10/-S10,S10&gt;0,AL10/S10)</f>
        <v>280.07244260435016</v>
      </c>
      <c r="AT10" s="103">
        <f t="shared" si="21"/>
        <v>0.27472599991990881</v>
      </c>
      <c r="AU10" s="103">
        <f t="shared" si="22"/>
        <v>1.6485516663979645</v>
      </c>
      <c r="AV10" s="109"/>
      <c r="AW10" s="104">
        <f t="shared" si="10"/>
        <v>2240.5795408348013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1"/>
        <v>0</v>
      </c>
      <c r="F11" s="101">
        <f>'Юнит 18'!F11</f>
        <v>0</v>
      </c>
      <c r="G11" s="101">
        <f>'Юнит 18'!G11</f>
        <v>0</v>
      </c>
      <c r="H11" s="101">
        <f>'Юнит 18'!H11</f>
        <v>0</v>
      </c>
      <c r="I11" s="101">
        <v>169.89</v>
      </c>
      <c r="J11" s="101">
        <f t="shared" si="0"/>
        <v>0</v>
      </c>
      <c r="K11" s="98">
        <f>'Юнит 18'!K11</f>
        <v>999</v>
      </c>
      <c r="L11" s="98">
        <f>'Юнит 14'!L11+'Юнит 15'!L11+'Юнит 16'!L11+'Юнит 17'!L11+'Юнит 18'!L11</f>
        <v>17</v>
      </c>
      <c r="M11" s="98"/>
      <c r="N11" s="421"/>
      <c r="O11" s="429">
        <f t="shared" si="12"/>
        <v>0.88235294117647056</v>
      </c>
      <c r="P11" s="101">
        <f t="shared" si="20"/>
        <v>2.1428571428571428</v>
      </c>
      <c r="Q11" s="98">
        <f>'Юнит 14'!Q11+'Юнит 15'!Q11+'Юнит 16'!Q11+'Юнит 17'!Q11+'Юнит 18'!Q11</f>
        <v>15</v>
      </c>
      <c r="R11" s="98">
        <f>'Юнит 14'!R11+'Юнит 15'!R11+'Юнит 16'!R11+'Юнит 17'!R11+'Юнит 18'!R11</f>
        <v>0</v>
      </c>
      <c r="S11" s="101">
        <f t="shared" si="13"/>
        <v>15</v>
      </c>
      <c r="T11" s="98">
        <f>'Юнит 14'!T11+'Юнит 15'!T11+'Юнит 16'!T11+'Юнит 17'!T11+'Юнит 18'!T11</f>
        <v>9976</v>
      </c>
      <c r="U11" s="98">
        <f>'Юнит 14'!U11+'Юнит 15'!U11+'Юнит 16'!U11+'Юнит 17'!U11+'Юнит 18'!U11</f>
        <v>0</v>
      </c>
      <c r="V11" s="101">
        <f t="shared" si="14"/>
        <v>9976</v>
      </c>
      <c r="W11" s="98">
        <f>'Юнит 14'!W11+'Юнит 15'!W11+'Юнит 16'!W11+'Юнит 17'!W11+'Юнит 18'!W11</f>
        <v>14718</v>
      </c>
      <c r="X11" s="98">
        <f>'Юнит 14'!X11+'Юнит 15'!X11+'Юнит 16'!X11+'Юнит 17'!X11+'Юнит 18'!X11</f>
        <v>0</v>
      </c>
      <c r="Y11" s="269">
        <f t="shared" si="2"/>
        <v>14718</v>
      </c>
      <c r="Z11" s="101">
        <f t="shared" si="15"/>
        <v>0</v>
      </c>
      <c r="AA11" s="103">
        <f t="shared" si="3"/>
        <v>3.6469081019770361E-3</v>
      </c>
      <c r="AB11" s="101">
        <f t="shared" si="16"/>
        <v>2548.35</v>
      </c>
      <c r="AC11" s="98">
        <f>'Юнит 14'!AC11+'Юнит 15'!AC11+'Юнит 16'!AC11+'Юнит 17'!AC11+'Юнит 18'!AC11</f>
        <v>5604.7300000000005</v>
      </c>
      <c r="AD11" s="103">
        <f t="shared" si="4"/>
        <v>0.38080785432803371</v>
      </c>
      <c r="AE11" s="98">
        <f>'Юнит 14'!AE11+'Юнит 15'!AE11+'Юнит 16'!AE11+'Юнит 17'!AE11+'Юнит 18'!AE11</f>
        <v>1884.33</v>
      </c>
      <c r="AF11" s="98">
        <f>'Юнит 14'!AF11+'Юнит 15'!AF11+'Юнит 16'!AF11+'Юнит 17'!AF11+'Юнит 18'!AF11</f>
        <v>0</v>
      </c>
      <c r="AG11" s="98">
        <f>'Юнит 14'!AG11+'Юнит 15'!AG11+'Юнит 16'!AG11+'Юнит 17'!AG11+'Юнит 18'!AG11</f>
        <v>0</v>
      </c>
      <c r="AH11" s="102"/>
      <c r="AI11" s="98">
        <f>'Юнит 14'!AI11+'Юнит 15'!AI11+'Юнит 16'!AI11+'Юнит 17'!AI11+'Юнит 18'!AI11</f>
        <v>1.9547478027288818</v>
      </c>
      <c r="AJ11" s="98">
        <f>'Юнит 14'!AJ11+'Юнит 15'!AJ11+'Юнит 16'!AJ11+'Юнит 17'!AJ11+'Юнит 18'!AJ11</f>
        <v>10</v>
      </c>
      <c r="AK11" s="98">
        <f>'Юнит 14'!AK11+'Юнит 15'!AK11+'Юнит 16'!AK11+'Юнит 17'!AK11+'Юнит 18'!AK11</f>
        <v>99.759999999999991</v>
      </c>
      <c r="AL11" s="105">
        <f t="shared" si="17"/>
        <v>4568.8752521972701</v>
      </c>
      <c r="AM11" s="106"/>
      <c r="AN11" s="107">
        <f t="shared" si="5"/>
        <v>981.2</v>
      </c>
      <c r="AO11" s="108">
        <f t="shared" si="6"/>
        <v>169.89</v>
      </c>
      <c r="AP11" s="108">
        <f t="shared" si="7"/>
        <v>373.64866666666671</v>
      </c>
      <c r="AQ11" s="108">
        <f t="shared" si="18"/>
        <v>125.622</v>
      </c>
      <c r="AR11" s="108">
        <f t="shared" si="19"/>
        <v>0</v>
      </c>
      <c r="AS11" s="108">
        <f t="array" ref="AS11">_xlfn.IFS(S11=0,AL11,S11&lt;0,AL11/-S11,S11&gt;0,AL11/S11)</f>
        <v>304.59168347981802</v>
      </c>
      <c r="AT11" s="103">
        <f t="shared" si="21"/>
        <v>0.31042772470425806</v>
      </c>
      <c r="AU11" s="103">
        <f t="shared" si="22"/>
        <v>1.7928758813339105</v>
      </c>
      <c r="AV11" s="109"/>
      <c r="AW11" s="104">
        <f t="shared" si="10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1"/>
        <v>0</v>
      </c>
      <c r="F12" s="101">
        <f>'Юнит 18'!F12</f>
        <v>0</v>
      </c>
      <c r="G12" s="101">
        <f>'Юнит 18'!G12</f>
        <v>0</v>
      </c>
      <c r="H12" s="101">
        <f>'Юнит 18'!H12</f>
        <v>0</v>
      </c>
      <c r="I12" s="101">
        <v>169.89</v>
      </c>
      <c r="J12" s="101">
        <f t="shared" si="0"/>
        <v>0</v>
      </c>
      <c r="K12" s="98">
        <f>'Юнит 18'!K12</f>
        <v>999</v>
      </c>
      <c r="L12" s="98">
        <f>'Юнит 14'!L12+'Юнит 15'!L12+'Юнит 16'!L12+'Юнит 17'!L12+'Юнит 18'!L12</f>
        <v>4</v>
      </c>
      <c r="M12" s="98"/>
      <c r="N12" s="421"/>
      <c r="O12" s="429">
        <f t="shared" si="12"/>
        <v>0.75</v>
      </c>
      <c r="P12" s="101">
        <f t="shared" si="20"/>
        <v>0.42857142857142855</v>
      </c>
      <c r="Q12" s="98">
        <f>'Юнит 14'!Q12+'Юнит 15'!Q12+'Юнит 16'!Q12+'Юнит 17'!Q12+'Юнит 18'!Q12</f>
        <v>3</v>
      </c>
      <c r="R12" s="98">
        <f>'Юнит 14'!R12+'Юнит 15'!R12+'Юнит 16'!R12+'Юнит 17'!R12+'Юнит 18'!R12</f>
        <v>0</v>
      </c>
      <c r="S12" s="101">
        <f t="shared" si="13"/>
        <v>3</v>
      </c>
      <c r="T12" s="98">
        <f>'Юнит 14'!T12+'Юнит 15'!T12+'Юнит 16'!T12+'Юнит 17'!T12+'Юнит 18'!T12</f>
        <v>1431</v>
      </c>
      <c r="U12" s="98">
        <f>'Юнит 14'!U12+'Юнит 15'!U12+'Юнит 16'!U12+'Юнит 17'!U12+'Юнит 18'!U12</f>
        <v>0</v>
      </c>
      <c r="V12" s="101">
        <f t="shared" si="14"/>
        <v>1431</v>
      </c>
      <c r="W12" s="98">
        <f>'Юнит 14'!W12+'Юнит 15'!W12+'Юнит 16'!W12+'Юнит 17'!W12+'Юнит 18'!W12</f>
        <v>2054</v>
      </c>
      <c r="X12" s="98">
        <f>'Юнит 14'!X12+'Юнит 15'!X12+'Юнит 16'!X12+'Юнит 17'!X12+'Юнит 18'!X12</f>
        <v>0</v>
      </c>
      <c r="Y12" s="269">
        <f t="shared" si="2"/>
        <v>2054</v>
      </c>
      <c r="Z12" s="101">
        <f t="shared" si="15"/>
        <v>0</v>
      </c>
      <c r="AA12" s="103">
        <f t="shared" si="3"/>
        <v>5.0895157232374178E-4</v>
      </c>
      <c r="AB12" s="101">
        <f t="shared" si="16"/>
        <v>509.66999999999996</v>
      </c>
      <c r="AC12" s="98">
        <f>'Юнит 14'!AC12+'Юнит 15'!AC12+'Юнит 16'!AC12+'Юнит 17'!AC12+'Юнит 18'!AC12</f>
        <v>315.82000000000011</v>
      </c>
      <c r="AD12" s="103">
        <f t="shared" si="4"/>
        <v>0.15375851996105167</v>
      </c>
      <c r="AE12" s="98">
        <f>'Юнит 14'!AE12+'Юнит 15'!AE12+'Юнит 16'!AE12+'Юнит 17'!AE12+'Юнит 18'!AE12</f>
        <v>420.53000000000003</v>
      </c>
      <c r="AF12" s="98">
        <f>'Юнит 14'!AF12+'Юнит 15'!AF12+'Юнит 16'!AF12+'Юнит 17'!AF12+'Юнит 18'!AF12</f>
        <v>0</v>
      </c>
      <c r="AG12" s="98">
        <f>'Юнит 14'!AG12+'Юнит 15'!AG12+'Юнит 16'!AG12+'Юнит 17'!AG12+'Юнит 18'!AG12</f>
        <v>0</v>
      </c>
      <c r="AH12" s="102"/>
      <c r="AI12" s="98">
        <f>'Юнит 14'!AI12+'Юнит 15'!AI12+'Юнит 16'!AI12+'Юнит 17'!AI12+'Юнит 18'!AI12</f>
        <v>1.9640754542450771</v>
      </c>
      <c r="AJ12" s="98">
        <f>'Юнит 14'!AJ12+'Юнит 15'!AJ12+'Юнит 16'!AJ12+'Юнит 17'!AJ12+'Юнит 18'!AJ12</f>
        <v>0</v>
      </c>
      <c r="AK12" s="98">
        <f>'Юнит 14'!AK12+'Юнит 15'!AK12+'Юнит 16'!AK12+'Юнит 17'!AK12+'Юнит 18'!AK12</f>
        <v>14.31</v>
      </c>
      <c r="AL12" s="105">
        <f t="shared" si="17"/>
        <v>791.70592454575478</v>
      </c>
      <c r="AM12" s="106"/>
      <c r="AN12" s="107">
        <f t="shared" si="5"/>
        <v>684.66666666666663</v>
      </c>
      <c r="AO12" s="108">
        <f t="shared" si="6"/>
        <v>169.89</v>
      </c>
      <c r="AP12" s="108">
        <f t="shared" si="7"/>
        <v>105.27333333333337</v>
      </c>
      <c r="AQ12" s="108">
        <f t="shared" si="18"/>
        <v>140.17666666666668</v>
      </c>
      <c r="AR12" s="108">
        <f t="shared" si="19"/>
        <v>0</v>
      </c>
      <c r="AS12" s="108">
        <f t="array" ref="AS12">_xlfn.IFS(S12=0,AL12,S12&lt;0,AL12/-S12,S12&gt;0,AL12/S12)</f>
        <v>263.90197484858493</v>
      </c>
      <c r="AT12" s="103">
        <f t="shared" si="21"/>
        <v>0.38544592236891667</v>
      </c>
      <c r="AU12" s="103">
        <f t="shared" si="22"/>
        <v>1.5533696794901699</v>
      </c>
      <c r="AV12" s="109"/>
      <c r="AW12" s="104">
        <f t="shared" si="10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1"/>
        <v>0</v>
      </c>
      <c r="F13" s="101">
        <f>'Юнит 18'!F13</f>
        <v>0</v>
      </c>
      <c r="G13" s="101">
        <f>'Юнит 18'!G13</f>
        <v>0</v>
      </c>
      <c r="H13" s="101">
        <f>'Юнит 18'!H13</f>
        <v>0</v>
      </c>
      <c r="I13" s="101">
        <v>169.89</v>
      </c>
      <c r="J13" s="101">
        <f t="shared" si="0"/>
        <v>0</v>
      </c>
      <c r="K13" s="98">
        <f>'Юнит 18'!K13</f>
        <v>1</v>
      </c>
      <c r="L13" s="98">
        <f>'Юнит 14'!L13+'Юнит 15'!L13+'Юнит 16'!L13+'Юнит 17'!L13+'Юнит 18'!L13</f>
        <v>0</v>
      </c>
      <c r="M13" s="98"/>
      <c r="N13" s="421"/>
      <c r="O13" s="429" t="e">
        <f t="shared" si="12"/>
        <v>#DIV/0!</v>
      </c>
      <c r="P13" s="101">
        <f t="shared" si="20"/>
        <v>0</v>
      </c>
      <c r="Q13" s="98">
        <f>'Юнит 14'!Q13+'Юнит 15'!Q13+'Юнит 16'!Q13+'Юнит 17'!Q13+'Юнит 18'!Q13</f>
        <v>0</v>
      </c>
      <c r="R13" s="98">
        <f>'Юнит 14'!R13+'Юнит 15'!R13+'Юнит 16'!R13+'Юнит 17'!R13+'Юнит 18'!R13</f>
        <v>0</v>
      </c>
      <c r="S13" s="101">
        <f t="shared" si="13"/>
        <v>0</v>
      </c>
      <c r="T13" s="98">
        <f>'Юнит 14'!T13+'Юнит 15'!T13+'Юнит 16'!T13+'Юнит 17'!T13+'Юнит 18'!T13</f>
        <v>0</v>
      </c>
      <c r="U13" s="98">
        <f>'Юнит 14'!U13+'Юнит 15'!U13+'Юнит 16'!U13+'Юнит 17'!U13+'Юнит 18'!U13</f>
        <v>0</v>
      </c>
      <c r="V13" s="101">
        <f t="shared" si="14"/>
        <v>0</v>
      </c>
      <c r="W13" s="98">
        <f>'Юнит 14'!W13+'Юнит 15'!W13+'Юнит 16'!W13+'Юнит 17'!W13+'Юнит 18'!W13</f>
        <v>0</v>
      </c>
      <c r="X13" s="98">
        <f>'Юнит 14'!X13+'Юнит 15'!X13+'Юнит 16'!X13+'Юнит 17'!X13+'Юнит 18'!X13</f>
        <v>0</v>
      </c>
      <c r="Y13" s="269">
        <f t="shared" si="2"/>
        <v>0</v>
      </c>
      <c r="Z13" s="101">
        <f t="shared" si="15"/>
        <v>0</v>
      </c>
      <c r="AA13" s="103">
        <f t="shared" si="3"/>
        <v>0</v>
      </c>
      <c r="AB13" s="101">
        <f t="shared" si="16"/>
        <v>0</v>
      </c>
      <c r="AC13" s="98">
        <f>'Юнит 14'!AC13+'Юнит 15'!AC13+'Юнит 16'!AC13+'Юнит 17'!AC13+'Юнит 18'!AC13</f>
        <v>0</v>
      </c>
      <c r="AD13" s="103">
        <f t="shared" si="4"/>
        <v>0</v>
      </c>
      <c r="AE13" s="98">
        <f>'Юнит 14'!AE13+'Юнит 15'!AE13+'Юнит 16'!AE13+'Юнит 17'!AE13+'Юнит 18'!AE13</f>
        <v>0</v>
      </c>
      <c r="AF13" s="98">
        <f>'Юнит 14'!AF13+'Юнит 15'!AF13+'Юнит 16'!AF13+'Юнит 17'!AF13+'Юнит 18'!AF13</f>
        <v>0</v>
      </c>
      <c r="AG13" s="98">
        <f>'Юнит 14'!AG13+'Юнит 15'!AG13+'Юнит 16'!AG13+'Юнит 17'!AG13+'Юнит 18'!AG13</f>
        <v>0</v>
      </c>
      <c r="AH13" s="102"/>
      <c r="AI13" s="98">
        <f>'Юнит 14'!AI13+'Юнит 15'!AI13+'Юнит 16'!AI13+'Юнит 17'!AI13+'Юнит 18'!AI13</f>
        <v>0</v>
      </c>
      <c r="AJ13" s="98">
        <f>'Юнит 14'!AJ13+'Юнит 15'!AJ13+'Юнит 16'!AJ13+'Юнит 17'!AJ13+'Юнит 18'!AJ13</f>
        <v>0</v>
      </c>
      <c r="AK13" s="98">
        <f>'Юнит 14'!AK13+'Юнит 15'!AK13+'Юнит 16'!AK13+'Юнит 17'!AK13+'Юнит 18'!AK13</f>
        <v>0</v>
      </c>
      <c r="AL13" s="105">
        <f t="shared" si="17"/>
        <v>0</v>
      </c>
      <c r="AM13" s="106"/>
      <c r="AN13" s="107">
        <f t="shared" si="5"/>
        <v>0</v>
      </c>
      <c r="AO13" s="108">
        <f t="shared" si="6"/>
        <v>169.89</v>
      </c>
      <c r="AP13" s="108">
        <f t="shared" si="7"/>
        <v>0</v>
      </c>
      <c r="AQ13" s="108">
        <f t="shared" si="18"/>
        <v>0</v>
      </c>
      <c r="AR13" s="108">
        <f t="shared" si="19"/>
        <v>0</v>
      </c>
      <c r="AS13" s="108">
        <f t="array" ref="AS13">_xlfn.IFS(S13=0,AL13,S13&lt;0,AL13/-S13,S13&gt;0,AL13/S13)</f>
        <v>0</v>
      </c>
      <c r="AT13" s="103">
        <f t="shared" si="21"/>
        <v>0</v>
      </c>
      <c r="AU13" s="103">
        <f t="shared" si="22"/>
        <v>0</v>
      </c>
      <c r="AV13" s="109"/>
      <c r="AW13" s="104">
        <f t="shared" si="10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1"/>
        <v>17</v>
      </c>
      <c r="F14" s="101">
        <f>'Юнит 18'!F14</f>
        <v>2</v>
      </c>
      <c r="G14" s="101">
        <f>'Юнит 18'!G14</f>
        <v>0</v>
      </c>
      <c r="H14" s="101">
        <f>'Юнит 18'!H14</f>
        <v>15</v>
      </c>
      <c r="I14" s="101">
        <v>169.89</v>
      </c>
      <c r="J14" s="101">
        <f t="shared" si="0"/>
        <v>2888.1299999999997</v>
      </c>
      <c r="K14" s="98">
        <f>'Юнит 18'!K14</f>
        <v>84</v>
      </c>
      <c r="L14" s="98">
        <f>'Юнит 14'!L14+'Юнит 15'!L14+'Юнит 16'!L14+'Юнит 17'!L14+'Юнит 18'!L14</f>
        <v>32</v>
      </c>
      <c r="M14" s="98"/>
      <c r="N14" s="421"/>
      <c r="O14" s="429">
        <f t="shared" si="12"/>
        <v>0.5</v>
      </c>
      <c r="P14" s="101">
        <f t="shared" si="20"/>
        <v>2.2857142857142856</v>
      </c>
      <c r="Q14" s="98">
        <f>'Юнит 14'!Q14+'Юнит 15'!Q14+'Юнит 16'!Q14+'Юнит 17'!Q14+'Юнит 18'!Q14</f>
        <v>16</v>
      </c>
      <c r="R14" s="98">
        <f>'Юнит 14'!R14+'Юнит 15'!R14+'Юнит 16'!R14+'Юнит 17'!R14+'Юнит 18'!R14</f>
        <v>0</v>
      </c>
      <c r="S14" s="101">
        <f t="shared" si="13"/>
        <v>16</v>
      </c>
      <c r="T14" s="98">
        <f>'Юнит 14'!T14+'Юнит 15'!T14+'Юнит 16'!T14+'Юнит 17'!T14+'Юнит 18'!T14</f>
        <v>12998.630000000001</v>
      </c>
      <c r="U14" s="98">
        <f>'Юнит 14'!U14+'Юнит 15'!U14+'Юнит 16'!U14+'Юнит 17'!U14+'Юнит 18'!U14</f>
        <v>0</v>
      </c>
      <c r="V14" s="101">
        <f t="shared" si="14"/>
        <v>12998.630000000001</v>
      </c>
      <c r="W14" s="98">
        <f>'Юнит 14'!W14+'Юнит 15'!W14+'Юнит 16'!W14+'Юнит 17'!W14+'Юнит 18'!W14</f>
        <v>19040.12</v>
      </c>
      <c r="X14" s="98">
        <f>'Юнит 14'!X14+'Юнит 15'!X14+'Юнит 16'!X14+'Юнит 17'!X14+'Юнит 18'!X14</f>
        <v>0</v>
      </c>
      <c r="Y14" s="269">
        <f t="shared" si="2"/>
        <v>19040.12</v>
      </c>
      <c r="Z14" s="101">
        <f t="shared" si="15"/>
        <v>0</v>
      </c>
      <c r="AA14" s="103">
        <f t="shared" si="3"/>
        <v>4.7178670940763012E-3</v>
      </c>
      <c r="AB14" s="101">
        <f t="shared" si="16"/>
        <v>2718.24</v>
      </c>
      <c r="AC14" s="98">
        <f>'Юнит 14'!AC14+'Юнит 15'!AC14+'Юнит 16'!AC14+'Юнит 17'!AC14+'Юнит 18'!AC14</f>
        <v>7128.45</v>
      </c>
      <c r="AD14" s="103">
        <f t="shared" si="4"/>
        <v>0.374391022745655</v>
      </c>
      <c r="AE14" s="98">
        <f>'Юнит 14'!AE14+'Юнит 15'!AE14+'Юнит 16'!AE14+'Юнит 17'!AE14+'Юнит 18'!AE14</f>
        <v>2833.04</v>
      </c>
      <c r="AF14" s="98">
        <f>'Юнит 14'!AF14+'Юнит 15'!AF14+'Юнит 16'!AF14+'Юнит 17'!AF14+'Юнит 18'!AF14</f>
        <v>0</v>
      </c>
      <c r="AG14" s="98">
        <f>'Юнит 14'!AG14+'Юнит 15'!AG14+'Юнит 16'!AG14+'Юнит 17'!AG14+'Юнит 18'!AG14</f>
        <v>0</v>
      </c>
      <c r="AH14" s="102"/>
      <c r="AI14" s="98">
        <f>'Юнит 14'!AI14+'Юнит 15'!AI14+'Юнит 16'!AI14+'Юнит 17'!AI14+'Юнит 18'!AI14</f>
        <v>81.276793593845099</v>
      </c>
      <c r="AJ14" s="98">
        <f>'Юнит 14'!AJ14+'Юнит 15'!AJ14+'Юнит 16'!AJ14+'Юнит 17'!AJ14+'Юнит 18'!AJ14</f>
        <v>0</v>
      </c>
      <c r="AK14" s="98">
        <f>'Юнит 14'!AK14+'Юнит 15'!AK14+'Юнит 16'!AK14+'Юнит 17'!AK14+'Юнит 18'!AK14</f>
        <v>129.9863</v>
      </c>
      <c r="AL14" s="105">
        <f t="shared" si="17"/>
        <v>6149.1269064061553</v>
      </c>
      <c r="AM14" s="106"/>
      <c r="AN14" s="107">
        <f t="shared" si="5"/>
        <v>1190.0074999999999</v>
      </c>
      <c r="AO14" s="108">
        <f t="shared" si="6"/>
        <v>169.89</v>
      </c>
      <c r="AP14" s="108">
        <f t="shared" si="7"/>
        <v>445.52812499999999</v>
      </c>
      <c r="AQ14" s="108">
        <f t="shared" si="18"/>
        <v>177.065</v>
      </c>
      <c r="AR14" s="108">
        <f t="shared" si="19"/>
        <v>0</v>
      </c>
      <c r="AS14" s="108">
        <f t="array" ref="AS14">_xlfn.IFS(S14=0,AL14,S14&lt;0,AL14/-S14,S14&gt;0,AL14/S14)</f>
        <v>384.32043165038471</v>
      </c>
      <c r="AT14" s="103">
        <f t="shared" si="21"/>
        <v>0.3229563104857614</v>
      </c>
      <c r="AU14" s="103">
        <f t="shared" si="22"/>
        <v>2.2621721799422256</v>
      </c>
      <c r="AV14" s="109"/>
      <c r="AW14" s="104">
        <f t="shared" si="10"/>
        <v>6533.4473380565396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1"/>
        <v>0</v>
      </c>
      <c r="F15" s="101">
        <f>'Юнит 18'!F15</f>
        <v>0</v>
      </c>
      <c r="G15" s="101">
        <f>'Юнит 18'!G15</f>
        <v>0</v>
      </c>
      <c r="H15" s="101">
        <f>'Юнит 18'!H15</f>
        <v>0</v>
      </c>
      <c r="I15" s="101">
        <v>169.89</v>
      </c>
      <c r="J15" s="101">
        <f t="shared" si="0"/>
        <v>0</v>
      </c>
      <c r="K15" s="98">
        <f>'Юнит 18'!K15</f>
        <v>999</v>
      </c>
      <c r="L15" s="98">
        <f>'Юнит 14'!L15+'Юнит 15'!L15+'Юнит 16'!L15+'Юнит 17'!L15+'Юнит 18'!L15</f>
        <v>8</v>
      </c>
      <c r="M15" s="98"/>
      <c r="N15" s="421"/>
      <c r="O15" s="429">
        <f t="shared" si="12"/>
        <v>1.125</v>
      </c>
      <c r="P15" s="101">
        <f t="shared" si="20"/>
        <v>1.2857142857142858</v>
      </c>
      <c r="Q15" s="98">
        <f>'Юнит 14'!Q15+'Юнит 15'!Q15+'Юнит 16'!Q15+'Юнит 17'!Q15+'Юнит 18'!Q15</f>
        <v>9</v>
      </c>
      <c r="R15" s="98">
        <f>'Юнит 14'!R15+'Юнит 15'!R15+'Юнит 16'!R15+'Юнит 17'!R15+'Юнит 18'!R15</f>
        <v>0</v>
      </c>
      <c r="S15" s="101">
        <f t="shared" si="13"/>
        <v>9</v>
      </c>
      <c r="T15" s="98">
        <f>'Юнит 14'!T15+'Юнит 15'!T15+'Юнит 16'!T15+'Юнит 17'!T15+'Юнит 18'!T15</f>
        <v>6730.51</v>
      </c>
      <c r="U15" s="98">
        <f>'Юнит 14'!U15+'Юнит 15'!U15+'Юнит 16'!U15+'Юнит 17'!U15+'Юнит 18'!U15</f>
        <v>0</v>
      </c>
      <c r="V15" s="101">
        <f t="shared" si="14"/>
        <v>6730.51</v>
      </c>
      <c r="W15" s="98">
        <f>'Юнит 14'!W15+'Юнит 15'!W15+'Юнит 16'!W15+'Юнит 17'!W15+'Юнит 18'!W15</f>
        <v>10024.06</v>
      </c>
      <c r="X15" s="98">
        <f>'Юнит 14'!X15+'Юнит 15'!X15+'Юнит 16'!X15+'Юнит 17'!X15+'Юнит 18'!X15</f>
        <v>0</v>
      </c>
      <c r="Y15" s="269">
        <f t="shared" si="2"/>
        <v>10024.06</v>
      </c>
      <c r="Z15" s="101">
        <f t="shared" si="15"/>
        <v>0</v>
      </c>
      <c r="AA15" s="103">
        <f t="shared" si="3"/>
        <v>2.483817477150695E-3</v>
      </c>
      <c r="AB15" s="101">
        <f t="shared" si="16"/>
        <v>1529.0099999999998</v>
      </c>
      <c r="AC15" s="98">
        <f>'Юнит 14'!AC15+'Юнит 15'!AC15+'Юнит 16'!AC15+'Юнит 17'!AC15+'Юнит 18'!AC15</f>
        <v>3774.39</v>
      </c>
      <c r="AD15" s="103">
        <f t="shared" si="4"/>
        <v>0.37653306145414134</v>
      </c>
      <c r="AE15" s="98">
        <f>'Юнит 14'!AE15+'Юнит 15'!AE15+'Юнит 16'!AE15+'Юнит 17'!AE15+'Юнит 18'!AE15</f>
        <v>928.82999999999993</v>
      </c>
      <c r="AF15" s="98">
        <f>'Юнит 14'!AF15+'Юнит 15'!AF15+'Юнит 16'!AF15+'Юнит 17'!AF15+'Юнит 18'!AF15</f>
        <v>0</v>
      </c>
      <c r="AG15" s="98">
        <f>'Юнит 14'!AG15+'Юнит 15'!AG15+'Юнит 16'!AG15+'Юнит 17'!AG15+'Юнит 18'!AG15</f>
        <v>0</v>
      </c>
      <c r="AH15" s="102"/>
      <c r="AI15" s="98">
        <f>'Юнит 14'!AI15+'Юнит 15'!AI15+'Юнит 16'!AI15+'Юнит 17'!AI15+'Юнит 18'!AI15</f>
        <v>0</v>
      </c>
      <c r="AJ15" s="98">
        <f>'Юнит 14'!AJ15+'Юнит 15'!AJ15+'Юнит 16'!AJ15+'Юнит 17'!AJ15+'Юнит 18'!AJ15</f>
        <v>0</v>
      </c>
      <c r="AK15" s="98">
        <f>'Юнит 14'!AK15+'Юнит 15'!AK15+'Юнит 16'!AK15+'Юнит 17'!AK15+'Юнит 18'!AK15</f>
        <v>67.30510000000001</v>
      </c>
      <c r="AL15" s="105">
        <f t="shared" si="17"/>
        <v>3724.5248999999999</v>
      </c>
      <c r="AM15" s="106"/>
      <c r="AN15" s="107">
        <f t="shared" si="5"/>
        <v>1113.7844444444445</v>
      </c>
      <c r="AO15" s="108">
        <f t="shared" si="6"/>
        <v>169.89</v>
      </c>
      <c r="AP15" s="108">
        <f t="shared" si="7"/>
        <v>419.37666666666667</v>
      </c>
      <c r="AQ15" s="108">
        <f t="shared" si="18"/>
        <v>103.20333333333332</v>
      </c>
      <c r="AR15" s="108">
        <f t="shared" si="19"/>
        <v>0</v>
      </c>
      <c r="AS15" s="108">
        <f t="array" ref="AS15">_xlfn.IFS(S15=0,AL15,S15&lt;0,AL15/-S15,S15&gt;0,AL15/S15)</f>
        <v>413.83609999999999</v>
      </c>
      <c r="AT15" s="103">
        <f t="shared" si="21"/>
        <v>0.37155852020039781</v>
      </c>
      <c r="AU15" s="103">
        <f t="shared" si="22"/>
        <v>2.4359061745835544</v>
      </c>
      <c r="AV15" s="109"/>
      <c r="AW15" s="104">
        <f t="shared" si="10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1"/>
        <v>74</v>
      </c>
      <c r="F16" s="101">
        <f>'Юнит 18'!F16</f>
        <v>10</v>
      </c>
      <c r="G16" s="101">
        <f>'Юнит 18'!G16</f>
        <v>1</v>
      </c>
      <c r="H16" s="101">
        <f>'Юнит 18'!H16</f>
        <v>63</v>
      </c>
      <c r="I16" s="101">
        <v>169.89</v>
      </c>
      <c r="J16" s="101">
        <f t="shared" si="0"/>
        <v>12571.859999999999</v>
      </c>
      <c r="K16" s="98">
        <f>'Юнит 18'!K16</f>
        <v>62</v>
      </c>
      <c r="L16" s="98">
        <f>'Юнит 14'!L16+'Юнит 15'!L16+'Юнит 16'!L16+'Юнит 17'!L16+'Юнит 18'!L16</f>
        <v>118</v>
      </c>
      <c r="M16" s="98"/>
      <c r="N16" s="421"/>
      <c r="O16" s="429">
        <f t="shared" si="12"/>
        <v>0.61864406779661019</v>
      </c>
      <c r="P16" s="101">
        <f t="shared" si="20"/>
        <v>10.428571428571429</v>
      </c>
      <c r="Q16" s="98">
        <f>'Юнит 14'!Q16+'Юнит 15'!Q16+'Юнит 16'!Q16+'Юнит 17'!Q16+'Юнит 18'!Q16</f>
        <v>75</v>
      </c>
      <c r="R16" s="98">
        <f>'Юнит 14'!R16+'Юнит 15'!R16+'Юнит 16'!R16+'Юнит 17'!R16+'Юнит 18'!R16</f>
        <v>-2</v>
      </c>
      <c r="S16" s="101">
        <f t="shared" si="13"/>
        <v>73</v>
      </c>
      <c r="T16" s="98">
        <f>'Юнит 14'!T16+'Юнит 15'!T16+'Юнит 16'!T16+'Юнит 17'!T16+'Юнит 18'!T16</f>
        <v>68780.22</v>
      </c>
      <c r="U16" s="98">
        <f>'Юнит 14'!U16+'Юнит 15'!U16+'Юнит 16'!U16+'Юнит 17'!U16+'Юнит 18'!U16</f>
        <v>-1882</v>
      </c>
      <c r="V16" s="101">
        <f t="shared" si="14"/>
        <v>66898.22</v>
      </c>
      <c r="W16" s="98">
        <f>'Юнит 14'!W16+'Юнит 15'!W16+'Юнит 16'!W16+'Юнит 17'!W16+'Юнит 18'!W16</f>
        <v>100548.65</v>
      </c>
      <c r="X16" s="98">
        <f>'Юнит 14'!X16+'Юнит 15'!X16+'Юнит 16'!X16+'Юнит 17'!X16+'Юнит 18'!X16</f>
        <v>-2712</v>
      </c>
      <c r="Y16" s="269">
        <f t="shared" si="2"/>
        <v>97836.65</v>
      </c>
      <c r="Z16" s="101">
        <f t="shared" si="15"/>
        <v>0</v>
      </c>
      <c r="AA16" s="103">
        <f t="shared" si="3"/>
        <v>2.4242510636994941E-2</v>
      </c>
      <c r="AB16" s="101">
        <f t="shared" si="16"/>
        <v>12401.97</v>
      </c>
      <c r="AC16" s="98">
        <f>'Юнит 14'!AC16+'Юнит 15'!AC16+'Юнит 16'!AC16+'Юнит 17'!AC16+'Юнит 18'!AC16</f>
        <v>37003.649999999994</v>
      </c>
      <c r="AD16" s="103">
        <f t="shared" si="4"/>
        <v>0.37821869411922832</v>
      </c>
      <c r="AE16" s="98">
        <f>'Юнит 14'!AE16+'Юнит 15'!AE16+'Юнит 16'!AE16+'Юнит 17'!AE16+'Юнит 18'!AE16</f>
        <v>11350.14</v>
      </c>
      <c r="AF16" s="98">
        <f>'Юнит 14'!AF16+'Юнит 15'!AF16+'Юнит 16'!AF16+'Юнит 17'!AF16+'Юнит 18'!AF16</f>
        <v>9000</v>
      </c>
      <c r="AG16" s="98">
        <f>'Юнит 14'!AG16+'Юнит 15'!AG16+'Юнит 16'!AG16+'Юнит 17'!AG16+'Юнит 18'!AG16</f>
        <v>0</v>
      </c>
      <c r="AH16" s="102"/>
      <c r="AI16" s="98">
        <f>'Юнит 14'!AI16+'Юнит 15'!AI16+'Юнит 16'!AI16+'Юнит 17'!AI16+'Юнит 18'!AI16</f>
        <v>387.52096998740154</v>
      </c>
      <c r="AJ16" s="98">
        <f>'Юнит 14'!AJ16+'Юнит 15'!AJ16+'Юнит 16'!AJ16+'Юнит 17'!AJ16+'Юнит 18'!AJ16</f>
        <v>0</v>
      </c>
      <c r="AK16" s="98">
        <f>'Юнит 14'!AK16+'Юнит 15'!AK16+'Юнит 16'!AK16+'Юнит 17'!AK16+'Юнит 18'!AK16</f>
        <v>668.98220000000003</v>
      </c>
      <c r="AL16" s="105">
        <f t="shared" si="17"/>
        <v>27024.386830012598</v>
      </c>
      <c r="AM16" s="106"/>
      <c r="AN16" s="107">
        <f t="shared" si="5"/>
        <v>1340.2280821917807</v>
      </c>
      <c r="AO16" s="108">
        <f t="shared" si="6"/>
        <v>169.89</v>
      </c>
      <c r="AP16" s="108">
        <f t="shared" si="7"/>
        <v>506.89931506849308</v>
      </c>
      <c r="AQ16" s="108">
        <f t="shared" si="18"/>
        <v>151.33519999999999</v>
      </c>
      <c r="AR16" s="108">
        <f t="shared" si="19"/>
        <v>120</v>
      </c>
      <c r="AS16" s="108">
        <f t="array" ref="AS16">_xlfn.IFS(S16=0,AL16,S16&lt;0,AL16/-S16,S16&gt;0,AL16/S16)</f>
        <v>370.19707986318627</v>
      </c>
      <c r="AT16" s="103">
        <f t="shared" si="21"/>
        <v>0.27621946203199516</v>
      </c>
      <c r="AU16" s="103">
        <f t="shared" si="22"/>
        <v>2.1790398485089546</v>
      </c>
      <c r="AV16" s="109"/>
      <c r="AW16" s="104">
        <f t="shared" si="10"/>
        <v>27394.583909875786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1"/>
        <v>65</v>
      </c>
      <c r="F17" s="101">
        <f>'Юнит 18'!F17</f>
        <v>10</v>
      </c>
      <c r="G17" s="101">
        <f>'Юнит 18'!G17</f>
        <v>2</v>
      </c>
      <c r="H17" s="101">
        <f>'Юнит 18'!H17</f>
        <v>53</v>
      </c>
      <c r="I17" s="101">
        <v>169.89</v>
      </c>
      <c r="J17" s="101">
        <f t="shared" si="0"/>
        <v>11042.849999999999</v>
      </c>
      <c r="K17" s="98">
        <f>'Юнит 18'!K17</f>
        <v>31</v>
      </c>
      <c r="L17" s="98">
        <f>'Юнит 14'!L17+'Юнит 15'!L17+'Юнит 16'!L17+'Юнит 17'!L17+'Юнит 18'!L17</f>
        <v>169</v>
      </c>
      <c r="M17" s="98"/>
      <c r="N17" s="421"/>
      <c r="O17" s="429">
        <f t="shared" si="12"/>
        <v>0.50295857988165682</v>
      </c>
      <c r="P17" s="101">
        <f t="shared" si="20"/>
        <v>12.142857142857142</v>
      </c>
      <c r="Q17" s="98">
        <f>'Юнит 14'!Q17+'Юнит 15'!Q17+'Юнит 16'!Q17+'Юнит 17'!Q17+'Юнит 18'!Q17</f>
        <v>90</v>
      </c>
      <c r="R17" s="98">
        <f>'Юнит 14'!R17+'Юнит 15'!R17+'Юнит 16'!R17+'Юнит 17'!R17+'Юнит 18'!R17</f>
        <v>-5</v>
      </c>
      <c r="S17" s="101">
        <f t="shared" si="13"/>
        <v>85</v>
      </c>
      <c r="T17" s="98">
        <f>'Юнит 14'!T17+'Юнит 15'!T17+'Юнит 16'!T17+'Юнит 17'!T17+'Юнит 18'!T17</f>
        <v>83658.559999999998</v>
      </c>
      <c r="U17" s="98">
        <f>'Юнит 14'!U17+'Юнит 15'!U17+'Юнит 16'!U17+'Юнит 17'!U17+'Юнит 18'!U17</f>
        <v>-4462</v>
      </c>
      <c r="V17" s="101">
        <f t="shared" si="14"/>
        <v>79196.56</v>
      </c>
      <c r="W17" s="98">
        <f>'Юнит 14'!W17+'Юнит 15'!W17+'Юнит 16'!W17+'Юнит 17'!W17+'Юнит 18'!W17</f>
        <v>122067.02</v>
      </c>
      <c r="X17" s="98">
        <f>'Юнит 14'!X17+'Юнит 15'!X17+'Юнит 16'!X17+'Юнит 17'!X17+'Юнит 18'!X17</f>
        <v>-6750</v>
      </c>
      <c r="Y17" s="269">
        <f t="shared" si="2"/>
        <v>115317.02</v>
      </c>
      <c r="Z17" s="101">
        <f t="shared" si="15"/>
        <v>0</v>
      </c>
      <c r="AA17" s="103">
        <f t="shared" si="3"/>
        <v>2.8573894179497752E-2</v>
      </c>
      <c r="AB17" s="101">
        <f t="shared" si="16"/>
        <v>14440.65</v>
      </c>
      <c r="AC17" s="98">
        <f>'Юнит 14'!AC17+'Юнит 15'!AC17+'Юнит 16'!AC17+'Юнит 17'!AC17+'Юнит 18'!AC17</f>
        <v>43682.520000000004</v>
      </c>
      <c r="AD17" s="103">
        <f t="shared" si="4"/>
        <v>0.3788037533401401</v>
      </c>
      <c r="AE17" s="98">
        <f>'Юнит 14'!AE17+'Юнит 15'!AE17+'Юнит 16'!AE17+'Юнит 17'!AE17+'Юнит 18'!AE17</f>
        <v>14388.429999999997</v>
      </c>
      <c r="AF17" s="98">
        <f>'Юнит 14'!AF17+'Юнит 15'!AF17+'Юнит 16'!AF17+'Юнит 17'!AF17+'Юнит 18'!AF17</f>
        <v>18999</v>
      </c>
      <c r="AG17" s="98">
        <f>'Юнит 14'!AG17+'Юнит 15'!AG17+'Юнит 16'!AG17+'Юнит 17'!AG17+'Юнит 18'!AG17</f>
        <v>0</v>
      </c>
      <c r="AH17" s="102"/>
      <c r="AI17" s="98">
        <f>'Юнит 14'!AI17+'Юнит 15'!AI17+'Юнит 16'!AI17+'Юнит 17'!AI17+'Юнит 18'!AI17</f>
        <v>308.96439404134219</v>
      </c>
      <c r="AJ17" s="98">
        <f>'Юнит 14'!AJ17+'Юнит 15'!AJ17+'Юнит 16'!AJ17+'Юнит 17'!AJ17+'Юнит 18'!AJ17</f>
        <v>20</v>
      </c>
      <c r="AK17" s="98">
        <f>'Юнит 14'!AK17+'Юнит 15'!AK17+'Юнит 16'!AK17+'Юнит 17'!AK17+'Юнит 18'!AK17</f>
        <v>791.96560000000011</v>
      </c>
      <c r="AL17" s="105">
        <f t="shared" si="17"/>
        <v>22685.490005958673</v>
      </c>
      <c r="AM17" s="106"/>
      <c r="AN17" s="107">
        <f t="shared" si="5"/>
        <v>1356.6708235294118</v>
      </c>
      <c r="AO17" s="108">
        <f t="shared" si="6"/>
        <v>169.89</v>
      </c>
      <c r="AP17" s="108">
        <f t="shared" si="7"/>
        <v>513.91200000000003</v>
      </c>
      <c r="AQ17" s="108">
        <f t="shared" si="18"/>
        <v>159.87144444444442</v>
      </c>
      <c r="AR17" s="108">
        <f t="shared" si="19"/>
        <v>211.1</v>
      </c>
      <c r="AS17" s="108">
        <f t="array" ref="AS17">_xlfn.IFS(S17=0,AL17,S17&lt;0,AL17/-S17,S17&gt;0,AL17/S17)</f>
        <v>266.88811771716087</v>
      </c>
      <c r="AT17" s="103">
        <f t="shared" si="21"/>
        <v>0.19672282552877859</v>
      </c>
      <c r="AU17" s="103">
        <f t="shared" si="22"/>
        <v>1.5709465990768197</v>
      </c>
      <c r="AV17" s="109"/>
      <c r="AW17" s="104">
        <f t="shared" si="10"/>
        <v>17347.727651615456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1"/>
        <v>69</v>
      </c>
      <c r="F18" s="101">
        <f>'Юнит 18'!F18</f>
        <v>6</v>
      </c>
      <c r="G18" s="101">
        <f>'Юнит 18'!G18</f>
        <v>0</v>
      </c>
      <c r="H18" s="101">
        <f>'Юнит 18'!H18</f>
        <v>63</v>
      </c>
      <c r="I18" s="101">
        <v>169.89</v>
      </c>
      <c r="J18" s="101">
        <f t="shared" si="0"/>
        <v>11722.41</v>
      </c>
      <c r="K18" s="98">
        <f>'Юнит 18'!K18</f>
        <v>104</v>
      </c>
      <c r="L18" s="98">
        <f>'Юнит 14'!L18+'Юнит 15'!L18+'Юнит 16'!L18+'Юнит 17'!L18+'Юнит 18'!L18</f>
        <v>114</v>
      </c>
      <c r="M18" s="98"/>
      <c r="N18" s="421"/>
      <c r="O18" s="429">
        <f t="shared" si="12"/>
        <v>0.61403508771929827</v>
      </c>
      <c r="P18" s="101">
        <f t="shared" si="20"/>
        <v>10</v>
      </c>
      <c r="Q18" s="98">
        <f>'Юнит 14'!Q18+'Юнит 15'!Q18+'Юнит 16'!Q18+'Юнит 17'!Q18+'Юнит 18'!Q18</f>
        <v>72</v>
      </c>
      <c r="R18" s="98">
        <f>'Юнит 14'!R18+'Юнит 15'!R18+'Юнит 16'!R18+'Юнит 17'!R18+'Юнит 18'!R18</f>
        <v>-2</v>
      </c>
      <c r="S18" s="101">
        <f t="shared" si="13"/>
        <v>70</v>
      </c>
      <c r="T18" s="98">
        <f>'Юнит 14'!T18+'Юнит 15'!T18+'Юнит 16'!T18+'Юнит 17'!T18+'Юнит 18'!T18</f>
        <v>64123.61</v>
      </c>
      <c r="U18" s="98">
        <f>'Юнит 14'!U18+'Юнит 15'!U18+'Юнит 16'!U18+'Юнит 17'!U18+'Юнит 18'!U18</f>
        <v>-1761</v>
      </c>
      <c r="V18" s="101">
        <f t="shared" si="14"/>
        <v>62362.61</v>
      </c>
      <c r="W18" s="98">
        <f>'Юнит 14'!W18+'Юнит 15'!W18+'Юнит 16'!W18+'Юнит 17'!W18+'Юнит 18'!W18</f>
        <v>96163.650000000009</v>
      </c>
      <c r="X18" s="98">
        <f>'Юнит 14'!X18+'Юнит 15'!X18+'Юнит 16'!X18+'Юнит 17'!X18+'Юнит 18'!X18</f>
        <v>-2691</v>
      </c>
      <c r="Y18" s="269">
        <f t="shared" si="2"/>
        <v>93472.650000000009</v>
      </c>
      <c r="Z18" s="101">
        <f t="shared" si="15"/>
        <v>0</v>
      </c>
      <c r="AA18" s="103">
        <f t="shared" si="3"/>
        <v>2.3161174384988711E-2</v>
      </c>
      <c r="AB18" s="101">
        <f t="shared" si="16"/>
        <v>11892.3</v>
      </c>
      <c r="AC18" s="98">
        <f>'Юнит 14'!AC18+'Юнит 15'!AC18+'Юнит 16'!AC18+'Юнит 17'!AC18+'Юнит 18'!AC18</f>
        <v>35397.440000000002</v>
      </c>
      <c r="AD18" s="103">
        <f t="shared" si="4"/>
        <v>0.37869301876003303</v>
      </c>
      <c r="AE18" s="98">
        <f>'Юнит 14'!AE18+'Юнит 15'!AE18+'Юнит 16'!AE18+'Юнит 17'!AE18+'Юнит 18'!AE18</f>
        <v>12632.699999999999</v>
      </c>
      <c r="AF18" s="98">
        <f>'Юнит 14'!AF18+'Юнит 15'!AF18+'Юнит 16'!AF18+'Юнит 17'!AF18+'Юнит 18'!AF18</f>
        <v>11000</v>
      </c>
      <c r="AG18" s="98">
        <f>'Юнит 14'!AG18+'Юнит 15'!AG18+'Юнит 16'!AG18+'Юнит 17'!AG18+'Юнит 18'!AG18</f>
        <v>0</v>
      </c>
      <c r="AH18" s="102"/>
      <c r="AI18" s="98">
        <f>'Юнит 14'!AI18+'Юнит 15'!AI18+'Юнит 16'!AI18+'Юнит 17'!AI18+'Юнит 18'!AI18</f>
        <v>348.51221065548742</v>
      </c>
      <c r="AJ18" s="98">
        <f>'Юнит 14'!AJ18+'Юнит 15'!AJ18+'Юнит 16'!AJ18+'Юнит 17'!AJ18+'Юнит 18'!AJ18</f>
        <v>0</v>
      </c>
      <c r="AK18" s="98">
        <f>'Юнит 14'!AK18+'Юнит 15'!AK18+'Юнит 16'!AK18+'Юнит 17'!AK18+'Юнит 18'!AK18</f>
        <v>623.62610000000006</v>
      </c>
      <c r="AL18" s="105">
        <f t="shared" si="17"/>
        <v>21578.071689344517</v>
      </c>
      <c r="AM18" s="106"/>
      <c r="AN18" s="107">
        <f t="shared" si="5"/>
        <v>1335.3235714285715</v>
      </c>
      <c r="AO18" s="108">
        <f t="shared" si="6"/>
        <v>169.89</v>
      </c>
      <c r="AP18" s="108">
        <f t="shared" si="7"/>
        <v>505.67771428571433</v>
      </c>
      <c r="AQ18" s="108">
        <f t="shared" si="18"/>
        <v>175.45416666666665</v>
      </c>
      <c r="AR18" s="108">
        <f t="shared" si="19"/>
        <v>152.77777777777777</v>
      </c>
      <c r="AS18" s="108">
        <f t="array" ref="AS18">_xlfn.IFS(S18=0,AL18,S18&lt;0,AL18/-S18,S18&gt;0,AL18/S18)</f>
        <v>308.25816699063597</v>
      </c>
      <c r="AT18" s="103">
        <f t="shared" si="21"/>
        <v>0.23084904182500995</v>
      </c>
      <c r="AU18" s="103">
        <f t="shared" si="22"/>
        <v>1.814457395906975</v>
      </c>
      <c r="AV18" s="109"/>
      <c r="AW18" s="104">
        <f t="shared" si="10"/>
        <v>21269.813522353881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1"/>
        <v>2</v>
      </c>
      <c r="F19" s="101">
        <f>'Юнит 18'!F19</f>
        <v>2</v>
      </c>
      <c r="G19" s="101">
        <f>'Юнит 18'!G19</f>
        <v>0</v>
      </c>
      <c r="H19" s="101">
        <f>'Юнит 18'!H19</f>
        <v>0</v>
      </c>
      <c r="I19" s="101">
        <v>129.46</v>
      </c>
      <c r="J19" s="101">
        <f t="shared" si="0"/>
        <v>258.92</v>
      </c>
      <c r="K19" s="98">
        <f>'Юнит 18'!K19</f>
        <v>999</v>
      </c>
      <c r="L19" s="98">
        <f>'Юнит 14'!L19+'Юнит 15'!L19+'Юнит 16'!L19+'Юнит 17'!L19+'Юнит 18'!L19</f>
        <v>9</v>
      </c>
      <c r="M19" s="98"/>
      <c r="N19" s="421"/>
      <c r="O19" s="429">
        <f t="shared" si="12"/>
        <v>0.77777777777777779</v>
      </c>
      <c r="P19" s="101">
        <f t="shared" si="20"/>
        <v>1</v>
      </c>
      <c r="Q19" s="98">
        <f>'Юнит 14'!Q19+'Юнит 15'!Q19+'Юнит 16'!Q19+'Юнит 17'!Q19+'Юнит 18'!Q19</f>
        <v>7</v>
      </c>
      <c r="R19" s="98">
        <f>'Юнит 14'!R19+'Юнит 15'!R19+'Юнит 16'!R19+'Юнит 17'!R19+'Юнит 18'!R19</f>
        <v>0</v>
      </c>
      <c r="S19" s="101">
        <f t="shared" si="13"/>
        <v>7</v>
      </c>
      <c r="T19" s="98">
        <f>'Юнит 14'!T19+'Юнит 15'!T19+'Юнит 16'!T19+'Юнит 17'!T19+'Юнит 18'!T19</f>
        <v>6247</v>
      </c>
      <c r="U19" s="98">
        <f>'Юнит 14'!U19+'Юнит 15'!U19+'Юнит 16'!U19+'Юнит 17'!U19+'Юнит 18'!U19</f>
        <v>0</v>
      </c>
      <c r="V19" s="101">
        <f t="shared" si="14"/>
        <v>6247</v>
      </c>
      <c r="W19" s="98">
        <f>'Юнит 14'!W19+'Юнит 15'!W19+'Юнит 16'!W19+'Юнит 17'!W19+'Юнит 18'!W19</f>
        <v>9540</v>
      </c>
      <c r="X19" s="98">
        <f>'Юнит 14'!X19+'Юнит 15'!X19+'Юнит 16'!X19+'Юнит 17'!X19+'Юнит 18'!X19</f>
        <v>0</v>
      </c>
      <c r="Y19" s="269">
        <f t="shared" si="2"/>
        <v>9540</v>
      </c>
      <c r="Z19" s="101">
        <f t="shared" si="15"/>
        <v>0</v>
      </c>
      <c r="AA19" s="103">
        <f t="shared" si="3"/>
        <v>2.3638743914160161E-3</v>
      </c>
      <c r="AB19" s="101">
        <f t="shared" si="16"/>
        <v>906.22</v>
      </c>
      <c r="AC19" s="98">
        <f>'Юнит 14'!AC19+'Юнит 15'!AC19+'Юнит 16'!AC19+'Юнит 17'!AC19+'Юнит 18'!AC19</f>
        <v>3628.17</v>
      </c>
      <c r="AD19" s="103">
        <f t="shared" si="4"/>
        <v>0.38031132075471696</v>
      </c>
      <c r="AE19" s="98">
        <f>'Юнит 14'!AE19+'Юнит 15'!AE19+'Юнит 16'!AE19+'Юнит 17'!AE19+'Юнит 18'!AE19</f>
        <v>1062.4800000000002</v>
      </c>
      <c r="AF19" s="98">
        <f>'Юнит 14'!AF19+'Юнит 15'!AF19+'Юнит 16'!AF19+'Юнит 17'!AF19+'Юнит 18'!AF19</f>
        <v>0</v>
      </c>
      <c r="AG19" s="98">
        <f>'Юнит 14'!AG19+'Юнит 15'!AG19+'Юнит 16'!AG19+'Юнит 17'!AG19+'Юнит 18'!AG19</f>
        <v>0</v>
      </c>
      <c r="AH19" s="102"/>
      <c r="AI19" s="98">
        <f>'Юнит 14'!AI19+'Юнит 15'!AI19+'Юнит 16'!AI19+'Юнит 17'!AI19+'Юнит 18'!AI19</f>
        <v>0.96707992614085991</v>
      </c>
      <c r="AJ19" s="98">
        <f>'Юнит 14'!AJ19+'Юнит 15'!AJ19+'Юнит 16'!AJ19+'Юнит 17'!AJ19+'Юнит 18'!AJ19</f>
        <v>0</v>
      </c>
      <c r="AK19" s="98">
        <f>'Юнит 14'!AK19+'Юнит 15'!AK19+'Юнит 16'!AK19+'Юнит 17'!AK19+'Юнит 18'!AK19</f>
        <v>62.47</v>
      </c>
      <c r="AL19" s="105">
        <f t="shared" si="17"/>
        <v>3879.6929200738596</v>
      </c>
      <c r="AM19" s="106"/>
      <c r="AN19" s="107">
        <f t="shared" si="5"/>
        <v>1362.8571428571429</v>
      </c>
      <c r="AO19" s="108">
        <f t="shared" si="6"/>
        <v>129.46</v>
      </c>
      <c r="AP19" s="108">
        <f t="shared" si="7"/>
        <v>518.31000000000006</v>
      </c>
      <c r="AQ19" s="108">
        <f t="shared" si="18"/>
        <v>151.78285714285718</v>
      </c>
      <c r="AR19" s="108">
        <f t="shared" si="19"/>
        <v>0</v>
      </c>
      <c r="AS19" s="108">
        <f t="array" ref="AS19">_xlfn.IFS(S19=0,AL19,S19&lt;0,AL19/-S19,S19&gt;0,AL19/S19)</f>
        <v>554.24184572483705</v>
      </c>
      <c r="AT19" s="103">
        <f t="shared" si="21"/>
        <v>0.40667640671633742</v>
      </c>
      <c r="AU19" s="103">
        <f t="shared" si="22"/>
        <v>4.2811821854228098</v>
      </c>
      <c r="AV19" s="109"/>
      <c r="AW19" s="104">
        <f t="shared" si="10"/>
        <v>1108.4836914496741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1"/>
        <v>11</v>
      </c>
      <c r="F20" s="101">
        <f>'Юнит 18'!F20</f>
        <v>6</v>
      </c>
      <c r="G20" s="101">
        <f>'Юнит 18'!G20</f>
        <v>4</v>
      </c>
      <c r="H20" s="101">
        <f>'Юнит 18'!H20</f>
        <v>1</v>
      </c>
      <c r="I20" s="101">
        <v>117.76</v>
      </c>
      <c r="J20" s="101">
        <f t="shared" si="0"/>
        <v>1295.3600000000001</v>
      </c>
      <c r="K20" s="98">
        <f>'Юнит 18'!K20</f>
        <v>999</v>
      </c>
      <c r="L20" s="98">
        <f>'Юнит 14'!L20+'Юнит 15'!L20+'Юнит 16'!L20+'Юнит 17'!L20+'Юнит 18'!L20</f>
        <v>78</v>
      </c>
      <c r="M20" s="98"/>
      <c r="N20" s="421"/>
      <c r="O20" s="429">
        <f t="shared" si="12"/>
        <v>0.55128205128205132</v>
      </c>
      <c r="P20" s="101">
        <f t="shared" si="20"/>
        <v>6.1428571428571432</v>
      </c>
      <c r="Q20" s="98">
        <f>'Юнит 14'!Q20+'Юнит 15'!Q20+'Юнит 16'!Q20+'Юнит 17'!Q20+'Юнит 18'!Q20</f>
        <v>44</v>
      </c>
      <c r="R20" s="98">
        <f>'Юнит 14'!R20+'Юнит 15'!R20+'Юнит 16'!R20+'Юнит 17'!R20+'Юнит 18'!R20</f>
        <v>-1</v>
      </c>
      <c r="S20" s="101">
        <f t="shared" si="13"/>
        <v>43</v>
      </c>
      <c r="T20" s="98">
        <f>'Юнит 14'!T20+'Юнит 15'!T20+'Юнит 16'!T20+'Юнит 17'!T20+'Юнит 18'!T20</f>
        <v>40829.589999999997</v>
      </c>
      <c r="U20" s="98">
        <f>'Юнит 14'!U20+'Юнит 15'!U20+'Юнит 16'!U20+'Юнит 17'!U20+'Юнит 18'!U20</f>
        <v>-885</v>
      </c>
      <c r="V20" s="101">
        <f t="shared" si="14"/>
        <v>39944.589999999997</v>
      </c>
      <c r="W20" s="98">
        <f>'Юнит 14'!W20+'Юнит 15'!W20+'Юнит 16'!W20+'Юнит 17'!W20+'Юнит 18'!W20</f>
        <v>59072.100000000006</v>
      </c>
      <c r="X20" s="98">
        <f>'Юнит 14'!X20+'Юнит 15'!X20+'Юнит 16'!X20+'Юнит 17'!X20+'Юнит 18'!X20</f>
        <v>-1320</v>
      </c>
      <c r="Y20" s="269">
        <f t="shared" si="2"/>
        <v>57752.100000000006</v>
      </c>
      <c r="Z20" s="101">
        <f t="shared" si="15"/>
        <v>0</v>
      </c>
      <c r="AA20" s="103">
        <f t="shared" si="3"/>
        <v>1.4310137341771164E-2</v>
      </c>
      <c r="AB20" s="101">
        <f t="shared" si="16"/>
        <v>5063.68</v>
      </c>
      <c r="AC20" s="98">
        <f>'Юнит 14'!AC20+'Юнит 15'!AC20+'Юнит 16'!AC20+'Юнит 17'!AC20+'Юнит 18'!AC20</f>
        <v>21916.03</v>
      </c>
      <c r="AD20" s="103">
        <f t="shared" si="4"/>
        <v>0.37948455553997162</v>
      </c>
      <c r="AE20" s="98">
        <f>'Юнит 14'!AE20+'Юнит 15'!AE20+'Юнит 16'!AE20+'Юнит 17'!AE20+'Юнит 18'!AE20</f>
        <v>8983.31</v>
      </c>
      <c r="AF20" s="98">
        <f>'Юнит 14'!AF20+'Юнит 15'!AF20+'Юнит 16'!AF20+'Юнит 17'!AF20+'Юнит 18'!AF20</f>
        <v>0</v>
      </c>
      <c r="AG20" s="98">
        <f>'Юнит 14'!AG20+'Юнит 15'!AG20+'Юнит 16'!AG20+'Юнит 17'!AG20+'Юнит 18'!AG20</f>
        <v>0</v>
      </c>
      <c r="AH20" s="102"/>
      <c r="AI20" s="98">
        <f>'Юнит 14'!AI20+'Юнит 15'!AI20+'Юнит 16'!AI20+'Юнит 17'!AI20+'Юнит 18'!AI20</f>
        <v>4.8980926334167272</v>
      </c>
      <c r="AJ20" s="98">
        <f>'Юнит 14'!AJ20+'Юнит 15'!AJ20+'Юнит 16'!AJ20+'Юнит 17'!AJ20+'Юнит 18'!AJ20</f>
        <v>0</v>
      </c>
      <c r="AK20" s="98">
        <f>'Юнит 14'!AK20+'Юнит 15'!AK20+'Юнит 16'!AK20+'Юнит 17'!AK20+'Юнит 18'!AK20</f>
        <v>399.44589999999999</v>
      </c>
      <c r="AL20" s="105">
        <f t="shared" si="17"/>
        <v>21384.736007366595</v>
      </c>
      <c r="AM20" s="106"/>
      <c r="AN20" s="107">
        <f t="shared" si="5"/>
        <v>1343.072093023256</v>
      </c>
      <c r="AO20" s="108">
        <f t="shared" si="6"/>
        <v>117.76</v>
      </c>
      <c r="AP20" s="108">
        <f t="shared" si="7"/>
        <v>509.67511627906975</v>
      </c>
      <c r="AQ20" s="108">
        <f t="shared" si="18"/>
        <v>204.16613636363635</v>
      </c>
      <c r="AR20" s="108">
        <f t="shared" si="19"/>
        <v>0</v>
      </c>
      <c r="AS20" s="108">
        <f t="array" ref="AS20">_xlfn.IFS(S20=0,AL20,S20&lt;0,AL20/-S20,S20&gt;0,AL20/S20)</f>
        <v>497.31944203178131</v>
      </c>
      <c r="AT20" s="103">
        <f t="shared" si="21"/>
        <v>0.37028499409314281</v>
      </c>
      <c r="AU20" s="103">
        <f t="shared" si="22"/>
        <v>4.2231610226883598</v>
      </c>
      <c r="AV20" s="109"/>
      <c r="AW20" s="104">
        <f t="shared" si="10"/>
        <v>5470.5138623495941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1"/>
        <v>46</v>
      </c>
      <c r="F21" s="101">
        <f>'Юнит 18'!F21</f>
        <v>4</v>
      </c>
      <c r="G21" s="101">
        <f>'Юнит 18'!G21</f>
        <v>1</v>
      </c>
      <c r="H21" s="101">
        <f>'Юнит 18'!H21</f>
        <v>41</v>
      </c>
      <c r="I21" s="101">
        <v>129.46</v>
      </c>
      <c r="J21" s="101">
        <f t="shared" si="0"/>
        <v>5955.1600000000008</v>
      </c>
      <c r="K21" s="98">
        <f>'Юнит 18'!K21</f>
        <v>237</v>
      </c>
      <c r="L21" s="98">
        <f>'Юнит 14'!L21+'Юнит 15'!L21+'Юнит 16'!L21+'Юнит 17'!L21+'Юнит 18'!L21</f>
        <v>24</v>
      </c>
      <c r="M21" s="98"/>
      <c r="N21" s="421"/>
      <c r="O21" s="429">
        <f t="shared" si="12"/>
        <v>0.54166666666666663</v>
      </c>
      <c r="P21" s="101">
        <f t="shared" si="20"/>
        <v>1.8571428571428572</v>
      </c>
      <c r="Q21" s="98">
        <f>'Юнит 14'!Q21+'Юнит 15'!Q21+'Юнит 16'!Q21+'Юнит 17'!Q21+'Юнит 18'!Q21</f>
        <v>13</v>
      </c>
      <c r="R21" s="98">
        <f>'Юнит 14'!R21+'Юнит 15'!R21+'Юнит 16'!R21+'Юнит 17'!R21+'Юнит 18'!R21</f>
        <v>0</v>
      </c>
      <c r="S21" s="101">
        <f t="shared" si="13"/>
        <v>13</v>
      </c>
      <c r="T21" s="98">
        <f>'Юнит 14'!T21+'Юнит 15'!T21+'Юнит 16'!T21+'Юнит 17'!T21+'Юнит 18'!T21</f>
        <v>9758</v>
      </c>
      <c r="U21" s="98">
        <f>'Юнит 14'!U21+'Юнит 15'!U21+'Юнит 16'!U21+'Юнит 17'!U21+'Юнит 18'!U21</f>
        <v>0</v>
      </c>
      <c r="V21" s="101">
        <f t="shared" si="14"/>
        <v>9758</v>
      </c>
      <c r="W21" s="98">
        <f>'Юнит 14'!W21+'Юнит 15'!W21+'Юнит 16'!W21+'Юнит 17'!W21+'Юнит 18'!W21</f>
        <v>14790</v>
      </c>
      <c r="X21" s="98">
        <f>'Юнит 14'!X21+'Юнит 15'!X21+'Юнит 16'!X21+'Юнит 17'!X21+'Юнит 18'!X21</f>
        <v>0</v>
      </c>
      <c r="Y21" s="269">
        <f t="shared" si="2"/>
        <v>14790</v>
      </c>
      <c r="Z21" s="101">
        <f t="shared" si="15"/>
        <v>0</v>
      </c>
      <c r="AA21" s="103">
        <f t="shared" si="3"/>
        <v>3.664748663421685E-3</v>
      </c>
      <c r="AB21" s="101">
        <f t="shared" si="16"/>
        <v>1682.98</v>
      </c>
      <c r="AC21" s="98">
        <f>'Юнит 14'!AC21+'Юнит 15'!AC21+'Юнит 16'!AC21+'Юнит 17'!AC21+'Юнит 18'!AC21</f>
        <v>5599.18</v>
      </c>
      <c r="AD21" s="103">
        <f t="shared" si="4"/>
        <v>0.37857876943881003</v>
      </c>
      <c r="AE21" s="98">
        <f>'Юнит 14'!AE21+'Юнит 15'!AE21+'Юнит 16'!AE21+'Юнит 17'!AE21+'Юнит 18'!AE21</f>
        <v>1785.4099999999999</v>
      </c>
      <c r="AF21" s="98">
        <f>'Юнит 14'!AF21+'Юнит 15'!AF21+'Юнит 16'!AF21+'Юнит 17'!AF21+'Юнит 18'!AF21</f>
        <v>0</v>
      </c>
      <c r="AG21" s="98">
        <f>'Юнит 14'!AG21+'Юнит 15'!AG21+'Юнит 16'!AG21+'Юнит 17'!AG21+'Юнит 18'!AG21</f>
        <v>0</v>
      </c>
      <c r="AH21" s="102"/>
      <c r="AI21" s="98">
        <f>'Юнит 14'!AI21+'Юнит 15'!AI21+'Юнит 16'!AI21+'Юнит 17'!AI21+'Юнит 18'!AI21</f>
        <v>228.15450668545199</v>
      </c>
      <c r="AJ21" s="98">
        <f>'Юнит 14'!AJ21+'Юнит 15'!AJ21+'Юнит 16'!AJ21+'Юнит 17'!AJ21+'Юнит 18'!AJ21</f>
        <v>0</v>
      </c>
      <c r="AK21" s="98">
        <f>'Юнит 14'!AK21+'Юнит 15'!AK21+'Юнит 16'!AK21+'Юнит 17'!AK21+'Юнит 18'!AK21</f>
        <v>97.58</v>
      </c>
      <c r="AL21" s="105">
        <f t="shared" si="17"/>
        <v>5396.695493314548</v>
      </c>
      <c r="AM21" s="106"/>
      <c r="AN21" s="107">
        <f t="shared" si="5"/>
        <v>1137.6923076923076</v>
      </c>
      <c r="AO21" s="108">
        <f t="shared" si="6"/>
        <v>129.46</v>
      </c>
      <c r="AP21" s="108">
        <f t="shared" si="7"/>
        <v>430.70615384615388</v>
      </c>
      <c r="AQ21" s="108">
        <f t="shared" si="18"/>
        <v>137.33923076923077</v>
      </c>
      <c r="AR21" s="108">
        <f t="shared" si="19"/>
        <v>0</v>
      </c>
      <c r="AS21" s="108">
        <f t="array" ref="AS21">_xlfn.IFS(S21=0,AL21,S21&lt;0,AL21/-S21,S21&gt;0,AL21/S21)</f>
        <v>415.13042256265754</v>
      </c>
      <c r="AT21" s="103">
        <f t="shared" si="21"/>
        <v>0.36488813342221421</v>
      </c>
      <c r="AU21" s="103">
        <f t="shared" si="22"/>
        <v>3.2066307937792176</v>
      </c>
      <c r="AV21" s="109"/>
      <c r="AW21" s="104">
        <f t="shared" si="10"/>
        <v>19095.999437882248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1"/>
        <v>58</v>
      </c>
      <c r="F22" s="101">
        <f>'Юнит 18'!F22</f>
        <v>3</v>
      </c>
      <c r="G22" s="101">
        <f>'Юнит 18'!G22</f>
        <v>1</v>
      </c>
      <c r="H22" s="101">
        <f>'Юнит 18'!H22</f>
        <v>54</v>
      </c>
      <c r="I22" s="101">
        <v>129.46</v>
      </c>
      <c r="J22" s="101">
        <f t="shared" si="0"/>
        <v>7508.68</v>
      </c>
      <c r="K22" s="98">
        <f>'Юнит 18'!K22</f>
        <v>226</v>
      </c>
      <c r="L22" s="98">
        <f>'Юнит 14'!L22+'Юнит 15'!L22+'Юнит 16'!L22+'Юнит 17'!L22+'Юнит 18'!L22</f>
        <v>30</v>
      </c>
      <c r="M22" s="98"/>
      <c r="N22" s="421"/>
      <c r="O22" s="429">
        <f t="shared" si="12"/>
        <v>0.43333333333333335</v>
      </c>
      <c r="P22" s="101">
        <f t="shared" si="20"/>
        <v>1.8571428571428572</v>
      </c>
      <c r="Q22" s="98">
        <f>'Юнит 14'!Q22+'Юнит 15'!Q22+'Юнит 16'!Q22+'Юнит 17'!Q22+'Юнит 18'!Q22</f>
        <v>13</v>
      </c>
      <c r="R22" s="98">
        <f>'Юнит 14'!R22+'Юнит 15'!R22+'Юнит 16'!R22+'Юнит 17'!R22+'Юнит 18'!R22</f>
        <v>0</v>
      </c>
      <c r="S22" s="101">
        <f t="shared" si="13"/>
        <v>13</v>
      </c>
      <c r="T22" s="98">
        <f>'Юнит 14'!T22+'Юнит 15'!T22+'Юнит 16'!T22+'Юнит 17'!T22+'Юнит 18'!T22</f>
        <v>10735.8</v>
      </c>
      <c r="U22" s="98">
        <f>'Юнит 14'!U22+'Юнит 15'!U22+'Юнит 16'!U22+'Юнит 17'!U22+'Юнит 18'!U22</f>
        <v>0</v>
      </c>
      <c r="V22" s="101">
        <f t="shared" si="14"/>
        <v>10735.8</v>
      </c>
      <c r="W22" s="98">
        <f>'Юнит 14'!W22+'Юнит 15'!W22+'Юнит 16'!W22+'Юнит 17'!W22+'Юнит 18'!W22</f>
        <v>15630.56</v>
      </c>
      <c r="X22" s="98">
        <f>'Юнит 14'!X22+'Юнит 15'!X22+'Юнит 16'!X22+'Юнит 17'!X22+'Юнит 18'!X22</f>
        <v>0</v>
      </c>
      <c r="Y22" s="269">
        <f t="shared" si="2"/>
        <v>15630.56</v>
      </c>
      <c r="Z22" s="101">
        <f t="shared" si="15"/>
        <v>0</v>
      </c>
      <c r="AA22" s="103">
        <f t="shared" si="3"/>
        <v>3.8730273068649395E-3</v>
      </c>
      <c r="AB22" s="101">
        <f t="shared" si="16"/>
        <v>1682.98</v>
      </c>
      <c r="AC22" s="98">
        <f>'Юнит 14'!AC22+'Юнит 15'!AC22+'Юнит 16'!AC22+'Юнит 17'!AC22+'Юнит 18'!AC22</f>
        <v>5932.1799999999994</v>
      </c>
      <c r="AD22" s="103">
        <f t="shared" si="4"/>
        <v>0.37952447001259071</v>
      </c>
      <c r="AE22" s="98">
        <f>'Юнит 14'!AE22+'Юнит 15'!AE22+'Юнит 16'!AE22+'Юнит 17'!AE22+'Юнит 18'!AE22</f>
        <v>2552.71</v>
      </c>
      <c r="AF22" s="98">
        <f>'Юнит 14'!AF22+'Юнит 15'!AF22+'Юнит 16'!AF22+'Юнит 17'!AF22+'Юнит 18'!AF22</f>
        <v>2000</v>
      </c>
      <c r="AG22" s="98">
        <f>'Юнит 14'!AG22+'Юнит 15'!AG22+'Юнит 16'!AG22+'Юнит 17'!AG22+'Юнит 18'!AG22</f>
        <v>0</v>
      </c>
      <c r="AH22" s="102"/>
      <c r="AI22" s="98">
        <f>'Юнит 14'!AI22+'Юнит 15'!AI22+'Юнит 16'!AI22+'Юнит 17'!AI22+'Юнит 18'!AI22</f>
        <v>290.87389129265955</v>
      </c>
      <c r="AJ22" s="98">
        <f>'Юнит 14'!AJ22+'Юнит 15'!AJ22+'Юнит 16'!AJ22+'Юнит 17'!AJ22+'Юнит 18'!AJ22</f>
        <v>0</v>
      </c>
      <c r="AK22" s="98">
        <f>'Юнит 14'!AK22+'Юнит 15'!AK22+'Юнит 16'!AK22+'Юнит 17'!AK22+'Юнит 18'!AK22</f>
        <v>107.358</v>
      </c>
      <c r="AL22" s="105">
        <f t="shared" si="17"/>
        <v>3064.4581087073407</v>
      </c>
      <c r="AM22" s="106"/>
      <c r="AN22" s="107">
        <f t="shared" si="5"/>
        <v>1202.3507692307692</v>
      </c>
      <c r="AO22" s="108">
        <f t="shared" si="6"/>
        <v>129.46</v>
      </c>
      <c r="AP22" s="108">
        <f t="shared" si="7"/>
        <v>456.32153846153841</v>
      </c>
      <c r="AQ22" s="108">
        <f t="shared" si="18"/>
        <v>196.3623076923077</v>
      </c>
      <c r="AR22" s="108">
        <f t="shared" si="19"/>
        <v>153.84615384615384</v>
      </c>
      <c r="AS22" s="108">
        <f t="array" ref="AS22">_xlfn.IFS(S22=0,AL22,S22&lt;0,AL22/-S22,S22&gt;0,AL22/S22)</f>
        <v>235.7275468236416</v>
      </c>
      <c r="AT22" s="103">
        <f t="shared" si="21"/>
        <v>0.19605555454873919</v>
      </c>
      <c r="AU22" s="103">
        <f t="shared" si="22"/>
        <v>1.8208523623021906</v>
      </c>
      <c r="AV22" s="109"/>
      <c r="AW22" s="104">
        <f t="shared" si="10"/>
        <v>13672.197715771214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1"/>
        <v>8</v>
      </c>
      <c r="F23" s="101">
        <f>'Юнит 18'!F23</f>
        <v>5</v>
      </c>
      <c r="G23" s="101">
        <f>'Юнит 18'!G23</f>
        <v>2</v>
      </c>
      <c r="H23" s="101">
        <f>'Юнит 18'!H23</f>
        <v>1</v>
      </c>
      <c r="I23" s="101">
        <v>129.46</v>
      </c>
      <c r="J23" s="101">
        <f t="shared" si="0"/>
        <v>1035.68</v>
      </c>
      <c r="K23" s="98">
        <f>'Юнит 18'!K23</f>
        <v>8</v>
      </c>
      <c r="L23" s="98">
        <f>'Юнит 14'!L23+'Юнит 15'!L23+'Юнит 16'!L23+'Юнит 17'!L23+'Юнит 18'!L23</f>
        <v>67</v>
      </c>
      <c r="M23" s="98"/>
      <c r="N23" s="421"/>
      <c r="O23" s="429">
        <f t="shared" si="12"/>
        <v>0.65671641791044777</v>
      </c>
      <c r="P23" s="101">
        <f t="shared" si="20"/>
        <v>6.2857142857142856</v>
      </c>
      <c r="Q23" s="98">
        <f>'Юнит 14'!Q23+'Юнит 15'!Q23+'Юнит 16'!Q23+'Юнит 17'!Q23+'Юнит 18'!Q23</f>
        <v>46</v>
      </c>
      <c r="R23" s="98">
        <f>'Юнит 14'!R23+'Юнит 15'!R23+'Юнит 16'!R23+'Юнит 17'!R23+'Юнит 18'!R23</f>
        <v>-2</v>
      </c>
      <c r="S23" s="101">
        <f t="shared" si="13"/>
        <v>44</v>
      </c>
      <c r="T23" s="98">
        <f>'Юнит 14'!T23+'Юнит 15'!T23+'Юнит 16'!T23+'Юнит 17'!T23+'Юнит 18'!T23</f>
        <v>37970.100000000006</v>
      </c>
      <c r="U23" s="98">
        <f>'Юнит 14'!U23+'Юнит 15'!U23+'Юнит 16'!U23+'Юнит 17'!U23+'Юнит 18'!U23</f>
        <v>-1573</v>
      </c>
      <c r="V23" s="101">
        <f t="shared" si="14"/>
        <v>36397.100000000006</v>
      </c>
      <c r="W23" s="98">
        <f>'Юнит 14'!W23+'Юнит 15'!W23+'Юнит 16'!W23+'Юнит 17'!W23+'Юнит 18'!W23</f>
        <v>54869.95</v>
      </c>
      <c r="X23" s="98">
        <f>'Юнит 14'!X23+'Юнит 15'!X23+'Юнит 16'!X23+'Юнит 17'!X23+'Юнит 18'!X23</f>
        <v>-2400</v>
      </c>
      <c r="Y23" s="269">
        <f t="shared" si="2"/>
        <v>52469.95</v>
      </c>
      <c r="Z23" s="101">
        <f t="shared" si="15"/>
        <v>0</v>
      </c>
      <c r="AA23" s="103">
        <f t="shared" si="3"/>
        <v>1.3001296763509307E-2</v>
      </c>
      <c r="AB23" s="101">
        <f t="shared" si="16"/>
        <v>5696.2400000000007</v>
      </c>
      <c r="AC23" s="98">
        <f>'Юнит 14'!AC23+'Юнит 15'!AC23+'Юнит 16'!AC23+'Юнит 17'!AC23+'Юнит 18'!AC23</f>
        <v>19822.300000000003</v>
      </c>
      <c r="AD23" s="103">
        <f t="shared" si="4"/>
        <v>0.37778385533052738</v>
      </c>
      <c r="AE23" s="98">
        <f>'Юнит 14'!AE23+'Юнит 15'!AE23+'Юнит 16'!AE23+'Юнит 17'!AE23+'Юнит 18'!AE23</f>
        <v>7116.25</v>
      </c>
      <c r="AF23" s="98">
        <f>'Юнит 14'!AF23+'Юнит 15'!AF23+'Юнит 16'!AF23+'Юнит 17'!AF23+'Юнит 18'!AF23</f>
        <v>0</v>
      </c>
      <c r="AG23" s="98">
        <f>'Юнит 14'!AG23+'Юнит 15'!AG23+'Юнит 16'!AG23+'Юнит 17'!AG23+'Юнит 18'!AG23</f>
        <v>0</v>
      </c>
      <c r="AH23" s="102"/>
      <c r="AI23" s="98">
        <f>'Юнит 14'!AI23+'Юнит 15'!AI23+'Юнит 16'!AI23+'Юнит 17'!AI23+'Юнит 18'!AI23</f>
        <v>8.7458243875330055</v>
      </c>
      <c r="AJ23" s="98">
        <f>'Юнит 14'!AJ23+'Юнит 15'!AJ23+'Юнит 16'!AJ23+'Юнит 17'!AJ23+'Юнит 18'!AJ23</f>
        <v>0</v>
      </c>
      <c r="AK23" s="98">
        <f>'Юнит 14'!AK23+'Юнит 15'!AK23+'Юнит 16'!AK23+'Юнит 17'!AK23+'Юнит 18'!AK23</f>
        <v>363.97099999999995</v>
      </c>
      <c r="AL23" s="105">
        <f t="shared" si="17"/>
        <v>19462.443175612461</v>
      </c>
      <c r="AM23" s="106"/>
      <c r="AN23" s="107">
        <f t="shared" si="5"/>
        <v>1192.4988636363635</v>
      </c>
      <c r="AO23" s="108">
        <f t="shared" si="6"/>
        <v>129.46</v>
      </c>
      <c r="AP23" s="108">
        <f t="shared" si="7"/>
        <v>450.50681818181823</v>
      </c>
      <c r="AQ23" s="108">
        <f t="shared" si="18"/>
        <v>154.70108695652175</v>
      </c>
      <c r="AR23" s="108">
        <f t="shared" si="19"/>
        <v>0</v>
      </c>
      <c r="AS23" s="108">
        <f t="array" ref="AS23">_xlfn.IFS(S23=0,AL23,S23&lt;0,AL23/-S23,S23&gt;0,AL23/S23)</f>
        <v>442.3282539911923</v>
      </c>
      <c r="AT23" s="103">
        <f t="shared" si="21"/>
        <v>0.37092551404399021</v>
      </c>
      <c r="AU23" s="103">
        <f t="shared" si="22"/>
        <v>3.4167175497543045</v>
      </c>
      <c r="AV23" s="109"/>
      <c r="AW23" s="104">
        <f t="shared" si="10"/>
        <v>3538.6260319295384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1"/>
        <v>20</v>
      </c>
      <c r="F24" s="101">
        <f>'Юнит 18'!F24</f>
        <v>5</v>
      </c>
      <c r="G24" s="101">
        <f>'Юнит 18'!G24</f>
        <v>4</v>
      </c>
      <c r="H24" s="101">
        <f>'Юнит 18'!H24</f>
        <v>11</v>
      </c>
      <c r="I24" s="101">
        <v>123.61</v>
      </c>
      <c r="J24" s="101">
        <f t="shared" si="0"/>
        <v>2472.1999999999998</v>
      </c>
      <c r="K24" s="98">
        <f>'Юнит 18'!K24</f>
        <v>27</v>
      </c>
      <c r="L24" s="98">
        <f>'Юнит 14'!L24+'Юнит 15'!L24+'Юнит 16'!L24+'Юнит 17'!L24+'Юнит 18'!L24</f>
        <v>78</v>
      </c>
      <c r="M24" s="98"/>
      <c r="N24" s="421"/>
      <c r="O24" s="429">
        <f t="shared" si="12"/>
        <v>0.46153846153846156</v>
      </c>
      <c r="P24" s="101">
        <f t="shared" si="20"/>
        <v>5.1428571428571432</v>
      </c>
      <c r="Q24" s="98">
        <f>'Юнит 14'!Q24+'Юнит 15'!Q24+'Юнит 16'!Q24+'Юнит 17'!Q24+'Юнит 18'!Q24</f>
        <v>38</v>
      </c>
      <c r="R24" s="98">
        <f>'Юнит 14'!R24+'Юнит 15'!R24+'Юнит 16'!R24+'Юнит 17'!R24+'Юнит 18'!R24</f>
        <v>-2</v>
      </c>
      <c r="S24" s="101">
        <f t="shared" si="13"/>
        <v>36</v>
      </c>
      <c r="T24" s="98">
        <f>'Юнит 14'!T24+'Юнит 15'!T24+'Юнит 16'!T24+'Юнит 17'!T24+'Юнит 18'!T24</f>
        <v>32906.15</v>
      </c>
      <c r="U24" s="98">
        <f>'Юнит 14'!U24+'Юнит 15'!U24+'Юнит 16'!U24+'Юнит 17'!U24+'Юнит 18'!U24</f>
        <v>-1741</v>
      </c>
      <c r="V24" s="101">
        <f t="shared" si="14"/>
        <v>31165.15</v>
      </c>
      <c r="W24" s="98">
        <f>'Юнит 14'!W24+'Юнит 15'!W24+'Юнит 16'!W24+'Юнит 17'!W24+'Юнит 18'!W24</f>
        <v>47554.619999999995</v>
      </c>
      <c r="X24" s="98">
        <f>'Юнит 14'!X24+'Юнит 15'!X24+'Юнит 16'!X24+'Юнит 17'!X24+'Юнит 18'!X24</f>
        <v>-2573</v>
      </c>
      <c r="Y24" s="269">
        <f t="shared" si="2"/>
        <v>44981.619999999995</v>
      </c>
      <c r="Z24" s="101">
        <f t="shared" si="15"/>
        <v>0</v>
      </c>
      <c r="AA24" s="103">
        <f t="shared" si="3"/>
        <v>1.1145796604025838E-2</v>
      </c>
      <c r="AB24" s="101">
        <f t="shared" si="16"/>
        <v>4449.96</v>
      </c>
      <c r="AC24" s="98">
        <f>'Юнит 14'!AC24+'Юнит 15'!AC24+'Юнит 16'!AC24+'Юнит 17'!AC24+'Юнит 18'!AC24</f>
        <v>16979.580000000002</v>
      </c>
      <c r="AD24" s="103">
        <f t="shared" si="4"/>
        <v>0.37747817886505652</v>
      </c>
      <c r="AE24" s="98">
        <f>'Юнит 14'!AE24+'Юнит 15'!AE24+'Юнит 16'!AE24+'Юнит 17'!AE24+'Юнит 18'!AE24</f>
        <v>7979.92</v>
      </c>
      <c r="AF24" s="98">
        <f>'Юнит 14'!AF24+'Юнит 15'!AF24+'Юнит 16'!AF24+'Юнит 17'!AF24+'Юнит 18'!AF24</f>
        <v>663</v>
      </c>
      <c r="AG24" s="98">
        <f>'Юнит 14'!AG24+'Юнит 15'!AG24+'Юнит 16'!AG24+'Юнит 17'!AG24+'Юнит 18'!AG24</f>
        <v>0</v>
      </c>
      <c r="AH24" s="102"/>
      <c r="AI24" s="98">
        <f>'Юнит 14'!AI24+'Юнит 15'!AI24+'Юнит 16'!AI24+'Юнит 17'!AI24+'Юнит 18'!AI24</f>
        <v>80.152968303504451</v>
      </c>
      <c r="AJ24" s="98">
        <f>'Юнит 14'!AJ24+'Юнит 15'!AJ24+'Юнит 16'!AJ24+'Юнит 17'!AJ24+'Юнит 18'!AJ24</f>
        <v>80</v>
      </c>
      <c r="AK24" s="98">
        <f>'Юнит 14'!AK24+'Юнит 15'!AK24+'Юнит 16'!AK24+'Юнит 17'!AK24+'Юнит 18'!AK24</f>
        <v>311.6515</v>
      </c>
      <c r="AL24" s="105">
        <f t="shared" si="17"/>
        <v>14437.35553169649</v>
      </c>
      <c r="AM24" s="106"/>
      <c r="AN24" s="107">
        <f t="shared" si="5"/>
        <v>1249.4894444444444</v>
      </c>
      <c r="AO24" s="108">
        <f t="shared" si="6"/>
        <v>123.61</v>
      </c>
      <c r="AP24" s="108">
        <f t="shared" si="7"/>
        <v>471.65500000000003</v>
      </c>
      <c r="AQ24" s="108">
        <f t="shared" si="18"/>
        <v>209.99789473684211</v>
      </c>
      <c r="AR24" s="108">
        <f t="shared" si="19"/>
        <v>17.44736842105263</v>
      </c>
      <c r="AS24" s="108">
        <f t="array" ref="AS24">_xlfn.IFS(S24=0,AL24,S24&lt;0,AL24/-S24,S24&gt;0,AL24/S24)</f>
        <v>401.03765365823585</v>
      </c>
      <c r="AT24" s="103">
        <f t="shared" si="21"/>
        <v>0.32096121775286196</v>
      </c>
      <c r="AU24" s="103">
        <f t="shared" si="22"/>
        <v>3.2443787206393968</v>
      </c>
      <c r="AV24" s="109"/>
      <c r="AW24" s="104">
        <f t="shared" si="10"/>
        <v>8020.7530731647166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1"/>
        <v>73</v>
      </c>
      <c r="F25" s="101">
        <f>'Юнит 18'!F25</f>
        <v>5</v>
      </c>
      <c r="G25" s="101">
        <f>'Юнит 18'!G25</f>
        <v>1</v>
      </c>
      <c r="H25" s="101">
        <f>'Юнит 18'!H25</f>
        <v>67</v>
      </c>
      <c r="I25" s="101">
        <v>123.61</v>
      </c>
      <c r="J25" s="101">
        <f t="shared" si="0"/>
        <v>9023.5300000000007</v>
      </c>
      <c r="K25" s="98">
        <f>'Юнит 18'!K25</f>
        <v>361</v>
      </c>
      <c r="L25" s="98">
        <f>'Юнит 14'!L25+'Юнит 15'!L25+'Юнит 16'!L25+'Юнит 17'!L25+'Юнит 18'!L25</f>
        <v>40</v>
      </c>
      <c r="M25" s="98"/>
      <c r="N25" s="421"/>
      <c r="O25" s="429">
        <f t="shared" si="12"/>
        <v>0.32500000000000001</v>
      </c>
      <c r="P25" s="101">
        <f t="shared" si="20"/>
        <v>1.8571428571428572</v>
      </c>
      <c r="Q25" s="98">
        <f>'Юнит 14'!Q25+'Юнит 15'!Q25+'Юнит 16'!Q25+'Юнит 17'!Q25+'Юнит 18'!Q25</f>
        <v>15</v>
      </c>
      <c r="R25" s="98">
        <f>'Юнит 14'!R25+'Юнит 15'!R25+'Юнит 16'!R25+'Юнит 17'!R25+'Юнит 18'!R25</f>
        <v>-2</v>
      </c>
      <c r="S25" s="101">
        <f t="shared" si="13"/>
        <v>13</v>
      </c>
      <c r="T25" s="98">
        <f>'Юнит 14'!T25+'Юнит 15'!T25+'Юнит 16'!T25+'Юнит 17'!T25+'Юнит 18'!T25</f>
        <v>12935.84</v>
      </c>
      <c r="U25" s="98">
        <f>'Юнит 14'!U25+'Юнит 15'!U25+'Юнит 16'!U25+'Юнит 17'!U25+'Юнит 18'!U25</f>
        <v>-1701</v>
      </c>
      <c r="V25" s="101">
        <f t="shared" si="14"/>
        <v>11234.84</v>
      </c>
      <c r="W25" s="98">
        <f>'Юнит 14'!W25+'Юнит 15'!W25+'Юнит 16'!W25+'Юнит 17'!W25+'Юнит 18'!W25</f>
        <v>18899.91</v>
      </c>
      <c r="X25" s="98">
        <f>'Юнит 14'!X25+'Юнит 15'!X25+'Юнит 16'!X25+'Юнит 17'!X25+'Юнит 18'!X25</f>
        <v>-2520</v>
      </c>
      <c r="Y25" s="269">
        <f t="shared" si="2"/>
        <v>16379.91</v>
      </c>
      <c r="Z25" s="101">
        <f t="shared" si="15"/>
        <v>0</v>
      </c>
      <c r="AA25" s="103">
        <f t="shared" si="3"/>
        <v>4.0587054279558818E-3</v>
      </c>
      <c r="AB25" s="101">
        <f t="shared" si="16"/>
        <v>1606.93</v>
      </c>
      <c r="AC25" s="98">
        <f>'Юнит 14'!AC25+'Юнит 15'!AC25+'Юнит 16'!AC25+'Юнит 17'!AC25+'Юнит 18'!AC25</f>
        <v>6201.2600000000011</v>
      </c>
      <c r="AD25" s="103">
        <f t="shared" si="4"/>
        <v>0.37858938174873985</v>
      </c>
      <c r="AE25" s="98">
        <f>'Юнит 14'!AE25+'Юнит 15'!AE25+'Юнит 16'!AE25+'Юнит 17'!AE25+'Юнит 18'!AE25</f>
        <v>3481.1400000000003</v>
      </c>
      <c r="AF25" s="98">
        <f>'Юнит 14'!AF25+'Юнит 15'!AF25+'Юнит 16'!AF25+'Юнит 17'!AF25+'Юнит 18'!AF25</f>
        <v>2000</v>
      </c>
      <c r="AG25" s="98">
        <f>'Юнит 14'!AG25+'Юнит 15'!AG25+'Юнит 16'!AG25+'Юнит 17'!AG25+'Юнит 18'!AG25</f>
        <v>0</v>
      </c>
      <c r="AH25" s="102"/>
      <c r="AI25" s="98">
        <f>'Юнит 14'!AI25+'Юнит 15'!AI25+'Юнит 16'!AI25+'Юнит 17'!AI25+'Юнит 18'!AI25</f>
        <v>347.69251022956689</v>
      </c>
      <c r="AJ25" s="98">
        <f>'Юнит 14'!AJ25+'Юнит 15'!AJ25+'Юнит 16'!AJ25+'Юнит 17'!AJ25+'Юнит 18'!AJ25</f>
        <v>0</v>
      </c>
      <c r="AK25" s="98">
        <f>'Юнит 14'!AK25+'Юнит 15'!AK25+'Юнит 16'!AK25+'Юнит 17'!AK25+'Юнит 18'!AK25</f>
        <v>112.34840000000001</v>
      </c>
      <c r="AL25" s="105">
        <f t="shared" si="17"/>
        <v>2630.5390897704306</v>
      </c>
      <c r="AM25" s="106"/>
      <c r="AN25" s="107">
        <f t="shared" si="5"/>
        <v>1259.9930769230768</v>
      </c>
      <c r="AO25" s="108">
        <f t="shared" si="6"/>
        <v>123.61</v>
      </c>
      <c r="AP25" s="108">
        <f t="shared" si="7"/>
        <v>477.0200000000001</v>
      </c>
      <c r="AQ25" s="108">
        <f t="shared" si="18"/>
        <v>232.07600000000002</v>
      </c>
      <c r="AR25" s="108">
        <f t="shared" si="19"/>
        <v>133.33333333333334</v>
      </c>
      <c r="AS25" s="108">
        <f t="array" ref="AS25">_xlfn.IFS(S25=0,AL25,S25&lt;0,AL25/-S25,S25&gt;0,AL25/S25)</f>
        <v>202.34916075157159</v>
      </c>
      <c r="AT25" s="103">
        <f t="shared" si="21"/>
        <v>0.16059545441766351</v>
      </c>
      <c r="AU25" s="103">
        <f t="shared" si="22"/>
        <v>1.6369966891964371</v>
      </c>
      <c r="AV25" s="109"/>
      <c r="AW25" s="104">
        <f t="shared" si="10"/>
        <v>14771.488734864726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1"/>
        <v>70</v>
      </c>
      <c r="F26" s="101">
        <f>'Юнит 18'!F26</f>
        <v>6</v>
      </c>
      <c r="G26" s="101">
        <f>'Юнит 18'!G26</f>
        <v>4</v>
      </c>
      <c r="H26" s="101">
        <f>'Юнит 18'!H26</f>
        <v>60</v>
      </c>
      <c r="I26" s="101">
        <v>123.61</v>
      </c>
      <c r="J26" s="101">
        <f t="shared" si="0"/>
        <v>8652.7000000000007</v>
      </c>
      <c r="K26" s="98">
        <f>'Юнит 18'!K26</f>
        <v>169</v>
      </c>
      <c r="L26" s="98">
        <f>'Юнит 14'!L26+'Юнит 15'!L26+'Юнит 16'!L26+'Юнит 17'!L26+'Юнит 18'!L26</f>
        <v>43</v>
      </c>
      <c r="M26" s="98"/>
      <c r="N26" s="421"/>
      <c r="O26" s="429">
        <f t="shared" si="12"/>
        <v>0.32558139534883723</v>
      </c>
      <c r="P26" s="101">
        <f t="shared" si="20"/>
        <v>2</v>
      </c>
      <c r="Q26" s="98">
        <f>'Юнит 14'!Q26+'Юнит 15'!Q26+'Юнит 16'!Q26+'Юнит 17'!Q26+'Юнит 18'!Q26</f>
        <v>14</v>
      </c>
      <c r="R26" s="98">
        <f>'Юнит 14'!R26+'Юнит 15'!R26+'Юнит 16'!R26+'Юнит 17'!R26+'Юнит 18'!R26</f>
        <v>0</v>
      </c>
      <c r="S26" s="101">
        <f t="shared" si="13"/>
        <v>14</v>
      </c>
      <c r="T26" s="98">
        <f>'Юнит 14'!T26+'Юнит 15'!T26+'Юнит 16'!T26+'Юнит 17'!T26+'Юнит 18'!T26</f>
        <v>12149.779999999999</v>
      </c>
      <c r="U26" s="98">
        <f>'Юнит 14'!U26+'Юнит 15'!U26+'Юнит 16'!U26+'Юнит 17'!U26+'Юнит 18'!U26</f>
        <v>0</v>
      </c>
      <c r="V26" s="101">
        <f t="shared" si="14"/>
        <v>12149.779999999999</v>
      </c>
      <c r="W26" s="98">
        <f>'Юнит 14'!W26+'Юнит 15'!W26+'Юнит 16'!W26+'Юнит 17'!W26+'Юнит 18'!W26</f>
        <v>17699.989999999998</v>
      </c>
      <c r="X26" s="98">
        <f>'Юнит 14'!X26+'Юнит 15'!X26+'Юнит 16'!X26+'Юнит 17'!X26+'Юнит 18'!X26</f>
        <v>0</v>
      </c>
      <c r="Y26" s="269">
        <f t="shared" si="2"/>
        <v>17699.989999999998</v>
      </c>
      <c r="Z26" s="101">
        <f t="shared" si="15"/>
        <v>0</v>
      </c>
      <c r="AA26" s="103">
        <f t="shared" si="3"/>
        <v>4.3858022106204996E-3</v>
      </c>
      <c r="AB26" s="101">
        <f t="shared" si="16"/>
        <v>1730.54</v>
      </c>
      <c r="AC26" s="98">
        <f>'Юнит 14'!AC26+'Юнит 15'!AC26+'Юнит 16'!AC26+'Юнит 17'!AC26+'Юнит 18'!AC26</f>
        <v>6632.18</v>
      </c>
      <c r="AD26" s="103">
        <f t="shared" si="4"/>
        <v>0.3746996467229643</v>
      </c>
      <c r="AE26" s="98">
        <f>'Юнит 14'!AE26+'Юнит 15'!AE26+'Юнит 16'!AE26+'Юнит 17'!AE26+'Юнит 18'!AE26</f>
        <v>3902.7200000000003</v>
      </c>
      <c r="AF26" s="98">
        <f>'Юнит 14'!AF26+'Юнит 15'!AF26+'Юнит 16'!AF26+'Юнит 17'!AF26+'Юнит 18'!AF26</f>
        <v>3661</v>
      </c>
      <c r="AG26" s="98">
        <f>'Юнит 14'!AG26+'Юнит 15'!AG26+'Юнит 16'!AG26+'Юнит 17'!AG26+'Юнит 18'!AG26</f>
        <v>0</v>
      </c>
      <c r="AH26" s="102"/>
      <c r="AI26" s="98">
        <f>'Юнит 14'!AI26+'Юнит 15'!AI26+'Юнит 16'!AI26+'Юнит 17'!AI26+'Юнит 18'!AI26</f>
        <v>329.00540968190722</v>
      </c>
      <c r="AJ26" s="98">
        <f>'Юнит 14'!AJ26+'Юнит 15'!AJ26+'Юнит 16'!AJ26+'Юнит 17'!AJ26+'Юнит 18'!AJ26</f>
        <v>50</v>
      </c>
      <c r="AK26" s="98">
        <f>'Юнит 14'!AK26+'Юнит 15'!AK26+'Юнит 16'!AK26+'Юнит 17'!AK26+'Юнит 18'!AK26</f>
        <v>121.49780000000001</v>
      </c>
      <c r="AL26" s="105">
        <f t="shared" si="17"/>
        <v>1273.0467903180893</v>
      </c>
      <c r="AM26" s="106"/>
      <c r="AN26" s="107">
        <f t="shared" si="5"/>
        <v>1264.2849999999999</v>
      </c>
      <c r="AO26" s="108">
        <f t="shared" si="6"/>
        <v>123.61</v>
      </c>
      <c r="AP26" s="108">
        <f t="shared" si="7"/>
        <v>473.72714285714289</v>
      </c>
      <c r="AQ26" s="108">
        <f t="shared" si="18"/>
        <v>278.7657142857143</v>
      </c>
      <c r="AR26" s="108">
        <f t="shared" si="19"/>
        <v>261.5</v>
      </c>
      <c r="AS26" s="108">
        <f t="array" ref="AS26">_xlfn.IFS(S26=0,AL26,S26&lt;0,AL26/-S26,S26&gt;0,AL26/S26)</f>
        <v>90.931913594149236</v>
      </c>
      <c r="AT26" s="103">
        <f t="shared" si="21"/>
        <v>7.1923588110393816E-2</v>
      </c>
      <c r="AU26" s="103">
        <f t="shared" si="22"/>
        <v>0.73563557636234311</v>
      </c>
      <c r="AV26" s="109"/>
      <c r="AW26" s="104">
        <f t="shared" si="10"/>
        <v>6365.2339515904468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1"/>
        <v>1</v>
      </c>
      <c r="F27" s="101">
        <f>'Юнит 18'!F27</f>
        <v>0</v>
      </c>
      <c r="G27" s="101">
        <f>'Юнит 18'!G27</f>
        <v>0</v>
      </c>
      <c r="H27" s="101">
        <f>'Юнит 18'!H27</f>
        <v>1</v>
      </c>
      <c r="I27" s="101">
        <v>117.76</v>
      </c>
      <c r="J27" s="101">
        <f t="shared" si="0"/>
        <v>117.76</v>
      </c>
      <c r="K27" s="98">
        <f>'Юнит 18'!K27</f>
        <v>999</v>
      </c>
      <c r="L27" s="98">
        <f>'Юнит 14'!L27+'Юнит 15'!L27+'Юнит 16'!L27+'Юнит 17'!L27+'Юнит 18'!L27</f>
        <v>5</v>
      </c>
      <c r="M27" s="98"/>
      <c r="N27" s="421"/>
      <c r="O27" s="429">
        <f t="shared" si="12"/>
        <v>0.6</v>
      </c>
      <c r="P27" s="101">
        <f t="shared" si="20"/>
        <v>0.42857142857142855</v>
      </c>
      <c r="Q27" s="98">
        <f>'Юнит 14'!Q27+'Юнит 15'!Q27+'Юнит 16'!Q27+'Юнит 17'!Q27+'Юнит 18'!Q27</f>
        <v>3</v>
      </c>
      <c r="R27" s="98">
        <f>'Юнит 14'!R27+'Юнит 15'!R27+'Юнит 16'!R27+'Юнит 17'!R27+'Юнит 18'!R27</f>
        <v>0</v>
      </c>
      <c r="S27" s="101">
        <f t="shared" si="13"/>
        <v>3</v>
      </c>
      <c r="T27" s="98">
        <f>'Юнит 14'!T27+'Юнит 15'!T27+'Юнит 16'!T27+'Юнит 17'!T27+'Юнит 18'!T27</f>
        <v>2442.46</v>
      </c>
      <c r="U27" s="98">
        <f>'Юнит 14'!U27+'Юнит 15'!U27+'Юнит 16'!U27+'Юнит 17'!U27+'Юнит 18'!U27</f>
        <v>0</v>
      </c>
      <c r="V27" s="101">
        <f t="shared" si="14"/>
        <v>2442.46</v>
      </c>
      <c r="W27" s="98">
        <f>'Юнит 14'!W27+'Юнит 15'!W27+'Юнит 16'!W27+'Юнит 17'!W27+'Юнит 18'!W27</f>
        <v>3444</v>
      </c>
      <c r="X27" s="98">
        <f>'Юнит 14'!X27+'Юнит 15'!X27+'Юнит 16'!X27+'Юнит 17'!X27+'Юнит 18'!X27</f>
        <v>0</v>
      </c>
      <c r="Y27" s="269">
        <f t="shared" si="2"/>
        <v>3444</v>
      </c>
      <c r="Z27" s="101">
        <f t="shared" si="15"/>
        <v>0</v>
      </c>
      <c r="AA27" s="103">
        <f t="shared" si="3"/>
        <v>8.5337352243571897E-4</v>
      </c>
      <c r="AB27" s="101">
        <f t="shared" si="16"/>
        <v>353.28000000000003</v>
      </c>
      <c r="AC27" s="98">
        <f>'Юнит 14'!AC27+'Юнит 15'!AC27+'Юнит 16'!AC27+'Юнит 17'!AC27+'Юнит 18'!AC27</f>
        <v>1277.95</v>
      </c>
      <c r="AD27" s="103">
        <f t="shared" si="4"/>
        <v>0.37106562137049942</v>
      </c>
      <c r="AE27" s="98">
        <f>'Юнит 14'!AE27+'Юнит 15'!AE27+'Юнит 16'!AE27+'Юнит 17'!AE27+'Юнит 18'!AE27</f>
        <v>717.14</v>
      </c>
      <c r="AF27" s="98">
        <f>'Юнит 14'!AF27+'Юнит 15'!AF27+'Юнит 16'!AF27+'Юнит 17'!AF27+'Юнит 18'!AF27</f>
        <v>0</v>
      </c>
      <c r="AG27" s="98">
        <f>'Юнит 14'!AG27+'Юнит 15'!AG27+'Юнит 16'!AG27+'Юнит 17'!AG27+'Юнит 18'!AG27</f>
        <v>0</v>
      </c>
      <c r="AH27" s="102"/>
      <c r="AI27" s="98">
        <f>'Юнит 14'!AI27+'Юнит 15'!AI27+'Юнит 16'!AI27+'Юнит 17'!AI27+'Юнит 18'!AI27</f>
        <v>2.9546051296188125</v>
      </c>
      <c r="AJ27" s="98">
        <f>'Юнит 14'!AJ27+'Юнит 15'!AJ27+'Юнит 16'!AJ27+'Юнит 17'!AJ27+'Юнит 18'!AJ27</f>
        <v>50</v>
      </c>
      <c r="AK27" s="98">
        <f>'Юнит 14'!AK27+'Юнит 15'!AK27+'Юнит 16'!AK27+'Юнит 17'!AK27+'Юнит 18'!AK27</f>
        <v>24.424599999999998</v>
      </c>
      <c r="AL27" s="105">
        <f t="shared" si="17"/>
        <v>1018.2507948703808</v>
      </c>
      <c r="AM27" s="106"/>
      <c r="AN27" s="107">
        <f t="shared" si="5"/>
        <v>1148</v>
      </c>
      <c r="AO27" s="108">
        <f t="shared" si="6"/>
        <v>117.76</v>
      </c>
      <c r="AP27" s="108">
        <f t="shared" si="7"/>
        <v>425.98333333333335</v>
      </c>
      <c r="AQ27" s="108">
        <f t="shared" si="18"/>
        <v>239.04666666666665</v>
      </c>
      <c r="AR27" s="108">
        <f t="shared" si="19"/>
        <v>0</v>
      </c>
      <c r="AS27" s="108">
        <f t="array" ref="AS27">_xlfn.IFS(S27=0,AL27,S27&lt;0,AL27/-S27,S27&gt;0,AL27/S27)</f>
        <v>339.41693162346024</v>
      </c>
      <c r="AT27" s="103">
        <f t="shared" si="21"/>
        <v>0.29565934810405947</v>
      </c>
      <c r="AU27" s="103">
        <f t="shared" si="22"/>
        <v>2.8822769329437858</v>
      </c>
      <c r="AV27" s="109"/>
      <c r="AW27" s="104">
        <f t="shared" si="10"/>
        <v>339.41693162346024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1"/>
        <v>0</v>
      </c>
      <c r="F28" s="101">
        <f>'Юнит 18'!F28</f>
        <v>0</v>
      </c>
      <c r="G28" s="101">
        <f>'Юнит 18'!G28</f>
        <v>0</v>
      </c>
      <c r="H28" s="101">
        <f>'Юнит 18'!H28</f>
        <v>0</v>
      </c>
      <c r="I28" s="101">
        <v>117.76</v>
      </c>
      <c r="J28" s="101">
        <f t="shared" si="0"/>
        <v>0</v>
      </c>
      <c r="K28" s="98">
        <f>'Юнит 18'!K28</f>
        <v>999</v>
      </c>
      <c r="L28" s="98">
        <f>'Юнит 14'!L28+'Юнит 15'!L28+'Юнит 16'!L28+'Юнит 17'!L28+'Юнит 18'!L28</f>
        <v>7</v>
      </c>
      <c r="M28" s="98"/>
      <c r="N28" s="421"/>
      <c r="O28" s="429">
        <f t="shared" si="12"/>
        <v>0.5714285714285714</v>
      </c>
      <c r="P28" s="101">
        <f t="shared" si="20"/>
        <v>0.5714285714285714</v>
      </c>
      <c r="Q28" s="98">
        <f>'Юнит 14'!Q28+'Юнит 15'!Q28+'Юнит 16'!Q28+'Юнит 17'!Q28+'Юнит 18'!Q28</f>
        <v>5</v>
      </c>
      <c r="R28" s="98">
        <f>'Юнит 14'!R28+'Юнит 15'!R28+'Юнит 16'!R28+'Юнит 17'!R28+'Юнит 18'!R28</f>
        <v>-1</v>
      </c>
      <c r="S28" s="101">
        <f t="shared" si="13"/>
        <v>4</v>
      </c>
      <c r="T28" s="98">
        <f>'Юнит 14'!T28+'Юнит 15'!T28+'Юнит 16'!T28+'Юнит 17'!T28+'Юнит 18'!T28</f>
        <v>3320</v>
      </c>
      <c r="U28" s="98">
        <f>'Юнит 14'!U28+'Юнит 15'!U28+'Юнит 16'!U28+'Юнит 17'!U28+'Юнит 18'!U28</f>
        <v>-678</v>
      </c>
      <c r="V28" s="101">
        <f t="shared" si="14"/>
        <v>2642</v>
      </c>
      <c r="W28" s="98">
        <f>'Юнит 14'!W28+'Юнит 15'!W28+'Юнит 16'!W28+'Юнит 17'!W28+'Юнит 18'!W28</f>
        <v>4785</v>
      </c>
      <c r="X28" s="98">
        <f>'Юнит 14'!X28+'Юнит 15'!X28+'Юнит 16'!X28+'Юнит 17'!X28+'Юнит 18'!X28</f>
        <v>-990</v>
      </c>
      <c r="Y28" s="269">
        <f t="shared" si="2"/>
        <v>3795</v>
      </c>
      <c r="Z28" s="101">
        <f t="shared" si="15"/>
        <v>0</v>
      </c>
      <c r="AA28" s="103">
        <f t="shared" si="3"/>
        <v>9.4034625947838377E-4</v>
      </c>
      <c r="AB28" s="101">
        <f t="shared" si="16"/>
        <v>471.04</v>
      </c>
      <c r="AC28" s="98">
        <f>'Юнит 14'!AC28+'Юнит 15'!AC28+'Юнит 16'!AC28+'Юнит 17'!AC28+'Юнит 18'!AC28</f>
        <v>1449.3399999999997</v>
      </c>
      <c r="AD28" s="103">
        <f t="shared" si="4"/>
        <v>0.38190777338603416</v>
      </c>
      <c r="AE28" s="98">
        <f>'Юнит 14'!AE28+'Юнит 15'!AE28+'Юнит 16'!AE28+'Юнит 17'!AE28+'Юнит 18'!AE28</f>
        <v>610.91000000000008</v>
      </c>
      <c r="AF28" s="98">
        <f>'Юнит 14'!AF28+'Юнит 15'!AF28+'Юнит 16'!AF28+'Юнит 17'!AF28+'Юнит 18'!AF28</f>
        <v>0</v>
      </c>
      <c r="AG28" s="98">
        <f>'Юнит 14'!AG28+'Юнит 15'!AG28+'Юнит 16'!AG28+'Юнит 17'!AG28+'Юнит 18'!AG28</f>
        <v>0</v>
      </c>
      <c r="AH28" s="102"/>
      <c r="AI28" s="98">
        <f>'Юнит 14'!AI28+'Юнит 15'!AI28+'Юнит 16'!AI28+'Юнит 17'!AI28+'Юнит 18'!AI28</f>
        <v>1.9434875037979151</v>
      </c>
      <c r="AJ28" s="98">
        <f>'Юнит 14'!AJ28+'Юнит 15'!AJ28+'Юнит 16'!AJ28+'Юнит 17'!AJ28+'Юнит 18'!AJ28</f>
        <v>0</v>
      </c>
      <c r="AK28" s="98">
        <f>'Юнит 14'!AK28+'Юнит 15'!AK28+'Юнит 16'!AK28+'Юнит 17'!AK28+'Юнит 18'!AK28</f>
        <v>26.42</v>
      </c>
      <c r="AL28" s="105">
        <f t="shared" si="17"/>
        <v>1235.3465124962022</v>
      </c>
      <c r="AM28" s="106"/>
      <c r="AN28" s="107">
        <f t="shared" si="5"/>
        <v>948.75</v>
      </c>
      <c r="AO28" s="108">
        <f t="shared" si="6"/>
        <v>117.76</v>
      </c>
      <c r="AP28" s="108">
        <f t="shared" si="7"/>
        <v>362.33499999999992</v>
      </c>
      <c r="AQ28" s="108">
        <f t="shared" si="18"/>
        <v>122.18200000000002</v>
      </c>
      <c r="AR28" s="108">
        <f t="shared" si="19"/>
        <v>0</v>
      </c>
      <c r="AS28" s="108">
        <f t="array" ref="AS28">_xlfn.IFS(S28=0,AL28,S28&lt;0,AL28/-S28,S28&gt;0,AL28/S28)</f>
        <v>308.83662812405055</v>
      </c>
      <c r="AT28" s="103">
        <f t="shared" si="21"/>
        <v>0.32551950263404539</v>
      </c>
      <c r="AU28" s="103">
        <f t="shared" si="22"/>
        <v>2.6225936491512445</v>
      </c>
      <c r="AV28" s="109"/>
      <c r="AW28" s="104">
        <f t="shared" si="10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1"/>
        <v>2</v>
      </c>
      <c r="F29" s="101">
        <f>'Юнит 18'!F29</f>
        <v>1</v>
      </c>
      <c r="G29" s="101">
        <f>'Юнит 18'!G29</f>
        <v>1</v>
      </c>
      <c r="H29" s="101">
        <f>'Юнит 18'!H29</f>
        <v>0</v>
      </c>
      <c r="I29" s="101">
        <v>117.76</v>
      </c>
      <c r="J29" s="101">
        <f t="shared" si="0"/>
        <v>235.52</v>
      </c>
      <c r="K29" s="98">
        <f>'Юнит 18'!K29</f>
        <v>23</v>
      </c>
      <c r="L29" s="98">
        <f>'Юнит 14'!L29+'Юнит 15'!L29+'Юнит 16'!L29+'Юнит 17'!L29+'Юнит 18'!L29</f>
        <v>3</v>
      </c>
      <c r="M29" s="98"/>
      <c r="N29" s="421"/>
      <c r="O29" s="429">
        <f t="shared" si="12"/>
        <v>0</v>
      </c>
      <c r="P29" s="101">
        <f t="shared" si="20"/>
        <v>0</v>
      </c>
      <c r="Q29" s="98">
        <f>'Юнит 14'!Q29+'Юнит 15'!Q29+'Юнит 16'!Q29+'Юнит 17'!Q29+'Юнит 18'!Q29</f>
        <v>0</v>
      </c>
      <c r="R29" s="98">
        <f>'Юнит 14'!R29+'Юнит 15'!R29+'Юнит 16'!R29+'Юнит 17'!R29+'Юнит 18'!R29</f>
        <v>0</v>
      </c>
      <c r="S29" s="101">
        <f t="shared" si="13"/>
        <v>0</v>
      </c>
      <c r="T29" s="98">
        <f>'Юнит 14'!T29+'Юнит 15'!T29+'Юнит 16'!T29+'Юнит 17'!T29+'Юнит 18'!T29</f>
        <v>0</v>
      </c>
      <c r="U29" s="98">
        <f>'Юнит 14'!U29+'Юнит 15'!U29+'Юнит 16'!U29+'Юнит 17'!U29+'Юнит 18'!U29</f>
        <v>0</v>
      </c>
      <c r="V29" s="101">
        <f t="shared" si="14"/>
        <v>0</v>
      </c>
      <c r="W29" s="98">
        <f>'Юнит 14'!W29+'Юнит 15'!W29+'Юнит 16'!W29+'Юнит 17'!W29+'Юнит 18'!W29</f>
        <v>0</v>
      </c>
      <c r="X29" s="98">
        <f>'Юнит 14'!X29+'Юнит 15'!X29+'Юнит 16'!X29+'Юнит 17'!X29+'Юнит 18'!X29</f>
        <v>0</v>
      </c>
      <c r="Y29" s="269">
        <f t="shared" si="2"/>
        <v>0</v>
      </c>
      <c r="Z29" s="101">
        <f t="shared" si="15"/>
        <v>0</v>
      </c>
      <c r="AA29" s="103">
        <f t="shared" si="3"/>
        <v>0</v>
      </c>
      <c r="AB29" s="101">
        <f t="shared" si="16"/>
        <v>0</v>
      </c>
      <c r="AC29" s="98">
        <f>'Юнит 14'!AC29+'Юнит 15'!AC29+'Юнит 16'!AC29+'Юнит 17'!AC29+'Юнит 18'!AC29</f>
        <v>0</v>
      </c>
      <c r="AD29" s="103">
        <f t="shared" si="4"/>
        <v>0</v>
      </c>
      <c r="AE29" s="98">
        <f>'Юнит 14'!AE29+'Юнит 15'!AE29+'Юнит 16'!AE29+'Юнит 17'!AE29+'Юнит 18'!AE29</f>
        <v>263.71999999999997</v>
      </c>
      <c r="AF29" s="98">
        <f>'Юнит 14'!AF29+'Юнит 15'!AF29+'Юнит 16'!AF29+'Юнит 17'!AF29+'Юнит 18'!AF29</f>
        <v>0</v>
      </c>
      <c r="AG29" s="98">
        <f>'Юнит 14'!AG29+'Юнит 15'!AG29+'Юнит 16'!AG29+'Юнит 17'!AG29+'Юнит 18'!AG29</f>
        <v>0</v>
      </c>
      <c r="AH29" s="102"/>
      <c r="AI29" s="98">
        <f>'Юнит 14'!AI29+'Юнит 15'!AI29+'Юнит 16'!AI29+'Юнит 17'!AI29+'Юнит 18'!AI29</f>
        <v>5.8595897694059031</v>
      </c>
      <c r="AJ29" s="98">
        <f>'Юнит 14'!AJ29+'Юнит 15'!AJ29+'Юнит 16'!AJ29+'Юнит 17'!AJ29+'Юнит 18'!AJ29</f>
        <v>0</v>
      </c>
      <c r="AK29" s="98">
        <f>'Юнит 14'!AK29+'Юнит 15'!AK29+'Юнит 16'!AK29+'Юнит 17'!AK29+'Юнит 18'!AK29</f>
        <v>0</v>
      </c>
      <c r="AL29" s="105">
        <f t="shared" si="17"/>
        <v>-269.57958976940586</v>
      </c>
      <c r="AM29" s="106"/>
      <c r="AN29" s="107">
        <f t="shared" si="5"/>
        <v>0</v>
      </c>
      <c r="AO29" s="108">
        <f t="shared" si="6"/>
        <v>117.76</v>
      </c>
      <c r="AP29" s="108">
        <f t="shared" si="7"/>
        <v>0</v>
      </c>
      <c r="AQ29" s="108">
        <f t="shared" si="18"/>
        <v>263.71999999999997</v>
      </c>
      <c r="AR29" s="108">
        <f t="shared" si="19"/>
        <v>0</v>
      </c>
      <c r="AS29" s="108">
        <f t="array" ref="AS29">_xlfn.IFS(S29=0,AL29,S29&lt;0,AL29/-S29,S29&gt;0,AL29/S29)</f>
        <v>-269.57958976940586</v>
      </c>
      <c r="AT29" s="103">
        <f t="shared" si="21"/>
        <v>0</v>
      </c>
      <c r="AU29" s="103">
        <f t="shared" si="22"/>
        <v>-2.2892288533407426</v>
      </c>
      <c r="AV29" s="109"/>
      <c r="AW29" s="104">
        <f t="shared" si="10"/>
        <v>-539.15917953881171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1"/>
        <v>2</v>
      </c>
      <c r="F30" s="101">
        <f>'Юнит 18'!F30</f>
        <v>0</v>
      </c>
      <c r="G30" s="101">
        <f>'Юнит 18'!G30</f>
        <v>1</v>
      </c>
      <c r="H30" s="101">
        <f>'Юнит 18'!H30</f>
        <v>1</v>
      </c>
      <c r="I30" s="101">
        <v>135.31</v>
      </c>
      <c r="J30" s="101">
        <f t="shared" si="0"/>
        <v>270.62</v>
      </c>
      <c r="K30" s="98">
        <f>'Юнит 18'!K30</f>
        <v>4</v>
      </c>
      <c r="L30" s="98">
        <f>'Юнит 14'!L30+'Юнит 15'!L30+'Юнит 16'!L30+'Юнит 17'!L30+'Юнит 18'!L30</f>
        <v>26</v>
      </c>
      <c r="M30" s="98"/>
      <c r="N30" s="421"/>
      <c r="O30" s="429">
        <f t="shared" si="12"/>
        <v>0.57692307692307687</v>
      </c>
      <c r="P30" s="101">
        <f t="shared" si="20"/>
        <v>2.1428571428571428</v>
      </c>
      <c r="Q30" s="98">
        <f>'Юнит 14'!Q30+'Юнит 15'!Q30+'Юнит 16'!Q30+'Юнит 17'!Q30+'Юнит 18'!Q30</f>
        <v>15</v>
      </c>
      <c r="R30" s="98">
        <f>'Юнит 14'!R30+'Юнит 15'!R30+'Юнит 16'!R30+'Юнит 17'!R30+'Юнит 18'!R30</f>
        <v>0</v>
      </c>
      <c r="S30" s="101">
        <f t="shared" si="13"/>
        <v>15</v>
      </c>
      <c r="T30" s="98">
        <f>'Юнит 14'!T30+'Юнит 15'!T30+'Юнит 16'!T30+'Юнит 17'!T30+'Юнит 18'!T30</f>
        <v>13329.76</v>
      </c>
      <c r="U30" s="98">
        <f>'Юнит 14'!U30+'Юнит 15'!U30+'Юнит 16'!U30+'Юнит 17'!U30+'Юнит 18'!U30</f>
        <v>0</v>
      </c>
      <c r="V30" s="101">
        <f t="shared" si="14"/>
        <v>13329.76</v>
      </c>
      <c r="W30" s="98">
        <f>'Юнит 14'!W30+'Юнит 15'!W30+'Юнит 16'!W30+'Юнит 17'!W30+'Юнит 18'!W30</f>
        <v>19680.32</v>
      </c>
      <c r="X30" s="98">
        <f>'Юнит 14'!X30+'Юнит 15'!X30+'Юнит 16'!X30+'Юнит 17'!X30+'Юнит 18'!X30</f>
        <v>0</v>
      </c>
      <c r="Y30" s="269">
        <f t="shared" si="2"/>
        <v>19680.32</v>
      </c>
      <c r="Z30" s="101">
        <f t="shared" si="15"/>
        <v>0</v>
      </c>
      <c r="AA30" s="103">
        <f t="shared" si="3"/>
        <v>4.8764994195883071E-3</v>
      </c>
      <c r="AB30" s="101">
        <f t="shared" si="16"/>
        <v>2029.65</v>
      </c>
      <c r="AC30" s="98">
        <f>'Юнит 14'!AC30+'Юнит 15'!AC30+'Юнит 16'!AC30+'Юнит 17'!AC30+'Юнит 18'!AC30</f>
        <v>7354.76</v>
      </c>
      <c r="AD30" s="103">
        <f t="shared" si="4"/>
        <v>0.37371140306661682</v>
      </c>
      <c r="AE30" s="98">
        <f>'Юнит 14'!AE30+'Юнит 15'!AE30+'Юнит 16'!AE30+'Юнит 17'!AE30+'Юнит 18'!AE30</f>
        <v>3130.88</v>
      </c>
      <c r="AF30" s="98">
        <f>'Юнит 14'!AF30+'Юнит 15'!AF30+'Юнит 16'!AF30+'Юнит 17'!AF30+'Юнит 18'!AF30</f>
        <v>0</v>
      </c>
      <c r="AG30" s="98">
        <f>'Юнит 14'!AG30+'Юнит 15'!AG30+'Юнит 16'!AG30+'Юнит 17'!AG30+'Юнит 18'!AG30</f>
        <v>0</v>
      </c>
      <c r="AH30" s="102"/>
      <c r="AI30" s="98">
        <f>'Юнит 14'!AI30+'Юнит 15'!AI30+'Юнит 16'!AI30+'Юнит 17'!AI30+'Юнит 18'!AI30</f>
        <v>1.9673314250063905</v>
      </c>
      <c r="AJ30" s="98">
        <f>'Юнит 14'!AJ30+'Юнит 15'!AJ30+'Юнит 16'!AJ30+'Юнит 17'!AJ30+'Юнит 18'!AJ30</f>
        <v>0</v>
      </c>
      <c r="AK30" s="98">
        <f>'Юнит 14'!AK30+'Юнит 15'!AK30+'Юнит 16'!AK30+'Юнит 17'!AK30+'Юнит 18'!AK30</f>
        <v>133.29759999999999</v>
      </c>
      <c r="AL30" s="105">
        <f t="shared" si="17"/>
        <v>7029.7650685749913</v>
      </c>
      <c r="AM30" s="106"/>
      <c r="AN30" s="107">
        <f t="shared" si="5"/>
        <v>1312.0213333333334</v>
      </c>
      <c r="AO30" s="108">
        <f t="shared" si="6"/>
        <v>135.31</v>
      </c>
      <c r="AP30" s="108">
        <f t="shared" si="7"/>
        <v>490.31733333333335</v>
      </c>
      <c r="AQ30" s="108">
        <f t="shared" si="18"/>
        <v>208.72533333333334</v>
      </c>
      <c r="AR30" s="108">
        <f t="shared" si="19"/>
        <v>0</v>
      </c>
      <c r="AS30" s="108">
        <f t="array" ref="AS30">_xlfn.IFS(S30=0,AL30,S30&lt;0,AL30/-S30,S30&gt;0,AL30/S30)</f>
        <v>468.65100457166608</v>
      </c>
      <c r="AT30" s="103">
        <f t="shared" si="21"/>
        <v>0.35719770148935542</v>
      </c>
      <c r="AU30" s="103">
        <f t="shared" si="22"/>
        <v>3.4635356187396797</v>
      </c>
      <c r="AV30" s="109"/>
      <c r="AW30" s="104">
        <f t="shared" si="10"/>
        <v>937.30200914333216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1"/>
        <v>5</v>
      </c>
      <c r="F31" s="101">
        <f>'Юнит 18'!F31</f>
        <v>4</v>
      </c>
      <c r="G31" s="101">
        <f>'Юнит 18'!G31</f>
        <v>0</v>
      </c>
      <c r="H31" s="101">
        <f>'Юнит 18'!H31</f>
        <v>1</v>
      </c>
      <c r="I31" s="101">
        <v>135.31</v>
      </c>
      <c r="J31" s="101">
        <f t="shared" si="0"/>
        <v>676.55</v>
      </c>
      <c r="K31" s="98">
        <f>'Юнит 18'!K31</f>
        <v>999</v>
      </c>
      <c r="L31" s="98">
        <f>'Юнит 14'!L31+'Юнит 15'!L31+'Юнит 16'!L31+'Юнит 17'!L31+'Юнит 18'!L31</f>
        <v>27</v>
      </c>
      <c r="M31" s="98"/>
      <c r="N31" s="421"/>
      <c r="O31" s="429">
        <f t="shared" si="12"/>
        <v>0.66666666666666663</v>
      </c>
      <c r="P31" s="101">
        <f t="shared" si="20"/>
        <v>2.5714285714285716</v>
      </c>
      <c r="Q31" s="98">
        <f>'Юнит 14'!Q31+'Юнит 15'!Q31+'Юнит 16'!Q31+'Юнит 17'!Q31+'Юнит 18'!Q31</f>
        <v>20</v>
      </c>
      <c r="R31" s="98">
        <f>'Юнит 14'!R31+'Юнит 15'!R31+'Юнит 16'!R31+'Юнит 17'!R31+'Юнит 18'!R31</f>
        <v>-2</v>
      </c>
      <c r="S31" s="101">
        <f t="shared" si="13"/>
        <v>18</v>
      </c>
      <c r="T31" s="98">
        <f>'Юнит 14'!T31+'Юнит 15'!T31+'Юнит 16'!T31+'Юнит 17'!T31+'Юнит 18'!T31</f>
        <v>18500.71</v>
      </c>
      <c r="U31" s="98">
        <f>'Юнит 14'!U31+'Юнит 15'!U31+'Юнит 16'!U31+'Юнит 17'!U31+'Юнит 18'!U31</f>
        <v>-1897</v>
      </c>
      <c r="V31" s="101">
        <f t="shared" si="14"/>
        <v>16603.71</v>
      </c>
      <c r="W31" s="98">
        <f>'Юнит 14'!W31+'Юнит 15'!W31+'Юнит 16'!W31+'Юнит 17'!W31+'Юнит 18'!W31</f>
        <v>26880.59</v>
      </c>
      <c r="X31" s="98">
        <f>'Юнит 14'!X31+'Юнит 15'!X31+'Юнит 16'!X31+'Юнит 17'!X31+'Юнит 18'!X31</f>
        <v>-2760</v>
      </c>
      <c r="Y31" s="269">
        <f t="shared" si="2"/>
        <v>24120.59</v>
      </c>
      <c r="Z31" s="101">
        <f t="shared" si="15"/>
        <v>0</v>
      </c>
      <c r="AA31" s="103">
        <f t="shared" si="3"/>
        <v>5.9767342774470905E-3</v>
      </c>
      <c r="AB31" s="101">
        <f t="shared" si="16"/>
        <v>2435.58</v>
      </c>
      <c r="AC31" s="98">
        <f>'Юнит 14'!AC31+'Юнит 15'!AC31+'Юнит 16'!AC31+'Юнит 17'!AC31+'Юнит 18'!AC31</f>
        <v>9145.17</v>
      </c>
      <c r="AD31" s="103">
        <f t="shared" si="4"/>
        <v>0.37914371082962728</v>
      </c>
      <c r="AE31" s="98">
        <f>'Юнит 14'!AE31+'Юнит 15'!AE31+'Юнит 16'!AE31+'Юнит 17'!AE31+'Юнит 18'!AE31</f>
        <v>3702.2699999999995</v>
      </c>
      <c r="AF31" s="98">
        <f>'Юнит 14'!AF31+'Юнит 15'!AF31+'Юнит 16'!AF31+'Юнит 17'!AF31+'Юнит 18'!AF31</f>
        <v>0</v>
      </c>
      <c r="AG31" s="98">
        <f>'Юнит 14'!AG31+'Юнит 15'!AG31+'Юнит 16'!AG31+'Юнит 17'!AG31+'Юнит 18'!AG31</f>
        <v>0</v>
      </c>
      <c r="AH31" s="102"/>
      <c r="AI31" s="98">
        <f>'Юнит 14'!AI31+'Юнит 15'!AI31+'Юнит 16'!AI31+'Юнит 17'!AI31+'Юнит 18'!AI31</f>
        <v>13.709031561680131</v>
      </c>
      <c r="AJ31" s="98">
        <f>'Юнит 14'!AJ31+'Юнит 15'!AJ31+'Юнит 16'!AJ31+'Юнит 17'!AJ31+'Юнит 18'!AJ31</f>
        <v>0</v>
      </c>
      <c r="AK31" s="98">
        <f>'Юнит 14'!AK31+'Юнит 15'!AK31+'Юнит 16'!AK31+'Юнит 17'!AK31+'Юнит 18'!AK31</f>
        <v>166.03710000000001</v>
      </c>
      <c r="AL31" s="105">
        <f t="shared" si="17"/>
        <v>8657.8238684383232</v>
      </c>
      <c r="AM31" s="106"/>
      <c r="AN31" s="107">
        <f t="shared" si="5"/>
        <v>1340.0327777777777</v>
      </c>
      <c r="AO31" s="108">
        <f t="shared" si="6"/>
        <v>135.31</v>
      </c>
      <c r="AP31" s="108">
        <f t="shared" si="7"/>
        <v>508.065</v>
      </c>
      <c r="AQ31" s="108">
        <f t="shared" si="18"/>
        <v>185.11349999999999</v>
      </c>
      <c r="AR31" s="108">
        <f t="shared" si="19"/>
        <v>0</v>
      </c>
      <c r="AS31" s="108">
        <f t="array" ref="AS31">_xlfn.IFS(S31=0,AL31,S31&lt;0,AL31/-S31,S31&gt;0,AL31/S31)</f>
        <v>480.99021491324015</v>
      </c>
      <c r="AT31" s="103">
        <f t="shared" si="21"/>
        <v>0.35893914155658396</v>
      </c>
      <c r="AU31" s="103">
        <f t="shared" si="22"/>
        <v>3.5547277726202067</v>
      </c>
      <c r="AV31" s="109"/>
      <c r="AW31" s="104">
        <f t="shared" si="10"/>
        <v>2404.951074566201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1"/>
        <v>34</v>
      </c>
      <c r="F32" s="101">
        <f>'Юнит 18'!F32</f>
        <v>10</v>
      </c>
      <c r="G32" s="101">
        <f>'Юнит 18'!G32</f>
        <v>3</v>
      </c>
      <c r="H32" s="101">
        <f>'Юнит 18'!H32</f>
        <v>21</v>
      </c>
      <c r="I32" s="101">
        <v>135.31</v>
      </c>
      <c r="J32" s="101">
        <f t="shared" si="0"/>
        <v>4600.54</v>
      </c>
      <c r="K32" s="98">
        <f>'Юнит 18'!K32</f>
        <v>43</v>
      </c>
      <c r="L32" s="98">
        <f>'Юнит 14'!L32+'Юнит 15'!L32+'Юнит 16'!L32+'Юнит 17'!L32+'Юнит 18'!L32</f>
        <v>70</v>
      </c>
      <c r="M32" s="98"/>
      <c r="N32" s="421"/>
      <c r="O32" s="429">
        <f t="shared" si="12"/>
        <v>0.48571428571428571</v>
      </c>
      <c r="P32" s="101">
        <f t="shared" si="20"/>
        <v>4.8571428571428568</v>
      </c>
      <c r="Q32" s="98">
        <f>'Юнит 14'!Q32+'Юнит 15'!Q32+'Юнит 16'!Q32+'Юнит 17'!Q32+'Юнит 18'!Q32</f>
        <v>34</v>
      </c>
      <c r="R32" s="98">
        <f>'Юнит 14'!R32+'Юнит 15'!R32+'Юнит 16'!R32+'Юнит 17'!R32+'Юнит 18'!R32</f>
        <v>0</v>
      </c>
      <c r="S32" s="101">
        <f t="shared" si="13"/>
        <v>34</v>
      </c>
      <c r="T32" s="98">
        <f>'Юнит 14'!T32+'Юнит 15'!T32+'Юнит 16'!T32+'Юнит 17'!T32+'Юнит 18'!T32</f>
        <v>30964.05</v>
      </c>
      <c r="U32" s="98">
        <f>'Юнит 14'!U32+'Юнит 15'!U32+'Юнит 16'!U32+'Юнит 17'!U32+'Юнит 18'!U32</f>
        <v>0</v>
      </c>
      <c r="V32" s="101">
        <f t="shared" si="14"/>
        <v>30964.05</v>
      </c>
      <c r="W32" s="98">
        <f>'Юнит 14'!W32+'Юнит 15'!W32+'Юнит 16'!W32+'Юнит 17'!W32+'Юнит 18'!W32</f>
        <v>45269.95</v>
      </c>
      <c r="X32" s="98">
        <f>'Юнит 14'!X32+'Юнит 15'!X32+'Юнит 16'!X32+'Юнит 17'!X32+'Юнит 18'!X32</f>
        <v>0</v>
      </c>
      <c r="Y32" s="269">
        <f t="shared" si="2"/>
        <v>45269.95</v>
      </c>
      <c r="Z32" s="101">
        <f t="shared" si="15"/>
        <v>0</v>
      </c>
      <c r="AA32" s="103">
        <f t="shared" si="3"/>
        <v>1.1217240619044389E-2</v>
      </c>
      <c r="AB32" s="101">
        <f t="shared" si="16"/>
        <v>4600.54</v>
      </c>
      <c r="AC32" s="98">
        <f>'Юнит 14'!AC32+'Юнит 15'!AC32+'Юнит 16'!AC32+'Юнит 17'!AC32+'Юнит 18'!AC32</f>
        <v>17094.660000000003</v>
      </c>
      <c r="AD32" s="103">
        <f t="shared" si="4"/>
        <v>0.37761605656732566</v>
      </c>
      <c r="AE32" s="98">
        <f>'Юнит 14'!AE32+'Юнит 15'!AE32+'Юнит 16'!AE32+'Юнит 17'!AE32+'Юнит 18'!AE32</f>
        <v>6687.26</v>
      </c>
      <c r="AF32" s="98">
        <f>'Юнит 14'!AF32+'Юнит 15'!AF32+'Юнит 16'!AF32+'Юнит 17'!AF32+'Юнит 18'!AF32</f>
        <v>0</v>
      </c>
      <c r="AG32" s="98">
        <f>'Юнит 14'!AG32+'Юнит 15'!AG32+'Юнит 16'!AG32+'Юнит 17'!AG32+'Юнит 18'!AG32</f>
        <v>0</v>
      </c>
      <c r="AH32" s="102"/>
      <c r="AI32" s="98">
        <f>'Юнит 14'!AI32+'Юнит 15'!AI32+'Юнит 16'!AI32+'Юнит 17'!AI32+'Юнит 18'!AI32</f>
        <v>176.04519987217154</v>
      </c>
      <c r="AJ32" s="98">
        <f>'Юнит 14'!AJ32+'Юнит 15'!AJ32+'Юнит 16'!AJ32+'Юнит 17'!AJ32+'Юнит 18'!AJ32</f>
        <v>0</v>
      </c>
      <c r="AK32" s="98">
        <f>'Юнит 14'!AK32+'Юнит 15'!AK32+'Юнит 16'!AK32+'Юнит 17'!AK32+'Юнит 18'!AK32</f>
        <v>309.64049999999997</v>
      </c>
      <c r="AL32" s="105">
        <f t="shared" si="17"/>
        <v>16401.804300127817</v>
      </c>
      <c r="AM32" s="106"/>
      <c r="AN32" s="107">
        <f t="shared" si="5"/>
        <v>1331.4691176470587</v>
      </c>
      <c r="AO32" s="108">
        <f t="shared" si="6"/>
        <v>135.31</v>
      </c>
      <c r="AP32" s="108">
        <f t="shared" si="7"/>
        <v>502.78411764705891</v>
      </c>
      <c r="AQ32" s="108">
        <f t="shared" si="18"/>
        <v>196.68411764705883</v>
      </c>
      <c r="AR32" s="108">
        <f t="shared" si="19"/>
        <v>0</v>
      </c>
      <c r="AS32" s="108">
        <f t="array" ref="AS32">_xlfn.IFS(S32=0,AL32,S32&lt;0,AL32/-S32,S32&gt;0,AL32/S32)</f>
        <v>482.4060088272887</v>
      </c>
      <c r="AT32" s="103">
        <f t="shared" si="21"/>
        <v>0.36231107611401864</v>
      </c>
      <c r="AU32" s="103">
        <f t="shared" si="22"/>
        <v>3.5651911080281478</v>
      </c>
      <c r="AV32" s="109"/>
      <c r="AW32" s="104">
        <f t="shared" si="10"/>
        <v>16401.804300127817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1"/>
        <v>0</v>
      </c>
      <c r="F33" s="101">
        <f>'Юнит 18'!F33</f>
        <v>0</v>
      </c>
      <c r="G33" s="101">
        <f>'Юнит 18'!G33</f>
        <v>0</v>
      </c>
      <c r="H33" s="101">
        <f>'Юнит 18'!H33</f>
        <v>0</v>
      </c>
      <c r="I33" s="101">
        <v>129.46</v>
      </c>
      <c r="J33" s="101">
        <f t="shared" si="0"/>
        <v>0</v>
      </c>
      <c r="K33" s="98">
        <f>'Юнит 18'!K33</f>
        <v>1</v>
      </c>
      <c r="L33" s="98">
        <f>'Юнит 14'!L33+'Юнит 15'!L33+'Юнит 16'!L33+'Юнит 17'!L33+'Юнит 18'!L33</f>
        <v>0</v>
      </c>
      <c r="M33" s="98"/>
      <c r="N33" s="421"/>
      <c r="O33" s="429" t="e">
        <f t="shared" si="12"/>
        <v>#DIV/0!</v>
      </c>
      <c r="P33" s="101">
        <f t="shared" si="20"/>
        <v>0</v>
      </c>
      <c r="Q33" s="98">
        <f>'Юнит 14'!Q33+'Юнит 15'!Q33+'Юнит 16'!Q33+'Юнит 17'!Q33+'Юнит 18'!Q33</f>
        <v>0</v>
      </c>
      <c r="R33" s="98">
        <f>'Юнит 14'!R33+'Юнит 15'!R33+'Юнит 16'!R33+'Юнит 17'!R33+'Юнит 18'!R33</f>
        <v>0</v>
      </c>
      <c r="S33" s="101">
        <f t="shared" si="13"/>
        <v>0</v>
      </c>
      <c r="T33" s="98">
        <f>'Юнит 14'!T33+'Юнит 15'!T33+'Юнит 16'!T33+'Юнит 17'!T33+'Юнит 18'!T33</f>
        <v>0</v>
      </c>
      <c r="U33" s="98">
        <f>'Юнит 14'!U33+'Юнит 15'!U33+'Юнит 16'!U33+'Юнит 17'!U33+'Юнит 18'!U33</f>
        <v>0</v>
      </c>
      <c r="V33" s="101">
        <f t="shared" si="14"/>
        <v>0</v>
      </c>
      <c r="W33" s="98">
        <f>'Юнит 14'!W33+'Юнит 15'!W33+'Юнит 16'!W33+'Юнит 17'!W33+'Юнит 18'!W33</f>
        <v>0</v>
      </c>
      <c r="X33" s="98">
        <f>'Юнит 14'!X33+'Юнит 15'!X33+'Юнит 16'!X33+'Юнит 17'!X33+'Юнит 18'!X33</f>
        <v>0</v>
      </c>
      <c r="Y33" s="269">
        <f t="shared" si="2"/>
        <v>0</v>
      </c>
      <c r="Z33" s="101">
        <f t="shared" si="15"/>
        <v>0</v>
      </c>
      <c r="AA33" s="103">
        <f t="shared" si="3"/>
        <v>0</v>
      </c>
      <c r="AB33" s="101">
        <f t="shared" si="16"/>
        <v>0</v>
      </c>
      <c r="AC33" s="98">
        <f>'Юнит 14'!AC33+'Юнит 15'!AC33+'Юнит 16'!AC33+'Юнит 17'!AC33+'Юнит 18'!AC33</f>
        <v>0</v>
      </c>
      <c r="AD33" s="103">
        <f t="shared" si="4"/>
        <v>0</v>
      </c>
      <c r="AE33" s="98">
        <f>'Юнит 14'!AE33+'Юнит 15'!AE33+'Юнит 16'!AE33+'Юнит 17'!AE33+'Юнит 18'!AE33</f>
        <v>0</v>
      </c>
      <c r="AF33" s="98">
        <f>'Юнит 14'!AF33+'Юнит 15'!AF33+'Юнит 16'!AF33+'Юнит 17'!AF33+'Юнит 18'!AF33</f>
        <v>0</v>
      </c>
      <c r="AG33" s="98">
        <f>'Юнит 14'!AG33+'Юнит 15'!AG33+'Юнит 16'!AG33+'Юнит 17'!AG33+'Юнит 18'!AG33</f>
        <v>0</v>
      </c>
      <c r="AH33" s="102"/>
      <c r="AI33" s="98">
        <f>'Юнит 14'!AI33+'Юнит 15'!AI33+'Юнит 16'!AI33+'Юнит 17'!AI33+'Юнит 18'!AI33</f>
        <v>0</v>
      </c>
      <c r="AJ33" s="98">
        <f>'Юнит 14'!AJ33+'Юнит 15'!AJ33+'Юнит 16'!AJ33+'Юнит 17'!AJ33+'Юнит 18'!AJ33</f>
        <v>0</v>
      </c>
      <c r="AK33" s="98">
        <f>'Юнит 14'!AK33+'Юнит 15'!AK33+'Юнит 16'!AK33+'Юнит 17'!AK33+'Юнит 18'!AK33</f>
        <v>0</v>
      </c>
      <c r="AL33" s="105">
        <f t="shared" si="17"/>
        <v>0</v>
      </c>
      <c r="AM33" s="106"/>
      <c r="AN33" s="107">
        <f t="shared" si="5"/>
        <v>0</v>
      </c>
      <c r="AO33" s="108">
        <f t="shared" si="6"/>
        <v>129.46</v>
      </c>
      <c r="AP33" s="108">
        <f t="shared" si="7"/>
        <v>0</v>
      </c>
      <c r="AQ33" s="108">
        <f t="shared" si="18"/>
        <v>0</v>
      </c>
      <c r="AR33" s="108">
        <f t="shared" si="19"/>
        <v>0</v>
      </c>
      <c r="AS33" s="108">
        <f t="array" ref="AS33">_xlfn.IFS(S33=0,AL33,S33&lt;0,AL33/-S33,S33&gt;0,AL33/S33)</f>
        <v>0</v>
      </c>
      <c r="AT33" s="103">
        <f t="shared" si="21"/>
        <v>0</v>
      </c>
      <c r="AU33" s="103">
        <f t="shared" si="22"/>
        <v>0</v>
      </c>
      <c r="AV33" s="109"/>
      <c r="AW33" s="104">
        <f t="shared" si="10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1"/>
        <v>24</v>
      </c>
      <c r="F34" s="101">
        <f>'Юнит 18'!F34</f>
        <v>4</v>
      </c>
      <c r="G34" s="101">
        <f>'Юнит 18'!G34</f>
        <v>1</v>
      </c>
      <c r="H34" s="101">
        <f>'Юнит 18'!H34</f>
        <v>19</v>
      </c>
      <c r="I34" s="101">
        <v>117.76</v>
      </c>
      <c r="J34" s="101">
        <f t="shared" si="0"/>
        <v>2826.2400000000002</v>
      </c>
      <c r="K34" s="98">
        <f>'Юнит 18'!K34</f>
        <v>49</v>
      </c>
      <c r="L34" s="98">
        <f>'Юнит 14'!L34+'Юнит 15'!L34+'Юнит 16'!L34+'Юнит 17'!L34+'Юнит 18'!L34</f>
        <v>29</v>
      </c>
      <c r="M34" s="98"/>
      <c r="N34" s="421"/>
      <c r="O34" s="429">
        <f t="shared" si="12"/>
        <v>0.68965517241379315</v>
      </c>
      <c r="P34" s="101">
        <f t="shared" si="20"/>
        <v>2.8571428571428572</v>
      </c>
      <c r="Q34" s="98">
        <f>'Юнит 14'!Q34+'Юнит 15'!Q34+'Юнит 16'!Q34+'Юнит 17'!Q34+'Юнит 18'!Q34</f>
        <v>20</v>
      </c>
      <c r="R34" s="98">
        <f>'Юнит 14'!R34+'Юнит 15'!R34+'Юнит 16'!R34+'Юнит 17'!R34+'Юнит 18'!R34</f>
        <v>0</v>
      </c>
      <c r="S34" s="101">
        <f t="shared" si="13"/>
        <v>20</v>
      </c>
      <c r="T34" s="98">
        <f>'Юнит 14'!T34+'Юнит 15'!T34+'Юнит 16'!T34+'Юнит 17'!T34+'Юнит 18'!T34</f>
        <v>16333.67</v>
      </c>
      <c r="U34" s="98">
        <f>'Юнит 14'!U34+'Юнит 15'!U34+'Юнит 16'!U34+'Юнит 17'!U34+'Юнит 18'!U34</f>
        <v>0</v>
      </c>
      <c r="V34" s="101">
        <f t="shared" si="14"/>
        <v>16333.67</v>
      </c>
      <c r="W34" s="98">
        <f>'Юнит 14'!W34+'Юнит 15'!W34+'Юнит 16'!W34+'Юнит 17'!W34+'Юнит 18'!W34</f>
        <v>23880.460000000003</v>
      </c>
      <c r="X34" s="98">
        <f>'Юнит 14'!X34+'Юнит 15'!X34+'Юнит 16'!X34+'Юнит 17'!X34+'Юнит 18'!X34</f>
        <v>0</v>
      </c>
      <c r="Y34" s="269">
        <f t="shared" si="2"/>
        <v>23880.460000000003</v>
      </c>
      <c r="Z34" s="101">
        <f t="shared" si="15"/>
        <v>0</v>
      </c>
      <c r="AA34" s="103">
        <f t="shared" si="3"/>
        <v>5.91723352717343E-3</v>
      </c>
      <c r="AB34" s="101">
        <f t="shared" si="16"/>
        <v>2355.2000000000003</v>
      </c>
      <c r="AC34" s="98">
        <f>'Юнит 14'!AC34+'Юнит 15'!AC34+'Юнит 16'!AC34+'Юнит 17'!AC34+'Юнит 18'!AC34</f>
        <v>8884.7800000000007</v>
      </c>
      <c r="AD34" s="103">
        <f t="shared" si="4"/>
        <v>0.37205229715005489</v>
      </c>
      <c r="AE34" s="98">
        <f>'Юнит 14'!AE34+'Юнит 15'!AE34+'Юнит 16'!AE34+'Юнит 17'!AE34+'Юнит 18'!AE34</f>
        <v>2484.7000000000003</v>
      </c>
      <c r="AF34" s="98">
        <f>'Юнит 14'!AF34+'Юнит 15'!AF34+'Юнит 16'!AF34+'Юнит 17'!AF34+'Юнит 18'!AF34</f>
        <v>2000</v>
      </c>
      <c r="AG34" s="98">
        <f>'Юнит 14'!AG34+'Юнит 15'!AG34+'Юнит 16'!AG34+'Юнит 17'!AG34+'Юнит 18'!AG34</f>
        <v>0</v>
      </c>
      <c r="AH34" s="102"/>
      <c r="AI34" s="98">
        <f>'Юнит 14'!AI34+'Юнит 15'!AI34+'Юнит 16'!AI34+'Юнит 17'!AI34+'Юнит 18'!AI34</f>
        <v>122.33995625408191</v>
      </c>
      <c r="AJ34" s="98">
        <f>'Юнит 14'!AJ34+'Юнит 15'!AJ34+'Юнит 16'!AJ34+'Юнит 17'!AJ34+'Юнит 18'!AJ34</f>
        <v>0</v>
      </c>
      <c r="AK34" s="98">
        <f>'Юнит 14'!AK34+'Юнит 15'!AK34+'Юнит 16'!AK34+'Юнит 17'!AK34+'Юнит 18'!AK34</f>
        <v>163.33670000000001</v>
      </c>
      <c r="AL34" s="105">
        <f t="shared" si="17"/>
        <v>7870.1033437459191</v>
      </c>
      <c r="AM34" s="106"/>
      <c r="AN34" s="107">
        <f t="shared" si="5"/>
        <v>1194.0230000000001</v>
      </c>
      <c r="AO34" s="108">
        <f t="shared" si="6"/>
        <v>117.76</v>
      </c>
      <c r="AP34" s="108">
        <f t="shared" si="7"/>
        <v>444.23900000000003</v>
      </c>
      <c r="AQ34" s="108">
        <f t="shared" si="18"/>
        <v>124.23500000000001</v>
      </c>
      <c r="AR34" s="108">
        <f t="shared" si="19"/>
        <v>100</v>
      </c>
      <c r="AS34" s="108">
        <f t="array" ref="AS34">_xlfn.IFS(S34=0,AL34,S34&lt;0,AL34/-S34,S34&gt;0,AL34/S34)</f>
        <v>393.50516718729597</v>
      </c>
      <c r="AT34" s="103">
        <f t="shared" si="21"/>
        <v>0.3295624683840227</v>
      </c>
      <c r="AU34" s="103">
        <f t="shared" si="22"/>
        <v>3.3415859985334233</v>
      </c>
      <c r="AV34" s="109"/>
      <c r="AW34" s="104">
        <f t="shared" si="10"/>
        <v>9444.1240124951037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1"/>
        <v>37</v>
      </c>
      <c r="F35" s="101">
        <f>'Юнит 18'!F35</f>
        <v>0</v>
      </c>
      <c r="G35" s="101">
        <f>'Юнит 18'!G35</f>
        <v>1</v>
      </c>
      <c r="H35" s="101">
        <f>'Юнит 18'!H35</f>
        <v>36</v>
      </c>
      <c r="I35" s="101">
        <v>117.76</v>
      </c>
      <c r="J35" s="101">
        <f t="shared" si="0"/>
        <v>4357.12</v>
      </c>
      <c r="K35" s="98">
        <f>'Юнит 18'!K35</f>
        <v>277</v>
      </c>
      <c r="L35" s="98">
        <f>'Юнит 14'!L35+'Юнит 15'!L35+'Юнит 16'!L35+'Юнит 17'!L35+'Юнит 18'!L35</f>
        <v>12</v>
      </c>
      <c r="M35" s="98"/>
      <c r="N35" s="421"/>
      <c r="O35" s="429">
        <f t="shared" si="12"/>
        <v>0.5</v>
      </c>
      <c r="P35" s="101">
        <f t="shared" si="20"/>
        <v>0.8571428571428571</v>
      </c>
      <c r="Q35" s="98">
        <f>'Юнит 14'!Q35+'Юнит 15'!Q35+'Юнит 16'!Q35+'Юнит 17'!Q35+'Юнит 18'!Q35</f>
        <v>7</v>
      </c>
      <c r="R35" s="98">
        <f>'Юнит 14'!R35+'Юнит 15'!R35+'Юнит 16'!R35+'Юнит 17'!R35+'Юнит 18'!R35</f>
        <v>-1</v>
      </c>
      <c r="S35" s="101">
        <f t="shared" si="13"/>
        <v>6</v>
      </c>
      <c r="T35" s="98">
        <f>'Юнит 14'!T35+'Юнит 15'!T35+'Юнит 16'!T35+'Юнит 17'!T35+'Юнит 18'!T35</f>
        <v>5345</v>
      </c>
      <c r="U35" s="98">
        <f>'Юнит 14'!U35+'Юнит 15'!U35+'Юнит 16'!U35+'Юнит 17'!U35+'Юнит 18'!U35</f>
        <v>-774</v>
      </c>
      <c r="V35" s="101">
        <f t="shared" si="14"/>
        <v>4571</v>
      </c>
      <c r="W35" s="98">
        <f>'Юнит 14'!W35+'Юнит 15'!W35+'Юнит 16'!W35+'Юнит 17'!W35+'Юнит 18'!W35</f>
        <v>7920</v>
      </c>
      <c r="X35" s="98">
        <f>'Юнит 14'!X35+'Юнит 15'!X35+'Юнит 16'!X35+'Юнит 17'!X35+'Юнит 18'!X35</f>
        <v>-1200</v>
      </c>
      <c r="Y35" s="269">
        <f t="shared" si="2"/>
        <v>6720</v>
      </c>
      <c r="Z35" s="101">
        <f t="shared" si="15"/>
        <v>0</v>
      </c>
      <c r="AA35" s="103">
        <f t="shared" si="3"/>
        <v>1.6651190681672566E-3</v>
      </c>
      <c r="AB35" s="101">
        <f t="shared" si="16"/>
        <v>706.56000000000006</v>
      </c>
      <c r="AC35" s="98">
        <f>'Юнит 14'!AC35+'Юнит 15'!AC35+'Юнит 16'!AC35+'Юнит 17'!AC35+'Юнит 18'!AC35</f>
        <v>2547.6799999999998</v>
      </c>
      <c r="AD35" s="103">
        <f t="shared" si="4"/>
        <v>0.37911904761904758</v>
      </c>
      <c r="AE35" s="98">
        <f>'Юнит 14'!AE35+'Юнит 15'!AE35+'Юнит 16'!AE35+'Юнит 17'!AE35+'Юнит 18'!AE35</f>
        <v>1302.7399999999998</v>
      </c>
      <c r="AF35" s="98">
        <f>'Юнит 14'!AF35+'Юнит 15'!AF35+'Юнит 16'!AF35+'Юнит 17'!AF35+'Юнит 18'!AF35</f>
        <v>0</v>
      </c>
      <c r="AG35" s="98">
        <f>'Юнит 14'!AG35+'Юнит 15'!AG35+'Юнит 16'!AG35+'Юнит 17'!AG35+'Юнит 18'!AG35</f>
        <v>0</v>
      </c>
      <c r="AH35" s="102"/>
      <c r="AI35" s="98">
        <f>'Юнит 14'!AI35+'Юнит 15'!AI35+'Юнит 16'!AI35+'Юнит 17'!AI35+'Юнит 18'!AI35</f>
        <v>181.21684381414141</v>
      </c>
      <c r="AJ35" s="98">
        <f>'Юнит 14'!AJ35+'Юнит 15'!AJ35+'Юнит 16'!AJ35+'Юнит 17'!AJ35+'Юнит 18'!AJ35</f>
        <v>0</v>
      </c>
      <c r="AK35" s="98">
        <f>'Юнит 14'!AK35+'Юнит 15'!AK35+'Юнит 16'!AK35+'Юнит 17'!AK35+'Юнит 18'!AK35</f>
        <v>45.71</v>
      </c>
      <c r="AL35" s="105">
        <f t="shared" si="17"/>
        <v>1936.0931561858586</v>
      </c>
      <c r="AM35" s="106"/>
      <c r="AN35" s="107">
        <f t="shared" si="5"/>
        <v>1120</v>
      </c>
      <c r="AO35" s="108">
        <f t="shared" si="6"/>
        <v>117.76</v>
      </c>
      <c r="AP35" s="108">
        <f t="shared" si="7"/>
        <v>424.61333333333329</v>
      </c>
      <c r="AQ35" s="108">
        <f t="shared" si="18"/>
        <v>186.10571428571424</v>
      </c>
      <c r="AR35" s="108">
        <f t="shared" si="19"/>
        <v>0</v>
      </c>
      <c r="AS35" s="108">
        <f t="array" ref="AS35">_xlfn.IFS(S35=0,AL35,S35&lt;0,AL35/-S35,S35&gt;0,AL35/S35)</f>
        <v>322.68219269764307</v>
      </c>
      <c r="AT35" s="103">
        <f t="shared" si="21"/>
        <v>0.28810910062289558</v>
      </c>
      <c r="AU35" s="103">
        <f t="shared" si="22"/>
        <v>2.7401680765764524</v>
      </c>
      <c r="AV35" s="109"/>
      <c r="AW35" s="104">
        <f t="shared" si="10"/>
        <v>11939.241129812794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1"/>
        <v>37</v>
      </c>
      <c r="F36" s="101">
        <f>'Юнит 18'!F36</f>
        <v>1</v>
      </c>
      <c r="G36" s="101">
        <f>'Юнит 18'!G36</f>
        <v>1</v>
      </c>
      <c r="H36" s="101">
        <f>'Юнит 18'!H36</f>
        <v>35</v>
      </c>
      <c r="I36" s="101">
        <v>117.76</v>
      </c>
      <c r="J36" s="101">
        <f t="shared" si="0"/>
        <v>4357.12</v>
      </c>
      <c r="K36" s="98">
        <f>'Юнит 18'!K36</f>
        <v>221</v>
      </c>
      <c r="L36" s="98">
        <f>'Юнит 14'!L36+'Юнит 15'!L36+'Юнит 16'!L36+'Юнит 17'!L36+'Юнит 18'!L36</f>
        <v>11</v>
      </c>
      <c r="M36" s="98"/>
      <c r="N36" s="421"/>
      <c r="O36" s="429">
        <f t="shared" si="12"/>
        <v>0.45454545454545453</v>
      </c>
      <c r="P36" s="101">
        <f t="shared" si="20"/>
        <v>0.7142857142857143</v>
      </c>
      <c r="Q36" s="98">
        <f>'Юнит 14'!Q36+'Юнит 15'!Q36+'Юнит 16'!Q36+'Юнит 17'!Q36+'Юнит 18'!Q36</f>
        <v>5</v>
      </c>
      <c r="R36" s="98">
        <f>'Юнит 14'!R36+'Юнит 15'!R36+'Юнит 16'!R36+'Юнит 17'!R36+'Юнит 18'!R36</f>
        <v>0</v>
      </c>
      <c r="S36" s="101">
        <f t="shared" si="13"/>
        <v>5</v>
      </c>
      <c r="T36" s="98">
        <f>'Юнит 14'!T36+'Юнит 15'!T36+'Юнит 16'!T36+'Юнит 17'!T36+'Юнит 18'!T36</f>
        <v>3862.86</v>
      </c>
      <c r="U36" s="98">
        <f>'Юнит 14'!U36+'Юнит 15'!U36+'Юнит 16'!U36+'Юнит 17'!U36+'Юнит 18'!U36</f>
        <v>0</v>
      </c>
      <c r="V36" s="101">
        <f t="shared" si="14"/>
        <v>3862.86</v>
      </c>
      <c r="W36" s="98">
        <f>'Юнит 14'!W36+'Юнит 15'!W36+'Юнит 16'!W36+'Юнит 17'!W36+'Юнит 18'!W36</f>
        <v>5669.9400000000005</v>
      </c>
      <c r="X36" s="98">
        <f>'Юнит 14'!X36+'Юнит 15'!X36+'Юнит 16'!X36+'Юнит 17'!X36+'Юнит 18'!X36</f>
        <v>0</v>
      </c>
      <c r="Y36" s="269">
        <f t="shared" si="2"/>
        <v>5669.9400000000005</v>
      </c>
      <c r="Z36" s="101">
        <f t="shared" si="15"/>
        <v>0</v>
      </c>
      <c r="AA36" s="103">
        <f t="shared" si="3"/>
        <v>1.4049293466315857E-3</v>
      </c>
      <c r="AB36" s="101">
        <f t="shared" si="16"/>
        <v>588.80000000000007</v>
      </c>
      <c r="AC36" s="98">
        <f>'Юнит 14'!AC36+'Юнит 15'!AC36+'Юнит 16'!AC36+'Юнит 17'!AC36+'Юнит 18'!AC36</f>
        <v>2139.44</v>
      </c>
      <c r="AD36" s="103">
        <f t="shared" si="4"/>
        <v>0.37733027157253868</v>
      </c>
      <c r="AE36" s="98">
        <f>'Юнит 14'!AE36+'Юнит 15'!AE36+'Юнит 16'!AE36+'Юнит 17'!AE36+'Юнит 18'!AE36</f>
        <v>892.32999999999993</v>
      </c>
      <c r="AF36" s="98">
        <f>'Юнит 14'!AF36+'Юнит 15'!AF36+'Юнит 16'!AF36+'Юнит 17'!AF36+'Юнит 18'!AF36</f>
        <v>0</v>
      </c>
      <c r="AG36" s="98">
        <f>'Юнит 14'!AG36+'Юнит 15'!AG36+'Юнит 16'!AG36+'Юнит 17'!AG36+'Юнит 18'!AG36</f>
        <v>0</v>
      </c>
      <c r="AH36" s="102"/>
      <c r="AI36" s="98">
        <f>'Юнит 14'!AI36+'Юнит 15'!AI36+'Юнит 16'!AI36+'Юнит 17'!AI36+'Юнит 18'!AI36</f>
        <v>178.23039043514447</v>
      </c>
      <c r="AJ36" s="98">
        <f>'Юнит 14'!AJ36+'Юнит 15'!AJ36+'Юнит 16'!AJ36+'Юнит 17'!AJ36+'Юнит 18'!AJ36</f>
        <v>0</v>
      </c>
      <c r="AK36" s="98">
        <f>'Юнит 14'!AK36+'Юнит 15'!AK36+'Юнит 16'!AK36+'Юнит 17'!AK36+'Юнит 18'!AK36</f>
        <v>38.628599999999999</v>
      </c>
      <c r="AL36" s="105">
        <f t="shared" si="17"/>
        <v>1832.5110095648558</v>
      </c>
      <c r="AM36" s="106"/>
      <c r="AN36" s="107">
        <f t="shared" si="5"/>
        <v>1133.9880000000001</v>
      </c>
      <c r="AO36" s="108">
        <f t="shared" si="6"/>
        <v>117.76</v>
      </c>
      <c r="AP36" s="108">
        <f t="shared" si="7"/>
        <v>427.88800000000003</v>
      </c>
      <c r="AQ36" s="108">
        <f t="shared" si="18"/>
        <v>178.46599999999998</v>
      </c>
      <c r="AR36" s="108">
        <f t="shared" si="19"/>
        <v>0</v>
      </c>
      <c r="AS36" s="108">
        <f t="array" ref="AS36">_xlfn.IFS(S36=0,AL36,S36&lt;0,AL36/-S36,S36&gt;0,AL36/S36)</f>
        <v>366.50220191297115</v>
      </c>
      <c r="AT36" s="103">
        <f t="shared" si="21"/>
        <v>0.32319760166154415</v>
      </c>
      <c r="AU36" s="103">
        <f t="shared" si="22"/>
        <v>3.1122809265707465</v>
      </c>
      <c r="AV36" s="109"/>
      <c r="AW36" s="104">
        <f t="shared" si="10"/>
        <v>13560.581470779933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1"/>
        <v>10</v>
      </c>
      <c r="F37" s="101">
        <f>'Юнит 18'!F37</f>
        <v>1</v>
      </c>
      <c r="G37" s="101">
        <f>'Юнит 18'!G37</f>
        <v>0</v>
      </c>
      <c r="H37" s="101">
        <f>'Юнит 18'!H37</f>
        <v>9</v>
      </c>
      <c r="I37" s="101">
        <v>218.89</v>
      </c>
      <c r="J37" s="101">
        <f t="shared" si="0"/>
        <v>2188.8999999999996</v>
      </c>
      <c r="K37" s="98">
        <f>'Юнит 18'!K37</f>
        <v>34</v>
      </c>
      <c r="L37" s="98">
        <f>'Юнит 14'!L37+'Юнит 15'!L37+'Юнит 16'!L37+'Юнит 17'!L37+'Юнит 18'!L37</f>
        <v>13</v>
      </c>
      <c r="M37" s="98"/>
      <c r="N37" s="421"/>
      <c r="O37" s="429">
        <f t="shared" si="12"/>
        <v>0.53846153846153844</v>
      </c>
      <c r="P37" s="101">
        <f t="shared" si="20"/>
        <v>1</v>
      </c>
      <c r="Q37" s="98">
        <f>'Юнит 14'!Q37+'Юнит 15'!Q37+'Юнит 16'!Q37+'Юнит 17'!Q37+'Юнит 18'!Q37</f>
        <v>7</v>
      </c>
      <c r="R37" s="98">
        <f>'Юнит 14'!R37+'Юнит 15'!R37+'Юнит 16'!R37+'Юнит 17'!R37+'Юнит 18'!R37</f>
        <v>0</v>
      </c>
      <c r="S37" s="101">
        <f t="shared" si="13"/>
        <v>7</v>
      </c>
      <c r="T37" s="98">
        <f>'Юнит 14'!T37+'Юнит 15'!T37+'Юнит 16'!T37+'Юнит 17'!T37+'Юнит 18'!T37</f>
        <v>5221</v>
      </c>
      <c r="U37" s="98">
        <f>'Юнит 14'!U37+'Юнит 15'!U37+'Юнит 16'!U37+'Юнит 17'!U37+'Юнит 18'!U37</f>
        <v>0</v>
      </c>
      <c r="V37" s="101">
        <f t="shared" si="14"/>
        <v>5221</v>
      </c>
      <c r="W37" s="98">
        <f>'Юнит 14'!W37+'Юнит 15'!W37+'Юнит 16'!W37+'Юнит 17'!W37+'Юнит 18'!W37</f>
        <v>7860</v>
      </c>
      <c r="X37" s="98">
        <f>'Юнит 14'!X37+'Юнит 15'!X37+'Юнит 16'!X37+'Юнит 17'!X37+'Юнит 18'!X37</f>
        <v>0</v>
      </c>
      <c r="Y37" s="269">
        <f t="shared" si="2"/>
        <v>7860</v>
      </c>
      <c r="Z37" s="101">
        <f t="shared" si="15"/>
        <v>0</v>
      </c>
      <c r="AA37" s="103">
        <f t="shared" si="3"/>
        <v>1.9475946243742018E-3</v>
      </c>
      <c r="AB37" s="101">
        <f t="shared" si="16"/>
        <v>1532.23</v>
      </c>
      <c r="AC37" s="98">
        <f>'Юнит 14'!AC37+'Юнит 15'!AC37+'Юнит 16'!AC37+'Юнит 17'!AC37+'Юнит 18'!AC37</f>
        <v>2659.25</v>
      </c>
      <c r="AD37" s="103">
        <f t="shared" si="4"/>
        <v>0.33832697201017814</v>
      </c>
      <c r="AE37" s="98">
        <f>'Юнит 14'!AE37+'Юнит 15'!AE37+'Юнит 16'!AE37+'Юнит 17'!AE37+'Юнит 18'!AE37</f>
        <v>769.32</v>
      </c>
      <c r="AF37" s="98">
        <f>'Юнит 14'!AF37+'Юнит 15'!AF37+'Юнит 16'!AF37+'Юнит 17'!AF37+'Юнит 18'!AF37</f>
        <v>3000</v>
      </c>
      <c r="AG37" s="98">
        <f>'Юнит 14'!AG37+'Юнит 15'!AG37+'Юнит 16'!AG37+'Юнит 17'!AG37+'Юнит 18'!AG37</f>
        <v>0</v>
      </c>
      <c r="AH37" s="102"/>
      <c r="AI37" s="98">
        <f>'Юнит 14'!AI37+'Юнит 15'!AI37+'Юнит 16'!AI37+'Юнит 17'!AI37+'Юнит 18'!AI37</f>
        <v>49.866657954563323</v>
      </c>
      <c r="AJ37" s="98">
        <f>'Юнит 14'!AJ37+'Юнит 15'!AJ37+'Юнит 16'!AJ37+'Юнит 17'!AJ37+'Юнит 18'!AJ37</f>
        <v>0</v>
      </c>
      <c r="AK37" s="98">
        <f>'Юнит 14'!AK37+'Юнит 15'!AK37+'Юнит 16'!AK37+'Юнит 17'!AK37+'Юнит 18'!AK37</f>
        <v>52.21</v>
      </c>
      <c r="AL37" s="105">
        <f t="shared" si="17"/>
        <v>-202.87665795456306</v>
      </c>
      <c r="AM37" s="106"/>
      <c r="AN37" s="107">
        <f t="shared" si="5"/>
        <v>1122.8571428571429</v>
      </c>
      <c r="AO37" s="108">
        <f t="shared" si="6"/>
        <v>218.89</v>
      </c>
      <c r="AP37" s="108">
        <f t="shared" si="7"/>
        <v>379.89285714285717</v>
      </c>
      <c r="AQ37" s="108">
        <f t="shared" si="18"/>
        <v>109.90285714285714</v>
      </c>
      <c r="AR37" s="108">
        <f t="shared" si="19"/>
        <v>428.57142857142856</v>
      </c>
      <c r="AS37" s="108">
        <f t="array" ref="AS37">_xlfn.IFS(S37=0,AL37,S37&lt;0,AL37/-S37,S37&gt;0,AL37/S37)</f>
        <v>-28.982379707794724</v>
      </c>
      <c r="AT37" s="103">
        <f t="shared" si="21"/>
        <v>-2.5811279637985123E-2</v>
      </c>
      <c r="AU37" s="103">
        <f t="shared" si="22"/>
        <v>-0.13240613873541379</v>
      </c>
      <c r="AV37" s="109"/>
      <c r="AW37" s="104">
        <f t="shared" si="10"/>
        <v>-289.82379707794723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1"/>
        <v>10</v>
      </c>
      <c r="F38" s="101">
        <f>'Юнит 18'!F38</f>
        <v>0</v>
      </c>
      <c r="G38" s="101">
        <f>'Юнит 18'!G38</f>
        <v>0</v>
      </c>
      <c r="H38" s="101">
        <f>'Юнит 18'!H38</f>
        <v>10</v>
      </c>
      <c r="I38" s="101">
        <v>218.89</v>
      </c>
      <c r="J38" s="101">
        <f t="shared" si="0"/>
        <v>2188.8999999999996</v>
      </c>
      <c r="K38" s="98">
        <f>'Юнит 18'!K38</f>
        <v>309</v>
      </c>
      <c r="L38" s="98">
        <f>'Юнит 14'!L38+'Юнит 15'!L38+'Юнит 16'!L38+'Юнит 17'!L38+'Юнит 18'!L38</f>
        <v>3</v>
      </c>
      <c r="M38" s="98"/>
      <c r="N38" s="421"/>
      <c r="O38" s="429">
        <f t="shared" si="12"/>
        <v>0.66666666666666663</v>
      </c>
      <c r="P38" s="101">
        <f t="shared" si="20"/>
        <v>0.2857142857142857</v>
      </c>
      <c r="Q38" s="98">
        <f>'Юнит 14'!Q38+'Юнит 15'!Q38+'Юнит 16'!Q38+'Юнит 17'!Q38+'Юнит 18'!Q38</f>
        <v>2</v>
      </c>
      <c r="R38" s="98">
        <f>'Юнит 14'!R38+'Юнит 15'!R38+'Юнит 16'!R38+'Юнит 17'!R38+'Юнит 18'!R38</f>
        <v>0</v>
      </c>
      <c r="S38" s="101">
        <f t="shared" si="13"/>
        <v>2</v>
      </c>
      <c r="T38" s="98">
        <f>'Юнит 14'!T38+'Юнит 15'!T38+'Юнит 16'!T38+'Юнит 17'!T38+'Юнит 18'!T38</f>
        <v>1322</v>
      </c>
      <c r="U38" s="98">
        <f>'Юнит 14'!U38+'Юнит 15'!U38+'Юнит 16'!U38+'Юнит 17'!U38+'Юнит 18'!U38</f>
        <v>0</v>
      </c>
      <c r="V38" s="101">
        <f t="shared" si="14"/>
        <v>1322</v>
      </c>
      <c r="W38" s="98">
        <f>'Юнит 14'!W38+'Юнит 15'!W38+'Юнит 16'!W38+'Юнит 17'!W38+'Юнит 18'!W38</f>
        <v>2055</v>
      </c>
      <c r="X38" s="98">
        <f>'Юнит 14'!X38+'Юнит 15'!X38+'Юнит 16'!X38+'Юнит 17'!X38+'Юнит 18'!X38</f>
        <v>0</v>
      </c>
      <c r="Y38" s="269">
        <f t="shared" si="2"/>
        <v>2055</v>
      </c>
      <c r="Z38" s="101">
        <f t="shared" si="15"/>
        <v>0</v>
      </c>
      <c r="AA38" s="103">
        <f t="shared" si="3"/>
        <v>5.0919935789936195E-4</v>
      </c>
      <c r="AB38" s="101">
        <f t="shared" si="16"/>
        <v>437.78</v>
      </c>
      <c r="AC38" s="98">
        <f>'Юнит 14'!AC38+'Юнит 15'!AC38+'Юнит 16'!AC38+'Юнит 17'!AC38+'Юнит 18'!AC38</f>
        <v>721.74</v>
      </c>
      <c r="AD38" s="103">
        <f t="shared" si="4"/>
        <v>0.35121167883211679</v>
      </c>
      <c r="AE38" s="98">
        <f>'Юнит 14'!AE38+'Юнит 15'!AE38+'Юнит 16'!AE38+'Юнит 17'!AE38+'Юнит 18'!AE38</f>
        <v>206.55</v>
      </c>
      <c r="AF38" s="98">
        <f>'Юнит 14'!AF38+'Юнит 15'!AF38+'Юнит 16'!AF38+'Юнит 17'!AF38+'Юнит 18'!AF38</f>
        <v>1000</v>
      </c>
      <c r="AG38" s="98">
        <f>'Юнит 14'!AG38+'Юнит 15'!AG38+'Юнит 16'!AG38+'Юнит 17'!AG38+'Юнит 18'!AG38</f>
        <v>0</v>
      </c>
      <c r="AH38" s="102"/>
      <c r="AI38" s="98">
        <f>'Юнит 14'!AI38+'Юнит 15'!AI38+'Юнит 16'!AI38+'Юнит 17'!AI38+'Юнит 18'!AI38</f>
        <v>49.948006260308141</v>
      </c>
      <c r="AJ38" s="98">
        <f>'Юнит 14'!AJ38+'Юнит 15'!AJ38+'Юнит 16'!AJ38+'Юнит 17'!AJ38+'Юнит 18'!AJ38</f>
        <v>0</v>
      </c>
      <c r="AK38" s="98">
        <f>'Юнит 14'!AK38+'Юнит 15'!AK38+'Юнит 16'!AK38+'Юнит 17'!AK38+'Юнит 18'!AK38</f>
        <v>13.219999999999999</v>
      </c>
      <c r="AL38" s="105">
        <f t="shared" si="17"/>
        <v>-374.23800626030811</v>
      </c>
      <c r="AM38" s="106"/>
      <c r="AN38" s="107">
        <f t="shared" si="5"/>
        <v>1027.5</v>
      </c>
      <c r="AO38" s="108">
        <f t="shared" si="6"/>
        <v>218.89</v>
      </c>
      <c r="AP38" s="108">
        <f t="shared" si="7"/>
        <v>360.87</v>
      </c>
      <c r="AQ38" s="108">
        <f t="shared" si="18"/>
        <v>103.27500000000001</v>
      </c>
      <c r="AR38" s="108">
        <f t="shared" si="19"/>
        <v>500</v>
      </c>
      <c r="AS38" s="108">
        <f t="array" ref="AS38">_xlfn.IFS(S38=0,AL38,S38&lt;0,AL38/-S38,S38&gt;0,AL38/S38)</f>
        <v>-187.11900313015406</v>
      </c>
      <c r="AT38" s="103">
        <f t="shared" si="21"/>
        <v>-0.18211095195148813</v>
      </c>
      <c r="AU38" s="103">
        <f t="shared" si="22"/>
        <v>-0.85485405057405117</v>
      </c>
      <c r="AV38" s="109"/>
      <c r="AW38" s="104">
        <f t="shared" si="10"/>
        <v>-1871.1900313015406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1"/>
        <v>14</v>
      </c>
      <c r="F39" s="101">
        <f>'Юнит 18'!F39</f>
        <v>0</v>
      </c>
      <c r="G39" s="101">
        <f>'Юнит 18'!G39</f>
        <v>0</v>
      </c>
      <c r="H39" s="101">
        <f>'Юнит 18'!H39</f>
        <v>14</v>
      </c>
      <c r="I39" s="101">
        <v>178.89</v>
      </c>
      <c r="J39" s="101">
        <f t="shared" si="0"/>
        <v>2504.46</v>
      </c>
      <c r="K39" s="98">
        <f>'Юнит 18'!K39</f>
        <v>72</v>
      </c>
      <c r="L39" s="98">
        <f>'Юнит 14'!L39+'Юнит 15'!L39+'Юнит 16'!L39+'Юнит 17'!L39+'Юнит 18'!L39</f>
        <v>17</v>
      </c>
      <c r="M39" s="98"/>
      <c r="N39" s="421"/>
      <c r="O39" s="429">
        <f t="shared" si="12"/>
        <v>0.70588235294117652</v>
      </c>
      <c r="P39" s="101">
        <f t="shared" si="20"/>
        <v>1.7142857142857142</v>
      </c>
      <c r="Q39" s="98">
        <f>'Юнит 14'!Q39+'Юнит 15'!Q39+'Юнит 16'!Q39+'Юнит 17'!Q39+'Юнит 18'!Q39</f>
        <v>12</v>
      </c>
      <c r="R39" s="98">
        <f>'Юнит 14'!R39+'Юнит 15'!R39+'Юнит 16'!R39+'Юнит 17'!R39+'Юнит 18'!R39</f>
        <v>0</v>
      </c>
      <c r="S39" s="101">
        <f t="shared" si="13"/>
        <v>12</v>
      </c>
      <c r="T39" s="98">
        <f>'Юнит 14'!T39+'Юнит 15'!T39+'Юнит 16'!T39+'Юнит 17'!T39+'Юнит 18'!T39</f>
        <v>9158</v>
      </c>
      <c r="U39" s="98">
        <f>'Юнит 14'!U39+'Юнит 15'!U39+'Юнит 16'!U39+'Юнит 17'!U39+'Юнит 18'!U39</f>
        <v>0</v>
      </c>
      <c r="V39" s="101">
        <f t="shared" si="14"/>
        <v>9158</v>
      </c>
      <c r="W39" s="98">
        <f>'Юнит 14'!W39+'Юнит 15'!W39+'Юнит 16'!W39+'Юнит 17'!W39+'Юнит 18'!W39</f>
        <v>13944</v>
      </c>
      <c r="X39" s="98">
        <f>'Юнит 14'!X39+'Юнит 15'!X39+'Юнит 16'!X39+'Юнит 17'!X39+'Юнит 18'!X39</f>
        <v>0</v>
      </c>
      <c r="Y39" s="269">
        <f t="shared" si="2"/>
        <v>13944</v>
      </c>
      <c r="Z39" s="101">
        <f t="shared" si="15"/>
        <v>0</v>
      </c>
      <c r="AA39" s="103">
        <f t="shared" si="3"/>
        <v>3.4551220664470572E-3</v>
      </c>
      <c r="AB39" s="101">
        <f t="shared" si="16"/>
        <v>2146.6799999999998</v>
      </c>
      <c r="AC39" s="98">
        <f>'Юнит 14'!AC39+'Юнит 15'!AC39+'Юнит 16'!AC39+'Юнит 17'!AC39+'Юнит 18'!AC39</f>
        <v>4827.08</v>
      </c>
      <c r="AD39" s="103">
        <f t="shared" si="4"/>
        <v>0.34617613310384393</v>
      </c>
      <c r="AE39" s="98">
        <f>'Юнит 14'!AE39+'Юнит 15'!AE39+'Юнит 16'!AE39+'Юнит 17'!AE39+'Юнит 18'!AE39</f>
        <v>1238.6699999999998</v>
      </c>
      <c r="AF39" s="98">
        <f>'Юнит 14'!AF39+'Юнит 15'!AF39+'Юнит 16'!AF39+'Юнит 17'!AF39+'Юнит 18'!AF39</f>
        <v>7000</v>
      </c>
      <c r="AG39" s="98">
        <f>'Юнит 14'!AG39+'Юнит 15'!AG39+'Юнит 16'!AG39+'Юнит 17'!AG39+'Юнит 18'!AG39</f>
        <v>0</v>
      </c>
      <c r="AH39" s="102"/>
      <c r="AI39" s="98">
        <f>'Юнит 14'!AI39+'Юнит 15'!AI39+'Юнит 16'!AI39+'Юнит 17'!AI39+'Юнит 18'!AI39</f>
        <v>71.414705442330046</v>
      </c>
      <c r="AJ39" s="98">
        <f>'Юнит 14'!AJ39+'Юнит 15'!AJ39+'Юнит 16'!AJ39+'Юнит 17'!AJ39+'Юнит 18'!AJ39</f>
        <v>0</v>
      </c>
      <c r="AK39" s="98">
        <f>'Юнит 14'!AK39+'Юнит 15'!AK39+'Юнит 16'!AK39+'Юнит 17'!AK39+'Юнит 18'!AK39</f>
        <v>91.58</v>
      </c>
      <c r="AL39" s="105">
        <f t="shared" si="17"/>
        <v>-1431.4247054423304</v>
      </c>
      <c r="AM39" s="106"/>
      <c r="AN39" s="107">
        <f t="shared" si="5"/>
        <v>1162</v>
      </c>
      <c r="AO39" s="108">
        <f t="shared" si="6"/>
        <v>178.89</v>
      </c>
      <c r="AP39" s="108">
        <f t="shared" si="7"/>
        <v>402.25666666666666</v>
      </c>
      <c r="AQ39" s="108">
        <f t="shared" si="18"/>
        <v>103.22249999999998</v>
      </c>
      <c r="AR39" s="108">
        <f t="shared" si="19"/>
        <v>583.33333333333337</v>
      </c>
      <c r="AS39" s="108">
        <f t="array" ref="AS39">_xlfn.IFS(S39=0,AL39,S39&lt;0,AL39/-S39,S39&gt;0,AL39/S39)</f>
        <v>-119.2853921201942</v>
      </c>
      <c r="AT39" s="103">
        <f t="shared" si="21"/>
        <v>-0.10265524278846316</v>
      </c>
      <c r="AU39" s="103">
        <f t="shared" si="22"/>
        <v>-0.66680860931407127</v>
      </c>
      <c r="AV39" s="109"/>
      <c r="AW39" s="104">
        <f t="shared" si="10"/>
        <v>-1669.9954896827189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1"/>
        <v>9</v>
      </c>
      <c r="F40" s="101">
        <f>'Юнит 18'!F40</f>
        <v>0</v>
      </c>
      <c r="G40" s="101">
        <f>'Юнит 18'!G40</f>
        <v>0</v>
      </c>
      <c r="H40" s="101">
        <f>'Юнит 18'!H40</f>
        <v>9</v>
      </c>
      <c r="I40" s="101">
        <v>178.89</v>
      </c>
      <c r="J40" s="101">
        <f t="shared" si="0"/>
        <v>1610.0099999999998</v>
      </c>
      <c r="K40" s="98">
        <f>'Юнит 18'!K40</f>
        <v>999</v>
      </c>
      <c r="L40" s="98">
        <f>'Юнит 14'!L40+'Юнит 15'!L40+'Юнит 16'!L40+'Юнит 17'!L40+'Юнит 18'!L40</f>
        <v>3</v>
      </c>
      <c r="M40" s="98"/>
      <c r="N40" s="421"/>
      <c r="O40" s="429">
        <f t="shared" si="12"/>
        <v>0.66666666666666663</v>
      </c>
      <c r="P40" s="101">
        <f t="shared" si="20"/>
        <v>0.2857142857142857</v>
      </c>
      <c r="Q40" s="98">
        <f>'Юнит 14'!Q40+'Юнит 15'!Q40+'Юнит 16'!Q40+'Юнит 17'!Q40+'Юнит 18'!Q40</f>
        <v>2</v>
      </c>
      <c r="R40" s="98">
        <f>'Юнит 14'!R40+'Юнит 15'!R40+'Юнит 16'!R40+'Юнит 17'!R40+'Юнит 18'!R40</f>
        <v>0</v>
      </c>
      <c r="S40" s="101">
        <f t="shared" si="13"/>
        <v>2</v>
      </c>
      <c r="T40" s="98">
        <f>'Юнит 14'!T40+'Юнит 15'!T40+'Юнит 16'!T40+'Юнит 17'!T40+'Юнит 18'!T40</f>
        <v>1611</v>
      </c>
      <c r="U40" s="98">
        <f>'Юнит 14'!U40+'Юнит 15'!U40+'Юнит 16'!U40+'Юнит 17'!U40+'Юнит 18'!U40</f>
        <v>0</v>
      </c>
      <c r="V40" s="101">
        <f t="shared" si="14"/>
        <v>1611</v>
      </c>
      <c r="W40" s="98">
        <f>'Юнит 14'!W40+'Юнит 15'!W40+'Юнит 16'!W40+'Юнит 17'!W40+'Юнит 18'!W40</f>
        <v>2430</v>
      </c>
      <c r="X40" s="98">
        <f>'Юнит 14'!X40+'Юнит 15'!X40+'Юнит 16'!X40+'Юнит 17'!X40+'Юнит 18'!X40</f>
        <v>0</v>
      </c>
      <c r="Y40" s="269">
        <f t="shared" si="2"/>
        <v>2430</v>
      </c>
      <c r="Z40" s="101">
        <f t="shared" si="15"/>
        <v>0</v>
      </c>
      <c r="AA40" s="103">
        <f t="shared" si="3"/>
        <v>6.0211894875690974E-4</v>
      </c>
      <c r="AB40" s="101">
        <f t="shared" si="16"/>
        <v>357.78</v>
      </c>
      <c r="AC40" s="98">
        <f>'Юнит 14'!AC40+'Юнит 15'!AC40+'Юнит 16'!AC40+'Юнит 17'!AC40+'Юнит 18'!AC40</f>
        <v>848.11999999999989</v>
      </c>
      <c r="AD40" s="103">
        <f t="shared" si="4"/>
        <v>0.34902057613168719</v>
      </c>
      <c r="AE40" s="98">
        <f>'Юнит 14'!AE40+'Юнит 15'!AE40+'Юнит 16'!AE40+'Юнит 17'!AE40+'Юнит 18'!AE40</f>
        <v>404.37</v>
      </c>
      <c r="AF40" s="98">
        <f>'Юнит 14'!AF40+'Юнит 15'!AF40+'Юнит 16'!AF40+'Юнит 17'!AF40+'Юнит 18'!AF40</f>
        <v>1000</v>
      </c>
      <c r="AG40" s="98">
        <f>'Юнит 14'!AG40+'Юнит 15'!AG40+'Юнит 16'!AG40+'Юнит 17'!AG40+'Юнит 18'!AG40</f>
        <v>0</v>
      </c>
      <c r="AH40" s="102"/>
      <c r="AI40" s="98">
        <f>'Юнит 14'!AI40+'Юнит 15'!AI40+'Юнит 16'!AI40+'Юнит 17'!AI40+'Юнит 18'!AI40</f>
        <v>41.131090369917452</v>
      </c>
      <c r="AJ40" s="98">
        <f>'Юнит 14'!AJ40+'Юнит 15'!AJ40+'Юнит 16'!AJ40+'Юнит 17'!AJ40+'Юнит 18'!AJ40</f>
        <v>0</v>
      </c>
      <c r="AK40" s="98">
        <f>'Юнит 14'!AK40+'Юнит 15'!AK40+'Юнит 16'!AK40+'Юнит 17'!AK40+'Юнит 18'!AK40</f>
        <v>16.11</v>
      </c>
      <c r="AL40" s="105">
        <f t="shared" si="17"/>
        <v>-237.5110903699171</v>
      </c>
      <c r="AM40" s="106"/>
      <c r="AN40" s="107">
        <f t="shared" si="5"/>
        <v>1215</v>
      </c>
      <c r="AO40" s="108">
        <f t="shared" si="6"/>
        <v>178.89</v>
      </c>
      <c r="AP40" s="108">
        <f t="shared" si="7"/>
        <v>424.05999999999995</v>
      </c>
      <c r="AQ40" s="108">
        <f t="shared" si="18"/>
        <v>202.185</v>
      </c>
      <c r="AR40" s="108">
        <f t="shared" si="19"/>
        <v>500</v>
      </c>
      <c r="AS40" s="108">
        <f t="array" ref="AS40">_xlfn.IFS(S40=0,AL40,S40&lt;0,AL40/-S40,S40&gt;0,AL40/S40)</f>
        <v>-118.75554518495855</v>
      </c>
      <c r="AT40" s="103">
        <f t="shared" si="21"/>
        <v>-9.7741189452640778E-2</v>
      </c>
      <c r="AU40" s="103">
        <f t="shared" si="22"/>
        <v>-0.66384675043299546</v>
      </c>
      <c r="AV40" s="109"/>
      <c r="AW40" s="104">
        <f t="shared" si="10"/>
        <v>-1068.7999066646269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1"/>
        <v>4</v>
      </c>
      <c r="F41" s="101">
        <f>'Юнит 18'!F41</f>
        <v>0</v>
      </c>
      <c r="G41" s="101">
        <f>'Юнит 18'!G41</f>
        <v>0</v>
      </c>
      <c r="H41" s="101">
        <f>'Юнит 18'!H41</f>
        <v>4</v>
      </c>
      <c r="I41" s="101">
        <v>178.89</v>
      </c>
      <c r="J41" s="101">
        <f t="shared" si="0"/>
        <v>715.56</v>
      </c>
      <c r="K41" s="98">
        <f>'Юнит 18'!K41</f>
        <v>999</v>
      </c>
      <c r="L41" s="98">
        <f>'Юнит 14'!L41+'Юнит 15'!L41+'Юнит 16'!L41+'Юнит 17'!L41+'Юнит 18'!L41</f>
        <v>3</v>
      </c>
      <c r="M41" s="98"/>
      <c r="N41" s="421"/>
      <c r="O41" s="429">
        <f t="shared" si="12"/>
        <v>0.66666666666666663</v>
      </c>
      <c r="P41" s="101">
        <f t="shared" si="20"/>
        <v>0.2857142857142857</v>
      </c>
      <c r="Q41" s="98">
        <f>'Юнит 14'!Q41+'Юнит 15'!Q41+'Юнит 16'!Q41+'Юнит 17'!Q41+'Юнит 18'!Q41</f>
        <v>2</v>
      </c>
      <c r="R41" s="98">
        <f>'Юнит 14'!R41+'Юнит 15'!R41+'Юнит 16'!R41+'Юнит 17'!R41+'Юнит 18'!R41</f>
        <v>0</v>
      </c>
      <c r="S41" s="101">
        <f t="shared" si="13"/>
        <v>2</v>
      </c>
      <c r="T41" s="98">
        <f>'Юнит 14'!T41+'Юнит 15'!T41+'Юнит 16'!T41+'Юнит 17'!T41+'Юнит 18'!T41</f>
        <v>1355</v>
      </c>
      <c r="U41" s="98">
        <f>'Юнит 14'!U41+'Юнит 15'!U41+'Юнит 16'!U41+'Юнит 17'!U41+'Юнит 18'!U41</f>
        <v>0</v>
      </c>
      <c r="V41" s="101">
        <f t="shared" si="14"/>
        <v>1355</v>
      </c>
      <c r="W41" s="98">
        <f>'Юнит 14'!W41+'Юнит 15'!W41+'Юнит 16'!W41+'Юнит 17'!W41+'Юнит 18'!W41</f>
        <v>2100</v>
      </c>
      <c r="X41" s="98">
        <f>'Юнит 14'!X41+'Юнит 15'!X41+'Юнит 16'!X41+'Юнит 17'!X41+'Юнит 18'!X41</f>
        <v>0</v>
      </c>
      <c r="Y41" s="269">
        <f t="shared" si="2"/>
        <v>2100</v>
      </c>
      <c r="Z41" s="101">
        <f t="shared" si="15"/>
        <v>0</v>
      </c>
      <c r="AA41" s="103">
        <f t="shared" si="3"/>
        <v>5.2034970880226767E-4</v>
      </c>
      <c r="AB41" s="101">
        <f t="shared" si="16"/>
        <v>357.78</v>
      </c>
      <c r="AC41" s="98">
        <f>'Юнит 14'!AC41+'Юнит 15'!AC41+'Юнит 16'!AC41+'Юнит 17'!AC41+'Юнит 18'!AC41</f>
        <v>737.63</v>
      </c>
      <c r="AD41" s="103">
        <f t="shared" si="4"/>
        <v>0.35125238095238093</v>
      </c>
      <c r="AE41" s="98">
        <f>'Юнит 14'!AE41+'Юнит 15'!AE41+'Юнит 16'!AE41+'Юнит 17'!AE41+'Юнит 18'!AE41</f>
        <v>331.09</v>
      </c>
      <c r="AF41" s="98">
        <f>'Юнит 14'!AF41+'Юнит 15'!AF41+'Юнит 16'!AF41+'Юнит 17'!AF41+'Юнит 18'!AF41</f>
        <v>0</v>
      </c>
      <c r="AG41" s="98">
        <f>'Юнит 14'!AG41+'Юнит 15'!AG41+'Юнит 16'!AG41+'Юнит 17'!AG41+'Юнит 18'!AG41</f>
        <v>0</v>
      </c>
      <c r="AH41" s="102"/>
      <c r="AI41" s="98">
        <f>'Юнит 14'!AI41+'Юнит 15'!AI41+'Юнит 16'!AI41+'Юнит 17'!AI41+'Юнит 18'!AI41</f>
        <v>21.545185688981022</v>
      </c>
      <c r="AJ41" s="98">
        <f>'Юнит 14'!AJ41+'Юнит 15'!AJ41+'Юнит 16'!AJ41+'Юнит 17'!AJ41+'Юнит 18'!AJ41</f>
        <v>0</v>
      </c>
      <c r="AK41" s="98">
        <f>'Юнит 14'!AK41+'Юнит 15'!AK41+'Юнит 16'!AK41+'Юнит 17'!AK41+'Юнит 18'!AK41</f>
        <v>13.55</v>
      </c>
      <c r="AL41" s="105">
        <f t="shared" si="17"/>
        <v>638.40481431101898</v>
      </c>
      <c r="AM41" s="106"/>
      <c r="AN41" s="107">
        <f t="shared" si="5"/>
        <v>1050</v>
      </c>
      <c r="AO41" s="108">
        <f t="shared" si="6"/>
        <v>178.89</v>
      </c>
      <c r="AP41" s="108">
        <f t="shared" si="7"/>
        <v>368.815</v>
      </c>
      <c r="AQ41" s="108">
        <f t="shared" si="18"/>
        <v>165.54499999999999</v>
      </c>
      <c r="AR41" s="108">
        <f t="shared" si="19"/>
        <v>0</v>
      </c>
      <c r="AS41" s="108">
        <f t="array" ref="AS41">_xlfn.IFS(S41=0,AL41,S41&lt;0,AL41/-S41,S41&gt;0,AL41/S41)</f>
        <v>319.20240715550949</v>
      </c>
      <c r="AT41" s="103">
        <f t="shared" si="21"/>
        <v>0.30400229252905664</v>
      </c>
      <c r="AU41" s="103">
        <f t="shared" si="22"/>
        <v>1.7843501993152748</v>
      </c>
      <c r="AV41" s="109"/>
      <c r="AW41" s="104">
        <f t="shared" si="10"/>
        <v>1276.809628622038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1"/>
        <v>8</v>
      </c>
      <c r="F42" s="101">
        <f>'Юнит 18'!F42</f>
        <v>0</v>
      </c>
      <c r="G42" s="101">
        <f>'Юнит 18'!G42</f>
        <v>0</v>
      </c>
      <c r="H42" s="101">
        <f>'Юнит 18'!H42</f>
        <v>8</v>
      </c>
      <c r="I42" s="101">
        <v>178.89</v>
      </c>
      <c r="J42" s="101">
        <f t="shared" si="0"/>
        <v>1431.12</v>
      </c>
      <c r="K42" s="98">
        <f>'Юнит 18'!K42</f>
        <v>999</v>
      </c>
      <c r="L42" s="98">
        <f>'Юнит 14'!L42+'Юнит 15'!L42+'Юнит 16'!L42+'Юнит 17'!L42+'Юнит 18'!L42</f>
        <v>1</v>
      </c>
      <c r="M42" s="98"/>
      <c r="N42" s="421"/>
      <c r="O42" s="429">
        <f t="shared" si="12"/>
        <v>1</v>
      </c>
      <c r="P42" s="101">
        <f t="shared" si="20"/>
        <v>0.14285714285714285</v>
      </c>
      <c r="Q42" s="98">
        <f>'Юнит 14'!Q42+'Юнит 15'!Q42+'Юнит 16'!Q42+'Юнит 17'!Q42+'Юнит 18'!Q42</f>
        <v>1</v>
      </c>
      <c r="R42" s="98">
        <f>'Юнит 14'!R42+'Юнит 15'!R42+'Юнит 16'!R42+'Юнит 17'!R42+'Юнит 18'!R42</f>
        <v>0</v>
      </c>
      <c r="S42" s="101">
        <f t="shared" si="13"/>
        <v>1</v>
      </c>
      <c r="T42" s="98">
        <f>'Юнит 14'!T42+'Юнит 15'!T42+'Юнит 16'!T42+'Юнит 17'!T42+'Юнит 18'!T42</f>
        <v>779</v>
      </c>
      <c r="U42" s="98">
        <f>'Юнит 14'!U42+'Юнит 15'!U42+'Юнит 16'!U42+'Юнит 17'!U42+'Юнит 18'!U42</f>
        <v>0</v>
      </c>
      <c r="V42" s="101">
        <f t="shared" si="14"/>
        <v>779</v>
      </c>
      <c r="W42" s="98">
        <f>'Юнит 14'!W42+'Юнит 15'!W42+'Юнит 16'!W42+'Юнит 17'!W42+'Юнит 18'!W42</f>
        <v>1176</v>
      </c>
      <c r="X42" s="98">
        <f>'Юнит 14'!X42+'Юнит 15'!X42+'Юнит 16'!X42+'Юнит 17'!X42+'Юнит 18'!X42</f>
        <v>0</v>
      </c>
      <c r="Y42" s="269">
        <f t="shared" si="2"/>
        <v>1176</v>
      </c>
      <c r="Z42" s="101">
        <f t="shared" si="15"/>
        <v>0</v>
      </c>
      <c r="AA42" s="103">
        <f t="shared" si="3"/>
        <v>2.9139583692926988E-4</v>
      </c>
      <c r="AB42" s="101">
        <f t="shared" si="16"/>
        <v>178.89</v>
      </c>
      <c r="AC42" s="98">
        <f>'Юнит 14'!AC42+'Юнит 15'!AC42+'Юнит 16'!AC42+'Юнит 17'!AC42+'Юнит 18'!AC42</f>
        <v>382.38</v>
      </c>
      <c r="AD42" s="103">
        <f t="shared" si="4"/>
        <v>0.32515306122448978</v>
      </c>
      <c r="AE42" s="98">
        <f>'Юнит 14'!AE42+'Юнит 15'!AE42+'Юнит 16'!AE42+'Юнит 17'!AE42+'Юнит 18'!AE42</f>
        <v>65.78</v>
      </c>
      <c r="AF42" s="98">
        <f>'Юнит 14'!AF42+'Юнит 15'!AF42+'Юнит 16'!AF42+'Юнит 17'!AF42+'Юнит 18'!AF42</f>
        <v>1000</v>
      </c>
      <c r="AG42" s="98">
        <f>'Юнит 14'!AG42+'Юнит 15'!AG42+'Юнит 16'!AG42+'Юнит 17'!AG42+'Юнит 18'!AG42</f>
        <v>0</v>
      </c>
      <c r="AH42" s="102"/>
      <c r="AI42" s="98">
        <f>'Юнит 14'!AI42+'Юнит 15'!AI42+'Юнит 16'!AI42+'Юнит 17'!AI42+'Юнит 18'!AI42</f>
        <v>39.184741067333817</v>
      </c>
      <c r="AJ42" s="98">
        <f>'Юнит 14'!AJ42+'Юнит 15'!AJ42+'Юнит 16'!AJ42+'Юнит 17'!AJ42+'Юнит 18'!AJ42</f>
        <v>0</v>
      </c>
      <c r="AK42" s="98">
        <f>'Юнит 14'!AK42+'Юнит 15'!AK42+'Юнит 16'!AK42+'Юнит 17'!AK42+'Юнит 18'!AK42</f>
        <v>7.79</v>
      </c>
      <c r="AL42" s="105">
        <f t="shared" si="17"/>
        <v>-498.02474106733376</v>
      </c>
      <c r="AM42" s="106"/>
      <c r="AN42" s="107">
        <f t="shared" si="5"/>
        <v>1176</v>
      </c>
      <c r="AO42" s="108">
        <f t="shared" si="6"/>
        <v>178.89</v>
      </c>
      <c r="AP42" s="108">
        <f t="shared" si="7"/>
        <v>382.38</v>
      </c>
      <c r="AQ42" s="108">
        <f t="shared" si="18"/>
        <v>65.78</v>
      </c>
      <c r="AR42" s="108">
        <f t="shared" si="19"/>
        <v>1000</v>
      </c>
      <c r="AS42" s="108">
        <f t="array" ref="AS42">_xlfn.IFS(S42=0,AL42,S42&lt;0,AL42/-S42,S42&gt;0,AL42/S42)</f>
        <v>-498.02474106733376</v>
      </c>
      <c r="AT42" s="103">
        <f t="shared" si="21"/>
        <v>-0.42349042607766474</v>
      </c>
      <c r="AU42" s="103">
        <f t="shared" si="22"/>
        <v>-2.7839719440289219</v>
      </c>
      <c r="AV42" s="109"/>
      <c r="AW42" s="104">
        <f t="shared" si="10"/>
        <v>-3984.1979285386701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1"/>
        <v>22</v>
      </c>
      <c r="F43" s="101">
        <f>'Юнит 18'!F43</f>
        <v>0</v>
      </c>
      <c r="G43" s="101">
        <f>'Юнит 18'!G43</f>
        <v>0</v>
      </c>
      <c r="H43" s="101">
        <f>'Юнит 18'!H43</f>
        <v>22</v>
      </c>
      <c r="I43" s="101">
        <v>178.89</v>
      </c>
      <c r="J43" s="101">
        <f t="shared" si="0"/>
        <v>3935.58</v>
      </c>
      <c r="K43" s="98">
        <f>'Юнит 18'!K43</f>
        <v>999</v>
      </c>
      <c r="L43" s="98">
        <f>'Юнит 14'!L43+'Юнит 15'!L43+'Юнит 16'!L43+'Юнит 17'!L43+'Юнит 18'!L43</f>
        <v>3</v>
      </c>
      <c r="M43" s="98"/>
      <c r="N43" s="421"/>
      <c r="O43" s="429">
        <f t="shared" si="12"/>
        <v>0.66666666666666663</v>
      </c>
      <c r="P43" s="101">
        <f t="shared" si="20"/>
        <v>0.2857142857142857</v>
      </c>
      <c r="Q43" s="98">
        <f>'Юнит 14'!Q43+'Юнит 15'!Q43+'Юнит 16'!Q43+'Юнит 17'!Q43+'Юнит 18'!Q43</f>
        <v>2</v>
      </c>
      <c r="R43" s="98">
        <f>'Юнит 14'!R43+'Юнит 15'!R43+'Юнит 16'!R43+'Юнит 17'!R43+'Юнит 18'!R43</f>
        <v>0</v>
      </c>
      <c r="S43" s="101">
        <f t="shared" si="13"/>
        <v>2</v>
      </c>
      <c r="T43" s="98">
        <f>'Юнит 14'!T43+'Юнит 15'!T43+'Юнит 16'!T43+'Юнит 17'!T43+'Юнит 18'!T43</f>
        <v>1506</v>
      </c>
      <c r="U43" s="98">
        <f>'Юнит 14'!U43+'Юнит 15'!U43+'Юнит 16'!U43+'Юнит 17'!U43+'Юнит 18'!U43</f>
        <v>0</v>
      </c>
      <c r="V43" s="101">
        <f t="shared" si="14"/>
        <v>1506</v>
      </c>
      <c r="W43" s="98">
        <f>'Юнит 14'!W43+'Юнит 15'!W43+'Юнит 16'!W43+'Юнит 17'!W43+'Юнит 18'!W43</f>
        <v>2320</v>
      </c>
      <c r="X43" s="98">
        <f>'Юнит 14'!X43+'Юнит 15'!X43+'Юнит 16'!X43+'Юнит 17'!X43+'Юнит 18'!X43</f>
        <v>0</v>
      </c>
      <c r="Y43" s="269">
        <f t="shared" si="2"/>
        <v>2320</v>
      </c>
      <c r="Z43" s="101">
        <f t="shared" si="15"/>
        <v>0</v>
      </c>
      <c r="AA43" s="103">
        <f t="shared" si="3"/>
        <v>5.7486253543869575E-4</v>
      </c>
      <c r="AB43" s="101">
        <f t="shared" si="16"/>
        <v>357.78</v>
      </c>
      <c r="AC43" s="98">
        <f>'Юнит 14'!AC43+'Юнит 15'!AC43+'Юнит 16'!AC43+'Юнит 17'!AC43+'Юнит 18'!AC43</f>
        <v>808.43999999999994</v>
      </c>
      <c r="AD43" s="103">
        <f t="shared" si="4"/>
        <v>0.34846551724137931</v>
      </c>
      <c r="AE43" s="98">
        <f>'Юнит 14'!AE43+'Юнит 15'!AE43+'Юнит 16'!AE43+'Юнит 17'!AE43+'Юнит 18'!AE43</f>
        <v>395.92000000000007</v>
      </c>
      <c r="AF43" s="98">
        <f>'Юнит 14'!AF43+'Юнит 15'!AF43+'Юнит 16'!AF43+'Юнит 17'!AF43+'Юнит 18'!AF43</f>
        <v>2000</v>
      </c>
      <c r="AG43" s="98">
        <f>'Юнит 14'!AG43+'Юнит 15'!AG43+'Юнит 16'!AG43+'Юнит 17'!AG43+'Юнит 18'!AG43</f>
        <v>0</v>
      </c>
      <c r="AH43" s="102"/>
      <c r="AI43" s="98">
        <f>'Юнит 14'!AI43+'Юнит 15'!AI43+'Юнит 16'!AI43+'Юнит 17'!AI43+'Юнит 18'!AI43</f>
        <v>108.74531163978043</v>
      </c>
      <c r="AJ43" s="98">
        <f>'Юнит 14'!AJ43+'Юнит 15'!AJ43+'Юнит 16'!AJ43+'Юнит 17'!AJ43+'Юнит 18'!AJ43</f>
        <v>0</v>
      </c>
      <c r="AK43" s="98">
        <f>'Юнит 14'!AK43+'Юнит 15'!AK43+'Юнит 16'!AK43+'Юнит 17'!AK43+'Юнит 18'!AK43</f>
        <v>15.059999999999999</v>
      </c>
      <c r="AL43" s="105">
        <f t="shared" si="17"/>
        <v>-1365.9453116397804</v>
      </c>
      <c r="AM43" s="106"/>
      <c r="AN43" s="107">
        <f t="shared" si="5"/>
        <v>1160</v>
      </c>
      <c r="AO43" s="108">
        <f t="shared" si="6"/>
        <v>178.89</v>
      </c>
      <c r="AP43" s="108">
        <f t="shared" si="7"/>
        <v>404.21999999999997</v>
      </c>
      <c r="AQ43" s="108">
        <f t="shared" si="18"/>
        <v>197.96000000000004</v>
      </c>
      <c r="AR43" s="108">
        <f t="shared" si="19"/>
        <v>1000</v>
      </c>
      <c r="AS43" s="108">
        <f t="array" ref="AS43">_xlfn.IFS(S43=0,AL43,S43&lt;0,AL43/-S43,S43&gt;0,AL43/S43)</f>
        <v>-682.97265581989018</v>
      </c>
      <c r="AT43" s="103">
        <f t="shared" si="21"/>
        <v>-0.58876953087921569</v>
      </c>
      <c r="AU43" s="103">
        <f t="shared" si="22"/>
        <v>-3.8178358534288681</v>
      </c>
      <c r="AV43" s="109"/>
      <c r="AW43" s="104">
        <f t="shared" si="10"/>
        <v>-15025.398428037584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1"/>
        <v>39</v>
      </c>
      <c r="F44" s="101">
        <f>'Юнит 18'!F44</f>
        <v>0</v>
      </c>
      <c r="G44" s="101">
        <f>'Юнит 18'!G44</f>
        <v>0</v>
      </c>
      <c r="H44" s="101">
        <f>'Юнит 18'!H44</f>
        <v>39</v>
      </c>
      <c r="I44" s="101">
        <v>228.89</v>
      </c>
      <c r="J44" s="101">
        <f t="shared" si="0"/>
        <v>8926.7099999999991</v>
      </c>
      <c r="K44" s="98">
        <f>'Юнит 18'!K44</f>
        <v>999</v>
      </c>
      <c r="L44" s="98">
        <f>'Юнит 14'!L44+'Юнит 15'!L44+'Юнит 16'!L44+'Юнит 17'!L44+'Юнит 18'!L44</f>
        <v>1</v>
      </c>
      <c r="M44" s="98"/>
      <c r="N44" s="421"/>
      <c r="O44" s="429">
        <f t="shared" si="12"/>
        <v>0</v>
      </c>
      <c r="P44" s="101">
        <f t="shared" si="20"/>
        <v>0</v>
      </c>
      <c r="Q44" s="98">
        <f>'Юнит 14'!Q44+'Юнит 15'!Q44+'Юнит 16'!Q44+'Юнит 17'!Q44+'Юнит 18'!Q44</f>
        <v>0</v>
      </c>
      <c r="R44" s="98">
        <f>'Юнит 14'!R44+'Юнит 15'!R44+'Юнит 16'!R44+'Юнит 17'!R44+'Юнит 18'!R44</f>
        <v>0</v>
      </c>
      <c r="S44" s="101">
        <f t="shared" si="13"/>
        <v>0</v>
      </c>
      <c r="T44" s="98">
        <f>'Юнит 14'!T44+'Юнит 15'!T44+'Юнит 16'!T44+'Юнит 17'!T44+'Юнит 18'!T44</f>
        <v>0</v>
      </c>
      <c r="U44" s="98">
        <f>'Юнит 14'!U44+'Юнит 15'!U44+'Юнит 16'!U44+'Юнит 17'!U44+'Юнит 18'!U44</f>
        <v>0</v>
      </c>
      <c r="V44" s="101">
        <f t="shared" si="14"/>
        <v>0</v>
      </c>
      <c r="W44" s="98">
        <f>'Юнит 14'!W44+'Юнит 15'!W44+'Юнит 16'!W44+'Юнит 17'!W44+'Юнит 18'!W44</f>
        <v>0</v>
      </c>
      <c r="X44" s="98">
        <f>'Юнит 14'!X44+'Юнит 15'!X44+'Юнит 16'!X44+'Юнит 17'!X44+'Юнит 18'!X44</f>
        <v>0</v>
      </c>
      <c r="Y44" s="269">
        <f t="shared" si="2"/>
        <v>0</v>
      </c>
      <c r="Z44" s="101">
        <f t="shared" si="15"/>
        <v>0</v>
      </c>
      <c r="AA44" s="103">
        <f t="shared" si="3"/>
        <v>0</v>
      </c>
      <c r="AB44" s="101">
        <f t="shared" si="16"/>
        <v>0</v>
      </c>
      <c r="AC44" s="98">
        <f>'Юнит 14'!AC44+'Юнит 15'!AC44+'Юнит 16'!AC44+'Юнит 17'!AC44+'Юнит 18'!AC44</f>
        <v>0</v>
      </c>
      <c r="AD44" s="103">
        <f t="shared" si="4"/>
        <v>0</v>
      </c>
      <c r="AE44" s="98">
        <f>'Юнит 14'!AE44+'Юнит 15'!AE44+'Юнит 16'!AE44+'Юнит 17'!AE44+'Юнит 18'!AE44</f>
        <v>96.75</v>
      </c>
      <c r="AF44" s="98">
        <f>'Юнит 14'!AF44+'Юнит 15'!AF44+'Юнит 16'!AF44+'Юнит 17'!AF44+'Юнит 18'!AF44</f>
        <v>1000</v>
      </c>
      <c r="AG44" s="98">
        <f>'Юнит 14'!AG44+'Юнит 15'!AG44+'Юнит 16'!AG44+'Юнит 17'!AG44+'Юнит 18'!AG44</f>
        <v>0</v>
      </c>
      <c r="AH44" s="102"/>
      <c r="AI44" s="98">
        <f>'Юнит 14'!AI44+'Юнит 15'!AI44+'Юнит 16'!AI44+'Юнит 17'!AI44+'Юнит 18'!AI44</f>
        <v>190.05853277711154</v>
      </c>
      <c r="AJ44" s="98">
        <f>'Юнит 14'!AJ44+'Юнит 15'!AJ44+'Юнит 16'!AJ44+'Юнит 17'!AJ44+'Юнит 18'!AJ44</f>
        <v>0</v>
      </c>
      <c r="AK44" s="98">
        <f>'Юнит 14'!AK44+'Юнит 15'!AK44+'Юнит 16'!AK44+'Юнит 17'!AK44+'Юнит 18'!AK44</f>
        <v>0</v>
      </c>
      <c r="AL44" s="105">
        <f t="shared" si="17"/>
        <v>-1286.8085327771116</v>
      </c>
      <c r="AM44" s="106"/>
      <c r="AN44" s="107">
        <f t="shared" si="5"/>
        <v>0</v>
      </c>
      <c r="AO44" s="108">
        <f t="shared" si="6"/>
        <v>228.89</v>
      </c>
      <c r="AP44" s="108">
        <f t="shared" si="7"/>
        <v>0</v>
      </c>
      <c r="AQ44" s="108">
        <f t="shared" si="18"/>
        <v>96.75</v>
      </c>
      <c r="AR44" s="108">
        <f t="shared" si="19"/>
        <v>0</v>
      </c>
      <c r="AS44" s="108">
        <f t="array" ref="AS44">_xlfn.IFS(S44=0,AL44,S44&lt;0,AL44/-S44,S44&gt;0,AL44/S44)</f>
        <v>-1286.8085327771116</v>
      </c>
      <c r="AT44" s="103">
        <f t="shared" si="21"/>
        <v>0</v>
      </c>
      <c r="AU44" s="103">
        <f t="shared" si="22"/>
        <v>-5.6219517356682758</v>
      </c>
      <c r="AV44" s="109"/>
      <c r="AW44" s="104">
        <f t="shared" si="10"/>
        <v>-50185.532778307352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1"/>
        <v>35</v>
      </c>
      <c r="F45" s="101">
        <f>'Юнит 18'!F45</f>
        <v>0</v>
      </c>
      <c r="G45" s="101">
        <f>'Юнит 18'!G45</f>
        <v>0</v>
      </c>
      <c r="H45" s="101">
        <f>'Юнит 18'!H45</f>
        <v>35</v>
      </c>
      <c r="I45" s="101">
        <v>228.89</v>
      </c>
      <c r="J45" s="101">
        <f t="shared" si="0"/>
        <v>8011.15</v>
      </c>
      <c r="K45" s="98">
        <f>'Юнит 18'!K45</f>
        <v>999</v>
      </c>
      <c r="L45" s="98">
        <f>'Юнит 14'!L45+'Юнит 15'!L45+'Юнит 16'!L45+'Юнит 17'!L45+'Юнит 18'!L45</f>
        <v>14</v>
      </c>
      <c r="M45" s="98"/>
      <c r="N45" s="421"/>
      <c r="O45" s="429">
        <f t="shared" si="12"/>
        <v>0.2857142857142857</v>
      </c>
      <c r="P45" s="101">
        <f t="shared" si="20"/>
        <v>0.5714285714285714</v>
      </c>
      <c r="Q45" s="98">
        <f>'Юнит 14'!Q45+'Юнит 15'!Q45+'Юнит 16'!Q45+'Юнит 17'!Q45+'Юнит 18'!Q45</f>
        <v>4</v>
      </c>
      <c r="R45" s="98">
        <f>'Юнит 14'!R45+'Юнит 15'!R45+'Юнит 16'!R45+'Юнит 17'!R45+'Юнит 18'!R45</f>
        <v>0</v>
      </c>
      <c r="S45" s="101">
        <f t="shared" si="13"/>
        <v>4</v>
      </c>
      <c r="T45" s="98">
        <f>'Юнит 14'!T45+'Юнит 15'!T45+'Юнит 16'!T45+'Юнит 17'!T45+'Юнит 18'!T45</f>
        <v>3342</v>
      </c>
      <c r="U45" s="98">
        <f>'Юнит 14'!U45+'Юнит 15'!U45+'Юнит 16'!U45+'Юнит 17'!U45+'Юнит 18'!U45</f>
        <v>0</v>
      </c>
      <c r="V45" s="101">
        <f t="shared" si="14"/>
        <v>3342</v>
      </c>
      <c r="W45" s="98">
        <f>'Юнит 14'!W45+'Юнит 15'!W45+'Юнит 16'!W45+'Юнит 17'!W45+'Юнит 18'!W45</f>
        <v>5160</v>
      </c>
      <c r="X45" s="98">
        <f>'Юнит 14'!X45+'Юнит 15'!X45+'Юнит 16'!X45+'Юнит 17'!X45+'Юнит 18'!X45</f>
        <v>0</v>
      </c>
      <c r="Y45" s="269">
        <f t="shared" si="2"/>
        <v>5160</v>
      </c>
      <c r="Z45" s="101">
        <f t="shared" si="15"/>
        <v>0</v>
      </c>
      <c r="AA45" s="103">
        <f t="shared" si="3"/>
        <v>1.2785735701998577E-3</v>
      </c>
      <c r="AB45" s="101">
        <f t="shared" si="16"/>
        <v>915.56</v>
      </c>
      <c r="AC45" s="98">
        <f>'Юнит 14'!AC45+'Юнит 15'!AC45+'Юнит 16'!AC45+'Юнит 17'!AC45+'Юнит 18'!AC45</f>
        <v>1797.8000000000002</v>
      </c>
      <c r="AD45" s="103">
        <f t="shared" si="4"/>
        <v>0.34841085271317834</v>
      </c>
      <c r="AE45" s="98">
        <f>'Юнит 14'!AE45+'Юнит 15'!AE45+'Юнит 16'!AE45+'Юнит 17'!AE45+'Юнит 18'!AE45</f>
        <v>1130.6200000000003</v>
      </c>
      <c r="AF45" s="98">
        <f>'Юнит 14'!AF45+'Юнит 15'!AF45+'Юнит 16'!AF45+'Юнит 17'!AF45+'Юнит 18'!AF45</f>
        <v>4000</v>
      </c>
      <c r="AG45" s="98">
        <f>'Юнит 14'!AG45+'Юнит 15'!AG45+'Юнит 16'!AG45+'Юнит 17'!AG45+'Юнит 18'!AG45</f>
        <v>0</v>
      </c>
      <c r="AH45" s="102"/>
      <c r="AI45" s="98">
        <f>'Юнит 14'!AI45+'Юнит 15'!AI45+'Юнит 16'!AI45+'Юнит 17'!AI45+'Юнит 18'!AI45</f>
        <v>167.52761185895724</v>
      </c>
      <c r="AJ45" s="98">
        <f>'Юнит 14'!AJ45+'Юнит 15'!AJ45+'Юнит 16'!AJ45+'Юнит 17'!AJ45+'Юнит 18'!AJ45</f>
        <v>0</v>
      </c>
      <c r="AK45" s="98">
        <f>'Юнит 14'!AK45+'Юнит 15'!AK45+'Юнит 16'!AK45+'Юнит 17'!AK45+'Юнит 18'!AK45</f>
        <v>33.42</v>
      </c>
      <c r="AL45" s="105">
        <f t="shared" si="17"/>
        <v>-2884.9276118589573</v>
      </c>
      <c r="AM45" s="106"/>
      <c r="AN45" s="107">
        <f t="shared" si="5"/>
        <v>1290</v>
      </c>
      <c r="AO45" s="108">
        <f t="shared" si="6"/>
        <v>228.89</v>
      </c>
      <c r="AP45" s="108">
        <f t="shared" si="7"/>
        <v>449.45000000000005</v>
      </c>
      <c r="AQ45" s="108">
        <f t="shared" si="18"/>
        <v>282.65500000000009</v>
      </c>
      <c r="AR45" s="108">
        <f t="shared" si="19"/>
        <v>1000</v>
      </c>
      <c r="AS45" s="108">
        <f t="array" ref="AS45">_xlfn.IFS(S45=0,AL45,S45&lt;0,AL45/-S45,S45&gt;0,AL45/S45)</f>
        <v>-721.23190296473933</v>
      </c>
      <c r="AT45" s="103">
        <f t="shared" si="21"/>
        <v>-0.55909449842227854</v>
      </c>
      <c r="AU45" s="103">
        <f t="shared" si="22"/>
        <v>-3.1509978721863749</v>
      </c>
      <c r="AV45" s="109"/>
      <c r="AW45" s="104">
        <f t="shared" si="10"/>
        <v>-25243.116603765877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1"/>
        <v>34</v>
      </c>
      <c r="F46" s="101">
        <f>'Юнит 18'!F46</f>
        <v>0</v>
      </c>
      <c r="G46" s="101">
        <f>'Юнит 18'!G46</f>
        <v>0</v>
      </c>
      <c r="H46" s="101">
        <f>'Юнит 18'!H46</f>
        <v>34</v>
      </c>
      <c r="I46" s="101">
        <v>178.89</v>
      </c>
      <c r="J46" s="101">
        <f t="shared" si="0"/>
        <v>6082.2599999999993</v>
      </c>
      <c r="K46" s="98">
        <f>'Юнит 18'!K46</f>
        <v>333</v>
      </c>
      <c r="L46" s="98">
        <f>'Юнит 14'!L46+'Юнит 15'!L46+'Юнит 16'!L46+'Юнит 17'!L46+'Юнит 18'!L46</f>
        <v>9</v>
      </c>
      <c r="M46" s="98"/>
      <c r="N46" s="421"/>
      <c r="O46" s="429">
        <f t="shared" si="12"/>
        <v>0.55555555555555558</v>
      </c>
      <c r="P46" s="101">
        <f t="shared" si="20"/>
        <v>0.7142857142857143</v>
      </c>
      <c r="Q46" s="98">
        <f>'Юнит 14'!Q46+'Юнит 15'!Q46+'Юнит 16'!Q46+'Юнит 17'!Q46+'Юнит 18'!Q46</f>
        <v>5</v>
      </c>
      <c r="R46" s="98">
        <f>'Юнит 14'!R46+'Юнит 15'!R46+'Юнит 16'!R46+'Юнит 17'!R46+'Юнит 18'!R46</f>
        <v>0</v>
      </c>
      <c r="S46" s="101">
        <f t="shared" si="13"/>
        <v>5</v>
      </c>
      <c r="T46" s="98">
        <f>'Юнит 14'!T46+'Юнит 15'!T46+'Юнит 16'!T46+'Юнит 17'!T46+'Юнит 18'!T46</f>
        <v>4646</v>
      </c>
      <c r="U46" s="98">
        <f>'Юнит 14'!U46+'Юнит 15'!U46+'Юнит 16'!U46+'Юнит 17'!U46+'Юнит 18'!U46</f>
        <v>0</v>
      </c>
      <c r="V46" s="101">
        <f t="shared" si="14"/>
        <v>4646</v>
      </c>
      <c r="W46" s="98">
        <f>'Юнит 14'!W46+'Юнит 15'!W46+'Юнит 16'!W46+'Юнит 17'!W46+'Юнит 18'!W46</f>
        <v>6930</v>
      </c>
      <c r="X46" s="98">
        <f>'Юнит 14'!X46+'Юнит 15'!X46+'Юнит 16'!X46+'Юнит 17'!X46+'Юнит 18'!X46</f>
        <v>0</v>
      </c>
      <c r="Y46" s="269">
        <f t="shared" si="2"/>
        <v>6930</v>
      </c>
      <c r="Z46" s="101">
        <f t="shared" si="15"/>
        <v>0</v>
      </c>
      <c r="AA46" s="103">
        <f t="shared" si="3"/>
        <v>1.7171540390474834E-3</v>
      </c>
      <c r="AB46" s="101">
        <f t="shared" si="16"/>
        <v>894.44999999999993</v>
      </c>
      <c r="AC46" s="98">
        <f>'Юнит 14'!AC46+'Юнит 15'!AC46+'Юнит 16'!AC46+'Юнит 17'!AC46+'Юнит 18'!AC46</f>
        <v>2376.2399999999998</v>
      </c>
      <c r="AD46" s="103">
        <f t="shared" si="4"/>
        <v>0.34289177489177486</v>
      </c>
      <c r="AE46" s="98">
        <f>'Юнит 14'!AE46+'Юнит 15'!AE46+'Юнит 16'!AE46+'Юнит 17'!AE46+'Юнит 18'!AE46</f>
        <v>649.70000000000005</v>
      </c>
      <c r="AF46" s="98">
        <f>'Юнит 14'!AF46+'Юнит 15'!AF46+'Юнит 16'!AF46+'Юнит 17'!AF46+'Юнит 18'!AF46</f>
        <v>6000</v>
      </c>
      <c r="AG46" s="98">
        <f>'Юнит 14'!AG46+'Юнит 15'!AG46+'Юнит 16'!AG46+'Юнит 17'!AG46+'Юнит 18'!AG46</f>
        <v>0</v>
      </c>
      <c r="AH46" s="102"/>
      <c r="AI46" s="98">
        <f>'Юнит 14'!AI46+'Юнит 15'!AI46+'Юнит 16'!AI46+'Юнит 17'!AI46+'Юнит 18'!AI46</f>
        <v>164.52057052951315</v>
      </c>
      <c r="AJ46" s="98">
        <f>'Юнит 14'!AJ46+'Юнит 15'!AJ46+'Юнит 16'!AJ46+'Юнит 17'!AJ46+'Юнит 18'!AJ46</f>
        <v>0</v>
      </c>
      <c r="AK46" s="98">
        <f>'Юнит 14'!AK46+'Юнит 15'!AK46+'Юнит 16'!AK46+'Юнит 17'!AK46+'Юнит 18'!AK46</f>
        <v>46.46</v>
      </c>
      <c r="AL46" s="105">
        <f t="shared" si="17"/>
        <v>-3201.3705705295124</v>
      </c>
      <c r="AM46" s="106"/>
      <c r="AN46" s="107">
        <f t="shared" si="5"/>
        <v>1386</v>
      </c>
      <c r="AO46" s="108">
        <f t="shared" si="6"/>
        <v>178.89</v>
      </c>
      <c r="AP46" s="108">
        <f t="shared" si="7"/>
        <v>475.24799999999993</v>
      </c>
      <c r="AQ46" s="108">
        <f t="shared" si="18"/>
        <v>129.94</v>
      </c>
      <c r="AR46" s="108">
        <f t="shared" si="19"/>
        <v>1200</v>
      </c>
      <c r="AS46" s="108">
        <f t="array" ref="AS46">_xlfn.IFS(S46=0,AL46,S46&lt;0,AL46/-S46,S46&gt;0,AL46/S46)</f>
        <v>-640.27411410590253</v>
      </c>
      <c r="AT46" s="103">
        <f t="shared" si="21"/>
        <v>-0.46195823528564395</v>
      </c>
      <c r="AU46" s="103">
        <f t="shared" si="22"/>
        <v>-3.5791498356861902</v>
      </c>
      <c r="AV46" s="109"/>
      <c r="AW46" s="104">
        <f t="shared" si="10"/>
        <v>-21769.319879600687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1"/>
        <v>37</v>
      </c>
      <c r="F47" s="101">
        <f>'Юнит 18'!F47</f>
        <v>0</v>
      </c>
      <c r="G47" s="101">
        <f>'Юнит 18'!G47</f>
        <v>0</v>
      </c>
      <c r="H47" s="101">
        <f>'Юнит 18'!H47</f>
        <v>37</v>
      </c>
      <c r="I47" s="101">
        <v>178.89</v>
      </c>
      <c r="J47" s="101">
        <f t="shared" si="0"/>
        <v>6618.9299999999994</v>
      </c>
      <c r="K47" s="98">
        <f>'Юнит 18'!K47</f>
        <v>558</v>
      </c>
      <c r="L47" s="98">
        <f>'Юнит 14'!L47+'Юнит 15'!L47+'Юнит 16'!L47+'Юнит 17'!L47+'Юнит 18'!L47</f>
        <v>4</v>
      </c>
      <c r="M47" s="98"/>
      <c r="N47" s="421"/>
      <c r="O47" s="429">
        <f t="shared" si="12"/>
        <v>0.25</v>
      </c>
      <c r="P47" s="101">
        <f t="shared" si="20"/>
        <v>0.14285714285714285</v>
      </c>
      <c r="Q47" s="98">
        <f>'Юнит 14'!Q47+'Юнит 15'!Q47+'Юнит 16'!Q47+'Юнит 17'!Q47+'Юнит 18'!Q47</f>
        <v>2</v>
      </c>
      <c r="R47" s="98">
        <f>'Юнит 14'!R47+'Юнит 15'!R47+'Юнит 16'!R47+'Юнит 17'!R47+'Юнит 18'!R47</f>
        <v>-1</v>
      </c>
      <c r="S47" s="101">
        <f t="shared" si="13"/>
        <v>1</v>
      </c>
      <c r="T47" s="98">
        <f>'Юнит 14'!T47+'Юнит 15'!T47+'Юнит 16'!T47+'Юнит 17'!T47+'Юнит 18'!T47</f>
        <v>1441</v>
      </c>
      <c r="U47" s="98">
        <f>'Юнит 14'!U47+'Юнит 15'!U47+'Юнит 16'!U47+'Юнит 17'!U47+'Юнит 18'!U47</f>
        <v>-706</v>
      </c>
      <c r="V47" s="101">
        <f t="shared" si="14"/>
        <v>735</v>
      </c>
      <c r="W47" s="98">
        <f>'Юнит 14'!W47+'Юнит 15'!W47+'Юнит 16'!W47+'Юнит 17'!W47+'Юнит 18'!W47</f>
        <v>2220</v>
      </c>
      <c r="X47" s="98">
        <f>'Юнит 14'!X47+'Юнит 15'!X47+'Юнит 16'!X47+'Юнит 17'!X47+'Юнит 18'!X47</f>
        <v>-1110</v>
      </c>
      <c r="Y47" s="269">
        <f t="shared" si="2"/>
        <v>1110</v>
      </c>
      <c r="Z47" s="101">
        <f t="shared" si="15"/>
        <v>0</v>
      </c>
      <c r="AA47" s="103">
        <f t="shared" si="3"/>
        <v>2.7504198893834149E-4</v>
      </c>
      <c r="AB47" s="101">
        <f t="shared" si="16"/>
        <v>178.89</v>
      </c>
      <c r="AC47" s="98">
        <f>'Юнит 14'!AC47+'Юнит 15'!AC47+'Юнит 16'!AC47+'Юнит 17'!AC47+'Юнит 18'!AC47</f>
        <v>393.85000000000014</v>
      </c>
      <c r="AD47" s="103">
        <f t="shared" si="4"/>
        <v>0.35481981981981997</v>
      </c>
      <c r="AE47" s="98">
        <f>'Юнит 14'!AE47+'Юнит 15'!AE47+'Юнит 16'!AE47+'Юнит 17'!AE47+'Юнит 18'!AE47</f>
        <v>451.74</v>
      </c>
      <c r="AF47" s="98">
        <f>'Юнит 14'!AF47+'Юнит 15'!AF47+'Юнит 16'!AF47+'Юнит 17'!AF47+'Юнит 18'!AF47</f>
        <v>1000</v>
      </c>
      <c r="AG47" s="98">
        <f>'Юнит 14'!AG47+'Юнит 15'!AG47+'Юнит 16'!AG47+'Юнит 17'!AG47+'Юнит 18'!AG47</f>
        <v>0</v>
      </c>
      <c r="AH47" s="102"/>
      <c r="AI47" s="98">
        <f>'Юнит 14'!AI47+'Юнит 15'!AI47+'Юнит 16'!AI47+'Юнит 17'!AI47+'Юнит 18'!AI47</f>
        <v>181.22009978490271</v>
      </c>
      <c r="AJ47" s="98">
        <f>'Юнит 14'!AJ47+'Юнит 15'!AJ47+'Юнит 16'!AJ47+'Юнит 17'!AJ47+'Юнит 18'!AJ47</f>
        <v>0</v>
      </c>
      <c r="AK47" s="98">
        <f>'Юнит 14'!AK47+'Юнит 15'!AK47+'Юнит 16'!AK47+'Юнит 17'!AK47+'Юнит 18'!AK47</f>
        <v>7.3500000000000005</v>
      </c>
      <c r="AL47" s="105">
        <f t="shared" si="17"/>
        <v>-1103.0500997849028</v>
      </c>
      <c r="AM47" s="106"/>
      <c r="AN47" s="107">
        <f t="shared" si="5"/>
        <v>1110</v>
      </c>
      <c r="AO47" s="108">
        <f t="shared" si="6"/>
        <v>178.89</v>
      </c>
      <c r="AP47" s="108">
        <f t="shared" si="7"/>
        <v>393.85000000000014</v>
      </c>
      <c r="AQ47" s="108">
        <f t="shared" si="18"/>
        <v>225.87</v>
      </c>
      <c r="AR47" s="108">
        <f t="shared" si="19"/>
        <v>500</v>
      </c>
      <c r="AS47" s="108">
        <f t="array" ref="AS47">_xlfn.IFS(S47=0,AL47,S47&lt;0,AL47/-S47,S47&gt;0,AL47/S47)</f>
        <v>-1103.0500997849028</v>
      </c>
      <c r="AT47" s="103">
        <f t="shared" si="21"/>
        <v>-0.99373882863504759</v>
      </c>
      <c r="AU47" s="103">
        <f t="shared" si="22"/>
        <v>-6.1660802715909382</v>
      </c>
      <c r="AV47" s="109"/>
      <c r="AW47" s="104">
        <f t="shared" si="10"/>
        <v>-40812.853692041404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1"/>
        <v>37</v>
      </c>
      <c r="F48" s="101">
        <f>'Юнит 18'!F48</f>
        <v>0</v>
      </c>
      <c r="G48" s="101">
        <f>'Юнит 18'!G48</f>
        <v>0</v>
      </c>
      <c r="H48" s="101">
        <f>'Юнит 18'!H48</f>
        <v>37</v>
      </c>
      <c r="I48" s="101">
        <v>178.89</v>
      </c>
      <c r="J48" s="101">
        <f t="shared" si="0"/>
        <v>6618.9299999999994</v>
      </c>
      <c r="K48" s="98">
        <f>'Юнит 18'!K48</f>
        <v>999</v>
      </c>
      <c r="L48" s="98">
        <f>'Юнит 14'!L48+'Юнит 15'!L48+'Юнит 16'!L48+'Юнит 17'!L48+'Юнит 18'!L48</f>
        <v>2</v>
      </c>
      <c r="M48" s="98"/>
      <c r="N48" s="421"/>
      <c r="O48" s="429">
        <f t="shared" si="12"/>
        <v>0.5</v>
      </c>
      <c r="P48" s="101">
        <f t="shared" si="20"/>
        <v>0.14285714285714285</v>
      </c>
      <c r="Q48" s="98">
        <f>'Юнит 14'!Q48+'Юнит 15'!Q48+'Юнит 16'!Q48+'Юнит 17'!Q48+'Юнит 18'!Q48</f>
        <v>1</v>
      </c>
      <c r="R48" s="98">
        <f>'Юнит 14'!R48+'Юнит 15'!R48+'Юнит 16'!R48+'Юнит 17'!R48+'Юнит 18'!R48</f>
        <v>0</v>
      </c>
      <c r="S48" s="101">
        <f t="shared" si="13"/>
        <v>1</v>
      </c>
      <c r="T48" s="98">
        <f>'Юнит 14'!T48+'Юнит 15'!T48+'Юнит 16'!T48+'Юнит 17'!T48+'Юнит 18'!T48</f>
        <v>729</v>
      </c>
      <c r="U48" s="98">
        <f>'Юнит 14'!U48+'Юнит 15'!U48+'Юнит 16'!U48+'Юнит 17'!U48+'Юнит 18'!U48</f>
        <v>0</v>
      </c>
      <c r="V48" s="101">
        <f t="shared" si="14"/>
        <v>729</v>
      </c>
      <c r="W48" s="98">
        <f>'Юнит 14'!W48+'Юнит 15'!W48+'Юнит 16'!W48+'Юнит 17'!W48+'Юнит 18'!W48</f>
        <v>1110</v>
      </c>
      <c r="X48" s="98">
        <f>'Юнит 14'!X48+'Юнит 15'!X48+'Юнит 16'!X48+'Юнит 17'!X48+'Юнит 18'!X48</f>
        <v>0</v>
      </c>
      <c r="Y48" s="269">
        <f t="shared" si="2"/>
        <v>1110</v>
      </c>
      <c r="Z48" s="101">
        <f t="shared" si="15"/>
        <v>0</v>
      </c>
      <c r="AA48" s="103">
        <f t="shared" si="3"/>
        <v>2.7504198893834149E-4</v>
      </c>
      <c r="AB48" s="101">
        <f t="shared" si="16"/>
        <v>178.89</v>
      </c>
      <c r="AC48" s="98">
        <f>'Юнит 14'!AC48+'Юнит 15'!AC48+'Юнит 16'!AC48+'Юнит 17'!AC48+'Юнит 18'!AC48</f>
        <v>387.14</v>
      </c>
      <c r="AD48" s="103">
        <f t="shared" si="4"/>
        <v>0.34877477477477475</v>
      </c>
      <c r="AE48" s="98">
        <f>'Юнит 14'!AE48+'Юнит 15'!AE48+'Юнит 16'!AE48+'Юнит 17'!AE48+'Юнит 18'!AE48</f>
        <v>139.76</v>
      </c>
      <c r="AF48" s="98">
        <f>'Юнит 14'!AF48+'Юнит 15'!AF48+'Юнит 16'!AF48+'Юнит 17'!AF48+'Юнит 18'!AF48</f>
        <v>0</v>
      </c>
      <c r="AG48" s="98">
        <f>'Юнит 14'!AG48+'Юнит 15'!AG48+'Юнит 16'!AG48+'Юнит 17'!AG48+'Юнит 18'!AG48</f>
        <v>0</v>
      </c>
      <c r="AH48" s="102"/>
      <c r="AI48" s="98">
        <f>'Юнит 14'!AI48+'Юнит 15'!AI48+'Юнит 16'!AI48+'Юнит 17'!AI48+'Юнит 18'!AI48</f>
        <v>183.17291494021683</v>
      </c>
      <c r="AJ48" s="98">
        <f>'Юнит 14'!AJ48+'Юнит 15'!AJ48+'Юнит 16'!AJ48+'Юнит 17'!AJ48+'Юнит 18'!AJ48</f>
        <v>0</v>
      </c>
      <c r="AK48" s="98">
        <f>'Юнит 14'!AK48+'Юнит 15'!AK48+'Юнит 16'!AK48+'Юнит 17'!AK48+'Юнит 18'!AK48</f>
        <v>7.29</v>
      </c>
      <c r="AL48" s="105">
        <f t="shared" si="17"/>
        <v>213.74708505978322</v>
      </c>
      <c r="AM48" s="106"/>
      <c r="AN48" s="107">
        <f t="shared" si="5"/>
        <v>1110</v>
      </c>
      <c r="AO48" s="108">
        <f t="shared" si="6"/>
        <v>178.89</v>
      </c>
      <c r="AP48" s="108">
        <f t="shared" si="7"/>
        <v>387.14</v>
      </c>
      <c r="AQ48" s="108">
        <f t="shared" si="18"/>
        <v>139.76</v>
      </c>
      <c r="AR48" s="108">
        <f t="shared" si="19"/>
        <v>0</v>
      </c>
      <c r="AS48" s="108">
        <f t="array" ref="AS48">_xlfn.IFS(S48=0,AL48,S48&lt;0,AL48/-S48,S48&gt;0,AL48/S48)</f>
        <v>213.74708505978322</v>
      </c>
      <c r="AT48" s="103">
        <f t="shared" si="21"/>
        <v>0.19256494149530021</v>
      </c>
      <c r="AU48" s="103">
        <f t="shared" si="22"/>
        <v>1.1948520602592836</v>
      </c>
      <c r="AV48" s="109"/>
      <c r="AW48" s="104">
        <f t="shared" si="10"/>
        <v>7908.6421472119791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1"/>
        <v>33</v>
      </c>
      <c r="F49" s="101">
        <f>'Юнит 18'!F49</f>
        <v>0</v>
      </c>
      <c r="G49" s="101">
        <f>'Юнит 18'!G49</f>
        <v>0</v>
      </c>
      <c r="H49" s="101">
        <f>'Юнит 18'!H49</f>
        <v>33</v>
      </c>
      <c r="I49" s="101">
        <v>178.89</v>
      </c>
      <c r="J49" s="101">
        <f t="shared" si="0"/>
        <v>5903.37</v>
      </c>
      <c r="K49" s="98">
        <f>'Юнит 18'!K49</f>
        <v>159</v>
      </c>
      <c r="L49" s="98">
        <f>'Юнит 14'!L49+'Юнит 15'!L49+'Юнит 16'!L49+'Юнит 17'!L49+'Юнит 18'!L49</f>
        <v>16</v>
      </c>
      <c r="M49" s="98"/>
      <c r="N49" s="421"/>
      <c r="O49" s="429">
        <f t="shared" si="12"/>
        <v>0.375</v>
      </c>
      <c r="P49" s="101">
        <f t="shared" si="20"/>
        <v>0.8571428571428571</v>
      </c>
      <c r="Q49" s="98">
        <f>'Юнит 14'!Q49+'Юнит 15'!Q49+'Юнит 16'!Q49+'Юнит 17'!Q49+'Юнит 18'!Q49</f>
        <v>6</v>
      </c>
      <c r="R49" s="98">
        <f>'Юнит 14'!R49+'Юнит 15'!R49+'Юнит 16'!R49+'Юнит 17'!R49+'Юнит 18'!R49</f>
        <v>0</v>
      </c>
      <c r="S49" s="101">
        <f t="shared" si="13"/>
        <v>6</v>
      </c>
      <c r="T49" s="98">
        <f>'Юнит 14'!T49+'Юнит 15'!T49+'Юнит 16'!T49+'Юнит 17'!T49+'Юнит 18'!T49</f>
        <v>4956</v>
      </c>
      <c r="U49" s="98">
        <f>'Юнит 14'!U49+'Юнит 15'!U49+'Юнит 16'!U49+'Юнит 17'!U49+'Юнит 18'!U49</f>
        <v>0</v>
      </c>
      <c r="V49" s="101">
        <f t="shared" si="14"/>
        <v>4956</v>
      </c>
      <c r="W49" s="98">
        <f>'Юнит 14'!W49+'Юнит 15'!W49+'Юнит 16'!W49+'Юнит 17'!W49+'Юнит 18'!W49</f>
        <v>7710</v>
      </c>
      <c r="X49" s="98">
        <f>'Юнит 14'!X49+'Юнит 15'!X49+'Юнит 16'!X49+'Юнит 17'!X49+'Юнит 18'!X49</f>
        <v>0</v>
      </c>
      <c r="Y49" s="269">
        <f t="shared" si="2"/>
        <v>7710</v>
      </c>
      <c r="Z49" s="101">
        <f t="shared" si="15"/>
        <v>0</v>
      </c>
      <c r="AA49" s="103">
        <f t="shared" si="3"/>
        <v>1.9104267880311829E-3</v>
      </c>
      <c r="AB49" s="101">
        <f t="shared" si="16"/>
        <v>1073.3399999999999</v>
      </c>
      <c r="AC49" s="98">
        <f>'Юнит 14'!AC49+'Юнит 15'!AC49+'Юнит 16'!AC49+'Юнит 17'!AC49+'Юнит 18'!AC49</f>
        <v>2691.26</v>
      </c>
      <c r="AD49" s="103">
        <f t="shared" si="4"/>
        <v>0.34906095979247731</v>
      </c>
      <c r="AE49" s="98">
        <f>'Юнит 14'!AE49+'Юнит 15'!AE49+'Юнит 16'!AE49+'Юнит 17'!AE49+'Юнит 18'!AE49</f>
        <v>1235.04</v>
      </c>
      <c r="AF49" s="98">
        <f>'Юнит 14'!AF49+'Юнит 15'!AF49+'Юнит 16'!AF49+'Юнит 17'!AF49+'Юнит 18'!AF49</f>
        <v>6000</v>
      </c>
      <c r="AG49" s="98">
        <f>'Юнит 14'!AG49+'Юнит 15'!AG49+'Юнит 16'!AG49+'Юнит 17'!AG49+'Юнит 18'!AG49</f>
        <v>0</v>
      </c>
      <c r="AH49" s="102"/>
      <c r="AI49" s="98">
        <f>'Юнит 14'!AI49+'Юнит 15'!AI49+'Юнит 16'!AI49+'Юнит 17'!AI49+'Юнит 18'!AI49</f>
        <v>158.60761540891099</v>
      </c>
      <c r="AJ49" s="98">
        <f>'Юнит 14'!AJ49+'Юнит 15'!AJ49+'Юнит 16'!AJ49+'Юнит 17'!AJ49+'Юнит 18'!AJ49</f>
        <v>0</v>
      </c>
      <c r="AK49" s="98">
        <f>'Юнит 14'!AK49+'Юнит 15'!AK49+'Юнит 16'!AK49+'Юнит 17'!AK49+'Юнит 18'!AK49</f>
        <v>49.56</v>
      </c>
      <c r="AL49" s="105">
        <f t="shared" si="17"/>
        <v>-3497.8076154089113</v>
      </c>
      <c r="AM49" s="106"/>
      <c r="AN49" s="107">
        <f t="shared" si="5"/>
        <v>1285</v>
      </c>
      <c r="AO49" s="108">
        <f t="shared" si="6"/>
        <v>178.89</v>
      </c>
      <c r="AP49" s="108">
        <f t="shared" si="7"/>
        <v>448.54333333333335</v>
      </c>
      <c r="AQ49" s="108">
        <f t="shared" si="18"/>
        <v>205.84</v>
      </c>
      <c r="AR49" s="108">
        <f t="shared" si="19"/>
        <v>1000</v>
      </c>
      <c r="AS49" s="108">
        <f t="array" ref="AS49">_xlfn.IFS(S49=0,AL49,S49&lt;0,AL49/-S49,S49&gt;0,AL49/S49)</f>
        <v>-582.96793590148525</v>
      </c>
      <c r="AT49" s="103">
        <f t="shared" si="21"/>
        <v>-0.45367154544862665</v>
      </c>
      <c r="AU49" s="103">
        <f t="shared" si="22"/>
        <v>-3.2588067298422789</v>
      </c>
      <c r="AV49" s="109"/>
      <c r="AW49" s="104">
        <f t="shared" si="10"/>
        <v>-19237.941884749012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1"/>
        <v>18</v>
      </c>
      <c r="F50" s="101">
        <f>'Юнит 18'!F50</f>
        <v>0</v>
      </c>
      <c r="G50" s="101">
        <f>'Юнит 18'!G50</f>
        <v>0</v>
      </c>
      <c r="H50" s="101">
        <f>'Юнит 18'!H50</f>
        <v>18</v>
      </c>
      <c r="I50" s="101">
        <v>218.89</v>
      </c>
      <c r="J50" s="101">
        <f t="shared" si="0"/>
        <v>3940.0199999999995</v>
      </c>
      <c r="K50" s="98">
        <f>'Юнит 18'!K50</f>
        <v>999</v>
      </c>
      <c r="L50" s="98">
        <f>'Юнит 14'!L50+'Юнит 15'!L50+'Юнит 16'!L50+'Юнит 17'!L50+'Юнит 18'!L50</f>
        <v>3</v>
      </c>
      <c r="M50" s="98"/>
      <c r="N50" s="421"/>
      <c r="O50" s="429">
        <f t="shared" si="12"/>
        <v>0.33333333333333331</v>
      </c>
      <c r="P50" s="101">
        <f t="shared" si="20"/>
        <v>0.14285714285714285</v>
      </c>
      <c r="Q50" s="98">
        <f>'Юнит 14'!Q50+'Юнит 15'!Q50+'Юнит 16'!Q50+'Юнит 17'!Q50+'Юнит 18'!Q50</f>
        <v>1</v>
      </c>
      <c r="R50" s="98">
        <f>'Юнит 14'!R50+'Юнит 15'!R50+'Юнит 16'!R50+'Юнит 17'!R50+'Юнит 18'!R50</f>
        <v>0</v>
      </c>
      <c r="S50" s="101">
        <f t="shared" si="13"/>
        <v>1</v>
      </c>
      <c r="T50" s="98">
        <f>'Юнит 14'!T50+'Юнит 15'!T50+'Юнит 16'!T50+'Юнит 17'!T50+'Юнит 18'!T50</f>
        <v>748</v>
      </c>
      <c r="U50" s="98">
        <f>'Юнит 14'!U50+'Юнит 15'!U50+'Юнит 16'!U50+'Юнит 17'!U50+'Юнит 18'!U50</f>
        <v>0</v>
      </c>
      <c r="V50" s="101">
        <f t="shared" si="14"/>
        <v>748</v>
      </c>
      <c r="W50" s="98">
        <f>'Юнит 14'!W50+'Юнит 15'!W50+'Юнит 16'!W50+'Юнит 17'!W50+'Юнит 18'!W50</f>
        <v>1140</v>
      </c>
      <c r="X50" s="98">
        <f>'Юнит 14'!X50+'Юнит 15'!X50+'Юнит 16'!X50+'Юнит 17'!X50+'Юнит 18'!X50</f>
        <v>0</v>
      </c>
      <c r="Y50" s="269">
        <f t="shared" si="2"/>
        <v>1140</v>
      </c>
      <c r="Z50" s="101">
        <f t="shared" si="15"/>
        <v>0</v>
      </c>
      <c r="AA50" s="103">
        <f t="shared" si="3"/>
        <v>2.8247555620694532E-4</v>
      </c>
      <c r="AB50" s="101">
        <f t="shared" si="16"/>
        <v>218.89</v>
      </c>
      <c r="AC50" s="98">
        <f>'Юнит 14'!AC50+'Юнит 15'!AC50+'Юнит 16'!AC50+'Юнит 17'!AC50+'Юнит 18'!AC50</f>
        <v>397.57000000000005</v>
      </c>
      <c r="AD50" s="103">
        <f t="shared" si="4"/>
        <v>0.34874561403508775</v>
      </c>
      <c r="AE50" s="98">
        <f>'Юнит 14'!AE50+'Юнит 15'!AE50+'Юнит 16'!AE50+'Юнит 17'!AE50+'Юнит 18'!AE50</f>
        <v>236.17000000000002</v>
      </c>
      <c r="AF50" s="98">
        <f>'Юнит 14'!AF50+'Юнит 15'!AF50+'Юнит 16'!AF50+'Юнит 17'!AF50+'Юнит 18'!AF50</f>
        <v>0</v>
      </c>
      <c r="AG50" s="98">
        <f>'Юнит 14'!AG50+'Юнит 15'!AG50+'Юнит 16'!AG50+'Юнит 17'!AG50+'Юнит 18'!AG50</f>
        <v>0</v>
      </c>
      <c r="AH50" s="102"/>
      <c r="AI50" s="98">
        <f>'Юнит 14'!AI50+'Юнит 15'!AI50+'Юнит 16'!AI50+'Юнит 17'!AI50+'Юнит 18'!AI50</f>
        <v>89.142074979158153</v>
      </c>
      <c r="AJ50" s="98">
        <f>'Юнит 14'!AJ50+'Юнит 15'!AJ50+'Юнит 16'!AJ50+'Юнит 17'!AJ50+'Юнит 18'!AJ50</f>
        <v>0</v>
      </c>
      <c r="AK50" s="98">
        <f>'Юнит 14'!AK50+'Юнит 15'!AK50+'Юнит 16'!AK50+'Юнит 17'!AK50+'Юнит 18'!AK50</f>
        <v>7.48</v>
      </c>
      <c r="AL50" s="105">
        <f t="shared" si="17"/>
        <v>190.74792502084179</v>
      </c>
      <c r="AM50" s="106"/>
      <c r="AN50" s="107">
        <f t="shared" si="5"/>
        <v>1140</v>
      </c>
      <c r="AO50" s="108">
        <f t="shared" si="6"/>
        <v>218.89</v>
      </c>
      <c r="AP50" s="108">
        <f t="shared" si="7"/>
        <v>397.57000000000005</v>
      </c>
      <c r="AQ50" s="108">
        <f t="shared" si="18"/>
        <v>236.17000000000002</v>
      </c>
      <c r="AR50" s="108">
        <f t="shared" si="19"/>
        <v>0</v>
      </c>
      <c r="AS50" s="108">
        <f t="array" ref="AS50">_xlfn.IFS(S50=0,AL50,S50&lt;0,AL50/-S50,S50&gt;0,AL50/S50)</f>
        <v>190.74792502084179</v>
      </c>
      <c r="AT50" s="103">
        <f t="shared" si="21"/>
        <v>0.16732274124635244</v>
      </c>
      <c r="AU50" s="103">
        <f t="shared" si="22"/>
        <v>0.87143279739066104</v>
      </c>
      <c r="AV50" s="109"/>
      <c r="AW50" s="104">
        <f t="shared" si="10"/>
        <v>3433.4626503751524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1"/>
        <v>39</v>
      </c>
      <c r="F51" s="101">
        <f>'Юнит 18'!F51</f>
        <v>0</v>
      </c>
      <c r="G51" s="101">
        <f>'Юнит 18'!G51</f>
        <v>0</v>
      </c>
      <c r="H51" s="101">
        <f>'Юнит 18'!H51</f>
        <v>39</v>
      </c>
      <c r="I51" s="101">
        <v>218.89</v>
      </c>
      <c r="J51" s="101">
        <f t="shared" si="0"/>
        <v>8536.7099999999991</v>
      </c>
      <c r="K51" s="98">
        <f>'Юнит 18'!K51</f>
        <v>397</v>
      </c>
      <c r="L51" s="98">
        <f>'Юнит 14'!L51+'Юнит 15'!L51+'Юнит 16'!L51+'Юнит 17'!L51+'Юнит 18'!L51</f>
        <v>9</v>
      </c>
      <c r="M51" s="98"/>
      <c r="N51" s="421"/>
      <c r="O51" s="429">
        <f t="shared" si="12"/>
        <v>0.55555555555555558</v>
      </c>
      <c r="P51" s="101">
        <f t="shared" si="20"/>
        <v>0.7142857142857143</v>
      </c>
      <c r="Q51" s="98">
        <f>'Юнит 14'!Q51+'Юнит 15'!Q51+'Юнит 16'!Q51+'Юнит 17'!Q51+'Юнит 18'!Q51</f>
        <v>5</v>
      </c>
      <c r="R51" s="98">
        <f>'Юнит 14'!R51+'Юнит 15'!R51+'Юнит 16'!R51+'Юнит 17'!R51+'Юнит 18'!R51</f>
        <v>0</v>
      </c>
      <c r="S51" s="101">
        <f t="shared" si="13"/>
        <v>5</v>
      </c>
      <c r="T51" s="98">
        <f>'Юнит 14'!T51+'Юнит 15'!T51+'Юнит 16'!T51+'Юнит 17'!T51+'Юнит 18'!T51</f>
        <v>4447</v>
      </c>
      <c r="U51" s="98">
        <f>'Юнит 14'!U51+'Юнит 15'!U51+'Юнит 16'!U51+'Юнит 17'!U51+'Юнит 18'!U51</f>
        <v>0</v>
      </c>
      <c r="V51" s="101">
        <f t="shared" si="14"/>
        <v>4447</v>
      </c>
      <c r="W51" s="98">
        <f>'Юнит 14'!W51+'Юнит 15'!W51+'Юнит 16'!W51+'Юнит 17'!W51+'Юнит 18'!W51</f>
        <v>6630</v>
      </c>
      <c r="X51" s="98">
        <f>'Юнит 14'!X51+'Юнит 15'!X51+'Юнит 16'!X51+'Юнит 17'!X51+'Юнит 18'!X51</f>
        <v>0</v>
      </c>
      <c r="Y51" s="269">
        <f t="shared" si="2"/>
        <v>6630</v>
      </c>
      <c r="Z51" s="101">
        <f t="shared" si="15"/>
        <v>0</v>
      </c>
      <c r="AA51" s="103">
        <f t="shared" si="3"/>
        <v>1.6428183663614452E-3</v>
      </c>
      <c r="AB51" s="101">
        <f t="shared" si="16"/>
        <v>1094.4499999999998</v>
      </c>
      <c r="AC51" s="98">
        <f>'Юнит 14'!AC51+'Юнит 15'!AC51+'Юнит 16'!AC51+'Юнит 17'!AC51+'Юнит 18'!AC51</f>
        <v>2325.1</v>
      </c>
      <c r="AD51" s="103">
        <f t="shared" si="4"/>
        <v>0.35069381598793364</v>
      </c>
      <c r="AE51" s="98">
        <f>'Юнит 14'!AE51+'Юнит 15'!AE51+'Юнит 16'!AE51+'Юнит 17'!AE51+'Юнит 18'!AE51</f>
        <v>667.54</v>
      </c>
      <c r="AF51" s="98">
        <f>'Юнит 14'!AF51+'Юнит 15'!AF51+'Юнит 16'!AF51+'Юнит 17'!AF51+'Юнит 18'!AF51</f>
        <v>4000</v>
      </c>
      <c r="AG51" s="98">
        <f>'Юнит 14'!AG51+'Юнит 15'!AG51+'Юнит 16'!AG51+'Юнит 17'!AG51+'Юнит 18'!AG51</f>
        <v>0</v>
      </c>
      <c r="AH51" s="102"/>
      <c r="AI51" s="98">
        <f>'Юнит 14'!AI51+'Юнит 15'!AI51+'Юнит 16'!AI51+'Юнит 17'!AI51+'Юнит 18'!AI51</f>
        <v>194.91412618628738</v>
      </c>
      <c r="AJ51" s="98">
        <f>'Юнит 14'!AJ51+'Юнит 15'!AJ51+'Юнит 16'!AJ51+'Юнит 17'!AJ51+'Юнит 18'!AJ51</f>
        <v>0</v>
      </c>
      <c r="AK51" s="98">
        <f>'Юнит 14'!AK51+'Юнит 15'!AK51+'Юнит 16'!AK51+'Юнит 17'!AK51+'Юнит 18'!AK51</f>
        <v>44.47</v>
      </c>
      <c r="AL51" s="105">
        <f t="shared" si="17"/>
        <v>-1696.4741261862871</v>
      </c>
      <c r="AM51" s="106"/>
      <c r="AN51" s="107">
        <f t="shared" si="5"/>
        <v>1326</v>
      </c>
      <c r="AO51" s="108">
        <f t="shared" si="6"/>
        <v>218.89</v>
      </c>
      <c r="AP51" s="108">
        <f t="shared" si="7"/>
        <v>465.02</v>
      </c>
      <c r="AQ51" s="108">
        <f t="shared" si="18"/>
        <v>133.50799999999998</v>
      </c>
      <c r="AR51" s="108">
        <f t="shared" si="19"/>
        <v>800</v>
      </c>
      <c r="AS51" s="108">
        <f t="array" ref="AS51">_xlfn.IFS(S51=0,AL51,S51&lt;0,AL51/-S51,S51&gt;0,AL51/S51)</f>
        <v>-339.29482523725744</v>
      </c>
      <c r="AT51" s="103">
        <f t="shared" si="21"/>
        <v>-0.25587845040517154</v>
      </c>
      <c r="AU51" s="103">
        <f t="shared" si="22"/>
        <v>-1.5500700134188745</v>
      </c>
      <c r="AV51" s="109"/>
      <c r="AW51" s="104">
        <f t="shared" si="10"/>
        <v>-13232.49818425304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1"/>
        <v>43</v>
      </c>
      <c r="F52" s="101">
        <f>'Юнит 18'!F52</f>
        <v>0</v>
      </c>
      <c r="G52" s="101">
        <f>'Юнит 18'!G52</f>
        <v>0</v>
      </c>
      <c r="H52" s="101">
        <f>'Юнит 18'!H52</f>
        <v>43</v>
      </c>
      <c r="I52" s="101">
        <v>218.89</v>
      </c>
      <c r="J52" s="101">
        <f t="shared" si="0"/>
        <v>9412.2699999999986</v>
      </c>
      <c r="K52" s="98">
        <f>'Юнит 18'!K52</f>
        <v>999</v>
      </c>
      <c r="L52" s="98">
        <f>'Юнит 14'!L52+'Юнит 15'!L52+'Юнит 16'!L52+'Юнит 17'!L52+'Юнит 18'!L52</f>
        <v>9</v>
      </c>
      <c r="M52" s="98"/>
      <c r="N52" s="421"/>
      <c r="O52" s="429">
        <f t="shared" si="12"/>
        <v>0.44444444444444442</v>
      </c>
      <c r="P52" s="101">
        <f t="shared" si="20"/>
        <v>0.5714285714285714</v>
      </c>
      <c r="Q52" s="98">
        <f>'Юнит 14'!Q52+'Юнит 15'!Q52+'Юнит 16'!Q52+'Юнит 17'!Q52+'Юнит 18'!Q52</f>
        <v>4</v>
      </c>
      <c r="R52" s="98">
        <f>'Юнит 14'!R52+'Юнит 15'!R52+'Юнит 16'!R52+'Юнит 17'!R52+'Юнит 18'!R52</f>
        <v>0</v>
      </c>
      <c r="S52" s="101">
        <f t="shared" si="13"/>
        <v>4</v>
      </c>
      <c r="T52" s="98">
        <f>'Юнит 14'!T52+'Юнит 15'!T52+'Юнит 16'!T52+'Юнит 17'!T52+'Юнит 18'!T52</f>
        <v>3735</v>
      </c>
      <c r="U52" s="98">
        <f>'Юнит 14'!U52+'Юнит 15'!U52+'Юнит 16'!U52+'Юнит 17'!U52+'Юнит 18'!U52</f>
        <v>0</v>
      </c>
      <c r="V52" s="101">
        <f t="shared" si="14"/>
        <v>3735</v>
      </c>
      <c r="W52" s="98">
        <f>'Юнит 14'!W52+'Юнит 15'!W52+'Юнит 16'!W52+'Юнит 17'!W52+'Юнит 18'!W52</f>
        <v>5550</v>
      </c>
      <c r="X52" s="98">
        <f>'Юнит 14'!X52+'Юнит 15'!X52+'Юнит 16'!X52+'Юнит 17'!X52+'Юнит 18'!X52</f>
        <v>0</v>
      </c>
      <c r="Y52" s="269">
        <f t="shared" si="2"/>
        <v>5550</v>
      </c>
      <c r="Z52" s="101">
        <f t="shared" si="15"/>
        <v>0</v>
      </c>
      <c r="AA52" s="103">
        <f t="shared" si="3"/>
        <v>1.3752099446917075E-3</v>
      </c>
      <c r="AB52" s="101">
        <f t="shared" si="16"/>
        <v>875.56</v>
      </c>
      <c r="AC52" s="98">
        <f>'Юнит 14'!AC52+'Юнит 15'!AC52+'Юнит 16'!AC52+'Юнит 17'!AC52+'Юнит 18'!AC52</f>
        <v>1956.9499999999998</v>
      </c>
      <c r="AD52" s="103">
        <f t="shared" si="4"/>
        <v>0.35260360360360354</v>
      </c>
      <c r="AE52" s="98">
        <f>'Юнит 14'!AE52+'Юнит 15'!AE52+'Юнит 16'!AE52+'Юнит 17'!AE52+'Юнит 18'!AE52</f>
        <v>689.5</v>
      </c>
      <c r="AF52" s="98">
        <f>'Юнит 14'!AF52+'Юнит 15'!AF52+'Юнит 16'!AF52+'Юнит 17'!AF52+'Юнит 18'!AF52</f>
        <v>5256</v>
      </c>
      <c r="AG52" s="98">
        <f>'Юнит 14'!AG52+'Юнит 15'!AG52+'Юнит 16'!AG52+'Юнит 17'!AG52+'Юнит 18'!AG52</f>
        <v>0</v>
      </c>
      <c r="AH52" s="102"/>
      <c r="AI52" s="98">
        <f>'Юнит 14'!AI52+'Юнит 15'!AI52+'Юнит 16'!AI52+'Юнит 17'!AI52+'Юнит 18'!AI52</f>
        <v>208.65584043008897</v>
      </c>
      <c r="AJ52" s="98">
        <f>'Юнит 14'!AJ52+'Юнит 15'!AJ52+'Юнит 16'!AJ52+'Юнит 17'!AJ52+'Юнит 18'!AJ52</f>
        <v>0</v>
      </c>
      <c r="AK52" s="98">
        <f>'Юнит 14'!AK52+'Юнит 15'!AK52+'Юнит 16'!AK52+'Юнит 17'!AK52+'Юнит 18'!AK52</f>
        <v>37.35</v>
      </c>
      <c r="AL52" s="105">
        <f t="shared" si="17"/>
        <v>-3474.0158404300882</v>
      </c>
      <c r="AM52" s="106"/>
      <c r="AN52" s="107">
        <f t="shared" si="5"/>
        <v>1387.5</v>
      </c>
      <c r="AO52" s="108">
        <f t="shared" si="6"/>
        <v>218.89</v>
      </c>
      <c r="AP52" s="108">
        <f t="shared" si="7"/>
        <v>489.23749999999995</v>
      </c>
      <c r="AQ52" s="108">
        <f t="shared" si="18"/>
        <v>172.375</v>
      </c>
      <c r="AR52" s="108">
        <f t="shared" si="19"/>
        <v>1314</v>
      </c>
      <c r="AS52" s="108">
        <f t="array" ref="AS52">_xlfn.IFS(S52=0,AL52,S52&lt;0,AL52/-S52,S52&gt;0,AL52/S52)</f>
        <v>-868.50396010752206</v>
      </c>
      <c r="AT52" s="103">
        <f t="shared" si="21"/>
        <v>-0.62594880007749343</v>
      </c>
      <c r="AU52" s="103">
        <f t="shared" si="22"/>
        <v>-3.967764448387419</v>
      </c>
      <c r="AV52" s="109"/>
      <c r="AW52" s="104">
        <f t="shared" si="10"/>
        <v>-37345.670284623448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1"/>
        <v>39</v>
      </c>
      <c r="F53" s="101">
        <f>'Юнит 18'!F53</f>
        <v>0</v>
      </c>
      <c r="G53" s="101">
        <f>'Юнит 18'!G53</f>
        <v>0</v>
      </c>
      <c r="H53" s="101">
        <f>'Юнит 18'!H53</f>
        <v>39</v>
      </c>
      <c r="I53" s="101">
        <v>188.89</v>
      </c>
      <c r="J53" s="101">
        <f t="shared" si="0"/>
        <v>7366.7099999999991</v>
      </c>
      <c r="K53" s="98">
        <f>'Юнит 18'!K53</f>
        <v>999</v>
      </c>
      <c r="L53" s="98">
        <f>'Юнит 14'!L53+'Юнит 15'!L53+'Юнит 16'!L53+'Юнит 17'!L53+'Юнит 18'!L53</f>
        <v>3</v>
      </c>
      <c r="M53" s="98"/>
      <c r="N53" s="421"/>
      <c r="O53" s="429">
        <f t="shared" si="12"/>
        <v>0</v>
      </c>
      <c r="P53" s="101">
        <f t="shared" si="20"/>
        <v>0</v>
      </c>
      <c r="Q53" s="98">
        <f>'Юнит 14'!Q53+'Юнит 15'!Q53+'Юнит 16'!Q53+'Юнит 17'!Q53+'Юнит 18'!Q53</f>
        <v>0</v>
      </c>
      <c r="R53" s="98">
        <f>'Юнит 14'!R53+'Юнит 15'!R53+'Юнит 16'!R53+'Юнит 17'!R53+'Юнит 18'!R53</f>
        <v>0</v>
      </c>
      <c r="S53" s="101">
        <f t="shared" si="13"/>
        <v>0</v>
      </c>
      <c r="T53" s="98">
        <f>'Юнит 14'!T53+'Юнит 15'!T53+'Юнит 16'!T53+'Юнит 17'!T53+'Юнит 18'!T53</f>
        <v>0</v>
      </c>
      <c r="U53" s="98">
        <f>'Юнит 14'!U53+'Юнит 15'!U53+'Юнит 16'!U53+'Юнит 17'!U53+'Юнит 18'!U53</f>
        <v>0</v>
      </c>
      <c r="V53" s="101">
        <f t="shared" si="14"/>
        <v>0</v>
      </c>
      <c r="W53" s="98">
        <f>'Юнит 14'!W53+'Юнит 15'!W53+'Юнит 16'!W53+'Юнит 17'!W53+'Юнит 18'!W53</f>
        <v>0</v>
      </c>
      <c r="X53" s="98">
        <f>'Юнит 14'!X53+'Юнит 15'!X53+'Юнит 16'!X53+'Юнит 17'!X53+'Юнит 18'!X53</f>
        <v>0</v>
      </c>
      <c r="Y53" s="269">
        <f t="shared" si="2"/>
        <v>0</v>
      </c>
      <c r="Z53" s="101">
        <f t="shared" si="15"/>
        <v>0</v>
      </c>
      <c r="AA53" s="103">
        <f t="shared" si="3"/>
        <v>0</v>
      </c>
      <c r="AB53" s="101">
        <f t="shared" si="16"/>
        <v>0</v>
      </c>
      <c r="AC53" s="98">
        <f>'Юнит 14'!AC53+'Юнит 15'!AC53+'Юнит 16'!AC53+'Юнит 17'!AC53+'Юнит 18'!AC53</f>
        <v>0</v>
      </c>
      <c r="AD53" s="103">
        <f t="shared" si="4"/>
        <v>0</v>
      </c>
      <c r="AE53" s="98">
        <f>'Юнит 14'!AE53+'Юнит 15'!AE53+'Юнит 16'!AE53+'Юнит 17'!AE53+'Юнит 18'!AE53</f>
        <v>266.55</v>
      </c>
      <c r="AF53" s="98">
        <f>'Юнит 14'!AF53+'Юнит 15'!AF53+'Юнит 16'!AF53+'Юнит 17'!AF53+'Юнит 18'!AF53</f>
        <v>1000</v>
      </c>
      <c r="AG53" s="98">
        <f>'Юнит 14'!AG53+'Юнит 15'!AG53+'Юнит 16'!AG53+'Юнит 17'!AG53+'Юнит 18'!AG53</f>
        <v>0</v>
      </c>
      <c r="AH53" s="102"/>
      <c r="AI53" s="98">
        <f>'Юнит 14'!AI53+'Юнит 15'!AI53+'Юнит 16'!AI53+'Юнит 17'!AI53+'Юнит 18'!AI53</f>
        <v>187.12931004414034</v>
      </c>
      <c r="AJ53" s="98">
        <f>'Юнит 14'!AJ53+'Юнит 15'!AJ53+'Юнит 16'!AJ53+'Юнит 17'!AJ53+'Юнит 18'!AJ53</f>
        <v>0</v>
      </c>
      <c r="AK53" s="98">
        <f>'Юнит 14'!AK53+'Юнит 15'!AK53+'Юнит 16'!AK53+'Юнит 17'!AK53+'Юнит 18'!AK53</f>
        <v>0</v>
      </c>
      <c r="AL53" s="105">
        <f t="shared" si="17"/>
        <v>-1453.6793100441403</v>
      </c>
      <c r="AM53" s="106"/>
      <c r="AN53" s="107">
        <f t="shared" si="5"/>
        <v>0</v>
      </c>
      <c r="AO53" s="108">
        <f t="shared" si="6"/>
        <v>188.89</v>
      </c>
      <c r="AP53" s="108">
        <f t="shared" si="7"/>
        <v>0</v>
      </c>
      <c r="AQ53" s="108">
        <f t="shared" si="18"/>
        <v>266.55</v>
      </c>
      <c r="AR53" s="108">
        <f t="shared" si="19"/>
        <v>0</v>
      </c>
      <c r="AS53" s="108">
        <f t="array" ref="AS53">_xlfn.IFS(S53=0,AL53,S53&lt;0,AL53/-S53,S53&gt;0,AL53/S53)</f>
        <v>-1453.6793100441403</v>
      </c>
      <c r="AT53" s="103">
        <f t="shared" si="21"/>
        <v>0</v>
      </c>
      <c r="AU53" s="103">
        <f t="shared" si="22"/>
        <v>-7.6959040184453409</v>
      </c>
      <c r="AV53" s="109"/>
      <c r="AW53" s="104">
        <f t="shared" si="10"/>
        <v>-56693.493091721473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1"/>
        <v>14</v>
      </c>
      <c r="F54" s="101">
        <f>'Юнит 18'!F54</f>
        <v>0</v>
      </c>
      <c r="G54" s="101">
        <f>'Юнит 18'!G54</f>
        <v>0</v>
      </c>
      <c r="H54" s="101">
        <f>'Юнит 18'!H54</f>
        <v>14</v>
      </c>
      <c r="I54" s="101">
        <v>218.89</v>
      </c>
      <c r="J54" s="101">
        <f t="shared" si="0"/>
        <v>3064.46</v>
      </c>
      <c r="K54" s="98">
        <f>'Юнит 18'!K54</f>
        <v>999</v>
      </c>
      <c r="L54" s="98">
        <f>'Юнит 14'!L54+'Юнит 15'!L54+'Юнит 16'!L54+'Юнит 17'!L54+'Юнит 18'!L54</f>
        <v>0</v>
      </c>
      <c r="M54" s="98"/>
      <c r="N54" s="421"/>
      <c r="O54" s="429" t="e">
        <f t="shared" si="12"/>
        <v>#DIV/0!</v>
      </c>
      <c r="P54" s="101">
        <f t="shared" si="20"/>
        <v>0</v>
      </c>
      <c r="Q54" s="98">
        <f>'Юнит 14'!Q54+'Юнит 15'!Q54+'Юнит 16'!Q54+'Юнит 17'!Q54+'Юнит 18'!Q54</f>
        <v>0</v>
      </c>
      <c r="R54" s="98">
        <f>'Юнит 14'!R54+'Юнит 15'!R54+'Юнит 16'!R54+'Юнит 17'!R54+'Юнит 18'!R54</f>
        <v>0</v>
      </c>
      <c r="S54" s="101">
        <f t="shared" si="13"/>
        <v>0</v>
      </c>
      <c r="T54" s="98">
        <f>'Юнит 14'!T54+'Юнит 15'!T54+'Юнит 16'!T54+'Юнит 17'!T54+'Юнит 18'!T54</f>
        <v>0</v>
      </c>
      <c r="U54" s="98">
        <f>'Юнит 14'!U54+'Юнит 15'!U54+'Юнит 16'!U54+'Юнит 17'!U54+'Юнит 18'!U54</f>
        <v>0</v>
      </c>
      <c r="V54" s="101">
        <f t="shared" si="14"/>
        <v>0</v>
      </c>
      <c r="W54" s="98">
        <f>'Юнит 14'!W54+'Юнит 15'!W54+'Юнит 16'!W54+'Юнит 17'!W54+'Юнит 18'!W54</f>
        <v>0</v>
      </c>
      <c r="X54" s="98">
        <f>'Юнит 14'!X54+'Юнит 15'!X54+'Юнит 16'!X54+'Юнит 17'!X54+'Юнит 18'!X54</f>
        <v>0</v>
      </c>
      <c r="Y54" s="269">
        <f t="shared" si="2"/>
        <v>0</v>
      </c>
      <c r="Z54" s="101">
        <f t="shared" si="15"/>
        <v>0</v>
      </c>
      <c r="AA54" s="103">
        <f t="shared" si="3"/>
        <v>0</v>
      </c>
      <c r="AB54" s="101">
        <f t="shared" si="16"/>
        <v>0</v>
      </c>
      <c r="AC54" s="98">
        <f>'Юнит 14'!AC54+'Юнит 15'!AC54+'Юнит 16'!AC54+'Юнит 17'!AC54+'Юнит 18'!AC54</f>
        <v>0</v>
      </c>
      <c r="AD54" s="103">
        <f t="shared" si="4"/>
        <v>0</v>
      </c>
      <c r="AE54" s="98">
        <f>'Юнит 14'!AE54+'Юнит 15'!AE54+'Юнит 16'!AE54+'Юнит 17'!AE54+'Юнит 18'!AE54</f>
        <v>0</v>
      </c>
      <c r="AF54" s="98">
        <f>'Юнит 14'!AF54+'Юнит 15'!AF54+'Юнит 16'!AF54+'Юнит 17'!AF54+'Юнит 18'!AF54</f>
        <v>0</v>
      </c>
      <c r="AG54" s="98">
        <f>'Юнит 14'!AG54+'Юнит 15'!AG54+'Юнит 16'!AG54+'Юнит 17'!AG54+'Юнит 18'!AG54</f>
        <v>0</v>
      </c>
      <c r="AH54" s="102"/>
      <c r="AI54" s="98">
        <f>'Юнит 14'!AI54+'Юнит 15'!AI54+'Юнит 16'!AI54+'Юнит 17'!AI54+'Юнит 18'!AI54</f>
        <v>68.573296867834188</v>
      </c>
      <c r="AJ54" s="98">
        <f>'Юнит 14'!AJ54+'Юнит 15'!AJ54+'Юнит 16'!AJ54+'Юнит 17'!AJ54+'Юнит 18'!AJ54</f>
        <v>0</v>
      </c>
      <c r="AK54" s="98">
        <f>'Юнит 14'!AK54+'Юнит 15'!AK54+'Юнит 16'!AK54+'Юнит 17'!AK54+'Юнит 18'!AK54</f>
        <v>0</v>
      </c>
      <c r="AL54" s="105">
        <f t="shared" si="17"/>
        <v>-68.573296867834188</v>
      </c>
      <c r="AM54" s="106"/>
      <c r="AN54" s="107">
        <f t="shared" si="5"/>
        <v>0</v>
      </c>
      <c r="AO54" s="108">
        <f t="shared" si="6"/>
        <v>218.89</v>
      </c>
      <c r="AP54" s="108">
        <f t="shared" si="7"/>
        <v>0</v>
      </c>
      <c r="AQ54" s="108">
        <f t="shared" si="18"/>
        <v>0</v>
      </c>
      <c r="AR54" s="108">
        <f t="shared" si="19"/>
        <v>0</v>
      </c>
      <c r="AS54" s="108">
        <f t="array" ref="AS54">_xlfn.IFS(S54=0,AL54,S54&lt;0,AL54/-S54,S54&gt;0,AL54/S54)</f>
        <v>-68.573296867834188</v>
      </c>
      <c r="AT54" s="103">
        <f t="shared" si="21"/>
        <v>0</v>
      </c>
      <c r="AU54" s="103">
        <f t="shared" si="22"/>
        <v>-0.31327743098284155</v>
      </c>
      <c r="AV54" s="109"/>
      <c r="AW54" s="104">
        <f t="shared" si="10"/>
        <v>-960.02615614967863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1"/>
        <v>19</v>
      </c>
      <c r="F55" s="101">
        <f>'Юнит 18'!F55</f>
        <v>1</v>
      </c>
      <c r="G55" s="101">
        <f>'Юнит 18'!G55</f>
        <v>0</v>
      </c>
      <c r="H55" s="101">
        <f>'Юнит 18'!H55</f>
        <v>18</v>
      </c>
      <c r="I55" s="101">
        <v>218.89</v>
      </c>
      <c r="J55" s="101">
        <f t="shared" si="0"/>
        <v>4158.91</v>
      </c>
      <c r="K55" s="98">
        <f>'Юнит 18'!K55</f>
        <v>100</v>
      </c>
      <c r="L55" s="98">
        <f>'Юнит 14'!L55+'Юнит 15'!L55+'Юнит 16'!L55+'Юнит 17'!L55+'Юнит 18'!L55</f>
        <v>12</v>
      </c>
      <c r="M55" s="98"/>
      <c r="N55" s="421"/>
      <c r="O55" s="429">
        <f t="shared" si="12"/>
        <v>0.5</v>
      </c>
      <c r="P55" s="101">
        <f t="shared" si="20"/>
        <v>0.8571428571428571</v>
      </c>
      <c r="Q55" s="98">
        <f>'Юнит 14'!Q55+'Юнит 15'!Q55+'Юнит 16'!Q55+'Юнит 17'!Q55+'Юнит 18'!Q55</f>
        <v>6</v>
      </c>
      <c r="R55" s="98">
        <f>'Юнит 14'!R55+'Юнит 15'!R55+'Юнит 16'!R55+'Юнит 17'!R55+'Юнит 18'!R55</f>
        <v>0</v>
      </c>
      <c r="S55" s="101">
        <f t="shared" si="13"/>
        <v>6</v>
      </c>
      <c r="T55" s="98">
        <f>'Юнит 14'!T55+'Юнит 15'!T55+'Юнит 16'!T55+'Юнит 17'!T55+'Юнит 18'!T55</f>
        <v>4935</v>
      </c>
      <c r="U55" s="98">
        <f>'Юнит 14'!U55+'Юнит 15'!U55+'Юнит 16'!U55+'Юнит 17'!U55+'Юнит 18'!U55</f>
        <v>0</v>
      </c>
      <c r="V55" s="101">
        <f t="shared" si="14"/>
        <v>4935</v>
      </c>
      <c r="W55" s="98">
        <f>'Юнит 14'!W55+'Юнит 15'!W55+'Юнит 16'!W55+'Юнит 17'!W55+'Юнит 18'!W55</f>
        <v>7470</v>
      </c>
      <c r="X55" s="98">
        <f>'Юнит 14'!X55+'Юнит 15'!X55+'Юнит 16'!X55+'Юнит 17'!X55+'Юнит 18'!X55</f>
        <v>0</v>
      </c>
      <c r="Y55" s="269">
        <f t="shared" si="2"/>
        <v>7470</v>
      </c>
      <c r="Z55" s="101">
        <f t="shared" si="15"/>
        <v>0</v>
      </c>
      <c r="AA55" s="103">
        <f t="shared" si="3"/>
        <v>1.8509582498823522E-3</v>
      </c>
      <c r="AB55" s="101">
        <f t="shared" si="16"/>
        <v>1313.34</v>
      </c>
      <c r="AC55" s="98">
        <f>'Юнит 14'!AC55+'Юнит 15'!AC55+'Юнит 16'!AC55+'Юнит 17'!AC55+'Юнит 18'!AC55</f>
        <v>2578.0400000000004</v>
      </c>
      <c r="AD55" s="103">
        <f t="shared" si="4"/>
        <v>0.34511914323962523</v>
      </c>
      <c r="AE55" s="98">
        <f>'Юнит 14'!AE55+'Юнит 15'!AE55+'Юнит 16'!AE55+'Юнит 17'!AE55+'Юнит 18'!AE55</f>
        <v>895.70999999999992</v>
      </c>
      <c r="AF55" s="98">
        <f>'Юнит 14'!AF55+'Юнит 15'!AF55+'Юнит 16'!AF55+'Юнит 17'!AF55+'Юнит 18'!AF55</f>
        <v>4143</v>
      </c>
      <c r="AG55" s="98">
        <f>'Юнит 14'!AG55+'Юнит 15'!AG55+'Юнит 16'!AG55+'Юнит 17'!AG55+'Юнит 18'!AG55</f>
        <v>0</v>
      </c>
      <c r="AH55" s="102"/>
      <c r="AI55" s="98">
        <f>'Юнит 14'!AI55+'Юнит 15'!AI55+'Юнит 16'!AI55+'Юнит 17'!AI55+'Юнит 18'!AI55</f>
        <v>94.955420662958687</v>
      </c>
      <c r="AJ55" s="98">
        <f>'Юнит 14'!AJ55+'Юнит 15'!AJ55+'Юнит 16'!AJ55+'Юнит 17'!AJ55+'Юнит 18'!AJ55</f>
        <v>0</v>
      </c>
      <c r="AK55" s="98">
        <f>'Юнит 14'!AK55+'Юнит 15'!AK55+'Юнит 16'!AK55+'Юнит 17'!AK55+'Юнит 18'!AK55</f>
        <v>49.349999999999994</v>
      </c>
      <c r="AL55" s="105">
        <f t="shared" si="17"/>
        <v>-1604.3954206629592</v>
      </c>
      <c r="AM55" s="106"/>
      <c r="AN55" s="107">
        <f t="shared" si="5"/>
        <v>1245</v>
      </c>
      <c r="AO55" s="108">
        <f t="shared" si="6"/>
        <v>218.89</v>
      </c>
      <c r="AP55" s="108">
        <f t="shared" si="7"/>
        <v>429.6733333333334</v>
      </c>
      <c r="AQ55" s="108">
        <f t="shared" si="18"/>
        <v>149.285</v>
      </c>
      <c r="AR55" s="108">
        <f t="shared" si="19"/>
        <v>690.5</v>
      </c>
      <c r="AS55" s="108">
        <f t="array" ref="AS55">_xlfn.IFS(S55=0,AL55,S55&lt;0,AL55/-S55,S55&gt;0,AL55/S55)</f>
        <v>-267.39923677715984</v>
      </c>
      <c r="AT55" s="103">
        <f t="shared" si="21"/>
        <v>-0.21477850343546975</v>
      </c>
      <c r="AU55" s="103">
        <f t="shared" si="22"/>
        <v>-1.2216146775876462</v>
      </c>
      <c r="AV55" s="109"/>
      <c r="AW55" s="104">
        <f t="shared" si="10"/>
        <v>-5080.5854987660368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1"/>
        <v>39</v>
      </c>
      <c r="F56" s="101">
        <f>'Юнит 18'!F56</f>
        <v>0</v>
      </c>
      <c r="G56" s="101">
        <f>'Юнит 18'!G56</f>
        <v>0</v>
      </c>
      <c r="H56" s="101">
        <f>'Юнит 18'!H56</f>
        <v>39</v>
      </c>
      <c r="I56" s="101">
        <v>188.89</v>
      </c>
      <c r="J56" s="101">
        <f t="shared" si="0"/>
        <v>7366.7099999999991</v>
      </c>
      <c r="K56" s="98">
        <f>'Юнит 18'!K56</f>
        <v>999</v>
      </c>
      <c r="L56" s="98">
        <f>'Юнит 14'!L56+'Юнит 15'!L56+'Юнит 16'!L56+'Юнит 17'!L56+'Юнит 18'!L56</f>
        <v>0</v>
      </c>
      <c r="M56" s="98"/>
      <c r="N56" s="421"/>
      <c r="O56" s="429" t="e">
        <f t="shared" si="12"/>
        <v>#DIV/0!</v>
      </c>
      <c r="P56" s="101">
        <f t="shared" si="20"/>
        <v>0</v>
      </c>
      <c r="Q56" s="98">
        <f>'Юнит 14'!Q56+'Юнит 15'!Q56+'Юнит 16'!Q56+'Юнит 17'!Q56+'Юнит 18'!Q56</f>
        <v>0</v>
      </c>
      <c r="R56" s="98">
        <f>'Юнит 14'!R56+'Юнит 15'!R56+'Юнит 16'!R56+'Юнит 17'!R56+'Юнит 18'!R56</f>
        <v>0</v>
      </c>
      <c r="S56" s="101">
        <f t="shared" si="13"/>
        <v>0</v>
      </c>
      <c r="T56" s="98">
        <f>'Юнит 14'!T56+'Юнит 15'!T56+'Юнит 16'!T56+'Юнит 17'!T56+'Юнит 18'!T56</f>
        <v>0</v>
      </c>
      <c r="U56" s="98">
        <f>'Юнит 14'!U56+'Юнит 15'!U56+'Юнит 16'!U56+'Юнит 17'!U56+'Юнит 18'!U56</f>
        <v>0</v>
      </c>
      <c r="V56" s="101">
        <f t="shared" si="14"/>
        <v>0</v>
      </c>
      <c r="W56" s="98">
        <f>'Юнит 14'!W56+'Юнит 15'!W56+'Юнит 16'!W56+'Юнит 17'!W56+'Юнит 18'!W56</f>
        <v>0</v>
      </c>
      <c r="X56" s="98">
        <f>'Юнит 14'!X56+'Юнит 15'!X56+'Юнит 16'!X56+'Юнит 17'!X56+'Юнит 18'!X56</f>
        <v>0</v>
      </c>
      <c r="Y56" s="269">
        <f t="shared" si="2"/>
        <v>0</v>
      </c>
      <c r="Z56" s="101">
        <f t="shared" si="15"/>
        <v>0</v>
      </c>
      <c r="AA56" s="103">
        <f t="shared" si="3"/>
        <v>0</v>
      </c>
      <c r="AB56" s="101">
        <f t="shared" si="16"/>
        <v>0</v>
      </c>
      <c r="AC56" s="98">
        <f>'Юнит 14'!AC56+'Юнит 15'!AC56+'Юнит 16'!AC56+'Юнит 17'!AC56+'Юнит 18'!AC56</f>
        <v>0</v>
      </c>
      <c r="AD56" s="103">
        <f t="shared" si="4"/>
        <v>0</v>
      </c>
      <c r="AE56" s="98">
        <f>'Юнит 14'!AE56+'Юнит 15'!AE56+'Юнит 16'!AE56+'Юнит 17'!AE56+'Юнит 18'!AE56</f>
        <v>0</v>
      </c>
      <c r="AF56" s="98">
        <f>'Юнит 14'!AF56+'Юнит 15'!AF56+'Юнит 16'!AF56+'Юнит 17'!AF56+'Юнит 18'!AF56</f>
        <v>0</v>
      </c>
      <c r="AG56" s="98">
        <f>'Юнит 14'!AG56+'Юнит 15'!AG56+'Юнит 16'!AG56+'Юнит 17'!AG56+'Юнит 18'!AG56</f>
        <v>0</v>
      </c>
      <c r="AH56" s="102"/>
      <c r="AI56" s="98">
        <f>'Юнит 14'!AI56+'Юнит 15'!AI56+'Юнит 16'!AI56+'Юнит 17'!AI56+'Юнит 18'!AI56</f>
        <v>191.02561270325239</v>
      </c>
      <c r="AJ56" s="98">
        <f>'Юнит 14'!AJ56+'Юнит 15'!AJ56+'Юнит 16'!AJ56+'Юнит 17'!AJ56+'Юнит 18'!AJ56</f>
        <v>0</v>
      </c>
      <c r="AK56" s="98">
        <f>'Юнит 14'!AK56+'Юнит 15'!AK56+'Юнит 16'!AK56+'Юнит 17'!AK56+'Юнит 18'!AK56</f>
        <v>0</v>
      </c>
      <c r="AL56" s="105">
        <f t="shared" si="17"/>
        <v>-191.02561270325239</v>
      </c>
      <c r="AM56" s="106"/>
      <c r="AN56" s="107">
        <f t="shared" si="5"/>
        <v>0</v>
      </c>
      <c r="AO56" s="108">
        <f t="shared" si="6"/>
        <v>188.89</v>
      </c>
      <c r="AP56" s="108">
        <f t="shared" si="7"/>
        <v>0</v>
      </c>
      <c r="AQ56" s="108">
        <f t="shared" si="18"/>
        <v>0</v>
      </c>
      <c r="AR56" s="108">
        <f t="shared" si="19"/>
        <v>0</v>
      </c>
      <c r="AS56" s="108">
        <f t="array" ref="AS56">_xlfn.IFS(S56=0,AL56,S56&lt;0,AL56/-S56,S56&gt;0,AL56/S56)</f>
        <v>-191.02561270325239</v>
      </c>
      <c r="AT56" s="103">
        <f t="shared" si="21"/>
        <v>0</v>
      </c>
      <c r="AU56" s="103">
        <f t="shared" si="22"/>
        <v>-1.0113061183929928</v>
      </c>
      <c r="AV56" s="109"/>
      <c r="AW56" s="104">
        <f t="shared" si="10"/>
        <v>-7449.9988954268429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422"/>
      <c r="O57" s="115"/>
      <c r="P57" s="115"/>
      <c r="Q57" s="113"/>
      <c r="R57" s="113"/>
      <c r="S57" s="115"/>
      <c r="T57" s="113"/>
      <c r="U57" s="113"/>
      <c r="V57" s="115"/>
      <c r="W57" s="113"/>
      <c r="X57" s="113"/>
      <c r="Y57" s="270"/>
      <c r="Z57" s="115"/>
      <c r="AA57" s="117"/>
      <c r="AB57" s="115"/>
      <c r="AC57" s="113"/>
      <c r="AD57" s="117"/>
      <c r="AE57" s="113"/>
      <c r="AF57" s="113"/>
      <c r="AG57" s="113"/>
      <c r="AH57" s="116"/>
      <c r="AI57" s="113"/>
      <c r="AJ57" s="113"/>
      <c r="AK57" s="113"/>
      <c r="AL57" s="120"/>
      <c r="AM57" s="121"/>
      <c r="AN57" s="122">
        <f t="shared" ref="AN57:AU57" si="23">AVERAGE(AN3:AN56)</f>
        <v>1049.0924715168276</v>
      </c>
      <c r="AO57" s="122">
        <f t="shared" si="23"/>
        <v>160.80574074074084</v>
      </c>
      <c r="AP57" s="122">
        <f t="shared" si="23"/>
        <v>382.3799966190756</v>
      </c>
      <c r="AQ57" s="122">
        <f t="shared" si="23"/>
        <v>155.6327189438322</v>
      </c>
      <c r="AR57" s="122">
        <f t="shared" si="23"/>
        <v>241.0561843643909</v>
      </c>
      <c r="AS57" s="122">
        <f t="shared" si="23"/>
        <v>36.779223383222856</v>
      </c>
      <c r="AT57" s="123">
        <f t="shared" si="23"/>
        <v>8.4498500075755822E-2</v>
      </c>
      <c r="AU57" s="122">
        <f t="shared" si="23"/>
        <v>0.62267997993484581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6491</v>
      </c>
      <c r="F58" s="127">
        <f>SUM(F3:F56)</f>
        <v>575</v>
      </c>
      <c r="G58" s="127">
        <f>SUM(G3:G56)</f>
        <v>140</v>
      </c>
      <c r="H58" s="127">
        <f>SUM(H3:H56)</f>
        <v>5776</v>
      </c>
      <c r="I58" s="127"/>
      <c r="J58" s="127">
        <f>SUM(J3:J56)</f>
        <v>867710.21000000008</v>
      </c>
      <c r="K58" s="127"/>
      <c r="L58" s="127">
        <f>SUM(L3:L56)</f>
        <v>5127</v>
      </c>
      <c r="M58" s="127"/>
      <c r="N58" s="423"/>
      <c r="O58" s="127"/>
      <c r="P58" s="127"/>
      <c r="Q58" s="127">
        <f>SUM(Q3:Q56)</f>
        <v>3220</v>
      </c>
      <c r="R58" s="127">
        <f>SUM(R3:R56)</f>
        <v>-68</v>
      </c>
      <c r="S58" s="127">
        <f t="shared" ref="S58:AB58" si="24">SUM(S3:S56)</f>
        <v>3152</v>
      </c>
      <c r="T58" s="127">
        <f>SUM(T3:T56)</f>
        <v>2788775.9899999984</v>
      </c>
      <c r="U58" s="127">
        <f>SUM(U3:U56)</f>
        <v>-58451.49</v>
      </c>
      <c r="V58" s="127">
        <f t="shared" si="24"/>
        <v>2730324.4999999981</v>
      </c>
      <c r="W58" s="127">
        <f>SUM(W3:W56)</f>
        <v>4123699.13</v>
      </c>
      <c r="X58" s="127">
        <f>SUM(X3:X56)</f>
        <v>-87951.7</v>
      </c>
      <c r="Y58" s="271">
        <f t="shared" si="24"/>
        <v>4035747.4299999997</v>
      </c>
      <c r="Z58" s="127">
        <f t="shared" si="24"/>
        <v>0</v>
      </c>
      <c r="AA58" s="128">
        <f t="shared" si="24"/>
        <v>0.99999999999999978</v>
      </c>
      <c r="AB58" s="129">
        <f t="shared" si="24"/>
        <v>419768.43000000011</v>
      </c>
      <c r="AC58" s="127">
        <f>SUM(AC3:AC56)</f>
        <v>1522791.0699999994</v>
      </c>
      <c r="AD58" s="128">
        <f>AC58/Y58</f>
        <v>0.37732566182913968</v>
      </c>
      <c r="AE58" s="127">
        <f>SUM(AE3:AE56)</f>
        <v>454449.3899999999</v>
      </c>
      <c r="AF58" s="127">
        <f>SUM(AF3:AF56)</f>
        <v>581933</v>
      </c>
      <c r="AG58" s="127">
        <f>SUM(AG3:AG56)</f>
        <v>788</v>
      </c>
      <c r="AH58" s="127">
        <f t="shared" ref="AH58:AL58" si="25">SUM(AH3:AH56)</f>
        <v>0</v>
      </c>
      <c r="AI58" s="127">
        <f>SUM(AI3:AI56)</f>
        <v>32655.092770351024</v>
      </c>
      <c r="AJ58" s="127">
        <f>SUM(AJ3:AJ56)</f>
        <v>1517</v>
      </c>
      <c r="AK58" s="127">
        <f>SUM(AK3:AK56)</f>
        <v>27303.245000000003</v>
      </c>
      <c r="AL58" s="127">
        <f t="shared" si="25"/>
        <v>994542.20222964918</v>
      </c>
      <c r="AM58" s="130"/>
      <c r="AN58" s="127"/>
      <c r="AO58" s="127"/>
      <c r="AP58" s="127"/>
      <c r="AQ58" s="127"/>
      <c r="AR58" s="127">
        <f>(AF58+AG58)/Q58</f>
        <v>180.9692546583851</v>
      </c>
      <c r="AS58" s="127"/>
      <c r="AT58" s="127"/>
      <c r="AU58" s="127"/>
      <c r="AV58" s="131"/>
      <c r="AW58" s="127">
        <f>SUM(AW3:AW6)</f>
        <v>1260328.8289209432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421"/>
      <c r="O59" s="102"/>
      <c r="P59" s="102"/>
      <c r="Q59" s="98"/>
      <c r="R59" s="98"/>
      <c r="S59" s="102"/>
      <c r="T59" s="98"/>
      <c r="U59" s="98"/>
      <c r="V59" s="102"/>
      <c r="W59" s="98"/>
      <c r="X59" s="98"/>
      <c r="Y59" s="272"/>
      <c r="Z59" s="102"/>
      <c r="AA59" s="134"/>
      <c r="AB59" s="102"/>
      <c r="AC59" s="98"/>
      <c r="AD59" s="134"/>
      <c r="AE59" s="98"/>
      <c r="AF59" s="98"/>
      <c r="AG59" s="98"/>
      <c r="AH59" s="473"/>
      <c r="AI59" s="98"/>
      <c r="AJ59" s="98"/>
      <c r="AK59" s="98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26">SUM(F60:H60)</f>
        <v>0</v>
      </c>
      <c r="F60" s="101">
        <f>'Юнит 18'!F60</f>
        <v>0</v>
      </c>
      <c r="G60" s="101">
        <f>'Юнит 18'!G60</f>
        <v>0</v>
      </c>
      <c r="H60" s="101">
        <f>'Юнит 18'!H60</f>
        <v>0</v>
      </c>
      <c r="I60" s="101">
        <v>533.55999999999995</v>
      </c>
      <c r="J60" s="101">
        <f t="shared" ref="J60:J66" si="27">E60*I60</f>
        <v>0</v>
      </c>
      <c r="K60" s="98">
        <f>'Юнит 18'!K60</f>
        <v>0</v>
      </c>
      <c r="L60" s="98">
        <f>'Юнит 14'!L60+'Юнит 15'!L60+'Юнит 16'!L60+'Юнит 17'!L60+'Юнит 18'!L60</f>
        <v>0</v>
      </c>
      <c r="M60" s="98"/>
      <c r="N60" s="421"/>
      <c r="O60" s="429" t="e">
        <f t="shared" ref="O60:O66" si="28">S60/L60</f>
        <v>#DIV/0!</v>
      </c>
      <c r="P60" s="101">
        <f t="shared" ref="P60:P66" si="29">S60/7</f>
        <v>0</v>
      </c>
      <c r="Q60" s="98">
        <f>'Юнит 14'!Q60+'Юнит 15'!Q60+'Юнит 16'!Q60+'Юнит 17'!Q60+'Юнит 18'!Q60</f>
        <v>0</v>
      </c>
      <c r="R60" s="98">
        <f>'Юнит 14'!R60+'Юнит 15'!R60+'Юнит 16'!R60+'Юнит 17'!R60+'Юнит 18'!R60</f>
        <v>0</v>
      </c>
      <c r="S60" s="101">
        <f t="shared" ref="S60:S66" si="30">Q60+R60</f>
        <v>0</v>
      </c>
      <c r="T60" s="98">
        <f>'Юнит 14'!T60+'Юнит 15'!T60+'Юнит 16'!T60+'Юнит 17'!T60+'Юнит 18'!T60</f>
        <v>0</v>
      </c>
      <c r="U60" s="98">
        <f>'Юнит 14'!U60+'Юнит 15'!U60+'Юнит 16'!U60+'Юнит 17'!U60+'Юнит 18'!U60</f>
        <v>0</v>
      </c>
      <c r="V60" s="101">
        <f t="shared" ref="V60:V66" si="31">T60+U60</f>
        <v>0</v>
      </c>
      <c r="W60" s="98">
        <f>'Юнит 14'!W60+'Юнит 15'!W60+'Юнит 16'!W60+'Юнит 17'!W60+'Юнит 18'!W60</f>
        <v>0</v>
      </c>
      <c r="X60" s="98">
        <f>'Юнит 14'!X60+'Юнит 15'!X60+'Юнит 16'!X60+'Юнит 17'!X60+'Юнит 18'!X60</f>
        <v>0</v>
      </c>
      <c r="Y60" s="269">
        <f t="shared" ref="Y60:Y66" si="32">W60+X60</f>
        <v>0</v>
      </c>
      <c r="Z60" s="101">
        <f t="shared" ref="Z60:Z66" si="33">L60*M60*N60/100</f>
        <v>0</v>
      </c>
      <c r="AA60" s="103" t="e">
        <f>Y60/#REF!</f>
        <v>#REF!</v>
      </c>
      <c r="AB60" s="101">
        <f t="shared" ref="AB60:AB66" si="34">S60*I60</f>
        <v>0</v>
      </c>
      <c r="AC60" s="98">
        <f>'Юнит 14'!AC60+'Юнит 15'!AC60+'Юнит 16'!AC60+'Юнит 17'!AC60+'Юнит 18'!AC60</f>
        <v>0</v>
      </c>
      <c r="AD60" s="103">
        <f t="shared" ref="AD60:AD66" si="35">IF(Y60=0,0,AC60/Y60)</f>
        <v>0</v>
      </c>
      <c r="AE60" s="98">
        <f>'Юнит 14'!AE60+'Юнит 15'!AE60+'Юнит 16'!AE60+'Юнит 17'!AE60+'Юнит 18'!AE60</f>
        <v>0</v>
      </c>
      <c r="AF60" s="98">
        <f>'Юнит 14'!AF60+'Юнит 15'!AF60+'Юнит 16'!AF60+'Юнит 17'!AF60+'Юнит 18'!AF60</f>
        <v>0</v>
      </c>
      <c r="AG60" s="98">
        <f>'Юнит 14'!AG60+'Юнит 15'!AG60+'Юнит 16'!AG60+'Юнит 17'!AG60+'Юнит 18'!AG60</f>
        <v>0</v>
      </c>
      <c r="AH60" s="102"/>
      <c r="AI60" s="98">
        <f>'Юнит 14'!AI60+'Юнит 15'!AI60+'Юнит 16'!AI60+'Юнит 17'!AI60+'Юнит 18'!AI60</f>
        <v>0</v>
      </c>
      <c r="AJ60" s="98">
        <f>'Юнит 14'!AJ60+'Юнит 15'!AJ60+'Юнит 16'!AJ60+'Юнит 17'!AJ60+'Юнит 18'!AJ60</f>
        <v>0</v>
      </c>
      <c r="AK60" s="98">
        <f>'Юнит 14'!AK60+'Юнит 15'!AK60+'Юнит 16'!AK60+'Юнит 17'!AK60+'Юнит 18'!AK60</f>
        <v>0</v>
      </c>
      <c r="AL60" s="105">
        <f t="shared" ref="AL60:AL66" si="36">Y60-AB60-AC60-AE60-AF60-AG60-AH60-AI60-AK60-AJ60</f>
        <v>0</v>
      </c>
      <c r="AM60" s="106"/>
      <c r="AN60" s="107">
        <f t="shared" ref="AN60:AN66" si="37">IF(S60=0,0,Y60/S60)</f>
        <v>0</v>
      </c>
      <c r="AO60" s="108">
        <f t="shared" ref="AO60:AO66" si="38">I60</f>
        <v>533.55999999999995</v>
      </c>
      <c r="AP60" s="108">
        <f t="shared" ref="AP60:AP66" si="39">IF(S60=0,0,AC60/S60)</f>
        <v>0</v>
      </c>
      <c r="AQ60" s="108">
        <f t="shared" ref="AQ60:AQ66" si="40">IF(Q60=0,AE60/1,AE60/Q60)</f>
        <v>0</v>
      </c>
      <c r="AR60" s="108">
        <f t="shared" ref="AR60:AR66" si="41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42">IF(AN60=0,0,AS60/AN60)</f>
        <v>0</v>
      </c>
      <c r="AU60" s="103">
        <f t="shared" ref="AU60:AU66" si="43">IF(AO60=0,0,AS60/AO60)</f>
        <v>0</v>
      </c>
      <c r="AV60" s="109"/>
      <c r="AW60" s="104">
        <f t="shared" ref="AW60:AW66" si="44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26"/>
        <v>2</v>
      </c>
      <c r="F61" s="101" t="str">
        <f>'Юнит 18'!F61</f>
        <v/>
      </c>
      <c r="G61" s="101" t="str">
        <f>'Юнит 18'!G61</f>
        <v/>
      </c>
      <c r="H61" s="101">
        <f>'Юнит 18'!H61</f>
        <v>2</v>
      </c>
      <c r="I61" s="101">
        <v>533.55999999999995</v>
      </c>
      <c r="J61" s="101">
        <f t="shared" si="27"/>
        <v>1067.1199999999999</v>
      </c>
      <c r="K61" s="98">
        <f>'Юнит 18'!K61</f>
        <v>0</v>
      </c>
      <c r="L61" s="98">
        <f>'Юнит 14'!L61+'Юнит 15'!L61+'Юнит 16'!L61+'Юнит 17'!L61+'Юнит 18'!L61</f>
        <v>0</v>
      </c>
      <c r="M61" s="98"/>
      <c r="N61" s="421"/>
      <c r="O61" s="429" t="e">
        <f t="shared" si="28"/>
        <v>#DIV/0!</v>
      </c>
      <c r="P61" s="101">
        <f t="shared" si="29"/>
        <v>0</v>
      </c>
      <c r="Q61" s="98">
        <f>'Юнит 14'!Q61+'Юнит 15'!Q61+'Юнит 16'!Q61+'Юнит 17'!Q61+'Юнит 18'!Q61</f>
        <v>0</v>
      </c>
      <c r="R61" s="98">
        <f>'Юнит 14'!R61+'Юнит 15'!R61+'Юнит 16'!R61+'Юнит 17'!R61+'Юнит 18'!R61</f>
        <v>0</v>
      </c>
      <c r="S61" s="101">
        <f t="shared" si="30"/>
        <v>0</v>
      </c>
      <c r="T61" s="98">
        <f>'Юнит 14'!T61+'Юнит 15'!T61+'Юнит 16'!T61+'Юнит 17'!T61+'Юнит 18'!T61</f>
        <v>0</v>
      </c>
      <c r="U61" s="98">
        <f>'Юнит 14'!U61+'Юнит 15'!U61+'Юнит 16'!U61+'Юнит 17'!U61+'Юнит 18'!U61</f>
        <v>0</v>
      </c>
      <c r="V61" s="101">
        <f t="shared" si="31"/>
        <v>0</v>
      </c>
      <c r="W61" s="98">
        <f>'Юнит 14'!W61+'Юнит 15'!W61+'Юнит 16'!W61+'Юнит 17'!W61+'Юнит 18'!W61</f>
        <v>0</v>
      </c>
      <c r="X61" s="98">
        <f>'Юнит 14'!X61+'Юнит 15'!X61+'Юнит 16'!X61+'Юнит 17'!X61+'Юнит 18'!X61</f>
        <v>0</v>
      </c>
      <c r="Y61" s="269">
        <f t="shared" si="32"/>
        <v>0</v>
      </c>
      <c r="Z61" s="101">
        <f t="shared" si="33"/>
        <v>0</v>
      </c>
      <c r="AA61" s="103" t="e">
        <f>Y61/#REF!</f>
        <v>#REF!</v>
      </c>
      <c r="AB61" s="101">
        <f t="shared" si="34"/>
        <v>0</v>
      </c>
      <c r="AC61" s="98">
        <f>'Юнит 14'!AC61+'Юнит 15'!AC61+'Юнит 16'!AC61+'Юнит 17'!AC61+'Юнит 18'!AC61</f>
        <v>0</v>
      </c>
      <c r="AD61" s="103">
        <f t="shared" si="35"/>
        <v>0</v>
      </c>
      <c r="AE61" s="98">
        <f>'Юнит 14'!AE61+'Юнит 15'!AE61+'Юнит 16'!AE61+'Юнит 17'!AE61+'Юнит 18'!AE61</f>
        <v>0</v>
      </c>
      <c r="AF61" s="98">
        <f>'Юнит 14'!AF61+'Юнит 15'!AF61+'Юнит 16'!AF61+'Юнит 17'!AF61+'Юнит 18'!AF61</f>
        <v>0</v>
      </c>
      <c r="AG61" s="98">
        <f>'Юнит 14'!AG61+'Юнит 15'!AG61+'Юнит 16'!AG61+'Юнит 17'!AG61+'Юнит 18'!AG61</f>
        <v>0</v>
      </c>
      <c r="AH61" s="102"/>
      <c r="AI61" s="98">
        <f>'Юнит 14'!AI61+'Юнит 15'!AI61+'Юнит 16'!AI61+'Юнит 17'!AI61+'Юнит 18'!AI61</f>
        <v>9.7961852668334544</v>
      </c>
      <c r="AJ61" s="98">
        <f>'Юнит 14'!AJ61+'Юнит 15'!AJ61+'Юнит 16'!AJ61+'Юнит 17'!AJ61+'Юнит 18'!AJ61</f>
        <v>0</v>
      </c>
      <c r="AK61" s="98">
        <f>'Юнит 14'!AK61+'Юнит 15'!AK61+'Юнит 16'!AK61+'Юнит 17'!AK61+'Юнит 18'!AK61</f>
        <v>0</v>
      </c>
      <c r="AL61" s="105">
        <f t="shared" si="36"/>
        <v>-9.7961852668334544</v>
      </c>
      <c r="AM61" s="106"/>
      <c r="AN61" s="107">
        <f t="shared" si="37"/>
        <v>0</v>
      </c>
      <c r="AO61" s="108">
        <f t="shared" si="38"/>
        <v>533.55999999999995</v>
      </c>
      <c r="AP61" s="108">
        <f t="shared" si="39"/>
        <v>0</v>
      </c>
      <c r="AQ61" s="108">
        <f t="shared" si="40"/>
        <v>0</v>
      </c>
      <c r="AR61" s="108">
        <f t="shared" si="41"/>
        <v>0</v>
      </c>
      <c r="AS61" s="108">
        <f t="array" ref="AS61">_xlfn.IFS(S61=0,AL61,S61&lt;0,AL61/-S61,S61&gt;0,AL61/S61)</f>
        <v>-9.7961852668334544</v>
      </c>
      <c r="AT61" s="103">
        <f t="shared" si="42"/>
        <v>0</v>
      </c>
      <c r="AU61" s="103">
        <f t="shared" si="43"/>
        <v>-1.8360044356461235E-2</v>
      </c>
      <c r="AV61" s="109"/>
      <c r="AW61" s="104">
        <f t="shared" si="44"/>
        <v>-19.592370533666909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26"/>
        <v>0</v>
      </c>
      <c r="F62" s="101">
        <f>'Юнит 18'!F62</f>
        <v>0</v>
      </c>
      <c r="G62" s="101">
        <f>'Юнит 18'!G62</f>
        <v>0</v>
      </c>
      <c r="H62" s="101">
        <f>'Юнит 18'!H62</f>
        <v>0</v>
      </c>
      <c r="I62" s="101">
        <v>533.55999999999995</v>
      </c>
      <c r="J62" s="101">
        <f t="shared" si="27"/>
        <v>0</v>
      </c>
      <c r="K62" s="98">
        <f>'Юнит 18'!K62</f>
        <v>0</v>
      </c>
      <c r="L62" s="98">
        <f>'Юнит 14'!L62+'Юнит 15'!L62+'Юнит 16'!L62+'Юнит 17'!L62+'Юнит 18'!L62</f>
        <v>0</v>
      </c>
      <c r="M62" s="98"/>
      <c r="N62" s="421"/>
      <c r="O62" s="429" t="e">
        <f t="shared" si="28"/>
        <v>#DIV/0!</v>
      </c>
      <c r="P62" s="101">
        <f t="shared" si="29"/>
        <v>0</v>
      </c>
      <c r="Q62" s="98">
        <f>'Юнит 14'!Q62+'Юнит 15'!Q62+'Юнит 16'!Q62+'Юнит 17'!Q62+'Юнит 18'!Q62</f>
        <v>0</v>
      </c>
      <c r="R62" s="98">
        <f>'Юнит 14'!R62+'Юнит 15'!R62+'Юнит 16'!R62+'Юнит 17'!R62+'Юнит 18'!R62</f>
        <v>0</v>
      </c>
      <c r="S62" s="101">
        <f t="shared" si="30"/>
        <v>0</v>
      </c>
      <c r="T62" s="98">
        <f>'Юнит 14'!T62+'Юнит 15'!T62+'Юнит 16'!T62+'Юнит 17'!T62+'Юнит 18'!T62</f>
        <v>0</v>
      </c>
      <c r="U62" s="98">
        <f>'Юнит 14'!U62+'Юнит 15'!U62+'Юнит 16'!U62+'Юнит 17'!U62+'Юнит 18'!U62</f>
        <v>0</v>
      </c>
      <c r="V62" s="101">
        <f t="shared" si="31"/>
        <v>0</v>
      </c>
      <c r="W62" s="98">
        <f>'Юнит 14'!W62+'Юнит 15'!W62+'Юнит 16'!W62+'Юнит 17'!W62+'Юнит 18'!W62</f>
        <v>0</v>
      </c>
      <c r="X62" s="98">
        <f>'Юнит 14'!X62+'Юнит 15'!X62+'Юнит 16'!X62+'Юнит 17'!X62+'Юнит 18'!X62</f>
        <v>0</v>
      </c>
      <c r="Y62" s="269">
        <f t="shared" si="32"/>
        <v>0</v>
      </c>
      <c r="Z62" s="101">
        <f t="shared" si="33"/>
        <v>0</v>
      </c>
      <c r="AA62" s="103" t="e">
        <f>Y62/#REF!</f>
        <v>#REF!</v>
      </c>
      <c r="AB62" s="101">
        <f t="shared" si="34"/>
        <v>0</v>
      </c>
      <c r="AC62" s="98">
        <f>'Юнит 14'!AC62+'Юнит 15'!AC62+'Юнит 16'!AC62+'Юнит 17'!AC62+'Юнит 18'!AC62</f>
        <v>0</v>
      </c>
      <c r="AD62" s="103">
        <f t="shared" si="35"/>
        <v>0</v>
      </c>
      <c r="AE62" s="98">
        <f>'Юнит 14'!AE62+'Юнит 15'!AE62+'Юнит 16'!AE62+'Юнит 17'!AE62+'Юнит 18'!AE62</f>
        <v>0</v>
      </c>
      <c r="AF62" s="98">
        <f>'Юнит 14'!AF62+'Юнит 15'!AF62+'Юнит 16'!AF62+'Юнит 17'!AF62+'Юнит 18'!AF62</f>
        <v>0</v>
      </c>
      <c r="AG62" s="98">
        <f>'Юнит 14'!AG62+'Юнит 15'!AG62+'Юнит 16'!AG62+'Юнит 17'!AG62+'Юнит 18'!AG62</f>
        <v>0</v>
      </c>
      <c r="AH62" s="102"/>
      <c r="AI62" s="98">
        <f>'Юнит 14'!AI62+'Юнит 15'!AI62+'Юнит 16'!AI62+'Юнит 17'!AI62+'Юнит 18'!AI62</f>
        <v>0</v>
      </c>
      <c r="AJ62" s="98">
        <f>'Юнит 14'!AJ62+'Юнит 15'!AJ62+'Юнит 16'!AJ62+'Юнит 17'!AJ62+'Юнит 18'!AJ62</f>
        <v>0</v>
      </c>
      <c r="AK62" s="98">
        <f>'Юнит 14'!AK62+'Юнит 15'!AK62+'Юнит 16'!AK62+'Юнит 17'!AK62+'Юнит 18'!AK62</f>
        <v>0</v>
      </c>
      <c r="AL62" s="105">
        <f t="shared" si="36"/>
        <v>0</v>
      </c>
      <c r="AM62" s="106"/>
      <c r="AN62" s="107">
        <f t="shared" si="37"/>
        <v>0</v>
      </c>
      <c r="AO62" s="108">
        <f t="shared" si="38"/>
        <v>533.55999999999995</v>
      </c>
      <c r="AP62" s="108">
        <f t="shared" si="39"/>
        <v>0</v>
      </c>
      <c r="AQ62" s="108">
        <f t="shared" si="40"/>
        <v>0</v>
      </c>
      <c r="AR62" s="108">
        <f t="shared" si="41"/>
        <v>0</v>
      </c>
      <c r="AS62" s="108">
        <f t="array" ref="AS62">_xlfn.IFS(S62=0,AL62,S62&lt;0,AL62/-S62,S62&gt;0,AL62/S62)</f>
        <v>0</v>
      </c>
      <c r="AT62" s="103">
        <f t="shared" si="42"/>
        <v>0</v>
      </c>
      <c r="AU62" s="103">
        <f t="shared" si="43"/>
        <v>0</v>
      </c>
      <c r="AV62" s="109"/>
      <c r="AW62" s="104">
        <f t="shared" si="44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26"/>
        <v>1</v>
      </c>
      <c r="F63" s="101" t="str">
        <f>'Юнит 18'!F63</f>
        <v/>
      </c>
      <c r="G63" s="101" t="str">
        <f>'Юнит 18'!G63</f>
        <v/>
      </c>
      <c r="H63" s="101">
        <f>'Юнит 18'!H63</f>
        <v>1</v>
      </c>
      <c r="I63" s="101">
        <v>326.89</v>
      </c>
      <c r="J63" s="101">
        <f t="shared" si="27"/>
        <v>326.89</v>
      </c>
      <c r="K63" s="98">
        <f>'Юнит 18'!K63</f>
        <v>0</v>
      </c>
      <c r="L63" s="98">
        <f>'Юнит 14'!L63+'Юнит 15'!L63+'Юнит 16'!L63+'Юнит 17'!L63+'Юнит 18'!L63</f>
        <v>0</v>
      </c>
      <c r="M63" s="98"/>
      <c r="N63" s="421"/>
      <c r="O63" s="429" t="e">
        <f t="shared" si="28"/>
        <v>#DIV/0!</v>
      </c>
      <c r="P63" s="101">
        <f t="shared" si="29"/>
        <v>0</v>
      </c>
      <c r="Q63" s="98">
        <f>'Юнит 14'!Q63+'Юнит 15'!Q63+'Юнит 16'!Q63+'Юнит 17'!Q63+'Юнит 18'!Q63</f>
        <v>0</v>
      </c>
      <c r="R63" s="98">
        <f>'Юнит 14'!R63+'Юнит 15'!R63+'Юнит 16'!R63+'Юнит 17'!R63+'Юнит 18'!R63</f>
        <v>0</v>
      </c>
      <c r="S63" s="101">
        <f t="shared" si="30"/>
        <v>0</v>
      </c>
      <c r="T63" s="98">
        <f>'Юнит 14'!T63+'Юнит 15'!T63+'Юнит 16'!T63+'Юнит 17'!T63+'Юнит 18'!T63</f>
        <v>0</v>
      </c>
      <c r="U63" s="98">
        <f>'Юнит 14'!U63+'Юнит 15'!U63+'Юнит 16'!U63+'Юнит 17'!U63+'Юнит 18'!U63</f>
        <v>0</v>
      </c>
      <c r="V63" s="101">
        <f t="shared" si="31"/>
        <v>0</v>
      </c>
      <c r="W63" s="98">
        <f>'Юнит 14'!W63+'Юнит 15'!W63+'Юнит 16'!W63+'Юнит 17'!W63+'Юнит 18'!W63</f>
        <v>0</v>
      </c>
      <c r="X63" s="98">
        <f>'Юнит 14'!X63+'Юнит 15'!X63+'Юнит 16'!X63+'Юнит 17'!X63+'Юнит 18'!X63</f>
        <v>0</v>
      </c>
      <c r="Y63" s="269">
        <f t="shared" si="32"/>
        <v>0</v>
      </c>
      <c r="Z63" s="101">
        <f t="shared" si="33"/>
        <v>0</v>
      </c>
      <c r="AA63" s="103" t="e">
        <f>Y63/#REF!</f>
        <v>#REF!</v>
      </c>
      <c r="AB63" s="101">
        <f t="shared" si="34"/>
        <v>0</v>
      </c>
      <c r="AC63" s="98">
        <f>'Юнит 14'!AC63+'Юнит 15'!AC63+'Юнит 16'!AC63+'Юнит 17'!AC63+'Юнит 18'!AC63</f>
        <v>0</v>
      </c>
      <c r="AD63" s="103">
        <f t="shared" si="35"/>
        <v>0</v>
      </c>
      <c r="AE63" s="98">
        <f>'Юнит 14'!AE63+'Юнит 15'!AE63+'Юнит 16'!AE63+'Юнит 17'!AE63+'Юнит 18'!AE63</f>
        <v>0</v>
      </c>
      <c r="AF63" s="98">
        <f>'Юнит 14'!AF63+'Юнит 15'!AF63+'Юнит 16'!AF63+'Юнит 17'!AF63+'Юнит 18'!AF63</f>
        <v>0</v>
      </c>
      <c r="AG63" s="98">
        <f>'Юнит 14'!AG63+'Юнит 15'!AG63+'Юнит 16'!AG63+'Юнит 17'!AG63+'Юнит 18'!AG63</f>
        <v>0</v>
      </c>
      <c r="AH63" s="102"/>
      <c r="AI63" s="98">
        <f>'Юнит 14'!AI63+'Юнит 15'!AI63+'Юнит 16'!AI63+'Юнит 17'!AI63+'Юнит 18'!AI63</f>
        <v>4.8980926334167272</v>
      </c>
      <c r="AJ63" s="98">
        <f>'Юнит 14'!AJ63+'Юнит 15'!AJ63+'Юнит 16'!AJ63+'Юнит 17'!AJ63+'Юнит 18'!AJ63</f>
        <v>0</v>
      </c>
      <c r="AK63" s="98">
        <f>'Юнит 14'!AK63+'Юнит 15'!AK63+'Юнит 16'!AK63+'Юнит 17'!AK63+'Юнит 18'!AK63</f>
        <v>0</v>
      </c>
      <c r="AL63" s="105">
        <f t="shared" si="36"/>
        <v>-4.8980926334167272</v>
      </c>
      <c r="AM63" s="106"/>
      <c r="AN63" s="107">
        <f t="shared" si="37"/>
        <v>0</v>
      </c>
      <c r="AO63" s="108">
        <f t="shared" si="38"/>
        <v>326.89</v>
      </c>
      <c r="AP63" s="108">
        <f t="shared" si="39"/>
        <v>0</v>
      </c>
      <c r="AQ63" s="108">
        <f t="shared" si="40"/>
        <v>0</v>
      </c>
      <c r="AR63" s="108">
        <f t="shared" si="41"/>
        <v>0</v>
      </c>
      <c r="AS63" s="108">
        <f t="array" ref="AS63">_xlfn.IFS(S63=0,AL63,S63&lt;0,AL63/-S63,S63&gt;0,AL63/S63)</f>
        <v>-4.8980926334167272</v>
      </c>
      <c r="AT63" s="103">
        <f t="shared" si="42"/>
        <v>0</v>
      </c>
      <c r="AU63" s="103">
        <f t="shared" si="43"/>
        <v>-1.4983917016172802E-2</v>
      </c>
      <c r="AV63" s="109"/>
      <c r="AW63" s="104">
        <f t="shared" si="44"/>
        <v>-4.8980926334167272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26"/>
        <v>8</v>
      </c>
      <c r="F64" s="101" t="str">
        <f>'Юнит 18'!F64</f>
        <v/>
      </c>
      <c r="G64" s="101" t="str">
        <f>'Юнит 18'!G64</f>
        <v/>
      </c>
      <c r="H64" s="101">
        <f>'Юнит 18'!H64</f>
        <v>8</v>
      </c>
      <c r="I64" s="101">
        <v>326.89</v>
      </c>
      <c r="J64" s="101">
        <f t="shared" si="27"/>
        <v>2615.12</v>
      </c>
      <c r="K64" s="98">
        <f>'Юнит 18'!K64</f>
        <v>0</v>
      </c>
      <c r="L64" s="98">
        <f>'Юнит 14'!L64+'Юнит 15'!L64+'Юнит 16'!L64+'Юнит 17'!L64+'Юнит 18'!L64</f>
        <v>0</v>
      </c>
      <c r="M64" s="98"/>
      <c r="N64" s="421"/>
      <c r="O64" s="429" t="e">
        <f t="shared" si="28"/>
        <v>#DIV/0!</v>
      </c>
      <c r="P64" s="101">
        <f t="shared" si="29"/>
        <v>0</v>
      </c>
      <c r="Q64" s="98">
        <f>'Юнит 14'!Q64+'Юнит 15'!Q64+'Юнит 16'!Q64+'Юнит 17'!Q64+'Юнит 18'!Q64</f>
        <v>0</v>
      </c>
      <c r="R64" s="98">
        <f>'Юнит 14'!R64+'Юнит 15'!R64+'Юнит 16'!R64+'Юнит 17'!R64+'Юнит 18'!R64</f>
        <v>0</v>
      </c>
      <c r="S64" s="101">
        <f t="shared" si="30"/>
        <v>0</v>
      </c>
      <c r="T64" s="98">
        <f>'Юнит 14'!T64+'Юнит 15'!T64+'Юнит 16'!T64+'Юнит 17'!T64+'Юнит 18'!T64</f>
        <v>0</v>
      </c>
      <c r="U64" s="98">
        <f>'Юнит 14'!U64+'Юнит 15'!U64+'Юнит 16'!U64+'Юнит 17'!U64+'Юнит 18'!U64</f>
        <v>0</v>
      </c>
      <c r="V64" s="101">
        <f t="shared" si="31"/>
        <v>0</v>
      </c>
      <c r="W64" s="98">
        <f>'Юнит 14'!W64+'Юнит 15'!W64+'Юнит 16'!W64+'Юнит 17'!W64+'Юнит 18'!W64</f>
        <v>0</v>
      </c>
      <c r="X64" s="98">
        <f>'Юнит 14'!X64+'Юнит 15'!X64+'Юнит 16'!X64+'Юнит 17'!X64+'Юнит 18'!X64</f>
        <v>0</v>
      </c>
      <c r="Y64" s="269">
        <f t="shared" si="32"/>
        <v>0</v>
      </c>
      <c r="Z64" s="101">
        <f t="shared" si="33"/>
        <v>0</v>
      </c>
      <c r="AA64" s="103" t="e">
        <f>Y64/#REF!</f>
        <v>#REF!</v>
      </c>
      <c r="AB64" s="101">
        <f t="shared" si="34"/>
        <v>0</v>
      </c>
      <c r="AC64" s="98">
        <f>'Юнит 14'!AC64+'Юнит 15'!AC64+'Юнит 16'!AC64+'Юнит 17'!AC64+'Юнит 18'!AC64</f>
        <v>0</v>
      </c>
      <c r="AD64" s="103">
        <f t="shared" si="35"/>
        <v>0</v>
      </c>
      <c r="AE64" s="98">
        <f>'Юнит 14'!AE64+'Юнит 15'!AE64+'Юнит 16'!AE64+'Юнит 17'!AE64+'Юнит 18'!AE64</f>
        <v>198.82</v>
      </c>
      <c r="AF64" s="98">
        <f>'Юнит 14'!AF64+'Юнит 15'!AF64+'Юнит 16'!AF64+'Юнит 17'!AF64+'Юнит 18'!AF64</f>
        <v>0</v>
      </c>
      <c r="AG64" s="98">
        <f>'Юнит 14'!AG64+'Юнит 15'!AG64+'Юнит 16'!AG64+'Юнит 17'!AG64+'Юнит 18'!AG64</f>
        <v>0</v>
      </c>
      <c r="AH64" s="102"/>
      <c r="AI64" s="98">
        <f>'Юнит 14'!AI64+'Юнит 15'!AI64+'Юнит 16'!AI64+'Юнит 17'!AI64+'Юнит 18'!AI64</f>
        <v>38.217661141192963</v>
      </c>
      <c r="AJ64" s="98">
        <f>'Юнит 14'!AJ64+'Юнит 15'!AJ64+'Юнит 16'!AJ64+'Юнит 17'!AJ64+'Юнит 18'!AJ64</f>
        <v>0</v>
      </c>
      <c r="AK64" s="98">
        <f>'Юнит 14'!AK64+'Юнит 15'!AK64+'Юнит 16'!AK64+'Юнит 17'!AK64+'Юнит 18'!AK64</f>
        <v>0</v>
      </c>
      <c r="AL64" s="105">
        <f t="shared" si="36"/>
        <v>-237.03766114119296</v>
      </c>
      <c r="AM64" s="106"/>
      <c r="AN64" s="107">
        <f t="shared" si="37"/>
        <v>0</v>
      </c>
      <c r="AO64" s="108">
        <f t="shared" si="38"/>
        <v>326.89</v>
      </c>
      <c r="AP64" s="108">
        <f t="shared" si="39"/>
        <v>0</v>
      </c>
      <c r="AQ64" s="108">
        <f t="shared" si="40"/>
        <v>198.82</v>
      </c>
      <c r="AR64" s="108">
        <f t="shared" si="41"/>
        <v>0</v>
      </c>
      <c r="AS64" s="108">
        <f t="array" ref="AS64">_xlfn.IFS(S64=0,AL64,S64&lt;0,AL64/-S64,S64&gt;0,AL64/S64)</f>
        <v>-237.03766114119296</v>
      </c>
      <c r="AT64" s="103">
        <f t="shared" si="42"/>
        <v>0</v>
      </c>
      <c r="AU64" s="103">
        <f t="shared" si="43"/>
        <v>-0.72512974132335939</v>
      </c>
      <c r="AV64" s="109"/>
      <c r="AW64" s="104">
        <f t="shared" si="44"/>
        <v>-1896.3012891295436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26"/>
        <v>3</v>
      </c>
      <c r="F65" s="101" t="str">
        <f>'Юнит 18'!F65</f>
        <v/>
      </c>
      <c r="G65" s="101" t="str">
        <f>'Юнит 18'!G65</f>
        <v/>
      </c>
      <c r="H65" s="101">
        <f>'Юнит 18'!H65</f>
        <v>3</v>
      </c>
      <c r="I65" s="101">
        <v>326.89</v>
      </c>
      <c r="J65" s="101">
        <f t="shared" si="27"/>
        <v>980.67</v>
      </c>
      <c r="K65" s="98">
        <f>'Юнит 18'!K65</f>
        <v>0</v>
      </c>
      <c r="L65" s="98">
        <f>'Юнит 14'!L65+'Юнит 15'!L65+'Юнит 16'!L65+'Юнит 17'!L65+'Юнит 18'!L65</f>
        <v>1</v>
      </c>
      <c r="M65" s="98"/>
      <c r="N65" s="421"/>
      <c r="O65" s="429">
        <f t="shared" si="28"/>
        <v>0</v>
      </c>
      <c r="P65" s="101">
        <f t="shared" si="29"/>
        <v>0</v>
      </c>
      <c r="Q65" s="98">
        <f>'Юнит 14'!Q65+'Юнит 15'!Q65+'Юнит 16'!Q65+'Юнит 17'!Q65+'Юнит 18'!Q65</f>
        <v>0</v>
      </c>
      <c r="R65" s="98">
        <f>'Юнит 14'!R65+'Юнит 15'!R65+'Юнит 16'!R65+'Юнит 17'!R65+'Юнит 18'!R65</f>
        <v>0</v>
      </c>
      <c r="S65" s="101">
        <f t="shared" si="30"/>
        <v>0</v>
      </c>
      <c r="T65" s="98">
        <f>'Юнит 14'!T65+'Юнит 15'!T65+'Юнит 16'!T65+'Юнит 17'!T65+'Юнит 18'!T65</f>
        <v>0</v>
      </c>
      <c r="U65" s="98">
        <f>'Юнит 14'!U65+'Юнит 15'!U65+'Юнит 16'!U65+'Юнит 17'!U65+'Юнит 18'!U65</f>
        <v>0</v>
      </c>
      <c r="V65" s="101">
        <f t="shared" si="31"/>
        <v>0</v>
      </c>
      <c r="W65" s="98">
        <f>'Юнит 14'!W65+'Юнит 15'!W65+'Юнит 16'!W65+'Юнит 17'!W65+'Юнит 18'!W65</f>
        <v>0</v>
      </c>
      <c r="X65" s="98">
        <f>'Юнит 14'!X65+'Юнит 15'!X65+'Юнит 16'!X65+'Юнит 17'!X65+'Юнит 18'!X65</f>
        <v>0</v>
      </c>
      <c r="Y65" s="269">
        <f t="shared" si="32"/>
        <v>0</v>
      </c>
      <c r="Z65" s="101">
        <f t="shared" si="33"/>
        <v>0</v>
      </c>
      <c r="AA65" s="103" t="e">
        <f>Y65/#REF!</f>
        <v>#REF!</v>
      </c>
      <c r="AB65" s="101">
        <f t="shared" si="34"/>
        <v>0</v>
      </c>
      <c r="AC65" s="98">
        <f>'Юнит 14'!AC65+'Юнит 15'!AC65+'Юнит 16'!AC65+'Юнит 17'!AC65+'Юнит 18'!AC65</f>
        <v>0</v>
      </c>
      <c r="AD65" s="103">
        <f t="shared" si="35"/>
        <v>0</v>
      </c>
      <c r="AE65" s="98">
        <f>'Юнит 14'!AE65+'Юнит 15'!AE65+'Юнит 16'!AE65+'Юнит 17'!AE65+'Юнит 18'!AE65</f>
        <v>166.68</v>
      </c>
      <c r="AF65" s="98">
        <f>'Юнит 14'!AF65+'Юнит 15'!AF65+'Юнит 16'!AF65+'Юнит 17'!AF65+'Юнит 18'!AF65</f>
        <v>0</v>
      </c>
      <c r="AG65" s="98">
        <f>'Юнит 14'!AG65+'Юнит 15'!AG65+'Юнит 16'!AG65+'Юнит 17'!AG65+'Юнит 18'!AG65</f>
        <v>0</v>
      </c>
      <c r="AH65" s="102"/>
      <c r="AI65" s="98">
        <f>'Юнит 14'!AI65+'Юнит 15'!AI65+'Юнит 16'!AI65+'Юнит 17'!AI65+'Юнит 18'!AI65</f>
        <v>13.727197974109323</v>
      </c>
      <c r="AJ65" s="98">
        <f>'Юнит 14'!AJ65+'Юнит 15'!AJ65+'Юнит 16'!AJ65+'Юнит 17'!AJ65+'Юнит 18'!AJ65</f>
        <v>0</v>
      </c>
      <c r="AK65" s="98">
        <f>'Юнит 14'!AK65+'Юнит 15'!AK65+'Юнит 16'!AK65+'Юнит 17'!AK65+'Юнит 18'!AK65</f>
        <v>0</v>
      </c>
      <c r="AL65" s="105">
        <f t="shared" si="36"/>
        <v>-180.40719797410932</v>
      </c>
      <c r="AM65" s="106"/>
      <c r="AN65" s="107">
        <f t="shared" si="37"/>
        <v>0</v>
      </c>
      <c r="AO65" s="108">
        <f t="shared" si="38"/>
        <v>326.89</v>
      </c>
      <c r="AP65" s="108">
        <f t="shared" si="39"/>
        <v>0</v>
      </c>
      <c r="AQ65" s="108">
        <f t="shared" si="40"/>
        <v>166.68</v>
      </c>
      <c r="AR65" s="108">
        <f t="shared" si="41"/>
        <v>0</v>
      </c>
      <c r="AS65" s="108">
        <f t="array" ref="AS65">_xlfn.IFS(S65=0,AL65,S65&lt;0,AL65/-S65,S65&gt;0,AL65/S65)</f>
        <v>-180.40719797410932</v>
      </c>
      <c r="AT65" s="103">
        <f t="shared" si="42"/>
        <v>0</v>
      </c>
      <c r="AU65" s="103">
        <f t="shared" si="43"/>
        <v>-0.55188962028238653</v>
      </c>
      <c r="AV65" s="109"/>
      <c r="AW65" s="104">
        <f t="shared" si="44"/>
        <v>-541.221593922328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26"/>
        <v>1</v>
      </c>
      <c r="F66" s="101" t="str">
        <f>'Юнит 18'!F66</f>
        <v/>
      </c>
      <c r="G66" s="101" t="str">
        <f>'Юнит 18'!G66</f>
        <v/>
      </c>
      <c r="H66" s="101">
        <f>'Юнит 18'!H66</f>
        <v>1</v>
      </c>
      <c r="I66" s="101">
        <v>326.89</v>
      </c>
      <c r="J66" s="101">
        <f t="shared" si="27"/>
        <v>326.89</v>
      </c>
      <c r="K66" s="98">
        <f>'Юнит 18'!K66</f>
        <v>0</v>
      </c>
      <c r="L66" s="98">
        <f>'Юнит 14'!L66+'Юнит 15'!L66+'Юнит 16'!L66+'Юнит 17'!L66+'Юнит 18'!L66</f>
        <v>0</v>
      </c>
      <c r="M66" s="98"/>
      <c r="N66" s="421"/>
      <c r="O66" s="429" t="e">
        <f t="shared" si="28"/>
        <v>#DIV/0!</v>
      </c>
      <c r="P66" s="101">
        <f t="shared" si="29"/>
        <v>0</v>
      </c>
      <c r="Q66" s="98">
        <f>'Юнит 14'!Q66+'Юнит 15'!Q66+'Юнит 16'!Q66+'Юнит 17'!Q66+'Юнит 18'!Q66</f>
        <v>0</v>
      </c>
      <c r="R66" s="98">
        <f>'Юнит 14'!R66+'Юнит 15'!R66+'Юнит 16'!R66+'Юнит 17'!R66+'Юнит 18'!R66</f>
        <v>0</v>
      </c>
      <c r="S66" s="101">
        <f t="shared" si="30"/>
        <v>0</v>
      </c>
      <c r="T66" s="98">
        <f>'Юнит 14'!T66+'Юнит 15'!T66+'Юнит 16'!T66+'Юнит 17'!T66+'Юнит 18'!T66</f>
        <v>0</v>
      </c>
      <c r="U66" s="98">
        <f>'Юнит 14'!U66+'Юнит 15'!U66+'Юнит 16'!U66+'Юнит 17'!U66+'Юнит 18'!U66</f>
        <v>0</v>
      </c>
      <c r="V66" s="101">
        <f t="shared" si="31"/>
        <v>0</v>
      </c>
      <c r="W66" s="98">
        <f>'Юнит 14'!W66+'Юнит 15'!W66+'Юнит 16'!W66+'Юнит 17'!W66+'Юнит 18'!W66</f>
        <v>0</v>
      </c>
      <c r="X66" s="98">
        <f>'Юнит 14'!X66+'Юнит 15'!X66+'Юнит 16'!X66+'Юнит 17'!X66+'Юнит 18'!X66</f>
        <v>0</v>
      </c>
      <c r="Y66" s="269">
        <f t="shared" si="32"/>
        <v>0</v>
      </c>
      <c r="Z66" s="101">
        <f t="shared" si="33"/>
        <v>0</v>
      </c>
      <c r="AA66" s="103" t="e">
        <f>Y66/#REF!</f>
        <v>#REF!</v>
      </c>
      <c r="AB66" s="101">
        <f t="shared" si="34"/>
        <v>0</v>
      </c>
      <c r="AC66" s="98">
        <f>'Юнит 14'!AC66+'Юнит 15'!AC66+'Юнит 16'!AC66+'Юнит 17'!AC66+'Юнит 18'!AC66</f>
        <v>0</v>
      </c>
      <c r="AD66" s="103">
        <f t="shared" si="35"/>
        <v>0</v>
      </c>
      <c r="AE66" s="98">
        <f>'Юнит 14'!AE66+'Юнит 15'!AE66+'Юнит 16'!AE66+'Юнит 17'!AE66+'Юнит 18'!AE66</f>
        <v>0</v>
      </c>
      <c r="AF66" s="98">
        <f>'Юнит 14'!AF66+'Юнит 15'!AF66+'Юнит 16'!AF66+'Юнит 17'!AF66+'Юнит 18'!AF66</f>
        <v>0</v>
      </c>
      <c r="AG66" s="98">
        <f>'Юнит 14'!AG66+'Юнит 15'!AG66+'Юнит 16'!AG66+'Юнит 17'!AG66+'Юнит 18'!AG66</f>
        <v>0</v>
      </c>
      <c r="AH66" s="102"/>
      <c r="AI66" s="98">
        <f>'Юнит 14'!AI66+'Юнит 15'!AI66+'Юнит 16'!AI66+'Юнит 17'!AI66+'Юнит 18'!AI66</f>
        <v>4.8980926334167272</v>
      </c>
      <c r="AJ66" s="98">
        <f>'Юнит 14'!AJ66+'Юнит 15'!AJ66+'Юнит 16'!AJ66+'Юнит 17'!AJ66+'Юнит 18'!AJ66</f>
        <v>0</v>
      </c>
      <c r="AK66" s="98">
        <f>'Юнит 14'!AK66+'Юнит 15'!AK66+'Юнит 16'!AK66+'Юнит 17'!AK66+'Юнит 18'!AK66</f>
        <v>0</v>
      </c>
      <c r="AL66" s="105">
        <f t="shared" si="36"/>
        <v>-4.8980926334167272</v>
      </c>
      <c r="AM66" s="106"/>
      <c r="AN66" s="107">
        <f t="shared" si="37"/>
        <v>0</v>
      </c>
      <c r="AO66" s="108">
        <f t="shared" si="38"/>
        <v>326.89</v>
      </c>
      <c r="AP66" s="108">
        <f t="shared" si="39"/>
        <v>0</v>
      </c>
      <c r="AQ66" s="108">
        <f t="shared" si="40"/>
        <v>0</v>
      </c>
      <c r="AR66" s="108">
        <f t="shared" si="41"/>
        <v>0</v>
      </c>
      <c r="AS66" s="108">
        <f t="array" ref="AS66">_xlfn.IFS(S66=0,AL66,S66&lt;0,AL66/-S66,S66&gt;0,AL66/S66)</f>
        <v>-4.8980926334167272</v>
      </c>
      <c r="AT66" s="103">
        <f t="shared" si="42"/>
        <v>0</v>
      </c>
      <c r="AU66" s="103">
        <f t="shared" si="43"/>
        <v>-1.4983917016172802E-2</v>
      </c>
      <c r="AV66" s="109"/>
      <c r="AW66" s="104">
        <f t="shared" si="44"/>
        <v>-4.8980926334167272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44"/>
      <c r="R67" s="144"/>
      <c r="S67" s="101"/>
      <c r="T67" s="144"/>
      <c r="U67" s="144"/>
      <c r="V67" s="101"/>
      <c r="W67" s="144"/>
      <c r="X67" s="144"/>
      <c r="Y67" s="269"/>
      <c r="Z67" s="101"/>
      <c r="AA67" s="103"/>
      <c r="AB67" s="101"/>
      <c r="AC67" s="144"/>
      <c r="AD67" s="103"/>
      <c r="AE67" s="144"/>
      <c r="AF67" s="144"/>
      <c r="AG67" s="144"/>
      <c r="AH67" s="102"/>
      <c r="AI67" s="144"/>
      <c r="AJ67" s="144"/>
      <c r="AK67" s="144"/>
      <c r="AL67" s="105"/>
      <c r="AM67" s="106"/>
      <c r="AN67" s="145">
        <f>AVERAGE(AN60:AN66)</f>
        <v>0</v>
      </c>
      <c r="AO67" s="145">
        <f>AVERAGE(AO60:AO66)</f>
        <v>415.46285714285705</v>
      </c>
      <c r="AP67" s="145">
        <f t="shared" ref="AP67:AU67" si="45">AVERAGE(AP60:AP66)</f>
        <v>0</v>
      </c>
      <c r="AQ67" s="145">
        <f t="shared" si="45"/>
        <v>52.214285714285715</v>
      </c>
      <c r="AR67" s="145">
        <f t="shared" si="45"/>
        <v>0</v>
      </c>
      <c r="AS67" s="145">
        <f t="shared" si="45"/>
        <v>-62.433889949852748</v>
      </c>
      <c r="AT67" s="146">
        <f t="shared" si="45"/>
        <v>0</v>
      </c>
      <c r="AU67" s="146">
        <f t="shared" si="45"/>
        <v>-0.18933531999922182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0</v>
      </c>
      <c r="G68" s="149">
        <f>SUM(G60:G66)</f>
        <v>0</v>
      </c>
      <c r="H68" s="149">
        <f>SUM(H60:H66)</f>
        <v>15</v>
      </c>
      <c r="I68" s="149"/>
      <c r="J68" s="149">
        <f>SUM(J60:J66)</f>
        <v>5316.69</v>
      </c>
      <c r="K68" s="149"/>
      <c r="L68" s="149">
        <f>SUM(L60:L66)</f>
        <v>1</v>
      </c>
      <c r="M68" s="149"/>
      <c r="N68" s="149"/>
      <c r="O68" s="149"/>
      <c r="P68" s="149"/>
      <c r="Q68" s="149">
        <f>SUM(Q60:Q66)</f>
        <v>0</v>
      </c>
      <c r="R68" s="149">
        <f>SUM(R60:R66)</f>
        <v>0</v>
      </c>
      <c r="S68" s="149">
        <f t="shared" ref="S68:AB68" si="46">SUM(S60:S66)</f>
        <v>0</v>
      </c>
      <c r="T68" s="149">
        <f>SUM(T60:T66)</f>
        <v>0</v>
      </c>
      <c r="U68" s="149">
        <f>SUM(U60:U66)</f>
        <v>0</v>
      </c>
      <c r="V68" s="149">
        <f t="shared" si="46"/>
        <v>0</v>
      </c>
      <c r="W68" s="149">
        <f>SUM(W60:W66)</f>
        <v>0</v>
      </c>
      <c r="X68" s="149">
        <f>SUM(X60:X66)</f>
        <v>0</v>
      </c>
      <c r="Y68" s="273">
        <f t="shared" si="46"/>
        <v>0</v>
      </c>
      <c r="Z68" s="149">
        <f t="shared" si="46"/>
        <v>0</v>
      </c>
      <c r="AA68" s="150" t="e">
        <f t="shared" si="46"/>
        <v>#REF!</v>
      </c>
      <c r="AB68" s="151">
        <f t="shared" si="46"/>
        <v>0</v>
      </c>
      <c r="AC68" s="149">
        <f>SUM(AC60:AC66)</f>
        <v>0</v>
      </c>
      <c r="AD68" s="150" t="e">
        <f>AC68/Y68</f>
        <v>#DIV/0!</v>
      </c>
      <c r="AE68" s="149">
        <f>SUM(AE60:AE66)</f>
        <v>365.5</v>
      </c>
      <c r="AF68" s="149">
        <f>SUM(AF60:AF66)</f>
        <v>0</v>
      </c>
      <c r="AG68" s="149">
        <f>SUM(AG60:AG66)</f>
        <v>0</v>
      </c>
      <c r="AH68" s="149">
        <f t="shared" ref="AH68" si="47">SUM(AH60:AH66)</f>
        <v>0</v>
      </c>
      <c r="AI68" s="149">
        <f>SUM(AI60:AI66)</f>
        <v>71.537229648969202</v>
      </c>
      <c r="AJ68" s="149">
        <f>SUM(AJ60:AJ66)</f>
        <v>0</v>
      </c>
      <c r="AK68" s="149">
        <f>SUM(AK60:AK66)</f>
        <v>0</v>
      </c>
      <c r="AL68" s="149">
        <f>SUM(AL60:AL66)</f>
        <v>-437.03722964896923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-2466.9114388523717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0"/>
      <c r="R69" s="160"/>
      <c r="S69" s="163"/>
      <c r="T69" s="160"/>
      <c r="U69" s="160"/>
      <c r="V69" s="163"/>
      <c r="W69" s="160"/>
      <c r="X69" s="160"/>
      <c r="Y69" s="274"/>
      <c r="Z69" s="163"/>
      <c r="AC69" s="160"/>
      <c r="AE69" s="160"/>
      <c r="AF69" s="160"/>
      <c r="AG69" s="160"/>
      <c r="AH69" s="474"/>
      <c r="AI69" s="160"/>
      <c r="AJ69" s="160"/>
      <c r="AK69" s="160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B70" si="48">E58+E68</f>
        <v>6506</v>
      </c>
      <c r="F70" s="172">
        <f t="shared" si="48"/>
        <v>575</v>
      </c>
      <c r="G70" s="172">
        <f t="shared" si="48"/>
        <v>140</v>
      </c>
      <c r="H70" s="172">
        <f t="shared" si="48"/>
        <v>5791</v>
      </c>
      <c r="I70" s="172">
        <f t="shared" si="48"/>
        <v>0</v>
      </c>
      <c r="J70" s="172">
        <f t="shared" si="48"/>
        <v>873026.9</v>
      </c>
      <c r="K70" s="172">
        <f t="shared" si="48"/>
        <v>0</v>
      </c>
      <c r="L70" s="172">
        <f t="shared" si="48"/>
        <v>5128</v>
      </c>
      <c r="M70" s="172">
        <f t="shared" si="48"/>
        <v>0</v>
      </c>
      <c r="N70" s="172">
        <f t="shared" si="48"/>
        <v>0</v>
      </c>
      <c r="O70" s="172">
        <f t="shared" si="48"/>
        <v>0</v>
      </c>
      <c r="P70" s="172">
        <f t="shared" si="48"/>
        <v>0</v>
      </c>
      <c r="Q70" s="172">
        <f t="shared" ref="Q70:R70" si="49">Q58+Q68</f>
        <v>3220</v>
      </c>
      <c r="R70" s="172">
        <f t="shared" si="49"/>
        <v>-68</v>
      </c>
      <c r="S70" s="172">
        <f t="shared" si="48"/>
        <v>3152</v>
      </c>
      <c r="T70" s="172">
        <f t="shared" ref="T70:U70" si="50">T58+T68</f>
        <v>2788775.9899999984</v>
      </c>
      <c r="U70" s="172">
        <f t="shared" si="50"/>
        <v>-58451.49</v>
      </c>
      <c r="V70" s="172">
        <f t="shared" si="48"/>
        <v>2730324.4999999981</v>
      </c>
      <c r="W70" s="172">
        <f t="shared" ref="W70:X70" si="51">W58+W68</f>
        <v>4123699.13</v>
      </c>
      <c r="X70" s="172">
        <f t="shared" si="51"/>
        <v>-87951.7</v>
      </c>
      <c r="Y70" s="275">
        <f t="shared" si="48"/>
        <v>4035747.4299999997</v>
      </c>
      <c r="Z70" s="172">
        <f t="shared" si="48"/>
        <v>0</v>
      </c>
      <c r="AA70" s="173" t="e">
        <f t="shared" si="48"/>
        <v>#REF!</v>
      </c>
      <c r="AB70" s="174">
        <f t="shared" si="48"/>
        <v>419768.43000000011</v>
      </c>
      <c r="AC70" s="172">
        <f t="shared" ref="AC70" si="52">AC58+AC68</f>
        <v>1522791.0699999994</v>
      </c>
      <c r="AD70" s="173">
        <f>AC70/Y70</f>
        <v>0.37732566182913968</v>
      </c>
      <c r="AE70" s="172">
        <f t="shared" ref="AE70:AG70" si="53">AE58+AE68</f>
        <v>454814.8899999999</v>
      </c>
      <c r="AF70" s="172">
        <f t="shared" si="53"/>
        <v>581933</v>
      </c>
      <c r="AG70" s="172">
        <f t="shared" si="53"/>
        <v>788</v>
      </c>
      <c r="AH70" s="175">
        <f>AH58+AH68</f>
        <v>0</v>
      </c>
      <c r="AI70" s="172">
        <f t="shared" ref="AI70:AK70" si="54">AI58+AI68</f>
        <v>32726.629999999994</v>
      </c>
      <c r="AJ70" s="172">
        <f t="shared" si="54"/>
        <v>1517</v>
      </c>
      <c r="AK70" s="172">
        <f t="shared" si="54"/>
        <v>27303.245000000003</v>
      </c>
      <c r="AL70" s="418">
        <f>AL58+AL68</f>
        <v>994105.16500000015</v>
      </c>
      <c r="AM70" s="172"/>
      <c r="AN70" s="172"/>
      <c r="AO70" s="172"/>
      <c r="AP70" s="172"/>
      <c r="AQ70" s="172"/>
      <c r="AR70" s="172">
        <f>(AF70+AG70)/Q70</f>
        <v>180.9692546583851</v>
      </c>
      <c r="AS70" s="172"/>
      <c r="AT70" s="172"/>
      <c r="AU70" s="172"/>
      <c r="AV70" s="177"/>
      <c r="AW70" s="172">
        <f>AW58+AW68</f>
        <v>1257861.9174820909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274"/>
      <c r="Z71" s="163"/>
      <c r="AC71" s="164"/>
      <c r="AE71" s="180"/>
      <c r="AF71" s="191"/>
      <c r="AG71" s="191"/>
      <c r="AH71" s="474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  <c r="L72" s="110">
        <f>Сводная!G90</f>
        <v>5128</v>
      </c>
      <c r="Q72" s="110">
        <f>Сводная!H90</f>
        <v>3220</v>
      </c>
      <c r="R72" s="110">
        <f>Сводная!I90</f>
        <v>-68</v>
      </c>
      <c r="T72" s="183">
        <f>Сводная!J90</f>
        <v>2788775.9899999998</v>
      </c>
      <c r="U72" s="183">
        <f>Сводная!K90</f>
        <v>-58451.49</v>
      </c>
      <c r="W72" s="183">
        <f>Сводная!M90</f>
        <v>4123699.13</v>
      </c>
      <c r="X72" s="183">
        <f>Сводная!N90</f>
        <v>-87951.700000000012</v>
      </c>
      <c r="AB72" s="277">
        <f>Сводная!P90</f>
        <v>419768.42999999993</v>
      </c>
      <c r="AC72" s="277">
        <f>Сводная!R90</f>
        <v>1522791.07</v>
      </c>
      <c r="AE72" s="277">
        <f>Сводная!Q90</f>
        <v>454814.8899999999</v>
      </c>
      <c r="AF72" s="101">
        <f>Сводная!W90</f>
        <v>581933</v>
      </c>
      <c r="AG72" s="101">
        <f>Сводная!X90</f>
        <v>788</v>
      </c>
      <c r="AI72" s="185">
        <f>Сводная!S90</f>
        <v>32726.63</v>
      </c>
      <c r="AJ72" s="101">
        <f>Сводная!U90</f>
        <v>1517</v>
      </c>
      <c r="AK72" s="277">
        <f>Сводная!Z90</f>
        <v>27303.245000000003</v>
      </c>
      <c r="AL72" s="277">
        <f>Сводная!AC90+Сводная!V90+Сводная!T90</f>
        <v>994105.16499999934</v>
      </c>
    </row>
    <row r="73" spans="1:49">
      <c r="C73" s="182"/>
      <c r="D73" s="182"/>
      <c r="AL73" s="277">
        <f>W72+X72-AB72-AC72-AE72-AF72-AG72-AI72-AJ72-AK72</f>
        <v>994105.16500000004</v>
      </c>
    </row>
    <row r="75" spans="1:49">
      <c r="AL75" s="281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132" priority="31" operator="greaterThan">
      <formula>120</formula>
    </cfRule>
  </conditionalFormatting>
  <conditionalFormatting sqref="O67">
    <cfRule type="cellIs" dxfId="131" priority="30" operator="between">
      <formula>0.000001</formula>
      <formula>25</formula>
    </cfRule>
  </conditionalFormatting>
  <conditionalFormatting sqref="AA69 AA71:AA1048576">
    <cfRule type="cellIs" dxfId="130" priority="32" operator="greaterThan">
      <formula>0.23</formula>
    </cfRule>
  </conditionalFormatting>
  <conditionalFormatting sqref="AA1">
    <cfRule type="cellIs" dxfId="129" priority="29" operator="greaterThan">
      <formula>0.23</formula>
    </cfRule>
  </conditionalFormatting>
  <conditionalFormatting sqref="K59">
    <cfRule type="cellIs" dxfId="128" priority="28" operator="greaterThan">
      <formula>120</formula>
    </cfRule>
  </conditionalFormatting>
  <conditionalFormatting sqref="Y60:AA66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{1BEBB707-C51C-4FD0-B014-AEF7679A97F9}</x14:id>
        </ext>
      </extLst>
    </cfRule>
  </conditionalFormatting>
  <conditionalFormatting sqref="Y67:AA67 Y3:AA5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{F474FEE2-FC21-4CA8-AB0F-A3EFC27B1E38}</x14:id>
        </ext>
      </extLst>
    </cfRule>
  </conditionalFormatting>
  <conditionalFormatting sqref="AS3:AS5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{5F006A14-0799-4569-B18F-2E65B252C670}</x14:id>
        </ext>
      </extLst>
    </cfRule>
  </conditionalFormatting>
  <conditionalFormatting sqref="AT3:AU56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{74D2149A-4638-4DEA-86DD-60E89F66AEA2}</x14:id>
        </ext>
      </extLst>
    </cfRule>
  </conditionalFormatting>
  <conditionalFormatting sqref="AW3:AW57 AW67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{37410D2B-B9CA-483F-B153-73C7C31FFFA7}</x14:id>
        </ext>
      </extLst>
    </cfRule>
  </conditionalFormatting>
  <conditionalFormatting sqref="AA3:AA57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{16AFE1E0-316F-4E1E-B08D-35A9E23E4572}</x14:id>
        </ext>
      </extLst>
    </cfRule>
  </conditionalFormatting>
  <conditionalFormatting sqref="AW3:AW57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{2DBE66BB-5F07-48E5-BFAF-5C86CC954EF3}</x14:id>
        </ext>
      </extLst>
    </cfRule>
  </conditionalFormatting>
  <conditionalFormatting sqref="AL3:AL57 AL67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{0A3B7289-09E8-447D-A49B-76A5C9E60C95}</x14:id>
        </ext>
      </extLst>
    </cfRule>
  </conditionalFormatting>
  <conditionalFormatting sqref="AL3:AL57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{F57ACBD7-FC5F-4293-AA03-2CC09E6A5DE6}</x14:id>
        </ext>
      </extLst>
    </cfRule>
  </conditionalFormatting>
  <conditionalFormatting sqref="Y59:AA59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{DA96E2AD-3BD7-474F-89D1-00DB67241E68}</x14:id>
        </ext>
      </extLst>
    </cfRule>
  </conditionalFormatting>
  <conditionalFormatting sqref="AS59:AS66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{5C1DA8DD-FBC1-4912-986A-3D1F7B445603}</x14:id>
        </ext>
      </extLst>
    </cfRule>
  </conditionalFormatting>
  <conditionalFormatting sqref="AT59:AU66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{989410E8-D456-44B8-9FC4-E2FA7DF08127}</x14:id>
        </ext>
      </extLst>
    </cfRule>
  </conditionalFormatting>
  <conditionalFormatting sqref="AW59:AW66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{5DA942A6-972A-40BE-8E24-81C73B779FC2}</x14:id>
        </ext>
      </extLst>
    </cfRule>
  </conditionalFormatting>
  <conditionalFormatting sqref="AA59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{35B49F82-2989-43DC-A9AC-5EF2C806EF78}</x14:id>
        </ext>
      </extLst>
    </cfRule>
  </conditionalFormatting>
  <conditionalFormatting sqref="AL59:AL66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{87B9E3E5-1CC6-4666-AB21-964939B480BF}</x14:id>
        </ext>
      </extLst>
    </cfRule>
  </conditionalFormatting>
  <conditionalFormatting sqref="K60:K66">
    <cfRule type="cellIs" dxfId="127" priority="26" operator="greaterThan">
      <formula>120</formula>
    </cfRule>
  </conditionalFormatting>
  <conditionalFormatting sqref="Q67">
    <cfRule type="cellIs" dxfId="126" priority="13" operator="greaterThan">
      <formula>120</formula>
    </cfRule>
  </conditionalFormatting>
  <conditionalFormatting sqref="R67">
    <cfRule type="cellIs" dxfId="125" priority="12" operator="greaterThan">
      <formula>120</formula>
    </cfRule>
  </conditionalFormatting>
  <conditionalFormatting sqref="T67">
    <cfRule type="cellIs" dxfId="124" priority="11" operator="greaterThan">
      <formula>120</formula>
    </cfRule>
  </conditionalFormatting>
  <conditionalFormatting sqref="U67">
    <cfRule type="cellIs" dxfId="123" priority="10" operator="greaterThan">
      <formula>120</formula>
    </cfRule>
  </conditionalFormatting>
  <conditionalFormatting sqref="W67">
    <cfRule type="cellIs" dxfId="122" priority="9" operator="greaterThan">
      <formula>120</formula>
    </cfRule>
  </conditionalFormatting>
  <conditionalFormatting sqref="X67">
    <cfRule type="cellIs" dxfId="121" priority="8" operator="greaterThan">
      <formula>120</formula>
    </cfRule>
  </conditionalFormatting>
  <conditionalFormatting sqref="AC67">
    <cfRule type="cellIs" dxfId="120" priority="7" operator="greaterThan">
      <formula>120</formula>
    </cfRule>
  </conditionalFormatting>
  <conditionalFormatting sqref="AE67">
    <cfRule type="cellIs" dxfId="119" priority="6" operator="greaterThan">
      <formula>120</formula>
    </cfRule>
  </conditionalFormatting>
  <conditionalFormatting sqref="AF67">
    <cfRule type="cellIs" dxfId="118" priority="5" operator="greaterThan">
      <formula>120</formula>
    </cfRule>
  </conditionalFormatting>
  <conditionalFormatting sqref="AG67">
    <cfRule type="cellIs" dxfId="117" priority="4" operator="greaterThan">
      <formula>120</formula>
    </cfRule>
  </conditionalFormatting>
  <conditionalFormatting sqref="AI67">
    <cfRule type="cellIs" dxfId="116" priority="3" operator="greaterThan">
      <formula>120</formula>
    </cfRule>
  </conditionalFormatting>
  <conditionalFormatting sqref="AJ67">
    <cfRule type="cellIs" dxfId="115" priority="2" operator="greaterThan">
      <formula>120</formula>
    </cfRule>
  </conditionalFormatting>
  <conditionalFormatting sqref="AK67">
    <cfRule type="cellIs" dxfId="114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EBB707-C51C-4FD0-B014-AEF7679A97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F474FEE2-FC21-4CA8-AB0F-A3EFC27B1E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5F006A14-0799-4569-B18F-2E65B252C6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74D2149A-4638-4DEA-86DD-60E89F66AE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37410D2B-B9CA-483F-B153-73C7C31FFF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16AFE1E0-316F-4E1E-B08D-35A9E23E45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2DBE66BB-5F07-48E5-BFAF-5C86CC954E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0A3B7289-09E8-447D-A49B-76A5C9E60C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F57ACBD7-FC5F-4293-AA03-2CC09E6A5D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DA96E2AD-3BD7-474F-89D1-00DB67241E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5C1DA8DD-FBC1-4912-986A-3D1F7B4456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989410E8-D456-44B8-9FC4-E2FA7DF081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5DA942A6-972A-40BE-8E24-81C73B779F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35B49F82-2989-43DC-A9AC-5EF2C806EF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87B9E3E5-1CC6-4666-AB21-964939B480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994A-F53E-4081-8E0C-6EA9F1E23779}">
  <dimension ref="A1:AW73"/>
  <sheetViews>
    <sheetView zoomScale="70" zoomScaleNormal="70" workbookViewId="0">
      <pane xSplit="3" ySplit="2" topLeftCell="H3" activePane="bottomRight" state="frozen"/>
      <selection pane="topRight" activeCell="D1" sqref="D1"/>
      <selection pane="bottomLeft" activeCell="A3" sqref="A3"/>
      <selection pane="bottomRight" activeCell="AJ62" sqref="AJ6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327</v>
      </c>
      <c r="B1" s="77"/>
      <c r="C1" s="76"/>
      <c r="D1" s="76"/>
      <c r="E1" s="78"/>
      <c r="F1" s="545" t="s">
        <v>47</v>
      </c>
      <c r="G1" s="545"/>
      <c r="H1" s="545"/>
      <c r="K1" s="462" t="s">
        <v>48</v>
      </c>
      <c r="L1" s="545" t="s">
        <v>331</v>
      </c>
      <c r="M1" s="545"/>
      <c r="N1" s="545"/>
      <c r="P1" s="80"/>
      <c r="Q1" s="546"/>
      <c r="R1" s="546"/>
      <c r="S1" s="216"/>
      <c r="T1" s="547"/>
      <c r="U1" s="548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49"/>
      <c r="AG1" s="549"/>
      <c r="AH1" s="463"/>
      <c r="AI1" s="81" t="s">
        <v>50</v>
      </c>
      <c r="AJ1" s="215"/>
      <c r="AM1" s="82"/>
      <c r="AN1" s="542" t="s">
        <v>51</v>
      </c>
      <c r="AO1" s="543"/>
      <c r="AP1" s="543"/>
      <c r="AQ1" s="543"/>
      <c r="AR1" s="543"/>
      <c r="AS1" s="543"/>
      <c r="AT1" s="543"/>
      <c r="AU1" s="544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328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918</v>
      </c>
      <c r="F3" s="101">
        <v>88</v>
      </c>
      <c r="G3" s="101">
        <v>25</v>
      </c>
      <c r="H3" s="101">
        <v>805</v>
      </c>
      <c r="I3" s="101">
        <v>142.97999999999999</v>
      </c>
      <c r="J3" s="101">
        <f t="shared" ref="J3:J56" si="0">E3*I3</f>
        <v>131255.63999999998</v>
      </c>
      <c r="K3" s="98">
        <v>79</v>
      </c>
      <c r="L3" s="98">
        <v>129</v>
      </c>
      <c r="M3" s="98">
        <v>1238</v>
      </c>
      <c r="N3" s="98">
        <v>76</v>
      </c>
      <c r="O3" s="189">
        <f t="shared" ref="O3:O56" si="1">L3/7</f>
        <v>18.428571428571427</v>
      </c>
      <c r="P3" s="101">
        <f t="shared" ref="P3" si="2">S3/7</f>
        <v>12.714285714285714</v>
      </c>
      <c r="Q3" s="102">
        <v>91</v>
      </c>
      <c r="R3" s="102">
        <v>-2</v>
      </c>
      <c r="S3" s="101">
        <f>Q3+R3</f>
        <v>89</v>
      </c>
      <c r="T3" s="102">
        <v>80774.17</v>
      </c>
      <c r="U3" s="102">
        <v>-1751</v>
      </c>
      <c r="V3" s="101">
        <f>T3+U3</f>
        <v>79023.17</v>
      </c>
      <c r="W3" s="102">
        <v>113959.87999999999</v>
      </c>
      <c r="X3" s="102">
        <v>-2600</v>
      </c>
      <c r="Y3" s="101">
        <f t="shared" ref="Y3" si="3">W3+X3</f>
        <v>111359.87999999999</v>
      </c>
      <c r="Z3" s="101">
        <f>L3*M3*N3/100</f>
        <v>121373.52</v>
      </c>
      <c r="AA3" s="103">
        <f t="shared" ref="AA3" si="4">Y3/$Y$70</f>
        <v>0.19752808308349473</v>
      </c>
      <c r="AB3" s="101">
        <f>S3*I3</f>
        <v>12725.22</v>
      </c>
      <c r="AC3" s="102">
        <v>42259.529999999984</v>
      </c>
      <c r="AD3" s="103">
        <f t="shared" ref="AD3" si="5">IF(Y3=0,0,AC3/Y3)</f>
        <v>0.37948613091177891</v>
      </c>
      <c r="AE3" s="102">
        <v>11385.220000000019</v>
      </c>
      <c r="AF3" s="102">
        <v>6000</v>
      </c>
      <c r="AG3" s="102"/>
      <c r="AH3" s="102"/>
      <c r="AI3" s="136">
        <f t="shared" ref="AI3" si="6">IFERROR($AI$70*H3/$H$70,0)</f>
        <v>797.69369711621471</v>
      </c>
      <c r="AJ3" s="102">
        <v>0</v>
      </c>
      <c r="AK3" s="104">
        <f>V3*1%</f>
        <v>790.23170000000005</v>
      </c>
      <c r="AL3" s="105">
        <f>Y3-AB3-AC3-AE3-AF3-AG3-AH3-AI3-AK3-AJ3</f>
        <v>37401.984602883778</v>
      </c>
      <c r="AM3" s="106"/>
      <c r="AN3" s="107">
        <f t="shared" ref="AN3:AN56" si="7">IF(S3=0,0,Y3/S3)</f>
        <v>1251.2346067415729</v>
      </c>
      <c r="AO3" s="108">
        <f t="shared" ref="AO3:AO56" si="8">I3</f>
        <v>142.97999999999999</v>
      </c>
      <c r="AP3" s="108">
        <f t="shared" ref="AP3:AP56" si="9">IF(S3=0,0,AC3/S3)</f>
        <v>474.82617977528071</v>
      </c>
      <c r="AQ3" s="108">
        <f>IF(Q3=0,AE3/1,AE3/Q3)</f>
        <v>125.11230769230791</v>
      </c>
      <c r="AR3" s="108">
        <f>IF(Q3=0,0,(AF3+AG3)/Q3)</f>
        <v>65.934065934065927</v>
      </c>
      <c r="AS3" s="108">
        <f>_xlfn.IFS(S3=0,AL3,S3&lt;0,AL3/-S3,S3&gt;0,AL3/S3)</f>
        <v>420.24701800993012</v>
      </c>
      <c r="AT3" s="103">
        <f t="shared" ref="AT3" si="10">IF(AN3=0,0,AS3/AN3)</f>
        <v>0.335865884579651</v>
      </c>
      <c r="AU3" s="103">
        <f t="shared" ref="AU3" si="11">IF(AO3=0,0,AS3/AO3)</f>
        <v>2.9392014128544561</v>
      </c>
      <c r="AV3" s="109"/>
      <c r="AW3" s="104">
        <f t="shared" ref="AW3:AW56" si="12">AS3*E3</f>
        <v>385786.76253311586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1937</v>
      </c>
      <c r="F4" s="101">
        <v>260</v>
      </c>
      <c r="G4" s="101">
        <v>45</v>
      </c>
      <c r="H4" s="101">
        <v>1632</v>
      </c>
      <c r="I4" s="101">
        <v>123.09</v>
      </c>
      <c r="J4" s="101">
        <f t="shared" si="0"/>
        <v>238425.33000000002</v>
      </c>
      <c r="K4" s="98">
        <v>72</v>
      </c>
      <c r="L4" s="98">
        <v>353</v>
      </c>
      <c r="M4" s="98">
        <v>1220</v>
      </c>
      <c r="N4" s="98">
        <v>74</v>
      </c>
      <c r="O4" s="189">
        <f t="shared" si="1"/>
        <v>50.428571428571431</v>
      </c>
      <c r="P4" s="101">
        <f>S4/7</f>
        <v>25.857142857142858</v>
      </c>
      <c r="Q4" s="102">
        <v>185</v>
      </c>
      <c r="R4" s="102">
        <v>-4</v>
      </c>
      <c r="S4" s="101">
        <f t="shared" ref="S4:S56" si="14">Q4+R4</f>
        <v>181</v>
      </c>
      <c r="T4" s="102">
        <v>163143.69</v>
      </c>
      <c r="U4" s="102">
        <v>-3692.85</v>
      </c>
      <c r="V4" s="101">
        <f t="shared" ref="V4:V56" si="15">T4+U4</f>
        <v>159450.84</v>
      </c>
      <c r="W4" s="102">
        <v>228470.86</v>
      </c>
      <c r="X4" s="102">
        <v>-4940.93</v>
      </c>
      <c r="Y4" s="101">
        <f t="shared" ref="Y4:Y56" si="16">W4+X4</f>
        <v>223529.93</v>
      </c>
      <c r="Z4" s="101">
        <f t="shared" ref="Z4:Z56" si="17">L4*M4*N4/100</f>
        <v>318688.40000000002</v>
      </c>
      <c r="AA4" s="103">
        <f t="shared" ref="AA4:AA56" si="18">Y4/$Y$70</f>
        <v>0.39649323063824932</v>
      </c>
      <c r="AB4" s="101">
        <f t="shared" ref="AB4:AB56" si="19">S4*I4</f>
        <v>22279.29</v>
      </c>
      <c r="AC4" s="102">
        <v>84571.030000000013</v>
      </c>
      <c r="AD4" s="103">
        <f t="shared" ref="AD4:AD56" si="20">IF(Y4=0,0,AC4/Y4)</f>
        <v>0.37834320442009717</v>
      </c>
      <c r="AE4" s="102">
        <v>24818.710000000079</v>
      </c>
      <c r="AF4" s="102">
        <v>40000</v>
      </c>
      <c r="AG4" s="102"/>
      <c r="AH4" s="102"/>
      <c r="AI4" s="136">
        <f t="shared" ref="AI4:AI56" si="21">IFERROR($AI$70*H4/$H$70,0)</f>
        <v>1617.187718874115</v>
      </c>
      <c r="AJ4" s="102">
        <v>0</v>
      </c>
      <c r="AK4" s="104">
        <f t="shared" ref="AK4:AK56" si="22">V4*1%</f>
        <v>1594.5083999999999</v>
      </c>
      <c r="AL4" s="105">
        <f t="shared" ref="AL4:AL56" si="23">Y4-AB4-AC4-AE4-AF4-AG4-AH4-AI4-AK4-AJ4</f>
        <v>48649.203881125781</v>
      </c>
      <c r="AM4" s="106"/>
      <c r="AN4" s="107">
        <f t="shared" si="7"/>
        <v>1234.9719889502762</v>
      </c>
      <c r="AO4" s="108">
        <f t="shared" si="8"/>
        <v>123.09</v>
      </c>
      <c r="AP4" s="108">
        <f t="shared" si="9"/>
        <v>467.24325966850836</v>
      </c>
      <c r="AQ4" s="108">
        <f t="shared" ref="AQ4:AQ56" si="24">IF(Q4=0,AE4/1,AE4/Q4)</f>
        <v>134.15518918918963</v>
      </c>
      <c r="AR4" s="108">
        <f t="shared" ref="AR4:AR56" si="25">IF(Q4=0,0,(AF4+AG4)/Q4)</f>
        <v>216.21621621621622</v>
      </c>
      <c r="AS4" s="108">
        <f t="array" ref="AS4">_xlfn.IFS(S4=0,AL4,S4&lt;0,AL4/-S4,S4&gt;0,AL4/S4)</f>
        <v>268.78013193992143</v>
      </c>
      <c r="AT4" s="103">
        <f>IF(AN4=0,0,AS4/AN4)</f>
        <v>0.21764067067495516</v>
      </c>
      <c r="AU4" s="103">
        <f>IF(AO4=0,0,AS4/AO4)</f>
        <v>2.1836065638144562</v>
      </c>
      <c r="AV4" s="109"/>
      <c r="AW4" s="104">
        <f t="shared" si="12"/>
        <v>520627.11556762783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701</v>
      </c>
      <c r="F5" s="101">
        <v>39</v>
      </c>
      <c r="G5" s="101">
        <v>17</v>
      </c>
      <c r="H5" s="101">
        <v>645</v>
      </c>
      <c r="I5" s="101">
        <v>123.09</v>
      </c>
      <c r="J5" s="101">
        <f t="shared" si="0"/>
        <v>86286.09</v>
      </c>
      <c r="K5" s="98">
        <v>207</v>
      </c>
      <c r="L5" s="98">
        <v>48</v>
      </c>
      <c r="M5" s="98">
        <v>1114</v>
      </c>
      <c r="N5" s="98">
        <v>47</v>
      </c>
      <c r="O5" s="189">
        <f t="shared" si="1"/>
        <v>6.8571428571428568</v>
      </c>
      <c r="P5" s="101">
        <f>S5/7</f>
        <v>3.7142857142857144</v>
      </c>
      <c r="Q5" s="102">
        <v>27</v>
      </c>
      <c r="R5" s="102">
        <v>-1</v>
      </c>
      <c r="S5" s="101">
        <f t="shared" si="14"/>
        <v>26</v>
      </c>
      <c r="T5" s="102">
        <v>21629.49</v>
      </c>
      <c r="U5" s="102">
        <v>-852</v>
      </c>
      <c r="V5" s="101">
        <f t="shared" si="15"/>
        <v>20777.490000000002</v>
      </c>
      <c r="W5" s="102">
        <v>30512.48</v>
      </c>
      <c r="X5" s="102">
        <v>-1176</v>
      </c>
      <c r="Y5" s="101">
        <f t="shared" si="16"/>
        <v>29336.48</v>
      </c>
      <c r="Z5" s="101">
        <f t="shared" si="17"/>
        <v>25131.84</v>
      </c>
      <c r="AA5" s="103">
        <f t="shared" si="18"/>
        <v>5.2036502363483887E-2</v>
      </c>
      <c r="AB5" s="101">
        <f t="shared" si="19"/>
        <v>3200.34</v>
      </c>
      <c r="AC5" s="102">
        <v>11168.960000000001</v>
      </c>
      <c r="AD5" s="103">
        <f t="shared" si="20"/>
        <v>0.3807191592174658</v>
      </c>
      <c r="AE5" s="102">
        <v>3939.1299999999983</v>
      </c>
      <c r="AF5" s="102">
        <v>11000</v>
      </c>
      <c r="AG5" s="102"/>
      <c r="AH5" s="102"/>
      <c r="AI5" s="136">
        <f t="shared" si="21"/>
        <v>639.14588154032117</v>
      </c>
      <c r="AJ5" s="102">
        <v>0</v>
      </c>
      <c r="AK5" s="104">
        <f t="shared" si="22"/>
        <v>207.77490000000003</v>
      </c>
      <c r="AL5" s="105">
        <f t="shared" si="23"/>
        <v>-818.8707815403219</v>
      </c>
      <c r="AM5" s="106"/>
      <c r="AN5" s="107">
        <f t="shared" si="7"/>
        <v>1128.3261538461538</v>
      </c>
      <c r="AO5" s="108">
        <f t="shared" si="8"/>
        <v>123.09</v>
      </c>
      <c r="AP5" s="108">
        <f t="shared" si="9"/>
        <v>429.57538461538468</v>
      </c>
      <c r="AQ5" s="108">
        <f t="shared" si="24"/>
        <v>145.89370370370364</v>
      </c>
      <c r="AR5" s="108">
        <f t="shared" si="25"/>
        <v>407.40740740740739</v>
      </c>
      <c r="AS5" s="108">
        <f t="array" ref="AS5">_xlfn.IFS(S5=0,AL5,S5&lt;0,AL5/-S5,S5&gt;0,AL5/S5)</f>
        <v>-31.495030059243149</v>
      </c>
      <c r="AT5" s="103">
        <f>IF(AN5=0,0,AS5/AN5)</f>
        <v>-2.7913055061149869E-2</v>
      </c>
      <c r="AU5" s="103">
        <f>IF(AO5=0,0,AS5/AO5)</f>
        <v>-0.25586993305096389</v>
      </c>
      <c r="AV5" s="109"/>
      <c r="AW5" s="104">
        <f t="shared" si="12"/>
        <v>-22078.016071529448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759</v>
      </c>
      <c r="F6" s="101">
        <v>19</v>
      </c>
      <c r="G6" s="101">
        <v>10</v>
      </c>
      <c r="H6" s="101">
        <v>730</v>
      </c>
      <c r="I6" s="101">
        <v>123.09</v>
      </c>
      <c r="J6" s="101">
        <f t="shared" si="0"/>
        <v>93425.31</v>
      </c>
      <c r="K6" s="98">
        <v>326</v>
      </c>
      <c r="L6" s="98">
        <v>30</v>
      </c>
      <c r="M6" s="98">
        <v>1238</v>
      </c>
      <c r="N6" s="98">
        <v>71</v>
      </c>
      <c r="O6" s="189">
        <f t="shared" si="1"/>
        <v>4.2857142857142856</v>
      </c>
      <c r="P6" s="101">
        <f t="shared" ref="P6:P56" si="26">S6/7</f>
        <v>2.8571428571428572</v>
      </c>
      <c r="Q6" s="102">
        <v>21</v>
      </c>
      <c r="R6" s="102">
        <v>-1</v>
      </c>
      <c r="S6" s="101">
        <f t="shared" si="14"/>
        <v>20</v>
      </c>
      <c r="T6" s="102">
        <v>18737.599999999999</v>
      </c>
      <c r="U6" s="102">
        <v>-808</v>
      </c>
      <c r="V6" s="101">
        <f t="shared" si="15"/>
        <v>17929.599999999999</v>
      </c>
      <c r="W6" s="102">
        <v>25998.300000000003</v>
      </c>
      <c r="X6" s="102">
        <v>-1300</v>
      </c>
      <c r="Y6" s="101">
        <f t="shared" si="16"/>
        <v>24698.300000000003</v>
      </c>
      <c r="Z6" s="101">
        <f t="shared" si="17"/>
        <v>26369.4</v>
      </c>
      <c r="AA6" s="103">
        <f t="shared" si="18"/>
        <v>4.3809384981566786E-2</v>
      </c>
      <c r="AB6" s="101">
        <f t="shared" si="19"/>
        <v>2461.8000000000002</v>
      </c>
      <c r="AC6" s="102">
        <v>9383.3600000000042</v>
      </c>
      <c r="AD6" s="103">
        <f t="shared" si="20"/>
        <v>0.37991926569844903</v>
      </c>
      <c r="AE6" s="102">
        <v>2676.1700000000005</v>
      </c>
      <c r="AF6" s="102">
        <v>13000</v>
      </c>
      <c r="AG6" s="102"/>
      <c r="AH6" s="102"/>
      <c r="AI6" s="136">
        <f t="shared" si="21"/>
        <v>723.37440856501462</v>
      </c>
      <c r="AJ6" s="102">
        <v>0</v>
      </c>
      <c r="AK6" s="104">
        <f t="shared" si="22"/>
        <v>179.29599999999999</v>
      </c>
      <c r="AL6" s="105">
        <f t="shared" si="23"/>
        <v>-3725.7004085650151</v>
      </c>
      <c r="AM6" s="106"/>
      <c r="AN6" s="107">
        <f t="shared" si="7"/>
        <v>1234.9150000000002</v>
      </c>
      <c r="AO6" s="108">
        <f t="shared" si="8"/>
        <v>123.09</v>
      </c>
      <c r="AP6" s="108">
        <f t="shared" si="9"/>
        <v>469.16800000000023</v>
      </c>
      <c r="AQ6" s="108">
        <f t="shared" si="24"/>
        <v>127.4366666666667</v>
      </c>
      <c r="AR6" s="108">
        <f t="shared" si="25"/>
        <v>619.04761904761904</v>
      </c>
      <c r="AS6" s="108">
        <f t="array" ref="AS6">_xlfn.IFS(S6=0,AL6,S6&lt;0,AL6/-S6,S6&gt;0,AL6/S6)</f>
        <v>-186.28502042825076</v>
      </c>
      <c r="AT6" s="103">
        <f t="shared" ref="AT6:AT56" si="27">IF(AN6=0,0,AS6/AN6)</f>
        <v>-0.15084845550361825</v>
      </c>
      <c r="AU6" s="103">
        <f t="shared" ref="AU6:AU56" si="28">IF(AO6=0,0,AS6/AO6)</f>
        <v>-1.5134049916991694</v>
      </c>
      <c r="AV6" s="109"/>
      <c r="AW6" s="104">
        <f t="shared" si="12"/>
        <v>-141390.33050504234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462</v>
      </c>
      <c r="F7" s="101">
        <v>30</v>
      </c>
      <c r="G7" s="101">
        <v>4</v>
      </c>
      <c r="H7" s="101">
        <v>428</v>
      </c>
      <c r="I7" s="101">
        <v>123.09</v>
      </c>
      <c r="J7" s="101">
        <f t="shared" si="0"/>
        <v>56867.58</v>
      </c>
      <c r="K7" s="98">
        <v>296</v>
      </c>
      <c r="L7" s="98">
        <v>38</v>
      </c>
      <c r="M7" s="98">
        <v>1079</v>
      </c>
      <c r="N7" s="98">
        <v>77</v>
      </c>
      <c r="O7" s="189">
        <f t="shared" si="1"/>
        <v>5.4285714285714288</v>
      </c>
      <c r="P7" s="101">
        <f t="shared" si="26"/>
        <v>2.7142857142857144</v>
      </c>
      <c r="Q7" s="102">
        <v>19</v>
      </c>
      <c r="R7" s="102">
        <v>0</v>
      </c>
      <c r="S7" s="101">
        <f t="shared" si="14"/>
        <v>19</v>
      </c>
      <c r="T7" s="102">
        <v>14725</v>
      </c>
      <c r="U7" s="102">
        <v>0</v>
      </c>
      <c r="V7" s="101">
        <f t="shared" si="15"/>
        <v>14725</v>
      </c>
      <c r="W7" s="102">
        <v>20857</v>
      </c>
      <c r="X7" s="102">
        <v>0</v>
      </c>
      <c r="Y7" s="101">
        <f t="shared" si="16"/>
        <v>20857</v>
      </c>
      <c r="Z7" s="101">
        <f t="shared" si="17"/>
        <v>31571.54</v>
      </c>
      <c r="AA7" s="103">
        <f t="shared" si="18"/>
        <v>3.6995758516194972E-2</v>
      </c>
      <c r="AB7" s="101">
        <f t="shared" si="19"/>
        <v>2338.71</v>
      </c>
      <c r="AC7" s="102">
        <v>7838.3799999999992</v>
      </c>
      <c r="AD7" s="103">
        <f t="shared" si="20"/>
        <v>0.37581531380351918</v>
      </c>
      <c r="AE7" s="102">
        <v>2010.56</v>
      </c>
      <c r="AF7" s="102">
        <v>8644</v>
      </c>
      <c r="AG7" s="102"/>
      <c r="AH7" s="102"/>
      <c r="AI7" s="136">
        <f t="shared" si="21"/>
        <v>424.11540666551542</v>
      </c>
      <c r="AJ7" s="102">
        <v>827</v>
      </c>
      <c r="AK7" s="104">
        <f t="shared" si="22"/>
        <v>147.25</v>
      </c>
      <c r="AL7" s="105">
        <f t="shared" si="23"/>
        <v>-1373.0154066655132</v>
      </c>
      <c r="AM7" s="106"/>
      <c r="AN7" s="107">
        <f t="shared" si="7"/>
        <v>1097.7368421052631</v>
      </c>
      <c r="AO7" s="108">
        <f t="shared" si="8"/>
        <v>123.09</v>
      </c>
      <c r="AP7" s="108">
        <f t="shared" si="9"/>
        <v>412.54631578947362</v>
      </c>
      <c r="AQ7" s="108">
        <f t="shared" si="24"/>
        <v>105.81894736842105</v>
      </c>
      <c r="AR7" s="108">
        <f t="shared" si="25"/>
        <v>454.94736842105266</v>
      </c>
      <c r="AS7" s="108">
        <f t="array" ref="AS7">_xlfn.IFS(S7=0,AL7,S7&lt;0,AL7/-S7,S7&gt;0,AL7/S7)</f>
        <v>-72.263968771869116</v>
      </c>
      <c r="AT7" s="103">
        <f t="shared" si="27"/>
        <v>-6.5829956689145763E-2</v>
      </c>
      <c r="AU7" s="103">
        <f t="shared" si="28"/>
        <v>-0.58708236876975473</v>
      </c>
      <c r="AV7" s="109"/>
      <c r="AW7" s="104">
        <f t="shared" si="12"/>
        <v>-33385.953572603532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544</v>
      </c>
      <c r="F8" s="101">
        <v>51</v>
      </c>
      <c r="G8" s="101">
        <v>9</v>
      </c>
      <c r="H8" s="101">
        <v>484</v>
      </c>
      <c r="I8" s="101">
        <v>123.09</v>
      </c>
      <c r="J8" s="101">
        <f t="shared" si="0"/>
        <v>66960.960000000006</v>
      </c>
      <c r="K8" s="98">
        <v>102</v>
      </c>
      <c r="L8" s="98">
        <v>77</v>
      </c>
      <c r="M8" s="98">
        <v>1294</v>
      </c>
      <c r="N8" s="98">
        <v>68</v>
      </c>
      <c r="O8" s="189">
        <f t="shared" si="1"/>
        <v>11</v>
      </c>
      <c r="P8" s="101">
        <f t="shared" si="26"/>
        <v>6</v>
      </c>
      <c r="Q8" s="102">
        <v>42</v>
      </c>
      <c r="R8" s="102">
        <v>0</v>
      </c>
      <c r="S8" s="101">
        <f t="shared" si="14"/>
        <v>42</v>
      </c>
      <c r="T8" s="102">
        <v>38954.25</v>
      </c>
      <c r="U8" s="102">
        <v>0</v>
      </c>
      <c r="V8" s="101">
        <f t="shared" si="15"/>
        <v>38954.25</v>
      </c>
      <c r="W8" s="102">
        <v>54493.68</v>
      </c>
      <c r="X8" s="102">
        <v>0</v>
      </c>
      <c r="Y8" s="101">
        <f t="shared" si="16"/>
        <v>54493.68</v>
      </c>
      <c r="Z8" s="101">
        <f t="shared" si="17"/>
        <v>67753.84</v>
      </c>
      <c r="AA8" s="103">
        <f t="shared" si="18"/>
        <v>9.6659875626351047E-2</v>
      </c>
      <c r="AB8" s="101">
        <f t="shared" si="19"/>
        <v>5169.78</v>
      </c>
      <c r="AC8" s="102">
        <v>20684.110000000008</v>
      </c>
      <c r="AD8" s="103">
        <f t="shared" si="20"/>
        <v>0.37956897019984714</v>
      </c>
      <c r="AE8" s="102">
        <v>4255.1499999999978</v>
      </c>
      <c r="AF8" s="102">
        <v>13000</v>
      </c>
      <c r="AG8" s="102"/>
      <c r="AH8" s="102"/>
      <c r="AI8" s="136">
        <f t="shared" si="21"/>
        <v>479.60714211707824</v>
      </c>
      <c r="AJ8" s="102">
        <v>0</v>
      </c>
      <c r="AK8" s="104">
        <f t="shared" si="22"/>
        <v>389.54250000000002</v>
      </c>
      <c r="AL8" s="105">
        <f t="shared" si="23"/>
        <v>10515.490357882918</v>
      </c>
      <c r="AM8" s="106"/>
      <c r="AN8" s="107">
        <f t="shared" si="7"/>
        <v>1297.4685714285715</v>
      </c>
      <c r="AO8" s="108">
        <f t="shared" si="8"/>
        <v>123.09</v>
      </c>
      <c r="AP8" s="108">
        <f t="shared" si="9"/>
        <v>492.47880952380973</v>
      </c>
      <c r="AQ8" s="108">
        <f t="shared" si="24"/>
        <v>101.31309523809519</v>
      </c>
      <c r="AR8" s="108">
        <f t="shared" si="25"/>
        <v>309.52380952380952</v>
      </c>
      <c r="AS8" s="108">
        <f t="array" ref="AS8">_xlfn.IFS(S8=0,AL8,S8&lt;0,AL8/-S8,S8&gt;0,AL8/S8)</f>
        <v>250.36881804483139</v>
      </c>
      <c r="AT8" s="103">
        <f t="shared" si="27"/>
        <v>0.19296715431739822</v>
      </c>
      <c r="AU8" s="103">
        <f t="shared" si="28"/>
        <v>2.0340305308703499</v>
      </c>
      <c r="AV8" s="109"/>
      <c r="AW8" s="104">
        <f t="shared" si="12"/>
        <v>136200.63701638827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4</v>
      </c>
      <c r="F9" s="101">
        <v>2</v>
      </c>
      <c r="G9" s="101">
        <v>1</v>
      </c>
      <c r="H9" s="101">
        <v>1</v>
      </c>
      <c r="I9" s="101">
        <v>169.89</v>
      </c>
      <c r="J9" s="101">
        <f t="shared" si="0"/>
        <v>679.56</v>
      </c>
      <c r="K9" s="98">
        <v>16</v>
      </c>
      <c r="L9" s="98">
        <v>1</v>
      </c>
      <c r="M9" s="98">
        <v>1342</v>
      </c>
      <c r="N9" s="98">
        <v>0</v>
      </c>
      <c r="O9" s="189">
        <f t="shared" si="1"/>
        <v>0.14285714285714285</v>
      </c>
      <c r="P9" s="101">
        <f t="shared" si="26"/>
        <v>0.42857142857142855</v>
      </c>
      <c r="Q9" s="102">
        <v>3</v>
      </c>
      <c r="R9" s="102">
        <v>0</v>
      </c>
      <c r="S9" s="101">
        <f t="shared" si="14"/>
        <v>3</v>
      </c>
      <c r="T9" s="102">
        <v>3102.2799999999997</v>
      </c>
      <c r="U9" s="102">
        <v>0</v>
      </c>
      <c r="V9" s="101">
        <f t="shared" si="15"/>
        <v>3102.2799999999997</v>
      </c>
      <c r="W9" s="102">
        <v>4193.5200000000004</v>
      </c>
      <c r="X9" s="102">
        <v>0</v>
      </c>
      <c r="Y9" s="101">
        <f t="shared" si="16"/>
        <v>4193.5200000000004</v>
      </c>
      <c r="Z9" s="101">
        <f t="shared" si="17"/>
        <v>0</v>
      </c>
      <c r="AA9" s="103">
        <f t="shared" si="18"/>
        <v>7.4383877476546945E-3</v>
      </c>
      <c r="AB9" s="101">
        <f t="shared" si="19"/>
        <v>509.66999999999996</v>
      </c>
      <c r="AC9" s="102">
        <v>1585.4000000000005</v>
      </c>
      <c r="AD9" s="103">
        <f t="shared" si="20"/>
        <v>0.37805948224880298</v>
      </c>
      <c r="AE9" s="102">
        <v>416.72</v>
      </c>
      <c r="AF9" s="102"/>
      <c r="AG9" s="102"/>
      <c r="AH9" s="102"/>
      <c r="AI9" s="136">
        <f t="shared" si="21"/>
        <v>0.99092384734933514</v>
      </c>
      <c r="AJ9" s="102">
        <v>0</v>
      </c>
      <c r="AK9" s="104">
        <f t="shared" si="22"/>
        <v>31.022799999999997</v>
      </c>
      <c r="AL9" s="105">
        <f t="shared" si="23"/>
        <v>1649.7162761526506</v>
      </c>
      <c r="AM9" s="106"/>
      <c r="AN9" s="107">
        <f t="shared" si="7"/>
        <v>1397.8400000000001</v>
      </c>
      <c r="AO9" s="108">
        <f t="shared" si="8"/>
        <v>169.89</v>
      </c>
      <c r="AP9" s="108">
        <f t="shared" si="9"/>
        <v>528.46666666666681</v>
      </c>
      <c r="AQ9" s="108">
        <f t="shared" si="24"/>
        <v>138.90666666666667</v>
      </c>
      <c r="AR9" s="108">
        <f t="shared" si="25"/>
        <v>0</v>
      </c>
      <c r="AS9" s="108">
        <f t="array" ref="AS9">_xlfn.IFS(S9=0,AL9,S9&lt;0,AL9/-S9,S9&gt;0,AL9/S9)</f>
        <v>549.90542538421687</v>
      </c>
      <c r="AT9" s="103">
        <f t="shared" si="27"/>
        <v>0.39339654422839293</v>
      </c>
      <c r="AU9" s="103">
        <f t="shared" si="28"/>
        <v>3.2368322172241859</v>
      </c>
      <c r="AV9" s="109"/>
      <c r="AW9" s="104">
        <f t="shared" si="12"/>
        <v>2199.6217015368675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8</v>
      </c>
      <c r="F10" s="101"/>
      <c r="G10" s="101">
        <v>1</v>
      </c>
      <c r="H10" s="101">
        <v>7</v>
      </c>
      <c r="I10" s="101">
        <v>169.89</v>
      </c>
      <c r="J10" s="101">
        <f t="shared" si="0"/>
        <v>1359.12</v>
      </c>
      <c r="K10" s="98">
        <v>999</v>
      </c>
      <c r="L10" s="98">
        <v>2</v>
      </c>
      <c r="M10" s="98">
        <v>927</v>
      </c>
      <c r="N10" s="98">
        <v>50</v>
      </c>
      <c r="O10" s="189">
        <f t="shared" si="1"/>
        <v>0.2857142857142857</v>
      </c>
      <c r="P10" s="101">
        <f t="shared" si="26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1400</v>
      </c>
      <c r="U10" s="102">
        <v>0</v>
      </c>
      <c r="V10" s="101">
        <f t="shared" si="15"/>
        <v>1400</v>
      </c>
      <c r="W10" s="102">
        <v>1854</v>
      </c>
      <c r="X10" s="102">
        <v>0</v>
      </c>
      <c r="Y10" s="101">
        <f t="shared" si="16"/>
        <v>1854</v>
      </c>
      <c r="Z10" s="101">
        <f t="shared" si="17"/>
        <v>927</v>
      </c>
      <c r="AA10" s="103">
        <f t="shared" si="18"/>
        <v>3.2885907028348026E-3</v>
      </c>
      <c r="AB10" s="101">
        <f t="shared" si="19"/>
        <v>339.78</v>
      </c>
      <c r="AC10" s="102">
        <v>709.52</v>
      </c>
      <c r="AD10" s="103">
        <f t="shared" si="20"/>
        <v>0.38269687162891047</v>
      </c>
      <c r="AE10" s="102">
        <v>300.84000000000003</v>
      </c>
      <c r="AF10" s="102"/>
      <c r="AG10" s="102"/>
      <c r="AH10" s="102"/>
      <c r="AI10" s="136">
        <f t="shared" si="21"/>
        <v>6.9364669314453451</v>
      </c>
      <c r="AJ10" s="102">
        <v>0</v>
      </c>
      <c r="AK10" s="104">
        <f t="shared" si="22"/>
        <v>14</v>
      </c>
      <c r="AL10" s="105">
        <f t="shared" si="23"/>
        <v>482.92353306855466</v>
      </c>
      <c r="AM10" s="106"/>
      <c r="AN10" s="107">
        <f t="shared" si="7"/>
        <v>927</v>
      </c>
      <c r="AO10" s="108">
        <f t="shared" si="8"/>
        <v>169.89</v>
      </c>
      <c r="AP10" s="108">
        <f t="shared" si="9"/>
        <v>354.76</v>
      </c>
      <c r="AQ10" s="108">
        <f t="shared" si="24"/>
        <v>150.42000000000002</v>
      </c>
      <c r="AR10" s="108">
        <f t="shared" si="25"/>
        <v>0</v>
      </c>
      <c r="AS10" s="108">
        <f t="array" ref="AS10">_xlfn.IFS(S10=0,AL10,S10&lt;0,AL10/-S10,S10&gt;0,AL10/S10)</f>
        <v>241.46176653427733</v>
      </c>
      <c r="AT10" s="103">
        <f t="shared" si="27"/>
        <v>0.26047655505315787</v>
      </c>
      <c r="AU10" s="103">
        <f t="shared" si="28"/>
        <v>1.421282986251559</v>
      </c>
      <c r="AV10" s="109"/>
      <c r="AW10" s="104">
        <f t="shared" si="12"/>
        <v>1931.6941322742186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0</v>
      </c>
      <c r="F11" s="101">
        <v>0</v>
      </c>
      <c r="G11" s="101">
        <v>0</v>
      </c>
      <c r="H11" s="101">
        <v>0</v>
      </c>
      <c r="I11" s="101">
        <v>169.89</v>
      </c>
      <c r="J11" s="101">
        <f t="shared" si="0"/>
        <v>0</v>
      </c>
      <c r="K11" s="98">
        <v>999</v>
      </c>
      <c r="L11" s="98">
        <v>0</v>
      </c>
      <c r="M11" s="98">
        <v>0</v>
      </c>
      <c r="N11" s="98">
        <v>0</v>
      </c>
      <c r="O11" s="189">
        <f t="shared" si="1"/>
        <v>0</v>
      </c>
      <c r="P11" s="101">
        <f t="shared" si="26"/>
        <v>0.42857142857142855</v>
      </c>
      <c r="Q11" s="102">
        <v>3</v>
      </c>
      <c r="R11" s="102">
        <v>0</v>
      </c>
      <c r="S11" s="101">
        <f t="shared" si="14"/>
        <v>3</v>
      </c>
      <c r="T11" s="102">
        <v>1988</v>
      </c>
      <c r="U11" s="102">
        <v>0</v>
      </c>
      <c r="V11" s="101">
        <f t="shared" si="15"/>
        <v>1988</v>
      </c>
      <c r="W11" s="102">
        <v>2781</v>
      </c>
      <c r="X11" s="102">
        <v>0</v>
      </c>
      <c r="Y11" s="101">
        <f t="shared" si="16"/>
        <v>2781</v>
      </c>
      <c r="Z11" s="101">
        <f t="shared" si="17"/>
        <v>0</v>
      </c>
      <c r="AA11" s="103">
        <f t="shared" si="18"/>
        <v>4.9328860542522043E-3</v>
      </c>
      <c r="AB11" s="101">
        <f t="shared" si="19"/>
        <v>509.66999999999996</v>
      </c>
      <c r="AC11" s="102">
        <v>1059.8000000000002</v>
      </c>
      <c r="AD11" s="103">
        <f t="shared" si="20"/>
        <v>0.38108594030924137</v>
      </c>
      <c r="AE11" s="102">
        <v>199.56</v>
      </c>
      <c r="AF11" s="102"/>
      <c r="AG11" s="102"/>
      <c r="AH11" s="102"/>
      <c r="AI11" s="136">
        <f t="shared" si="21"/>
        <v>0</v>
      </c>
      <c r="AJ11" s="102">
        <v>0</v>
      </c>
      <c r="AK11" s="104">
        <f t="shared" si="22"/>
        <v>19.88</v>
      </c>
      <c r="AL11" s="105">
        <f t="shared" si="23"/>
        <v>992.0899999999998</v>
      </c>
      <c r="AM11" s="106"/>
      <c r="AN11" s="107">
        <f t="shared" si="7"/>
        <v>927</v>
      </c>
      <c r="AO11" s="108">
        <f t="shared" si="8"/>
        <v>169.89</v>
      </c>
      <c r="AP11" s="108">
        <f t="shared" si="9"/>
        <v>353.26666666666671</v>
      </c>
      <c r="AQ11" s="108">
        <f t="shared" si="24"/>
        <v>66.52</v>
      </c>
      <c r="AR11" s="108">
        <f t="shared" si="25"/>
        <v>0</v>
      </c>
      <c r="AS11" s="108">
        <f t="array" ref="AS11">_xlfn.IFS(S11=0,AL11,S11&lt;0,AL11/-S11,S11&gt;0,AL11/S11)</f>
        <v>330.6966666666666</v>
      </c>
      <c r="AT11" s="103">
        <f t="shared" si="27"/>
        <v>0.35673858324343755</v>
      </c>
      <c r="AU11" s="103">
        <f t="shared" si="28"/>
        <v>1.9465340318245137</v>
      </c>
      <c r="AV11" s="109"/>
      <c r="AW11" s="104">
        <f t="shared" si="12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0</v>
      </c>
      <c r="F12" s="101">
        <v>0</v>
      </c>
      <c r="G12" s="101">
        <v>0</v>
      </c>
      <c r="H12" s="101">
        <v>0</v>
      </c>
      <c r="I12" s="101">
        <v>169.89</v>
      </c>
      <c r="J12" s="101">
        <f t="shared" si="0"/>
        <v>0</v>
      </c>
      <c r="K12" s="98">
        <v>999</v>
      </c>
      <c r="L12" s="98">
        <v>0</v>
      </c>
      <c r="M12" s="98">
        <v>0</v>
      </c>
      <c r="N12" s="98">
        <v>0</v>
      </c>
      <c r="O12" s="189">
        <f t="shared" si="1"/>
        <v>0</v>
      </c>
      <c r="P12" s="101">
        <f t="shared" si="26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16"/>
        <v>0</v>
      </c>
      <c r="Z12" s="101">
        <f t="shared" si="17"/>
        <v>0</v>
      </c>
      <c r="AA12" s="103">
        <f t="shared" si="18"/>
        <v>0</v>
      </c>
      <c r="AB12" s="101">
        <f t="shared" si="19"/>
        <v>0</v>
      </c>
      <c r="AC12" s="102">
        <v>0</v>
      </c>
      <c r="AD12" s="103">
        <f t="shared" si="20"/>
        <v>0</v>
      </c>
      <c r="AE12" s="102">
        <v>12.66</v>
      </c>
      <c r="AF12" s="102"/>
      <c r="AG12" s="102"/>
      <c r="AH12" s="102"/>
      <c r="AI12" s="136">
        <f t="shared" si="21"/>
        <v>0</v>
      </c>
      <c r="AJ12" s="102">
        <v>0</v>
      </c>
      <c r="AK12" s="104">
        <f t="shared" si="22"/>
        <v>0</v>
      </c>
      <c r="AL12" s="105">
        <f t="shared" si="23"/>
        <v>-12.66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4"/>
        <v>12.66</v>
      </c>
      <c r="AR12" s="108">
        <f t="shared" si="25"/>
        <v>0</v>
      </c>
      <c r="AS12" s="108">
        <f t="array" ref="AS12">_xlfn.IFS(S12=0,AL12,S12&lt;0,AL12/-S12,S12&gt;0,AL12/S12)</f>
        <v>-12.66</v>
      </c>
      <c r="AT12" s="103">
        <f t="shared" si="27"/>
        <v>0</v>
      </c>
      <c r="AU12" s="103">
        <f t="shared" si="28"/>
        <v>-7.451880628642063E-2</v>
      </c>
      <c r="AV12" s="109"/>
      <c r="AW12" s="104">
        <f t="shared" si="12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6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/>
      <c r="AG13" s="102"/>
      <c r="AH13" s="102"/>
      <c r="AI13" s="136">
        <f t="shared" si="21"/>
        <v>0</v>
      </c>
      <c r="AJ13" s="102">
        <v>0</v>
      </c>
      <c r="AK13" s="104">
        <f t="shared" si="22"/>
        <v>0</v>
      </c>
      <c r="AL13" s="105">
        <f t="shared" si="23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4"/>
        <v>0</v>
      </c>
      <c r="AR13" s="108">
        <f t="shared" si="25"/>
        <v>0</v>
      </c>
      <c r="AS13" s="108">
        <f t="array" ref="AS13">_xlfn.IFS(S13=0,AL13,S13&lt;0,AL13/-S13,S13&gt;0,AL13/S13)</f>
        <v>0</v>
      </c>
      <c r="AT13" s="103">
        <f t="shared" si="27"/>
        <v>0</v>
      </c>
      <c r="AU13" s="103">
        <f t="shared" si="28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17</v>
      </c>
      <c r="F14" s="101">
        <v>2</v>
      </c>
      <c r="G14" s="101"/>
      <c r="H14" s="101">
        <v>15</v>
      </c>
      <c r="I14" s="101">
        <v>169.89</v>
      </c>
      <c r="J14" s="101">
        <f t="shared" si="0"/>
        <v>2888.1299999999997</v>
      </c>
      <c r="K14" s="98">
        <v>84</v>
      </c>
      <c r="L14" s="98">
        <v>1</v>
      </c>
      <c r="M14" s="98">
        <v>1120</v>
      </c>
      <c r="N14" s="98">
        <v>0</v>
      </c>
      <c r="O14" s="189">
        <f t="shared" si="1"/>
        <v>0.14285714285714285</v>
      </c>
      <c r="P14" s="101">
        <f t="shared" si="26"/>
        <v>0.14285714285714285</v>
      </c>
      <c r="Q14" s="102">
        <v>1</v>
      </c>
      <c r="R14" s="102">
        <v>0</v>
      </c>
      <c r="S14" s="101">
        <f t="shared" si="14"/>
        <v>1</v>
      </c>
      <c r="T14" s="102">
        <v>774</v>
      </c>
      <c r="U14" s="102">
        <v>0</v>
      </c>
      <c r="V14" s="101">
        <f t="shared" si="15"/>
        <v>774</v>
      </c>
      <c r="W14" s="102">
        <v>1120</v>
      </c>
      <c r="X14" s="102">
        <v>0</v>
      </c>
      <c r="Y14" s="101">
        <f t="shared" si="16"/>
        <v>1120</v>
      </c>
      <c r="Z14" s="101">
        <f t="shared" si="17"/>
        <v>0</v>
      </c>
      <c r="AA14" s="103">
        <f t="shared" si="18"/>
        <v>1.9866351602885537E-3</v>
      </c>
      <c r="AB14" s="101">
        <f t="shared" si="19"/>
        <v>169.89</v>
      </c>
      <c r="AC14" s="102">
        <v>425.76</v>
      </c>
      <c r="AD14" s="103">
        <f t="shared" si="20"/>
        <v>0.38014285714285712</v>
      </c>
      <c r="AE14" s="102">
        <v>103.65</v>
      </c>
      <c r="AF14" s="102"/>
      <c r="AG14" s="102"/>
      <c r="AH14" s="102"/>
      <c r="AI14" s="136">
        <f t="shared" si="21"/>
        <v>14.863857710240026</v>
      </c>
      <c r="AJ14" s="102">
        <v>0</v>
      </c>
      <c r="AK14" s="104">
        <f t="shared" si="22"/>
        <v>7.74</v>
      </c>
      <c r="AL14" s="105">
        <f t="shared" si="23"/>
        <v>398.09614228976</v>
      </c>
      <c r="AM14" s="106"/>
      <c r="AN14" s="107">
        <f t="shared" si="7"/>
        <v>1120</v>
      </c>
      <c r="AO14" s="108">
        <f t="shared" si="8"/>
        <v>169.89</v>
      </c>
      <c r="AP14" s="108">
        <f t="shared" si="9"/>
        <v>425.76</v>
      </c>
      <c r="AQ14" s="108">
        <f t="shared" si="24"/>
        <v>103.65</v>
      </c>
      <c r="AR14" s="108">
        <f t="shared" si="25"/>
        <v>0</v>
      </c>
      <c r="AS14" s="108">
        <f t="array" ref="AS14">_xlfn.IFS(S14=0,AL14,S14&lt;0,AL14/-S14,S14&gt;0,AL14/S14)</f>
        <v>398.09614228976</v>
      </c>
      <c r="AT14" s="103">
        <f t="shared" si="27"/>
        <v>0.3554429841872857</v>
      </c>
      <c r="AU14" s="103">
        <f t="shared" si="28"/>
        <v>2.3432582393887813</v>
      </c>
      <c r="AV14" s="109"/>
      <c r="AW14" s="104">
        <f t="shared" si="12"/>
        <v>6767.6344189259198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0</v>
      </c>
      <c r="F15" s="101">
        <v>0</v>
      </c>
      <c r="G15" s="101">
        <v>0</v>
      </c>
      <c r="H15" s="101">
        <v>0</v>
      </c>
      <c r="I15" s="101">
        <v>169.89</v>
      </c>
      <c r="J15" s="101">
        <f t="shared" si="0"/>
        <v>0</v>
      </c>
      <c r="K15" s="98">
        <v>999</v>
      </c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6"/>
        <v>0</v>
      </c>
      <c r="Q15" s="102">
        <v>0</v>
      </c>
      <c r="R15" s="102">
        <v>0</v>
      </c>
      <c r="S15" s="101">
        <f t="shared" si="14"/>
        <v>0</v>
      </c>
      <c r="T15" s="102">
        <v>0</v>
      </c>
      <c r="U15" s="102">
        <v>0</v>
      </c>
      <c r="V15" s="101">
        <f t="shared" si="15"/>
        <v>0</v>
      </c>
      <c r="W15" s="102">
        <v>0</v>
      </c>
      <c r="X15" s="102">
        <v>0</v>
      </c>
      <c r="Y15" s="101">
        <f t="shared" si="16"/>
        <v>0</v>
      </c>
      <c r="Z15" s="101">
        <f t="shared" si="17"/>
        <v>0</v>
      </c>
      <c r="AA15" s="103">
        <f t="shared" si="18"/>
        <v>0</v>
      </c>
      <c r="AB15" s="101">
        <f t="shared" si="19"/>
        <v>0</v>
      </c>
      <c r="AC15" s="102">
        <v>0</v>
      </c>
      <c r="AD15" s="103">
        <f t="shared" si="20"/>
        <v>0</v>
      </c>
      <c r="AE15" s="102">
        <v>12.76</v>
      </c>
      <c r="AF15" s="102"/>
      <c r="AG15" s="102"/>
      <c r="AH15" s="102"/>
      <c r="AI15" s="136">
        <f t="shared" si="21"/>
        <v>0</v>
      </c>
      <c r="AJ15" s="102">
        <v>0</v>
      </c>
      <c r="AK15" s="104">
        <f t="shared" si="22"/>
        <v>0</v>
      </c>
      <c r="AL15" s="105">
        <f t="shared" si="23"/>
        <v>-12.76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4"/>
        <v>12.76</v>
      </c>
      <c r="AR15" s="108">
        <f t="shared" si="25"/>
        <v>0</v>
      </c>
      <c r="AS15" s="108">
        <f t="array" ref="AS15">_xlfn.IFS(S15=0,AL15,S15&lt;0,AL15/-S15,S15&gt;0,AL15/S15)</f>
        <v>-12.76</v>
      </c>
      <c r="AT15" s="103">
        <f t="shared" si="27"/>
        <v>0</v>
      </c>
      <c r="AU15" s="103">
        <f t="shared" si="28"/>
        <v>-7.510742244982048E-2</v>
      </c>
      <c r="AV15" s="109"/>
      <c r="AW15" s="104">
        <f t="shared" si="12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74</v>
      </c>
      <c r="F16" s="101">
        <v>10</v>
      </c>
      <c r="G16" s="101">
        <v>1</v>
      </c>
      <c r="H16" s="101">
        <v>63</v>
      </c>
      <c r="I16" s="101">
        <v>169.89</v>
      </c>
      <c r="J16" s="101">
        <f t="shared" si="0"/>
        <v>12571.859999999999</v>
      </c>
      <c r="K16" s="98">
        <v>62</v>
      </c>
      <c r="L16" s="98">
        <v>10</v>
      </c>
      <c r="M16" s="98">
        <v>1284</v>
      </c>
      <c r="N16" s="98">
        <v>67</v>
      </c>
      <c r="O16" s="189">
        <f t="shared" si="1"/>
        <v>1.4285714285714286</v>
      </c>
      <c r="P16" s="101">
        <f t="shared" si="26"/>
        <v>1.2857142857142858</v>
      </c>
      <c r="Q16" s="102">
        <v>9</v>
      </c>
      <c r="R16" s="102">
        <v>0</v>
      </c>
      <c r="S16" s="101">
        <f t="shared" si="14"/>
        <v>9</v>
      </c>
      <c r="T16" s="102">
        <v>8467.5300000000007</v>
      </c>
      <c r="U16" s="102">
        <v>0</v>
      </c>
      <c r="V16" s="101">
        <f t="shared" si="15"/>
        <v>8467.5300000000007</v>
      </c>
      <c r="W16" s="102">
        <v>11735.880000000001</v>
      </c>
      <c r="X16" s="102">
        <v>0</v>
      </c>
      <c r="Y16" s="101">
        <f t="shared" si="16"/>
        <v>11735.880000000001</v>
      </c>
      <c r="Z16" s="101">
        <f t="shared" si="17"/>
        <v>8602.7999999999993</v>
      </c>
      <c r="AA16" s="103">
        <f t="shared" si="18"/>
        <v>2.0816885575827889E-2</v>
      </c>
      <c r="AB16" s="101">
        <f t="shared" si="19"/>
        <v>1529.0099999999998</v>
      </c>
      <c r="AC16" s="102">
        <v>4441.84</v>
      </c>
      <c r="AD16" s="103">
        <f t="shared" si="20"/>
        <v>0.37848376091098407</v>
      </c>
      <c r="AE16" s="102">
        <v>1077.18</v>
      </c>
      <c r="AF16" s="102"/>
      <c r="AG16" s="102"/>
      <c r="AH16" s="102"/>
      <c r="AI16" s="136">
        <f t="shared" si="21"/>
        <v>62.428202383008113</v>
      </c>
      <c r="AJ16" s="102">
        <v>0</v>
      </c>
      <c r="AK16" s="104">
        <f t="shared" si="22"/>
        <v>84.675300000000007</v>
      </c>
      <c r="AL16" s="105">
        <f t="shared" si="23"/>
        <v>4540.7464976169922</v>
      </c>
      <c r="AM16" s="106"/>
      <c r="AN16" s="107">
        <f t="shared" si="7"/>
        <v>1303.9866666666667</v>
      </c>
      <c r="AO16" s="108">
        <f t="shared" si="8"/>
        <v>169.89</v>
      </c>
      <c r="AP16" s="108">
        <f t="shared" si="9"/>
        <v>493.53777777777782</v>
      </c>
      <c r="AQ16" s="108">
        <f t="shared" si="24"/>
        <v>119.68666666666667</v>
      </c>
      <c r="AR16" s="108">
        <f t="shared" si="25"/>
        <v>0</v>
      </c>
      <c r="AS16" s="108">
        <f t="array" ref="AS16">_xlfn.IFS(S16=0,AL16,S16&lt;0,AL16/-S16,S16&gt;0,AL16/S16)</f>
        <v>504.52738862411024</v>
      </c>
      <c r="AT16" s="103">
        <f t="shared" si="27"/>
        <v>0.38691146276350746</v>
      </c>
      <c r="AU16" s="103">
        <f t="shared" si="28"/>
        <v>2.9697297582206739</v>
      </c>
      <c r="AV16" s="109"/>
      <c r="AW16" s="104">
        <f t="shared" si="12"/>
        <v>37335.026758184162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65</v>
      </c>
      <c r="F17" s="101">
        <v>10</v>
      </c>
      <c r="G17" s="101">
        <v>2</v>
      </c>
      <c r="H17" s="101">
        <v>53</v>
      </c>
      <c r="I17" s="101">
        <v>169.89</v>
      </c>
      <c r="J17" s="101">
        <f t="shared" si="0"/>
        <v>11042.849999999999</v>
      </c>
      <c r="K17" s="98">
        <v>31</v>
      </c>
      <c r="L17" s="98">
        <v>12</v>
      </c>
      <c r="M17" s="98">
        <v>1310</v>
      </c>
      <c r="N17" s="98">
        <v>50</v>
      </c>
      <c r="O17" s="189">
        <f t="shared" si="1"/>
        <v>1.7142857142857142</v>
      </c>
      <c r="P17" s="101">
        <f t="shared" si="26"/>
        <v>1.1428571428571428</v>
      </c>
      <c r="Q17" s="102">
        <v>9</v>
      </c>
      <c r="R17" s="102">
        <v>-1</v>
      </c>
      <c r="S17" s="101">
        <f t="shared" si="14"/>
        <v>8</v>
      </c>
      <c r="T17" s="102">
        <v>8502</v>
      </c>
      <c r="U17" s="102">
        <v>-866</v>
      </c>
      <c r="V17" s="101">
        <f t="shared" si="15"/>
        <v>7636</v>
      </c>
      <c r="W17" s="102">
        <v>11934</v>
      </c>
      <c r="X17" s="102">
        <v>-1323</v>
      </c>
      <c r="Y17" s="101">
        <f t="shared" si="16"/>
        <v>10611</v>
      </c>
      <c r="Z17" s="101">
        <f t="shared" si="17"/>
        <v>7860</v>
      </c>
      <c r="AA17" s="103">
        <f t="shared" si="18"/>
        <v>1.8821594362340932E-2</v>
      </c>
      <c r="AB17" s="101">
        <f t="shared" si="19"/>
        <v>1359.12</v>
      </c>
      <c r="AC17" s="102">
        <v>4071.5999999999995</v>
      </c>
      <c r="AD17" s="103">
        <f t="shared" si="20"/>
        <v>0.38371501272264624</v>
      </c>
      <c r="AE17" s="102">
        <v>1579.1399999999994</v>
      </c>
      <c r="AF17" s="102"/>
      <c r="AG17" s="102"/>
      <c r="AH17" s="102"/>
      <c r="AI17" s="136">
        <f t="shared" si="21"/>
        <v>52.518963909514767</v>
      </c>
      <c r="AJ17" s="102">
        <v>0</v>
      </c>
      <c r="AK17" s="104">
        <f t="shared" si="22"/>
        <v>76.36</v>
      </c>
      <c r="AL17" s="105">
        <f t="shared" si="23"/>
        <v>3472.2610360904873</v>
      </c>
      <c r="AM17" s="106"/>
      <c r="AN17" s="107">
        <f t="shared" si="7"/>
        <v>1326.375</v>
      </c>
      <c r="AO17" s="108">
        <f t="shared" si="8"/>
        <v>169.89</v>
      </c>
      <c r="AP17" s="108">
        <f t="shared" si="9"/>
        <v>508.94999999999993</v>
      </c>
      <c r="AQ17" s="108">
        <f t="shared" si="24"/>
        <v>175.45999999999992</v>
      </c>
      <c r="AR17" s="108">
        <f t="shared" si="25"/>
        <v>0</v>
      </c>
      <c r="AS17" s="108">
        <f t="array" ref="AS17">_xlfn.IFS(S17=0,AL17,S17&lt;0,AL17/-S17,S17&gt;0,AL17/S17)</f>
        <v>434.03262951131092</v>
      </c>
      <c r="AT17" s="103">
        <f t="shared" si="27"/>
        <v>0.32723221525685492</v>
      </c>
      <c r="AU17" s="103">
        <f t="shared" si="28"/>
        <v>2.5547862117329503</v>
      </c>
      <c r="AV17" s="109"/>
      <c r="AW17" s="104">
        <f t="shared" si="12"/>
        <v>28212.12091823521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69</v>
      </c>
      <c r="F18" s="101">
        <v>6</v>
      </c>
      <c r="G18" s="101"/>
      <c r="H18" s="101">
        <v>63</v>
      </c>
      <c r="I18" s="101">
        <v>169.89</v>
      </c>
      <c r="J18" s="101">
        <f t="shared" si="0"/>
        <v>11722.41</v>
      </c>
      <c r="K18" s="98">
        <v>104</v>
      </c>
      <c r="L18" s="98">
        <v>11</v>
      </c>
      <c r="M18" s="98">
        <v>1278</v>
      </c>
      <c r="N18" s="98">
        <v>50</v>
      </c>
      <c r="O18" s="189">
        <f t="shared" si="1"/>
        <v>1.5714285714285714</v>
      </c>
      <c r="P18" s="101">
        <f t="shared" si="26"/>
        <v>1.2857142857142858</v>
      </c>
      <c r="Q18" s="102">
        <v>9</v>
      </c>
      <c r="R18" s="102">
        <v>0</v>
      </c>
      <c r="S18" s="101">
        <f t="shared" si="14"/>
        <v>9</v>
      </c>
      <c r="T18" s="102">
        <v>8348.5</v>
      </c>
      <c r="U18" s="102">
        <v>0</v>
      </c>
      <c r="V18" s="101">
        <f t="shared" si="15"/>
        <v>8348.5</v>
      </c>
      <c r="W18" s="102">
        <v>11638.63</v>
      </c>
      <c r="X18" s="102">
        <v>0</v>
      </c>
      <c r="Y18" s="101">
        <f t="shared" si="16"/>
        <v>11638.63</v>
      </c>
      <c r="Z18" s="101">
        <f t="shared" si="17"/>
        <v>7029</v>
      </c>
      <c r="AA18" s="103">
        <f t="shared" si="18"/>
        <v>2.0644385335347473E-2</v>
      </c>
      <c r="AB18" s="101">
        <f t="shared" si="19"/>
        <v>1529.0099999999998</v>
      </c>
      <c r="AC18" s="102">
        <v>4410.33</v>
      </c>
      <c r="AD18" s="103">
        <f t="shared" si="20"/>
        <v>0.37893893009744278</v>
      </c>
      <c r="AE18" s="102">
        <v>1299</v>
      </c>
      <c r="AF18" s="102"/>
      <c r="AG18" s="102"/>
      <c r="AH18" s="102"/>
      <c r="AI18" s="136">
        <f t="shared" si="21"/>
        <v>62.428202383008113</v>
      </c>
      <c r="AJ18" s="102">
        <v>0</v>
      </c>
      <c r="AK18" s="104">
        <f t="shared" si="22"/>
        <v>83.484999999999999</v>
      </c>
      <c r="AL18" s="105">
        <f t="shared" si="23"/>
        <v>4254.3767976169911</v>
      </c>
      <c r="AM18" s="106"/>
      <c r="AN18" s="107">
        <f t="shared" si="7"/>
        <v>1293.181111111111</v>
      </c>
      <c r="AO18" s="108">
        <f t="shared" si="8"/>
        <v>169.89</v>
      </c>
      <c r="AP18" s="108">
        <f t="shared" si="9"/>
        <v>490.03666666666663</v>
      </c>
      <c r="AQ18" s="108">
        <f t="shared" si="24"/>
        <v>144.33333333333334</v>
      </c>
      <c r="AR18" s="108">
        <f t="shared" si="25"/>
        <v>0</v>
      </c>
      <c r="AS18" s="108">
        <f t="array" ref="AS18">_xlfn.IFS(S18=0,AL18,S18&lt;0,AL18/-S18,S18&gt;0,AL18/S18)</f>
        <v>472.70853306855457</v>
      </c>
      <c r="AT18" s="103">
        <f t="shared" si="27"/>
        <v>0.36553931155273356</v>
      </c>
      <c r="AU18" s="103">
        <f t="shared" si="28"/>
        <v>2.7824388314118229</v>
      </c>
      <c r="AV18" s="109"/>
      <c r="AW18" s="104">
        <f t="shared" si="12"/>
        <v>32616.888781730264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2</v>
      </c>
      <c r="F19" s="101">
        <v>2</v>
      </c>
      <c r="G19" s="101"/>
      <c r="H19" s="101"/>
      <c r="I19" s="101">
        <v>129.46</v>
      </c>
      <c r="J19" s="101">
        <f t="shared" si="0"/>
        <v>258.92</v>
      </c>
      <c r="K19" s="98">
        <v>999</v>
      </c>
      <c r="L19" s="98">
        <v>1</v>
      </c>
      <c r="M19" s="98">
        <v>1380</v>
      </c>
      <c r="N19" s="98">
        <v>0</v>
      </c>
      <c r="O19" s="189">
        <f t="shared" si="1"/>
        <v>0.14285714285714285</v>
      </c>
      <c r="P19" s="101">
        <f t="shared" si="26"/>
        <v>0.14285714285714285</v>
      </c>
      <c r="Q19" s="102">
        <v>1</v>
      </c>
      <c r="R19" s="102">
        <v>0</v>
      </c>
      <c r="S19" s="101">
        <f t="shared" si="14"/>
        <v>1</v>
      </c>
      <c r="T19" s="102">
        <v>909</v>
      </c>
      <c r="U19" s="102">
        <v>0</v>
      </c>
      <c r="V19" s="101">
        <f t="shared" si="15"/>
        <v>909</v>
      </c>
      <c r="W19" s="102">
        <v>1380</v>
      </c>
      <c r="X19" s="102">
        <v>0</v>
      </c>
      <c r="Y19" s="101">
        <f t="shared" si="16"/>
        <v>1380</v>
      </c>
      <c r="Z19" s="101">
        <f t="shared" si="17"/>
        <v>0</v>
      </c>
      <c r="AA19" s="103">
        <f t="shared" si="18"/>
        <v>2.447818322498397E-3</v>
      </c>
      <c r="AB19" s="101">
        <f t="shared" si="19"/>
        <v>129.46</v>
      </c>
      <c r="AC19" s="102">
        <v>522.80999999999995</v>
      </c>
      <c r="AD19" s="103">
        <f t="shared" si="20"/>
        <v>0.3788478260869565</v>
      </c>
      <c r="AE19" s="102">
        <v>73.14</v>
      </c>
      <c r="AF19" s="102"/>
      <c r="AG19" s="102"/>
      <c r="AH19" s="102"/>
      <c r="AI19" s="136">
        <f t="shared" si="21"/>
        <v>0</v>
      </c>
      <c r="AJ19" s="102">
        <v>0</v>
      </c>
      <c r="AK19" s="104">
        <f t="shared" si="22"/>
        <v>9.09</v>
      </c>
      <c r="AL19" s="105">
        <f t="shared" si="23"/>
        <v>645.5</v>
      </c>
      <c r="AM19" s="106"/>
      <c r="AN19" s="107">
        <f t="shared" si="7"/>
        <v>1380</v>
      </c>
      <c r="AO19" s="108">
        <f t="shared" si="8"/>
        <v>129.46</v>
      </c>
      <c r="AP19" s="108">
        <f t="shared" si="9"/>
        <v>522.80999999999995</v>
      </c>
      <c r="AQ19" s="108">
        <f t="shared" si="24"/>
        <v>73.14</v>
      </c>
      <c r="AR19" s="108">
        <f t="shared" si="25"/>
        <v>0</v>
      </c>
      <c r="AS19" s="108">
        <f t="array" ref="AS19">_xlfn.IFS(S19=0,AL19,S19&lt;0,AL19/-S19,S19&gt;0,AL19/S19)</f>
        <v>645.5</v>
      </c>
      <c r="AT19" s="103">
        <f t="shared" si="27"/>
        <v>0.4677536231884058</v>
      </c>
      <c r="AU19" s="103">
        <f t="shared" si="28"/>
        <v>4.9860960914568206</v>
      </c>
      <c r="AV19" s="109"/>
      <c r="AW19" s="104">
        <f t="shared" si="12"/>
        <v>1291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11</v>
      </c>
      <c r="F20" s="101">
        <v>6</v>
      </c>
      <c r="G20" s="101">
        <v>4</v>
      </c>
      <c r="H20" s="101">
        <v>1</v>
      </c>
      <c r="I20" s="101">
        <v>117.76</v>
      </c>
      <c r="J20" s="101">
        <f t="shared" si="0"/>
        <v>1295.3600000000001</v>
      </c>
      <c r="K20" s="98">
        <v>999</v>
      </c>
      <c r="L20" s="98">
        <v>7</v>
      </c>
      <c r="M20" s="98">
        <v>1269</v>
      </c>
      <c r="N20" s="98">
        <v>50</v>
      </c>
      <c r="O20" s="189">
        <f t="shared" si="1"/>
        <v>1</v>
      </c>
      <c r="P20" s="101">
        <f t="shared" si="26"/>
        <v>0.5714285714285714</v>
      </c>
      <c r="Q20" s="102">
        <v>4</v>
      </c>
      <c r="R20" s="102">
        <v>0</v>
      </c>
      <c r="S20" s="101">
        <f t="shared" si="14"/>
        <v>4</v>
      </c>
      <c r="T20" s="102">
        <v>3589</v>
      </c>
      <c r="U20" s="102">
        <v>0</v>
      </c>
      <c r="V20" s="101">
        <f t="shared" si="15"/>
        <v>3589</v>
      </c>
      <c r="W20" s="102">
        <v>5160</v>
      </c>
      <c r="X20" s="102">
        <v>0</v>
      </c>
      <c r="Y20" s="101">
        <f t="shared" si="16"/>
        <v>5160</v>
      </c>
      <c r="Z20" s="101">
        <f t="shared" si="17"/>
        <v>4441.5</v>
      </c>
      <c r="AA20" s="103">
        <f t="shared" si="18"/>
        <v>9.1527119884722667E-3</v>
      </c>
      <c r="AB20" s="101">
        <f t="shared" si="19"/>
        <v>471.04</v>
      </c>
      <c r="AC20" s="102">
        <v>1962.48</v>
      </c>
      <c r="AD20" s="103">
        <f t="shared" si="20"/>
        <v>0.38032558139534883</v>
      </c>
      <c r="AE20" s="102">
        <v>867.05000000000018</v>
      </c>
      <c r="AF20" s="102"/>
      <c r="AG20" s="102"/>
      <c r="AH20" s="102"/>
      <c r="AI20" s="136">
        <f t="shared" si="21"/>
        <v>0.99092384734933514</v>
      </c>
      <c r="AJ20" s="102">
        <v>0</v>
      </c>
      <c r="AK20" s="104">
        <f t="shared" si="22"/>
        <v>35.89</v>
      </c>
      <c r="AL20" s="105">
        <f t="shared" si="23"/>
        <v>1822.5490761526505</v>
      </c>
      <c r="AM20" s="106"/>
      <c r="AN20" s="107">
        <f t="shared" si="7"/>
        <v>1290</v>
      </c>
      <c r="AO20" s="108">
        <f t="shared" si="8"/>
        <v>117.76</v>
      </c>
      <c r="AP20" s="108">
        <f t="shared" si="9"/>
        <v>490.62</v>
      </c>
      <c r="AQ20" s="108">
        <f t="shared" si="24"/>
        <v>216.76250000000005</v>
      </c>
      <c r="AR20" s="108">
        <f t="shared" si="25"/>
        <v>0</v>
      </c>
      <c r="AS20" s="108">
        <f t="array" ref="AS20">_xlfn.IFS(S20=0,AL20,S20&lt;0,AL20/-S20,S20&gt;0,AL20/S20)</f>
        <v>455.63726903816263</v>
      </c>
      <c r="AT20" s="103">
        <f t="shared" si="27"/>
        <v>0.35320718530090128</v>
      </c>
      <c r="AU20" s="103">
        <f t="shared" si="28"/>
        <v>3.8692023525659187</v>
      </c>
      <c r="AV20" s="109"/>
      <c r="AW20" s="104">
        <f t="shared" si="12"/>
        <v>5012.0099594197891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46</v>
      </c>
      <c r="F21" s="101">
        <v>4</v>
      </c>
      <c r="G21" s="101">
        <v>1</v>
      </c>
      <c r="H21" s="101">
        <v>41</v>
      </c>
      <c r="I21" s="101">
        <v>129.46</v>
      </c>
      <c r="J21" s="101">
        <f t="shared" si="0"/>
        <v>5955.1600000000008</v>
      </c>
      <c r="K21" s="98">
        <v>237</v>
      </c>
      <c r="L21" s="98">
        <v>4</v>
      </c>
      <c r="M21" s="98">
        <v>1118</v>
      </c>
      <c r="N21" s="98">
        <v>100</v>
      </c>
      <c r="O21" s="189">
        <f t="shared" si="1"/>
        <v>0.5714285714285714</v>
      </c>
      <c r="P21" s="101">
        <f t="shared" si="26"/>
        <v>0.2857142857142857</v>
      </c>
      <c r="Q21" s="102">
        <v>2</v>
      </c>
      <c r="R21" s="102">
        <v>0</v>
      </c>
      <c r="S21" s="101">
        <f t="shared" si="14"/>
        <v>2</v>
      </c>
      <c r="T21" s="102">
        <v>1563</v>
      </c>
      <c r="U21" s="102">
        <v>0</v>
      </c>
      <c r="V21" s="101">
        <f t="shared" si="15"/>
        <v>1563</v>
      </c>
      <c r="W21" s="102">
        <v>2280</v>
      </c>
      <c r="X21" s="102">
        <v>0</v>
      </c>
      <c r="Y21" s="101">
        <f t="shared" si="16"/>
        <v>2280</v>
      </c>
      <c r="Z21" s="101">
        <f t="shared" si="17"/>
        <v>4472</v>
      </c>
      <c r="AA21" s="103">
        <f t="shared" si="18"/>
        <v>4.0442215763016988E-3</v>
      </c>
      <c r="AB21" s="101">
        <f t="shared" si="19"/>
        <v>258.92</v>
      </c>
      <c r="AC21" s="102">
        <v>866.22</v>
      </c>
      <c r="AD21" s="103">
        <f t="shared" si="20"/>
        <v>0.37992105263157894</v>
      </c>
      <c r="AE21" s="102">
        <v>124.6</v>
      </c>
      <c r="AF21" s="102"/>
      <c r="AG21" s="102"/>
      <c r="AH21" s="102"/>
      <c r="AI21" s="136">
        <f t="shared" si="21"/>
        <v>40.627877741322742</v>
      </c>
      <c r="AJ21" s="102">
        <v>0</v>
      </c>
      <c r="AK21" s="104">
        <f t="shared" si="22"/>
        <v>15.63</v>
      </c>
      <c r="AL21" s="105">
        <f t="shared" si="23"/>
        <v>974.00212225867722</v>
      </c>
      <c r="AM21" s="106"/>
      <c r="AN21" s="107">
        <f t="shared" si="7"/>
        <v>1140</v>
      </c>
      <c r="AO21" s="108">
        <f t="shared" si="8"/>
        <v>129.46</v>
      </c>
      <c r="AP21" s="108">
        <f t="shared" si="9"/>
        <v>433.11</v>
      </c>
      <c r="AQ21" s="108">
        <f t="shared" si="24"/>
        <v>62.3</v>
      </c>
      <c r="AR21" s="108">
        <f t="shared" si="25"/>
        <v>0</v>
      </c>
      <c r="AS21" s="108">
        <f t="array" ref="AS21">_xlfn.IFS(S21=0,AL21,S21&lt;0,AL21/-S21,S21&gt;0,AL21/S21)</f>
        <v>487.00106112933861</v>
      </c>
      <c r="AT21" s="103">
        <f t="shared" si="27"/>
        <v>0.42719391327134965</v>
      </c>
      <c r="AU21" s="103">
        <f t="shared" si="28"/>
        <v>3.7617878968742358</v>
      </c>
      <c r="AV21" s="109"/>
      <c r="AW21" s="104">
        <f t="shared" si="12"/>
        <v>22402.048811949575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58</v>
      </c>
      <c r="F22" s="101">
        <v>3</v>
      </c>
      <c r="G22" s="101">
        <v>1</v>
      </c>
      <c r="H22" s="101">
        <v>54</v>
      </c>
      <c r="I22" s="101">
        <v>129.46</v>
      </c>
      <c r="J22" s="101">
        <f t="shared" si="0"/>
        <v>7508.68</v>
      </c>
      <c r="K22" s="98">
        <v>226</v>
      </c>
      <c r="L22" s="98">
        <v>5</v>
      </c>
      <c r="M22" s="98">
        <v>1158</v>
      </c>
      <c r="N22" s="98">
        <v>75</v>
      </c>
      <c r="O22" s="189">
        <f t="shared" si="1"/>
        <v>0.7142857142857143</v>
      </c>
      <c r="P22" s="101">
        <f t="shared" si="26"/>
        <v>0.8571428571428571</v>
      </c>
      <c r="Q22" s="102">
        <v>6</v>
      </c>
      <c r="R22" s="102">
        <v>0</v>
      </c>
      <c r="S22" s="101">
        <f t="shared" si="14"/>
        <v>6</v>
      </c>
      <c r="T22" s="102">
        <v>4916</v>
      </c>
      <c r="U22" s="102">
        <v>0</v>
      </c>
      <c r="V22" s="101">
        <f t="shared" si="15"/>
        <v>4916</v>
      </c>
      <c r="W22" s="102">
        <v>7050</v>
      </c>
      <c r="X22" s="102">
        <v>0</v>
      </c>
      <c r="Y22" s="101">
        <f t="shared" si="16"/>
        <v>7050</v>
      </c>
      <c r="Z22" s="101">
        <f t="shared" si="17"/>
        <v>4342.5</v>
      </c>
      <c r="AA22" s="103">
        <f t="shared" si="18"/>
        <v>1.2505158821459202E-2</v>
      </c>
      <c r="AB22" s="101">
        <f t="shared" si="19"/>
        <v>776.76</v>
      </c>
      <c r="AC22" s="102">
        <v>2681.79</v>
      </c>
      <c r="AD22" s="103">
        <f t="shared" si="20"/>
        <v>0.38039574468085108</v>
      </c>
      <c r="AE22" s="102">
        <v>582.12</v>
      </c>
      <c r="AF22" s="102"/>
      <c r="AG22" s="102"/>
      <c r="AH22" s="102"/>
      <c r="AI22" s="136">
        <f t="shared" si="21"/>
        <v>53.509887756864089</v>
      </c>
      <c r="AJ22" s="102">
        <v>0</v>
      </c>
      <c r="AK22" s="104">
        <f t="shared" si="22"/>
        <v>49.160000000000004</v>
      </c>
      <c r="AL22" s="105">
        <f t="shared" si="23"/>
        <v>2906.6601122431362</v>
      </c>
      <c r="AM22" s="106"/>
      <c r="AN22" s="107">
        <f t="shared" si="7"/>
        <v>1175</v>
      </c>
      <c r="AO22" s="108">
        <f t="shared" si="8"/>
        <v>129.46</v>
      </c>
      <c r="AP22" s="108">
        <f t="shared" si="9"/>
        <v>446.96499999999997</v>
      </c>
      <c r="AQ22" s="108">
        <f t="shared" si="24"/>
        <v>97.02</v>
      </c>
      <c r="AR22" s="108">
        <f t="shared" si="25"/>
        <v>0</v>
      </c>
      <c r="AS22" s="108">
        <f t="array" ref="AS22">_xlfn.IFS(S22=0,AL22,S22&lt;0,AL22/-S22,S22&gt;0,AL22/S22)</f>
        <v>484.44335204052271</v>
      </c>
      <c r="AT22" s="103">
        <f t="shared" si="27"/>
        <v>0.41229221450257253</v>
      </c>
      <c r="AU22" s="103">
        <f t="shared" si="28"/>
        <v>3.7420311450681498</v>
      </c>
      <c r="AV22" s="109"/>
      <c r="AW22" s="104">
        <f t="shared" si="12"/>
        <v>28097.714418350319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8</v>
      </c>
      <c r="F23" s="101">
        <v>5</v>
      </c>
      <c r="G23" s="101">
        <v>2</v>
      </c>
      <c r="H23" s="101">
        <v>1</v>
      </c>
      <c r="I23" s="101">
        <v>129.46</v>
      </c>
      <c r="J23" s="101">
        <f t="shared" si="0"/>
        <v>1035.68</v>
      </c>
      <c r="K23" s="98">
        <v>8</v>
      </c>
      <c r="L23" s="98">
        <v>4</v>
      </c>
      <c r="M23" s="98">
        <v>1140</v>
      </c>
      <c r="N23" s="98">
        <v>0</v>
      </c>
      <c r="O23" s="189">
        <f t="shared" si="1"/>
        <v>0.5714285714285714</v>
      </c>
      <c r="P23" s="101">
        <f t="shared" si="26"/>
        <v>0.42857142857142855</v>
      </c>
      <c r="Q23" s="102">
        <v>3</v>
      </c>
      <c r="R23" s="102">
        <v>0</v>
      </c>
      <c r="S23" s="101">
        <f t="shared" si="14"/>
        <v>3</v>
      </c>
      <c r="T23" s="102">
        <v>2582.84</v>
      </c>
      <c r="U23" s="102">
        <v>0</v>
      </c>
      <c r="V23" s="101">
        <f t="shared" si="15"/>
        <v>2582.84</v>
      </c>
      <c r="W23" s="102">
        <v>3510.02</v>
      </c>
      <c r="X23" s="102">
        <v>0</v>
      </c>
      <c r="Y23" s="101">
        <f t="shared" si="16"/>
        <v>3510.02</v>
      </c>
      <c r="Z23" s="101">
        <f t="shared" si="17"/>
        <v>0</v>
      </c>
      <c r="AA23" s="103">
        <f t="shared" si="18"/>
        <v>6.2260081654607414E-3</v>
      </c>
      <c r="AB23" s="101">
        <f t="shared" si="19"/>
        <v>388.38</v>
      </c>
      <c r="AC23" s="102">
        <v>1294.69</v>
      </c>
      <c r="AD23" s="103">
        <f t="shared" si="20"/>
        <v>0.36885544811710474</v>
      </c>
      <c r="AE23" s="102">
        <v>739.27</v>
      </c>
      <c r="AF23" s="102"/>
      <c r="AG23" s="102"/>
      <c r="AH23" s="102"/>
      <c r="AI23" s="136">
        <f t="shared" si="21"/>
        <v>0.99092384734933514</v>
      </c>
      <c r="AJ23" s="102">
        <v>0</v>
      </c>
      <c r="AK23" s="104">
        <f t="shared" si="22"/>
        <v>25.828400000000002</v>
      </c>
      <c r="AL23" s="105">
        <f t="shared" si="23"/>
        <v>1060.8606761526505</v>
      </c>
      <c r="AM23" s="106"/>
      <c r="AN23" s="107">
        <f t="shared" si="7"/>
        <v>1170.0066666666667</v>
      </c>
      <c r="AO23" s="108">
        <f t="shared" si="8"/>
        <v>129.46</v>
      </c>
      <c r="AP23" s="108">
        <f t="shared" si="9"/>
        <v>431.56333333333333</v>
      </c>
      <c r="AQ23" s="108">
        <f t="shared" si="24"/>
        <v>246.42333333333332</v>
      </c>
      <c r="AR23" s="108">
        <f t="shared" si="25"/>
        <v>0</v>
      </c>
      <c r="AS23" s="108">
        <f t="array" ref="AS23">_xlfn.IFS(S23=0,AL23,S23&lt;0,AL23/-S23,S23&gt;0,AL23/S23)</f>
        <v>353.62022538421684</v>
      </c>
      <c r="AT23" s="103">
        <f t="shared" si="27"/>
        <v>0.30223778672276813</v>
      </c>
      <c r="AU23" s="103">
        <f t="shared" si="28"/>
        <v>2.7315018182003463</v>
      </c>
      <c r="AV23" s="109"/>
      <c r="AW23" s="104">
        <f t="shared" si="12"/>
        <v>2828.9618030737347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20</v>
      </c>
      <c r="F24" s="101">
        <v>5</v>
      </c>
      <c r="G24" s="101">
        <v>4</v>
      </c>
      <c r="H24" s="101">
        <v>11</v>
      </c>
      <c r="I24" s="101">
        <v>123.61</v>
      </c>
      <c r="J24" s="101">
        <f t="shared" si="0"/>
        <v>2472.1999999999998</v>
      </c>
      <c r="K24" s="98">
        <v>27</v>
      </c>
      <c r="L24" s="98">
        <v>11</v>
      </c>
      <c r="M24" s="98">
        <v>1189</v>
      </c>
      <c r="N24" s="98">
        <v>29</v>
      </c>
      <c r="O24" s="189">
        <f t="shared" si="1"/>
        <v>1.5714285714285714</v>
      </c>
      <c r="P24" s="101">
        <f t="shared" si="26"/>
        <v>0.5714285714285714</v>
      </c>
      <c r="Q24" s="102">
        <v>4</v>
      </c>
      <c r="R24" s="102">
        <v>0</v>
      </c>
      <c r="S24" s="101">
        <f t="shared" si="14"/>
        <v>4</v>
      </c>
      <c r="T24" s="102">
        <v>3383</v>
      </c>
      <c r="U24" s="102">
        <v>0</v>
      </c>
      <c r="V24" s="101">
        <f t="shared" si="15"/>
        <v>3383</v>
      </c>
      <c r="W24" s="102">
        <v>4774</v>
      </c>
      <c r="X24" s="102">
        <v>0</v>
      </c>
      <c r="Y24" s="101">
        <f t="shared" si="16"/>
        <v>4774</v>
      </c>
      <c r="Z24" s="101">
        <f t="shared" si="17"/>
        <v>3792.91</v>
      </c>
      <c r="AA24" s="103">
        <f t="shared" si="18"/>
        <v>8.468032370729961E-3</v>
      </c>
      <c r="AB24" s="101">
        <f t="shared" si="19"/>
        <v>494.44</v>
      </c>
      <c r="AC24" s="102">
        <v>1818.1599999999999</v>
      </c>
      <c r="AD24" s="103">
        <f t="shared" si="20"/>
        <v>0.38084625052366983</v>
      </c>
      <c r="AE24" s="102">
        <v>969.47000000000025</v>
      </c>
      <c r="AF24" s="102">
        <v>339</v>
      </c>
      <c r="AG24" s="102"/>
      <c r="AH24" s="102"/>
      <c r="AI24" s="136">
        <f t="shared" si="21"/>
        <v>10.900162320842686</v>
      </c>
      <c r="AJ24" s="102">
        <v>0</v>
      </c>
      <c r="AK24" s="104">
        <f t="shared" si="22"/>
        <v>33.83</v>
      </c>
      <c r="AL24" s="105">
        <f t="shared" si="23"/>
        <v>1108.1998376791578</v>
      </c>
      <c r="AM24" s="106"/>
      <c r="AN24" s="107">
        <f t="shared" si="7"/>
        <v>1193.5</v>
      </c>
      <c r="AO24" s="108">
        <f t="shared" si="8"/>
        <v>123.61</v>
      </c>
      <c r="AP24" s="108">
        <f t="shared" si="9"/>
        <v>454.53999999999996</v>
      </c>
      <c r="AQ24" s="108">
        <f t="shared" si="24"/>
        <v>242.36750000000006</v>
      </c>
      <c r="AR24" s="108">
        <f t="shared" si="25"/>
        <v>84.75</v>
      </c>
      <c r="AS24" s="108">
        <f t="array" ref="AS24">_xlfn.IFS(S24=0,AL24,S24&lt;0,AL24/-S24,S24&gt;0,AL24/S24)</f>
        <v>277.04995941978945</v>
      </c>
      <c r="AT24" s="103">
        <f t="shared" si="27"/>
        <v>0.23213234974427269</v>
      </c>
      <c r="AU24" s="103">
        <f t="shared" si="28"/>
        <v>2.2413231892224696</v>
      </c>
      <c r="AV24" s="109"/>
      <c r="AW24" s="104">
        <f t="shared" si="12"/>
        <v>5540.9991883957891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73</v>
      </c>
      <c r="F25" s="101">
        <v>5</v>
      </c>
      <c r="G25" s="101">
        <v>1</v>
      </c>
      <c r="H25" s="101">
        <v>67</v>
      </c>
      <c r="I25" s="101">
        <v>123.61</v>
      </c>
      <c r="J25" s="101">
        <f t="shared" si="0"/>
        <v>9023.5300000000007</v>
      </c>
      <c r="K25" s="98">
        <v>361</v>
      </c>
      <c r="L25" s="98">
        <v>6</v>
      </c>
      <c r="M25" s="98">
        <v>1190</v>
      </c>
      <c r="N25" s="98">
        <v>0</v>
      </c>
      <c r="O25" s="189">
        <f t="shared" si="1"/>
        <v>0.8571428571428571</v>
      </c>
      <c r="P25" s="101">
        <f t="shared" si="26"/>
        <v>0.14285714285714285</v>
      </c>
      <c r="Q25" s="102">
        <v>2</v>
      </c>
      <c r="R25" s="102">
        <v>-1</v>
      </c>
      <c r="S25" s="101">
        <f t="shared" si="14"/>
        <v>1</v>
      </c>
      <c r="T25" s="102">
        <v>1671</v>
      </c>
      <c r="U25" s="102">
        <v>-823</v>
      </c>
      <c r="V25" s="101">
        <f t="shared" si="15"/>
        <v>848</v>
      </c>
      <c r="W25" s="102">
        <v>2400</v>
      </c>
      <c r="X25" s="102">
        <v>-1200</v>
      </c>
      <c r="Y25" s="101">
        <f t="shared" si="16"/>
        <v>1200</v>
      </c>
      <c r="Z25" s="101">
        <f t="shared" si="17"/>
        <v>0</v>
      </c>
      <c r="AA25" s="103">
        <f t="shared" si="18"/>
        <v>2.1285376717377364E-3</v>
      </c>
      <c r="AB25" s="101">
        <f t="shared" si="19"/>
        <v>123.61</v>
      </c>
      <c r="AC25" s="102">
        <v>426.39</v>
      </c>
      <c r="AD25" s="103">
        <f t="shared" si="20"/>
        <v>0.355325</v>
      </c>
      <c r="AE25" s="102">
        <v>530.02</v>
      </c>
      <c r="AF25" s="102"/>
      <c r="AG25" s="102"/>
      <c r="AH25" s="102"/>
      <c r="AI25" s="136">
        <f t="shared" si="21"/>
        <v>66.391897772405457</v>
      </c>
      <c r="AJ25" s="102">
        <v>0</v>
      </c>
      <c r="AK25" s="104">
        <f t="shared" si="22"/>
        <v>8.48</v>
      </c>
      <c r="AL25" s="105">
        <f t="shared" si="23"/>
        <v>45.108102227594671</v>
      </c>
      <c r="AM25" s="106"/>
      <c r="AN25" s="107">
        <f t="shared" si="7"/>
        <v>1200</v>
      </c>
      <c r="AO25" s="108">
        <f t="shared" si="8"/>
        <v>123.61</v>
      </c>
      <c r="AP25" s="108">
        <f t="shared" si="9"/>
        <v>426.39</v>
      </c>
      <c r="AQ25" s="108">
        <f t="shared" si="24"/>
        <v>265.01</v>
      </c>
      <c r="AR25" s="108">
        <f t="shared" si="25"/>
        <v>0</v>
      </c>
      <c r="AS25" s="108">
        <f t="array" ref="AS25">_xlfn.IFS(S25=0,AL25,S25&lt;0,AL25/-S25,S25&gt;0,AL25/S25)</f>
        <v>45.108102227594671</v>
      </c>
      <c r="AT25" s="103">
        <f t="shared" si="27"/>
        <v>3.7590085189662226E-2</v>
      </c>
      <c r="AU25" s="103">
        <f t="shared" si="28"/>
        <v>0.36492275889972225</v>
      </c>
      <c r="AV25" s="109"/>
      <c r="AW25" s="104">
        <f t="shared" si="12"/>
        <v>3292.891462614411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70</v>
      </c>
      <c r="F26" s="101">
        <v>6</v>
      </c>
      <c r="G26" s="101">
        <v>4</v>
      </c>
      <c r="H26" s="101">
        <v>60</v>
      </c>
      <c r="I26" s="101">
        <v>123.61</v>
      </c>
      <c r="J26" s="101">
        <f t="shared" si="0"/>
        <v>8652.7000000000007</v>
      </c>
      <c r="K26" s="98">
        <v>169</v>
      </c>
      <c r="L26" s="98">
        <v>8</v>
      </c>
      <c r="M26" s="98">
        <v>1193</v>
      </c>
      <c r="N26" s="98">
        <v>75</v>
      </c>
      <c r="O26" s="189">
        <f t="shared" si="1"/>
        <v>1.1428571428571428</v>
      </c>
      <c r="P26" s="101">
        <f t="shared" si="26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2573</v>
      </c>
      <c r="U26" s="102">
        <v>0</v>
      </c>
      <c r="V26" s="101">
        <f t="shared" si="15"/>
        <v>2573</v>
      </c>
      <c r="W26" s="102">
        <v>3600</v>
      </c>
      <c r="X26" s="102">
        <v>0</v>
      </c>
      <c r="Y26" s="101">
        <f t="shared" si="16"/>
        <v>3600</v>
      </c>
      <c r="Z26" s="101">
        <f t="shared" si="17"/>
        <v>7158</v>
      </c>
      <c r="AA26" s="103">
        <f t="shared" si="18"/>
        <v>6.3856130152132092E-3</v>
      </c>
      <c r="AB26" s="101">
        <f t="shared" si="19"/>
        <v>370.83</v>
      </c>
      <c r="AC26" s="102">
        <v>1341.3600000000001</v>
      </c>
      <c r="AD26" s="103">
        <f t="shared" si="20"/>
        <v>0.37260000000000004</v>
      </c>
      <c r="AE26" s="102">
        <v>874.55</v>
      </c>
      <c r="AF26" s="102"/>
      <c r="AG26" s="102"/>
      <c r="AH26" s="102"/>
      <c r="AI26" s="136">
        <f t="shared" si="21"/>
        <v>59.455430840960105</v>
      </c>
      <c r="AJ26" s="102">
        <v>0</v>
      </c>
      <c r="AK26" s="104">
        <f t="shared" si="22"/>
        <v>25.73</v>
      </c>
      <c r="AL26" s="105">
        <f t="shared" si="23"/>
        <v>928.07456915903981</v>
      </c>
      <c r="AM26" s="106"/>
      <c r="AN26" s="107">
        <f t="shared" si="7"/>
        <v>1200</v>
      </c>
      <c r="AO26" s="108">
        <f t="shared" si="8"/>
        <v>123.61</v>
      </c>
      <c r="AP26" s="108">
        <f t="shared" si="9"/>
        <v>447.12000000000006</v>
      </c>
      <c r="AQ26" s="108">
        <f t="shared" si="24"/>
        <v>291.51666666666665</v>
      </c>
      <c r="AR26" s="108">
        <f t="shared" si="25"/>
        <v>0</v>
      </c>
      <c r="AS26" s="108">
        <f t="array" ref="AS26">_xlfn.IFS(S26=0,AL26,S26&lt;0,AL26/-S26,S26&gt;0,AL26/S26)</f>
        <v>309.35818971967996</v>
      </c>
      <c r="AT26" s="103">
        <f t="shared" si="27"/>
        <v>0.25779849143306666</v>
      </c>
      <c r="AU26" s="103">
        <f t="shared" si="28"/>
        <v>2.5026954916243018</v>
      </c>
      <c r="AV26" s="109"/>
      <c r="AW26" s="104">
        <f t="shared" si="12"/>
        <v>21655.073280377597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1</v>
      </c>
      <c r="F27" s="101"/>
      <c r="G27" s="101"/>
      <c r="H27" s="101">
        <v>1</v>
      </c>
      <c r="I27" s="101">
        <v>117.76</v>
      </c>
      <c r="J27" s="101">
        <f t="shared" si="0"/>
        <v>117.76</v>
      </c>
      <c r="K27" s="98">
        <v>999</v>
      </c>
      <c r="L27" s="98">
        <v>0</v>
      </c>
      <c r="M27" s="98">
        <v>0</v>
      </c>
      <c r="N27" s="98">
        <v>0</v>
      </c>
      <c r="O27" s="189">
        <f t="shared" si="1"/>
        <v>0</v>
      </c>
      <c r="P27" s="101">
        <f t="shared" si="26"/>
        <v>0</v>
      </c>
      <c r="Q27" s="102">
        <v>0</v>
      </c>
      <c r="R27" s="102">
        <v>0</v>
      </c>
      <c r="S27" s="101">
        <f t="shared" si="14"/>
        <v>0</v>
      </c>
      <c r="T27" s="102">
        <v>0</v>
      </c>
      <c r="U27" s="102">
        <v>0</v>
      </c>
      <c r="V27" s="101">
        <f t="shared" si="15"/>
        <v>0</v>
      </c>
      <c r="W27" s="102">
        <v>0</v>
      </c>
      <c r="X27" s="102">
        <v>0</v>
      </c>
      <c r="Y27" s="101">
        <f t="shared" si="16"/>
        <v>0</v>
      </c>
      <c r="Z27" s="101">
        <f t="shared" si="17"/>
        <v>0</v>
      </c>
      <c r="AA27" s="103">
        <f t="shared" si="18"/>
        <v>0</v>
      </c>
      <c r="AB27" s="101">
        <f t="shared" si="19"/>
        <v>0</v>
      </c>
      <c r="AC27" s="102">
        <v>0</v>
      </c>
      <c r="AD27" s="103">
        <f t="shared" si="20"/>
        <v>0</v>
      </c>
      <c r="AE27" s="102">
        <v>119</v>
      </c>
      <c r="AF27" s="102"/>
      <c r="AG27" s="102"/>
      <c r="AH27" s="102"/>
      <c r="AI27" s="136">
        <f t="shared" si="21"/>
        <v>0.99092384734933514</v>
      </c>
      <c r="AJ27" s="102">
        <v>0</v>
      </c>
      <c r="AK27" s="104">
        <f t="shared" si="22"/>
        <v>0</v>
      </c>
      <c r="AL27" s="105">
        <f t="shared" si="23"/>
        <v>-119.99092384734934</v>
      </c>
      <c r="AM27" s="106"/>
      <c r="AN27" s="107">
        <f t="shared" si="7"/>
        <v>0</v>
      </c>
      <c r="AO27" s="108">
        <f t="shared" si="8"/>
        <v>117.76</v>
      </c>
      <c r="AP27" s="108">
        <f t="shared" si="9"/>
        <v>0</v>
      </c>
      <c r="AQ27" s="108">
        <f t="shared" si="24"/>
        <v>119</v>
      </c>
      <c r="AR27" s="108">
        <f t="shared" si="25"/>
        <v>0</v>
      </c>
      <c r="AS27" s="108">
        <f t="array" ref="AS27">_xlfn.IFS(S27=0,AL27,S27&lt;0,AL27/-S27,S27&gt;0,AL27/S27)</f>
        <v>-119.99092384734934</v>
      </c>
      <c r="AT27" s="103">
        <f t="shared" si="27"/>
        <v>0</v>
      </c>
      <c r="AU27" s="103">
        <f t="shared" si="28"/>
        <v>-1.018944665823279</v>
      </c>
      <c r="AV27" s="109"/>
      <c r="AW27" s="104">
        <f t="shared" si="12"/>
        <v>-119.99092384734934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0</v>
      </c>
      <c r="F28" s="101">
        <v>0</v>
      </c>
      <c r="G28" s="101">
        <v>0</v>
      </c>
      <c r="H28" s="101">
        <v>0</v>
      </c>
      <c r="I28" s="101">
        <v>117.76</v>
      </c>
      <c r="J28" s="101">
        <f t="shared" si="0"/>
        <v>0</v>
      </c>
      <c r="K28" s="98">
        <v>999</v>
      </c>
      <c r="L28" s="98">
        <v>0</v>
      </c>
      <c r="M28" s="98">
        <v>0</v>
      </c>
      <c r="N28" s="98">
        <v>0</v>
      </c>
      <c r="O28" s="189">
        <f t="shared" si="1"/>
        <v>0</v>
      </c>
      <c r="P28" s="101">
        <f t="shared" si="26"/>
        <v>0.14285714285714285</v>
      </c>
      <c r="Q28" s="102">
        <v>1</v>
      </c>
      <c r="R28" s="102">
        <v>0</v>
      </c>
      <c r="S28" s="101">
        <f t="shared" si="14"/>
        <v>1</v>
      </c>
      <c r="T28" s="102">
        <v>611</v>
      </c>
      <c r="U28" s="102">
        <v>0</v>
      </c>
      <c r="V28" s="101">
        <f t="shared" si="15"/>
        <v>611</v>
      </c>
      <c r="W28" s="102">
        <v>924</v>
      </c>
      <c r="X28" s="102">
        <v>0</v>
      </c>
      <c r="Y28" s="101">
        <f t="shared" si="16"/>
        <v>924</v>
      </c>
      <c r="Z28" s="101">
        <f t="shared" si="17"/>
        <v>0</v>
      </c>
      <c r="AA28" s="103">
        <f t="shared" si="18"/>
        <v>1.638974007238057E-3</v>
      </c>
      <c r="AB28" s="101">
        <f t="shared" si="19"/>
        <v>117.76</v>
      </c>
      <c r="AC28" s="102">
        <v>350.15</v>
      </c>
      <c r="AD28" s="103">
        <f t="shared" si="20"/>
        <v>0.37895021645021643</v>
      </c>
      <c r="AE28" s="102">
        <v>89.07</v>
      </c>
      <c r="AF28" s="102"/>
      <c r="AG28" s="102"/>
      <c r="AH28" s="102"/>
      <c r="AI28" s="136">
        <f t="shared" si="21"/>
        <v>0</v>
      </c>
      <c r="AJ28" s="102">
        <v>0</v>
      </c>
      <c r="AK28" s="104">
        <f t="shared" si="22"/>
        <v>6.11</v>
      </c>
      <c r="AL28" s="105">
        <f t="shared" si="23"/>
        <v>360.91</v>
      </c>
      <c r="AM28" s="106"/>
      <c r="AN28" s="107">
        <f t="shared" si="7"/>
        <v>924</v>
      </c>
      <c r="AO28" s="108">
        <f t="shared" si="8"/>
        <v>117.76</v>
      </c>
      <c r="AP28" s="108">
        <f t="shared" si="9"/>
        <v>350.15</v>
      </c>
      <c r="AQ28" s="108">
        <f t="shared" si="24"/>
        <v>89.07</v>
      </c>
      <c r="AR28" s="108">
        <f t="shared" si="25"/>
        <v>0</v>
      </c>
      <c r="AS28" s="108">
        <f t="array" ref="AS28">_xlfn.IFS(S28=0,AL28,S28&lt;0,AL28/-S28,S28&gt;0,AL28/S28)</f>
        <v>360.91</v>
      </c>
      <c r="AT28" s="103">
        <f t="shared" si="27"/>
        <v>0.39059523809523811</v>
      </c>
      <c r="AU28" s="103">
        <f t="shared" si="28"/>
        <v>3.0647927989130435</v>
      </c>
      <c r="AV28" s="109"/>
      <c r="AW28" s="104">
        <f t="shared" si="12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101">
        <v>1</v>
      </c>
      <c r="G29" s="101">
        <v>1</v>
      </c>
      <c r="H29" s="101"/>
      <c r="I29" s="101">
        <v>117.76</v>
      </c>
      <c r="J29" s="101">
        <f t="shared" si="0"/>
        <v>235.52</v>
      </c>
      <c r="K29" s="98">
        <v>23</v>
      </c>
      <c r="L29" s="98">
        <v>2</v>
      </c>
      <c r="M29" s="98">
        <v>1209</v>
      </c>
      <c r="N29" s="98">
        <v>0</v>
      </c>
      <c r="O29" s="189">
        <f t="shared" si="1"/>
        <v>0.2857142857142857</v>
      </c>
      <c r="P29" s="101">
        <f t="shared" si="26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81.39</v>
      </c>
      <c r="AF29" s="102"/>
      <c r="AG29" s="102"/>
      <c r="AH29" s="102"/>
      <c r="AI29" s="136">
        <f t="shared" si="21"/>
        <v>0</v>
      </c>
      <c r="AJ29" s="102">
        <v>0</v>
      </c>
      <c r="AK29" s="104">
        <f t="shared" si="22"/>
        <v>0</v>
      </c>
      <c r="AL29" s="105">
        <f t="shared" si="23"/>
        <v>-81.39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4"/>
        <v>81.39</v>
      </c>
      <c r="AR29" s="108">
        <f t="shared" si="25"/>
        <v>0</v>
      </c>
      <c r="AS29" s="108">
        <f t="array" ref="AS29">_xlfn.IFS(S29=0,AL29,S29&lt;0,AL29/-S29,S29&gt;0,AL29/S29)</f>
        <v>-81.39</v>
      </c>
      <c r="AT29" s="103">
        <f t="shared" si="27"/>
        <v>0</v>
      </c>
      <c r="AU29" s="103">
        <f t="shared" si="28"/>
        <v>-0.69115149456521741</v>
      </c>
      <c r="AV29" s="109"/>
      <c r="AW29" s="104">
        <f t="shared" si="12"/>
        <v>-162.78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2</v>
      </c>
      <c r="F30" s="101"/>
      <c r="G30" s="101">
        <v>1</v>
      </c>
      <c r="H30" s="101">
        <v>1</v>
      </c>
      <c r="I30" s="101">
        <v>135.31</v>
      </c>
      <c r="J30" s="101">
        <f t="shared" si="0"/>
        <v>270.62</v>
      </c>
      <c r="K30" s="98">
        <v>4</v>
      </c>
      <c r="L30" s="98">
        <v>2</v>
      </c>
      <c r="M30" s="98">
        <v>1290</v>
      </c>
      <c r="N30" s="98">
        <v>0</v>
      </c>
      <c r="O30" s="189">
        <f t="shared" si="1"/>
        <v>0.2857142857142857</v>
      </c>
      <c r="P30" s="101">
        <f t="shared" si="26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884</v>
      </c>
      <c r="U30" s="102">
        <v>0</v>
      </c>
      <c r="V30" s="101">
        <f t="shared" si="15"/>
        <v>884</v>
      </c>
      <c r="W30" s="102">
        <v>1290</v>
      </c>
      <c r="X30" s="102">
        <v>0</v>
      </c>
      <c r="Y30" s="101">
        <f t="shared" si="16"/>
        <v>1290</v>
      </c>
      <c r="Z30" s="101">
        <f t="shared" si="17"/>
        <v>0</v>
      </c>
      <c r="AA30" s="103">
        <f t="shared" si="18"/>
        <v>2.2881779971180667E-3</v>
      </c>
      <c r="AB30" s="101">
        <f t="shared" si="19"/>
        <v>135.31</v>
      </c>
      <c r="AC30" s="102">
        <v>490.09000000000003</v>
      </c>
      <c r="AD30" s="103">
        <f t="shared" si="20"/>
        <v>0.37991472868217058</v>
      </c>
      <c r="AE30" s="102">
        <v>280.55</v>
      </c>
      <c r="AF30" s="102"/>
      <c r="AG30" s="102"/>
      <c r="AH30" s="102"/>
      <c r="AI30" s="136">
        <f t="shared" si="21"/>
        <v>0.99092384734933514</v>
      </c>
      <c r="AJ30" s="102">
        <v>0</v>
      </c>
      <c r="AK30" s="104">
        <f t="shared" si="22"/>
        <v>8.84</v>
      </c>
      <c r="AL30" s="105">
        <f t="shared" si="23"/>
        <v>374.2190761526507</v>
      </c>
      <c r="AM30" s="106"/>
      <c r="AN30" s="107">
        <f t="shared" si="7"/>
        <v>1290</v>
      </c>
      <c r="AO30" s="108">
        <f t="shared" si="8"/>
        <v>135.31</v>
      </c>
      <c r="AP30" s="108">
        <f t="shared" si="9"/>
        <v>490.09000000000003</v>
      </c>
      <c r="AQ30" s="108">
        <f t="shared" si="24"/>
        <v>280.55</v>
      </c>
      <c r="AR30" s="108">
        <f t="shared" si="25"/>
        <v>0</v>
      </c>
      <c r="AS30" s="108">
        <f t="array" ref="AS30">_xlfn.IFS(S30=0,AL30,S30&lt;0,AL30/-S30,S30&gt;0,AL30/S30)</f>
        <v>374.2190761526507</v>
      </c>
      <c r="AT30" s="103">
        <f t="shared" si="27"/>
        <v>0.29009230709507805</v>
      </c>
      <c r="AU30" s="103">
        <f t="shared" si="28"/>
        <v>2.7656424222352429</v>
      </c>
      <c r="AV30" s="109"/>
      <c r="AW30" s="104">
        <f t="shared" si="12"/>
        <v>748.4381523053014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5</v>
      </c>
      <c r="F31" s="101">
        <v>4</v>
      </c>
      <c r="G31" s="101"/>
      <c r="H31" s="101">
        <v>1</v>
      </c>
      <c r="I31" s="101">
        <v>135.31</v>
      </c>
      <c r="J31" s="101">
        <f t="shared" si="0"/>
        <v>676.55</v>
      </c>
      <c r="K31" s="98">
        <v>999</v>
      </c>
      <c r="L31" s="98">
        <v>4</v>
      </c>
      <c r="M31" s="98">
        <v>1270</v>
      </c>
      <c r="N31" s="98">
        <v>0</v>
      </c>
      <c r="O31" s="189">
        <f t="shared" si="1"/>
        <v>0.5714285714285714</v>
      </c>
      <c r="P31" s="101">
        <f t="shared" si="26"/>
        <v>0.2857142857142857</v>
      </c>
      <c r="Q31" s="102">
        <v>2</v>
      </c>
      <c r="R31" s="102">
        <v>0</v>
      </c>
      <c r="S31" s="101">
        <f t="shared" si="14"/>
        <v>2</v>
      </c>
      <c r="T31" s="102">
        <v>1802</v>
      </c>
      <c r="U31" s="102">
        <v>0</v>
      </c>
      <c r="V31" s="101">
        <f t="shared" si="15"/>
        <v>1802</v>
      </c>
      <c r="W31" s="102">
        <v>2600</v>
      </c>
      <c r="X31" s="102">
        <v>0</v>
      </c>
      <c r="Y31" s="101">
        <f t="shared" si="16"/>
        <v>2600</v>
      </c>
      <c r="Z31" s="101">
        <f t="shared" si="17"/>
        <v>0</v>
      </c>
      <c r="AA31" s="103">
        <f t="shared" si="18"/>
        <v>4.6118316220984286E-3</v>
      </c>
      <c r="AB31" s="101">
        <f t="shared" si="19"/>
        <v>270.62</v>
      </c>
      <c r="AC31" s="102">
        <v>996.38000000000011</v>
      </c>
      <c r="AD31" s="103">
        <f t="shared" si="20"/>
        <v>0.38322307692307694</v>
      </c>
      <c r="AE31" s="102">
        <v>247.62</v>
      </c>
      <c r="AF31" s="102"/>
      <c r="AG31" s="102"/>
      <c r="AH31" s="102"/>
      <c r="AI31" s="136">
        <f t="shared" si="21"/>
        <v>0.99092384734933514</v>
      </c>
      <c r="AJ31" s="102">
        <v>0</v>
      </c>
      <c r="AK31" s="104">
        <f t="shared" si="22"/>
        <v>18.02</v>
      </c>
      <c r="AL31" s="105">
        <f t="shared" si="23"/>
        <v>1066.3690761526509</v>
      </c>
      <c r="AM31" s="106"/>
      <c r="AN31" s="107">
        <f t="shared" si="7"/>
        <v>1300</v>
      </c>
      <c r="AO31" s="108">
        <f t="shared" si="8"/>
        <v>135.31</v>
      </c>
      <c r="AP31" s="108">
        <f t="shared" si="9"/>
        <v>498.19000000000005</v>
      </c>
      <c r="AQ31" s="108">
        <f t="shared" si="24"/>
        <v>123.81</v>
      </c>
      <c r="AR31" s="108">
        <f t="shared" si="25"/>
        <v>0</v>
      </c>
      <c r="AS31" s="108">
        <f t="array" ref="AS31">_xlfn.IFS(S31=0,AL31,S31&lt;0,AL31/-S31,S31&gt;0,AL31/S31)</f>
        <v>533.18453807632545</v>
      </c>
      <c r="AT31" s="103">
        <f t="shared" si="27"/>
        <v>0.41014195236640422</v>
      </c>
      <c r="AU31" s="103">
        <f t="shared" si="28"/>
        <v>3.9404666179611665</v>
      </c>
      <c r="AV31" s="109"/>
      <c r="AW31" s="104">
        <f t="shared" si="12"/>
        <v>2665.922690381627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34</v>
      </c>
      <c r="F32" s="101">
        <v>10</v>
      </c>
      <c r="G32" s="101">
        <v>3</v>
      </c>
      <c r="H32" s="101">
        <v>21</v>
      </c>
      <c r="I32" s="101">
        <v>135.31</v>
      </c>
      <c r="J32" s="101">
        <f t="shared" si="0"/>
        <v>4600.54</v>
      </c>
      <c r="K32" s="98">
        <v>43</v>
      </c>
      <c r="L32" s="98">
        <v>16</v>
      </c>
      <c r="M32" s="98">
        <v>1290</v>
      </c>
      <c r="N32" s="98">
        <v>71</v>
      </c>
      <c r="O32" s="189">
        <f t="shared" si="1"/>
        <v>2.2857142857142856</v>
      </c>
      <c r="P32" s="101">
        <f t="shared" si="26"/>
        <v>1.4285714285714286</v>
      </c>
      <c r="Q32" s="102">
        <v>10</v>
      </c>
      <c r="R32" s="102">
        <v>0</v>
      </c>
      <c r="S32" s="101">
        <f t="shared" si="14"/>
        <v>10</v>
      </c>
      <c r="T32" s="102">
        <v>9277.130000000001</v>
      </c>
      <c r="U32" s="102">
        <v>0</v>
      </c>
      <c r="V32" s="101">
        <f t="shared" si="15"/>
        <v>9277.130000000001</v>
      </c>
      <c r="W32" s="102">
        <v>12990.01</v>
      </c>
      <c r="X32" s="102">
        <v>0</v>
      </c>
      <c r="Y32" s="101">
        <f t="shared" si="16"/>
        <v>12990.01</v>
      </c>
      <c r="Z32" s="101">
        <f t="shared" si="17"/>
        <v>14654.4</v>
      </c>
      <c r="AA32" s="103">
        <f t="shared" si="18"/>
        <v>2.3041438034374927E-2</v>
      </c>
      <c r="AB32" s="101">
        <f t="shared" si="19"/>
        <v>1353.1</v>
      </c>
      <c r="AC32" s="102">
        <v>4967.09</v>
      </c>
      <c r="AD32" s="103">
        <f t="shared" si="20"/>
        <v>0.38237768870077854</v>
      </c>
      <c r="AE32" s="102">
        <v>1383.1699999999998</v>
      </c>
      <c r="AF32" s="102"/>
      <c r="AG32" s="102"/>
      <c r="AH32" s="102"/>
      <c r="AI32" s="136">
        <f t="shared" si="21"/>
        <v>20.809400794336039</v>
      </c>
      <c r="AJ32" s="102">
        <v>0</v>
      </c>
      <c r="AK32" s="104">
        <f t="shared" si="22"/>
        <v>92.771300000000011</v>
      </c>
      <c r="AL32" s="105">
        <f t="shared" si="23"/>
        <v>5173.0692992056629</v>
      </c>
      <c r="AM32" s="106"/>
      <c r="AN32" s="107">
        <f t="shared" si="7"/>
        <v>1299.001</v>
      </c>
      <c r="AO32" s="108">
        <f t="shared" si="8"/>
        <v>135.31</v>
      </c>
      <c r="AP32" s="108">
        <f t="shared" si="9"/>
        <v>496.709</v>
      </c>
      <c r="AQ32" s="108">
        <f t="shared" si="24"/>
        <v>138.31699999999998</v>
      </c>
      <c r="AR32" s="108">
        <f t="shared" si="25"/>
        <v>0</v>
      </c>
      <c r="AS32" s="108">
        <f t="array" ref="AS32">_xlfn.IFS(S32=0,AL32,S32&lt;0,AL32/-S32,S32&gt;0,AL32/S32)</f>
        <v>517.30692992056629</v>
      </c>
      <c r="AT32" s="103">
        <f t="shared" si="27"/>
        <v>0.39823443547816073</v>
      </c>
      <c r="AU32" s="103">
        <f t="shared" si="28"/>
        <v>3.8231241587507672</v>
      </c>
      <c r="AV32" s="109"/>
      <c r="AW32" s="104">
        <f t="shared" si="12"/>
        <v>17588.435617299256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>
        <v>0</v>
      </c>
      <c r="G33" s="101">
        <v>0</v>
      </c>
      <c r="H33" s="101">
        <v>0</v>
      </c>
      <c r="I33" s="101">
        <v>129.46</v>
      </c>
      <c r="J33" s="101">
        <f t="shared" si="0"/>
        <v>0</v>
      </c>
      <c r="K33" s="98">
        <v>1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6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/>
      <c r="AG33" s="102"/>
      <c r="AH33" s="102"/>
      <c r="AI33" s="136">
        <f t="shared" si="21"/>
        <v>0</v>
      </c>
      <c r="AJ33" s="102">
        <v>0</v>
      </c>
      <c r="AK33" s="104">
        <f t="shared" si="22"/>
        <v>0</v>
      </c>
      <c r="AL33" s="105">
        <f t="shared" si="23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4"/>
        <v>0</v>
      </c>
      <c r="AR33" s="108">
        <f t="shared" si="25"/>
        <v>0</v>
      </c>
      <c r="AS33" s="108">
        <f t="array" ref="AS33">_xlfn.IFS(S33=0,AL33,S33&lt;0,AL33/-S33,S33&gt;0,AL33/S33)</f>
        <v>0</v>
      </c>
      <c r="AT33" s="103">
        <f t="shared" si="27"/>
        <v>0</v>
      </c>
      <c r="AU33" s="103">
        <f t="shared" si="28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24</v>
      </c>
      <c r="F34" s="101">
        <v>4</v>
      </c>
      <c r="G34" s="101">
        <v>1</v>
      </c>
      <c r="H34" s="101">
        <v>19</v>
      </c>
      <c r="I34" s="101">
        <v>117.76</v>
      </c>
      <c r="J34" s="101">
        <f t="shared" si="0"/>
        <v>2826.2400000000002</v>
      </c>
      <c r="K34" s="98">
        <v>49</v>
      </c>
      <c r="L34" s="98">
        <v>5</v>
      </c>
      <c r="M34" s="98">
        <v>1116</v>
      </c>
      <c r="N34" s="98">
        <v>50</v>
      </c>
      <c r="O34" s="189">
        <f t="shared" si="1"/>
        <v>0.7142857142857143</v>
      </c>
      <c r="P34" s="101">
        <f t="shared" si="26"/>
        <v>0.2857142857142857</v>
      </c>
      <c r="Q34" s="102">
        <v>2</v>
      </c>
      <c r="R34" s="102">
        <v>0</v>
      </c>
      <c r="S34" s="101">
        <f t="shared" si="14"/>
        <v>2</v>
      </c>
      <c r="T34" s="102">
        <v>1566</v>
      </c>
      <c r="U34" s="102">
        <v>0</v>
      </c>
      <c r="V34" s="101">
        <f t="shared" si="15"/>
        <v>1566</v>
      </c>
      <c r="W34" s="102">
        <v>2280</v>
      </c>
      <c r="X34" s="102">
        <v>0</v>
      </c>
      <c r="Y34" s="101">
        <f t="shared" si="16"/>
        <v>2280</v>
      </c>
      <c r="Z34" s="101">
        <f t="shared" si="17"/>
        <v>2790</v>
      </c>
      <c r="AA34" s="103">
        <f t="shared" si="18"/>
        <v>4.0442215763016988E-3</v>
      </c>
      <c r="AB34" s="101">
        <f t="shared" si="19"/>
        <v>235.52</v>
      </c>
      <c r="AC34" s="102">
        <v>866.34000000000015</v>
      </c>
      <c r="AD34" s="103">
        <f t="shared" si="20"/>
        <v>0.37997368421052635</v>
      </c>
      <c r="AE34" s="102">
        <v>350.23</v>
      </c>
      <c r="AF34" s="102"/>
      <c r="AG34" s="102"/>
      <c r="AH34" s="102"/>
      <c r="AI34" s="136">
        <f t="shared" si="21"/>
        <v>18.827553099637367</v>
      </c>
      <c r="AJ34" s="102">
        <v>0</v>
      </c>
      <c r="AK34" s="104">
        <f t="shared" si="22"/>
        <v>15.66</v>
      </c>
      <c r="AL34" s="105">
        <f t="shared" si="23"/>
        <v>793.4224469003625</v>
      </c>
      <c r="AM34" s="106"/>
      <c r="AN34" s="107">
        <f t="shared" si="7"/>
        <v>1140</v>
      </c>
      <c r="AO34" s="108">
        <f t="shared" si="8"/>
        <v>117.76</v>
      </c>
      <c r="AP34" s="108">
        <f t="shared" si="9"/>
        <v>433.17000000000007</v>
      </c>
      <c r="AQ34" s="108">
        <f t="shared" si="24"/>
        <v>175.11500000000001</v>
      </c>
      <c r="AR34" s="108">
        <f t="shared" si="25"/>
        <v>0</v>
      </c>
      <c r="AS34" s="108">
        <f t="array" ref="AS34">_xlfn.IFS(S34=0,AL34,S34&lt;0,AL34/-S34,S34&gt;0,AL34/S34)</f>
        <v>396.71122345018125</v>
      </c>
      <c r="AT34" s="103">
        <f t="shared" si="27"/>
        <v>0.3479923012720888</v>
      </c>
      <c r="AU34" s="103">
        <f t="shared" si="28"/>
        <v>3.3688113404397182</v>
      </c>
      <c r="AV34" s="109"/>
      <c r="AW34" s="104">
        <f t="shared" si="12"/>
        <v>9521.06936280435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37</v>
      </c>
      <c r="F35" s="101"/>
      <c r="G35" s="101">
        <v>1</v>
      </c>
      <c r="H35" s="101">
        <v>36</v>
      </c>
      <c r="I35" s="101">
        <v>117.76</v>
      </c>
      <c r="J35" s="101">
        <f t="shared" si="0"/>
        <v>4357.12</v>
      </c>
      <c r="K35" s="98">
        <v>277</v>
      </c>
      <c r="L35" s="98">
        <v>1</v>
      </c>
      <c r="M35" s="98">
        <v>1080</v>
      </c>
      <c r="N35" s="98">
        <v>100</v>
      </c>
      <c r="O35" s="189">
        <f t="shared" si="1"/>
        <v>0.14285714285714285</v>
      </c>
      <c r="P35" s="101">
        <f t="shared" si="26"/>
        <v>0.2857142857142857</v>
      </c>
      <c r="Q35" s="102">
        <v>2</v>
      </c>
      <c r="R35" s="102">
        <v>0</v>
      </c>
      <c r="S35" s="101">
        <f t="shared" si="14"/>
        <v>2</v>
      </c>
      <c r="T35" s="102">
        <v>1568</v>
      </c>
      <c r="U35" s="102">
        <v>0</v>
      </c>
      <c r="V35" s="101">
        <f t="shared" si="15"/>
        <v>1568</v>
      </c>
      <c r="W35" s="102">
        <v>2160</v>
      </c>
      <c r="X35" s="102">
        <v>0</v>
      </c>
      <c r="Y35" s="101">
        <f t="shared" si="16"/>
        <v>2160</v>
      </c>
      <c r="Z35" s="101">
        <f t="shared" si="17"/>
        <v>1080</v>
      </c>
      <c r="AA35" s="103">
        <f t="shared" si="18"/>
        <v>3.8313678091279253E-3</v>
      </c>
      <c r="AB35" s="101">
        <f t="shared" si="19"/>
        <v>235.52</v>
      </c>
      <c r="AC35" s="102">
        <v>824.11999999999989</v>
      </c>
      <c r="AD35" s="103">
        <f t="shared" si="20"/>
        <v>0.38153703703703701</v>
      </c>
      <c r="AE35" s="102">
        <v>136.04</v>
      </c>
      <c r="AF35" s="102"/>
      <c r="AG35" s="102"/>
      <c r="AH35" s="102"/>
      <c r="AI35" s="136">
        <f t="shared" si="21"/>
        <v>35.673258504576069</v>
      </c>
      <c r="AJ35" s="102">
        <v>0</v>
      </c>
      <c r="AK35" s="104">
        <f t="shared" si="22"/>
        <v>15.68</v>
      </c>
      <c r="AL35" s="105">
        <f t="shared" si="23"/>
        <v>912.96674149542412</v>
      </c>
      <c r="AM35" s="106"/>
      <c r="AN35" s="107">
        <f t="shared" si="7"/>
        <v>1080</v>
      </c>
      <c r="AO35" s="108">
        <f t="shared" si="8"/>
        <v>117.76</v>
      </c>
      <c r="AP35" s="108">
        <f t="shared" si="9"/>
        <v>412.05999999999995</v>
      </c>
      <c r="AQ35" s="108">
        <f t="shared" si="24"/>
        <v>68.02</v>
      </c>
      <c r="AR35" s="108">
        <f t="shared" si="25"/>
        <v>0</v>
      </c>
      <c r="AS35" s="108">
        <f t="array" ref="AS35">_xlfn.IFS(S35=0,AL35,S35&lt;0,AL35/-S35,S35&gt;0,AL35/S35)</f>
        <v>456.48337074771206</v>
      </c>
      <c r="AT35" s="103">
        <f t="shared" si="27"/>
        <v>0.42266978772936303</v>
      </c>
      <c r="AU35" s="103">
        <f t="shared" si="28"/>
        <v>3.8763873195288046</v>
      </c>
      <c r="AV35" s="109"/>
      <c r="AW35" s="104">
        <f t="shared" si="12"/>
        <v>16889.884717665347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37</v>
      </c>
      <c r="F36" s="101">
        <v>1</v>
      </c>
      <c r="G36" s="101">
        <v>1</v>
      </c>
      <c r="H36" s="101">
        <v>35</v>
      </c>
      <c r="I36" s="101">
        <v>117.76</v>
      </c>
      <c r="J36" s="101">
        <f t="shared" si="0"/>
        <v>4357.12</v>
      </c>
      <c r="K36" s="98">
        <v>221</v>
      </c>
      <c r="L36" s="98">
        <v>1</v>
      </c>
      <c r="M36" s="98">
        <v>1050</v>
      </c>
      <c r="N36" s="98">
        <v>0</v>
      </c>
      <c r="O36" s="189">
        <f t="shared" si="1"/>
        <v>0.14285714285714285</v>
      </c>
      <c r="P36" s="101">
        <f t="shared" si="26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18"/>
        <v>0</v>
      </c>
      <c r="AB36" s="101">
        <f t="shared" si="19"/>
        <v>0</v>
      </c>
      <c r="AC36" s="102">
        <v>0</v>
      </c>
      <c r="AD36" s="103">
        <f t="shared" si="20"/>
        <v>0</v>
      </c>
      <c r="AE36" s="102">
        <v>110.38</v>
      </c>
      <c r="AF36" s="102"/>
      <c r="AG36" s="102"/>
      <c r="AH36" s="102"/>
      <c r="AI36" s="136">
        <f t="shared" si="21"/>
        <v>34.682334657226733</v>
      </c>
      <c r="AJ36" s="102">
        <v>0</v>
      </c>
      <c r="AK36" s="104">
        <f t="shared" si="22"/>
        <v>0</v>
      </c>
      <c r="AL36" s="105">
        <f t="shared" si="23"/>
        <v>-145.06233465722673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4"/>
        <v>110.38</v>
      </c>
      <c r="AR36" s="108">
        <f t="shared" si="25"/>
        <v>0</v>
      </c>
      <c r="AS36" s="108">
        <f t="array" ref="AS36">_xlfn.IFS(S36=0,AL36,S36&lt;0,AL36/-S36,S36&gt;0,AL36/S36)</f>
        <v>-145.06233465722673</v>
      </c>
      <c r="AT36" s="103">
        <f t="shared" si="27"/>
        <v>0</v>
      </c>
      <c r="AU36" s="103">
        <f t="shared" si="28"/>
        <v>-1.2318472712060693</v>
      </c>
      <c r="AV36" s="109"/>
      <c r="AW36" s="104">
        <f t="shared" si="12"/>
        <v>-5367.3063823173889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10</v>
      </c>
      <c r="F37" s="101">
        <v>1</v>
      </c>
      <c r="G37" s="101"/>
      <c r="H37" s="101">
        <v>9</v>
      </c>
      <c r="I37" s="101">
        <v>218.89</v>
      </c>
      <c r="J37" s="101">
        <f t="shared" si="0"/>
        <v>2188.8999999999996</v>
      </c>
      <c r="K37" s="98">
        <v>34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6"/>
        <v>0.14285714285714285</v>
      </c>
      <c r="Q37" s="102">
        <v>1</v>
      </c>
      <c r="R37" s="102">
        <v>0</v>
      </c>
      <c r="S37" s="101">
        <f t="shared" si="14"/>
        <v>1</v>
      </c>
      <c r="T37" s="102">
        <v>715</v>
      </c>
      <c r="U37" s="102">
        <v>0</v>
      </c>
      <c r="V37" s="101">
        <f t="shared" si="15"/>
        <v>715</v>
      </c>
      <c r="W37" s="102">
        <v>1050</v>
      </c>
      <c r="X37" s="102">
        <v>0</v>
      </c>
      <c r="Y37" s="101">
        <f t="shared" si="16"/>
        <v>1050</v>
      </c>
      <c r="Z37" s="101">
        <f t="shared" si="17"/>
        <v>0</v>
      </c>
      <c r="AA37" s="103">
        <f t="shared" si="18"/>
        <v>1.8624704627705194E-3</v>
      </c>
      <c r="AB37" s="101">
        <f t="shared" si="19"/>
        <v>218.89</v>
      </c>
      <c r="AC37" s="102">
        <v>367.23</v>
      </c>
      <c r="AD37" s="103">
        <f t="shared" si="20"/>
        <v>0.34974285714285713</v>
      </c>
      <c r="AE37" s="102">
        <v>56.22</v>
      </c>
      <c r="AF37" s="102"/>
      <c r="AG37" s="102"/>
      <c r="AH37" s="102"/>
      <c r="AI37" s="136">
        <f t="shared" si="21"/>
        <v>8.9183146261440172</v>
      </c>
      <c r="AJ37" s="102">
        <v>0</v>
      </c>
      <c r="AK37" s="104">
        <f t="shared" si="22"/>
        <v>7.15</v>
      </c>
      <c r="AL37" s="105">
        <f t="shared" si="23"/>
        <v>391.59168537385597</v>
      </c>
      <c r="AM37" s="106"/>
      <c r="AN37" s="107">
        <f t="shared" si="7"/>
        <v>1050</v>
      </c>
      <c r="AO37" s="108">
        <f t="shared" si="8"/>
        <v>218.89</v>
      </c>
      <c r="AP37" s="108">
        <f t="shared" si="9"/>
        <v>367.23</v>
      </c>
      <c r="AQ37" s="108">
        <f t="shared" si="24"/>
        <v>56.22</v>
      </c>
      <c r="AR37" s="108">
        <f t="shared" si="25"/>
        <v>0</v>
      </c>
      <c r="AS37" s="108">
        <f t="array" ref="AS37">_xlfn.IFS(S37=0,AL37,S37&lt;0,AL37/-S37,S37&gt;0,AL37/S37)</f>
        <v>391.59168537385597</v>
      </c>
      <c r="AT37" s="103">
        <f t="shared" si="27"/>
        <v>0.37294446226081518</v>
      </c>
      <c r="AU37" s="103">
        <f t="shared" si="28"/>
        <v>1.7889884662335236</v>
      </c>
      <c r="AV37" s="109"/>
      <c r="AW37" s="104">
        <f t="shared" si="12"/>
        <v>3915.9168537385594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10</v>
      </c>
      <c r="F38" s="101"/>
      <c r="G38" s="101"/>
      <c r="H38" s="101">
        <v>10</v>
      </c>
      <c r="I38" s="101">
        <v>218.89</v>
      </c>
      <c r="J38" s="101">
        <f t="shared" si="0"/>
        <v>2188.8999999999996</v>
      </c>
      <c r="K38" s="98">
        <v>309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6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0</v>
      </c>
      <c r="AF38" s="102"/>
      <c r="AG38" s="102"/>
      <c r="AH38" s="102"/>
      <c r="AI38" s="136">
        <f t="shared" si="21"/>
        <v>9.9092384734933514</v>
      </c>
      <c r="AJ38" s="102">
        <v>0</v>
      </c>
      <c r="AK38" s="104">
        <f t="shared" si="22"/>
        <v>0</v>
      </c>
      <c r="AL38" s="105">
        <f t="shared" si="23"/>
        <v>-9.9092384734933514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4"/>
        <v>0</v>
      </c>
      <c r="AR38" s="108">
        <f t="shared" si="25"/>
        <v>0</v>
      </c>
      <c r="AS38" s="108">
        <f t="array" ref="AS38">_xlfn.IFS(S38=0,AL38,S38&lt;0,AL38/-S38,S38&gt;0,AL38/S38)</f>
        <v>-9.9092384734933514</v>
      </c>
      <c r="AT38" s="103">
        <f t="shared" si="27"/>
        <v>0</v>
      </c>
      <c r="AU38" s="103">
        <f t="shared" si="28"/>
        <v>-4.5270402821021301E-2</v>
      </c>
      <c r="AV38" s="109"/>
      <c r="AW38" s="104">
        <f t="shared" si="12"/>
        <v>-99.092384734933518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14</v>
      </c>
      <c r="F39" s="101"/>
      <c r="G39" s="101"/>
      <c r="H39" s="101">
        <v>14</v>
      </c>
      <c r="I39" s="101">
        <v>178.89</v>
      </c>
      <c r="J39" s="101">
        <f t="shared" si="0"/>
        <v>2504.46</v>
      </c>
      <c r="K39" s="98">
        <v>72</v>
      </c>
      <c r="L39" s="98">
        <v>0</v>
      </c>
      <c r="M39" s="98">
        <v>0</v>
      </c>
      <c r="N39" s="98">
        <v>0</v>
      </c>
      <c r="O39" s="189">
        <f t="shared" si="1"/>
        <v>0</v>
      </c>
      <c r="P39" s="101">
        <f t="shared" si="26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18"/>
        <v>0</v>
      </c>
      <c r="AB39" s="101">
        <f t="shared" si="19"/>
        <v>0</v>
      </c>
      <c r="AC39" s="102">
        <v>0</v>
      </c>
      <c r="AD39" s="103">
        <f t="shared" si="20"/>
        <v>0</v>
      </c>
      <c r="AE39" s="102">
        <v>0</v>
      </c>
      <c r="AF39" s="102"/>
      <c r="AG39" s="102"/>
      <c r="AH39" s="102"/>
      <c r="AI39" s="136">
        <f t="shared" si="21"/>
        <v>13.87293386289069</v>
      </c>
      <c r="AJ39" s="102">
        <v>0</v>
      </c>
      <c r="AK39" s="104">
        <f t="shared" si="22"/>
        <v>0</v>
      </c>
      <c r="AL39" s="105">
        <f t="shared" si="23"/>
        <v>-13.87293386289069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4"/>
        <v>0</v>
      </c>
      <c r="AR39" s="108">
        <f t="shared" si="25"/>
        <v>0</v>
      </c>
      <c r="AS39" s="108">
        <f t="array" ref="AS39">_xlfn.IFS(S39=0,AL39,S39&lt;0,AL39/-S39,S39&gt;0,AL39/S39)</f>
        <v>-13.87293386289069</v>
      </c>
      <c r="AT39" s="103">
        <f t="shared" si="27"/>
        <v>0</v>
      </c>
      <c r="AU39" s="103">
        <f t="shared" si="28"/>
        <v>-7.7550080288952383E-2</v>
      </c>
      <c r="AV39" s="109"/>
      <c r="AW39" s="104">
        <f t="shared" si="12"/>
        <v>-194.22107408046966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9</v>
      </c>
      <c r="F40" s="101"/>
      <c r="G40" s="101"/>
      <c r="H40" s="101">
        <v>9</v>
      </c>
      <c r="I40" s="101">
        <v>178.89</v>
      </c>
      <c r="J40" s="101">
        <f t="shared" si="0"/>
        <v>1610.0099999999998</v>
      </c>
      <c r="K40" s="98">
        <v>999</v>
      </c>
      <c r="L40" s="98">
        <v>0</v>
      </c>
      <c r="M40" s="98">
        <v>0</v>
      </c>
      <c r="N40" s="98">
        <v>0</v>
      </c>
      <c r="O40" s="189">
        <f t="shared" si="1"/>
        <v>0</v>
      </c>
      <c r="P40" s="101">
        <f t="shared" si="26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18"/>
        <v>0</v>
      </c>
      <c r="AB40" s="101">
        <f t="shared" si="19"/>
        <v>0</v>
      </c>
      <c r="AC40" s="102">
        <v>0</v>
      </c>
      <c r="AD40" s="103">
        <f t="shared" si="20"/>
        <v>0</v>
      </c>
      <c r="AE40" s="102">
        <v>0</v>
      </c>
      <c r="AF40" s="102"/>
      <c r="AG40" s="102"/>
      <c r="AH40" s="102"/>
      <c r="AI40" s="136">
        <f t="shared" si="21"/>
        <v>8.9183146261440172</v>
      </c>
      <c r="AJ40" s="102">
        <v>0</v>
      </c>
      <c r="AK40" s="104">
        <f t="shared" si="22"/>
        <v>0</v>
      </c>
      <c r="AL40" s="105">
        <f t="shared" si="23"/>
        <v>-8.9183146261440172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4"/>
        <v>0</v>
      </c>
      <c r="AR40" s="108">
        <f t="shared" si="25"/>
        <v>0</v>
      </c>
      <c r="AS40" s="108">
        <f t="array" ref="AS40">_xlfn.IFS(S40=0,AL40,S40&lt;0,AL40/-S40,S40&gt;0,AL40/S40)</f>
        <v>-8.9183146261440172</v>
      </c>
      <c r="AT40" s="103">
        <f t="shared" si="27"/>
        <v>0</v>
      </c>
      <c r="AU40" s="103">
        <f t="shared" si="28"/>
        <v>-4.985362304289797E-2</v>
      </c>
      <c r="AV40" s="109"/>
      <c r="AW40" s="104">
        <f t="shared" si="12"/>
        <v>-80.264831635296161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4</v>
      </c>
      <c r="F41" s="101"/>
      <c r="G41" s="101"/>
      <c r="H41" s="101">
        <v>4</v>
      </c>
      <c r="I41" s="101">
        <v>178.89</v>
      </c>
      <c r="J41" s="101">
        <f t="shared" si="0"/>
        <v>715.56</v>
      </c>
      <c r="K41" s="98">
        <v>999</v>
      </c>
      <c r="L41" s="98">
        <v>0</v>
      </c>
      <c r="M41" s="98">
        <v>0</v>
      </c>
      <c r="N41" s="98">
        <v>0</v>
      </c>
      <c r="O41" s="189">
        <f t="shared" si="1"/>
        <v>0</v>
      </c>
      <c r="P41" s="101">
        <f t="shared" si="26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18"/>
        <v>0</v>
      </c>
      <c r="AB41" s="101">
        <f t="shared" si="19"/>
        <v>0</v>
      </c>
      <c r="AC41" s="102">
        <v>0</v>
      </c>
      <c r="AD41" s="103">
        <f t="shared" si="20"/>
        <v>0</v>
      </c>
      <c r="AE41" s="102">
        <v>29.759999999999998</v>
      </c>
      <c r="AF41" s="102"/>
      <c r="AG41" s="102"/>
      <c r="AH41" s="102"/>
      <c r="AI41" s="136">
        <f t="shared" si="21"/>
        <v>3.9636953893973406</v>
      </c>
      <c r="AJ41" s="102">
        <v>0</v>
      </c>
      <c r="AK41" s="104">
        <f t="shared" si="22"/>
        <v>0</v>
      </c>
      <c r="AL41" s="105">
        <f t="shared" si="23"/>
        <v>-33.723695389397335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4"/>
        <v>29.759999999999998</v>
      </c>
      <c r="AR41" s="108">
        <f t="shared" si="25"/>
        <v>0</v>
      </c>
      <c r="AS41" s="108">
        <f t="array" ref="AS41">_xlfn.IFS(S41=0,AL41,S41&lt;0,AL41/-S41,S41&gt;0,AL41/S41)</f>
        <v>-33.723695389397335</v>
      </c>
      <c r="AT41" s="103">
        <f t="shared" si="27"/>
        <v>0</v>
      </c>
      <c r="AU41" s="103">
        <f t="shared" si="28"/>
        <v>-0.1885163809569978</v>
      </c>
      <c r="AV41" s="109"/>
      <c r="AW41" s="104">
        <f t="shared" si="12"/>
        <v>-134.89478155758934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8</v>
      </c>
      <c r="F42" s="101"/>
      <c r="G42" s="101"/>
      <c r="H42" s="101">
        <v>8</v>
      </c>
      <c r="I42" s="101">
        <v>178.89</v>
      </c>
      <c r="J42" s="101">
        <f t="shared" si="0"/>
        <v>1431.12</v>
      </c>
      <c r="K42" s="98">
        <v>999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6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/>
      <c r="AG42" s="102"/>
      <c r="AH42" s="102"/>
      <c r="AI42" s="136">
        <f t="shared" si="21"/>
        <v>7.9273907787946811</v>
      </c>
      <c r="AJ42" s="102">
        <v>0</v>
      </c>
      <c r="AK42" s="104">
        <f t="shared" si="22"/>
        <v>0</v>
      </c>
      <c r="AL42" s="105">
        <f t="shared" si="23"/>
        <v>-7.9273907787946811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4"/>
        <v>0</v>
      </c>
      <c r="AR42" s="108">
        <f t="shared" si="25"/>
        <v>0</v>
      </c>
      <c r="AS42" s="108">
        <f t="array" ref="AS42">_xlfn.IFS(S42=0,AL42,S42&lt;0,AL42/-S42,S42&gt;0,AL42/S42)</f>
        <v>-7.9273907787946811</v>
      </c>
      <c r="AT42" s="103">
        <f t="shared" si="27"/>
        <v>0</v>
      </c>
      <c r="AU42" s="103">
        <f t="shared" si="28"/>
        <v>-4.4314331593687077E-2</v>
      </c>
      <c r="AV42" s="109"/>
      <c r="AW42" s="104">
        <f t="shared" si="12"/>
        <v>-63.419126230357449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22</v>
      </c>
      <c r="F43" s="101"/>
      <c r="G43" s="101"/>
      <c r="H43" s="101">
        <v>22</v>
      </c>
      <c r="I43" s="101">
        <v>178.89</v>
      </c>
      <c r="J43" s="101">
        <f t="shared" si="0"/>
        <v>3935.58</v>
      </c>
      <c r="K43" s="98">
        <v>999</v>
      </c>
      <c r="L43" s="98">
        <v>1</v>
      </c>
      <c r="M43" s="98">
        <v>1120</v>
      </c>
      <c r="N43" s="98">
        <v>100</v>
      </c>
      <c r="O43" s="189">
        <f t="shared" si="1"/>
        <v>0.14285714285714285</v>
      </c>
      <c r="P43" s="101">
        <f t="shared" si="26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730</v>
      </c>
      <c r="U43" s="102">
        <v>0</v>
      </c>
      <c r="V43" s="101">
        <f t="shared" si="15"/>
        <v>730</v>
      </c>
      <c r="W43" s="102">
        <v>1120</v>
      </c>
      <c r="X43" s="102">
        <v>0</v>
      </c>
      <c r="Y43" s="101">
        <f t="shared" si="16"/>
        <v>1120</v>
      </c>
      <c r="Z43" s="101">
        <f t="shared" si="17"/>
        <v>1120</v>
      </c>
      <c r="AA43" s="103">
        <f t="shared" si="18"/>
        <v>1.9866351602885537E-3</v>
      </c>
      <c r="AB43" s="101">
        <f t="shared" si="19"/>
        <v>178.89</v>
      </c>
      <c r="AC43" s="102">
        <v>390.4</v>
      </c>
      <c r="AD43" s="103">
        <f t="shared" si="20"/>
        <v>0.34857142857142853</v>
      </c>
      <c r="AE43" s="102">
        <v>54.88</v>
      </c>
      <c r="AF43" s="102"/>
      <c r="AG43" s="102"/>
      <c r="AH43" s="102"/>
      <c r="AI43" s="136">
        <f t="shared" si="21"/>
        <v>21.800324641685371</v>
      </c>
      <c r="AJ43" s="102">
        <v>0</v>
      </c>
      <c r="AK43" s="104">
        <f t="shared" si="22"/>
        <v>7.3</v>
      </c>
      <c r="AL43" s="105">
        <f t="shared" si="23"/>
        <v>466.72967535831464</v>
      </c>
      <c r="AM43" s="106"/>
      <c r="AN43" s="107">
        <f t="shared" si="7"/>
        <v>1120</v>
      </c>
      <c r="AO43" s="108">
        <f t="shared" si="8"/>
        <v>178.89</v>
      </c>
      <c r="AP43" s="108">
        <f t="shared" si="9"/>
        <v>390.4</v>
      </c>
      <c r="AQ43" s="108">
        <f t="shared" si="24"/>
        <v>54.88</v>
      </c>
      <c r="AR43" s="108">
        <f t="shared" si="25"/>
        <v>0</v>
      </c>
      <c r="AS43" s="108">
        <f t="array" ref="AS43">_xlfn.IFS(S43=0,AL43,S43&lt;0,AL43/-S43,S43&gt;0,AL43/S43)</f>
        <v>466.72967535831464</v>
      </c>
      <c r="AT43" s="103">
        <f t="shared" si="27"/>
        <v>0.41672292442706665</v>
      </c>
      <c r="AU43" s="103">
        <f t="shared" si="28"/>
        <v>2.6090316695081595</v>
      </c>
      <c r="AV43" s="109"/>
      <c r="AW43" s="104">
        <f t="shared" si="12"/>
        <v>10268.052857882922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39</v>
      </c>
      <c r="F44" s="101"/>
      <c r="G44" s="101"/>
      <c r="H44" s="101">
        <v>39</v>
      </c>
      <c r="I44" s="101">
        <v>228.89</v>
      </c>
      <c r="J44" s="101">
        <f t="shared" si="0"/>
        <v>8926.7099999999991</v>
      </c>
      <c r="K44" s="98">
        <v>999</v>
      </c>
      <c r="L44" s="98">
        <v>0</v>
      </c>
      <c r="M44" s="98">
        <v>0</v>
      </c>
      <c r="N44" s="98">
        <v>0</v>
      </c>
      <c r="O44" s="189">
        <f t="shared" si="1"/>
        <v>0</v>
      </c>
      <c r="P44" s="101">
        <f t="shared" si="26"/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17.64</v>
      </c>
      <c r="AF44" s="102"/>
      <c r="AG44" s="102"/>
      <c r="AH44" s="102"/>
      <c r="AI44" s="136">
        <f t="shared" si="21"/>
        <v>38.64603004662407</v>
      </c>
      <c r="AJ44" s="102">
        <v>0</v>
      </c>
      <c r="AK44" s="104">
        <f t="shared" si="22"/>
        <v>0</v>
      </c>
      <c r="AL44" s="105">
        <f t="shared" si="23"/>
        <v>-56.28603004662407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4"/>
        <v>17.64</v>
      </c>
      <c r="AR44" s="108">
        <f t="shared" si="25"/>
        <v>0</v>
      </c>
      <c r="AS44" s="108">
        <f t="array" ref="AS44">_xlfn.IFS(S44=0,AL44,S44&lt;0,AL44/-S44,S44&gt;0,AL44/S44)</f>
        <v>-56.28603004662407</v>
      </c>
      <c r="AT44" s="103">
        <f t="shared" si="27"/>
        <v>0</v>
      </c>
      <c r="AU44" s="103">
        <f t="shared" si="28"/>
        <v>-0.24590864627823003</v>
      </c>
      <c r="AV44" s="109"/>
      <c r="AW44" s="104">
        <f t="shared" si="12"/>
        <v>-2195.1551718183387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35</v>
      </c>
      <c r="F45" s="101"/>
      <c r="G45" s="101"/>
      <c r="H45" s="101">
        <v>35</v>
      </c>
      <c r="I45" s="101">
        <v>228.89</v>
      </c>
      <c r="J45" s="101">
        <f t="shared" si="0"/>
        <v>8011.15</v>
      </c>
      <c r="K45" s="98">
        <v>999</v>
      </c>
      <c r="L45" s="98">
        <v>0</v>
      </c>
      <c r="M45" s="98">
        <v>0</v>
      </c>
      <c r="N45" s="98">
        <v>0</v>
      </c>
      <c r="O45" s="189">
        <f t="shared" si="1"/>
        <v>0</v>
      </c>
      <c r="P45" s="101">
        <f t="shared" si="26"/>
        <v>0</v>
      </c>
      <c r="Q45" s="102">
        <v>0</v>
      </c>
      <c r="R45" s="102">
        <v>0</v>
      </c>
      <c r="S45" s="101">
        <f t="shared" si="14"/>
        <v>0</v>
      </c>
      <c r="T45" s="102">
        <v>0</v>
      </c>
      <c r="U45" s="102">
        <v>0</v>
      </c>
      <c r="V45" s="101">
        <f t="shared" si="15"/>
        <v>0</v>
      </c>
      <c r="W45" s="102">
        <v>0</v>
      </c>
      <c r="X45" s="102">
        <v>0</v>
      </c>
      <c r="Y45" s="101">
        <f t="shared" si="16"/>
        <v>0</v>
      </c>
      <c r="Z45" s="101">
        <f t="shared" si="17"/>
        <v>0</v>
      </c>
      <c r="AA45" s="103">
        <f t="shared" si="18"/>
        <v>0</v>
      </c>
      <c r="AB45" s="101">
        <f t="shared" si="19"/>
        <v>0</v>
      </c>
      <c r="AC45" s="102">
        <v>0</v>
      </c>
      <c r="AD45" s="103">
        <f t="shared" si="20"/>
        <v>0</v>
      </c>
      <c r="AE45" s="102">
        <v>52.92</v>
      </c>
      <c r="AF45" s="102"/>
      <c r="AG45" s="102"/>
      <c r="AH45" s="102"/>
      <c r="AI45" s="136">
        <f t="shared" si="21"/>
        <v>34.682334657226733</v>
      </c>
      <c r="AJ45" s="102">
        <v>0</v>
      </c>
      <c r="AK45" s="104">
        <f t="shared" si="22"/>
        <v>0</v>
      </c>
      <c r="AL45" s="105">
        <f t="shared" si="23"/>
        <v>-87.602334657226734</v>
      </c>
      <c r="AM45" s="106"/>
      <c r="AN45" s="107">
        <f t="shared" si="7"/>
        <v>0</v>
      </c>
      <c r="AO45" s="108">
        <f t="shared" si="8"/>
        <v>228.89</v>
      </c>
      <c r="AP45" s="108">
        <f t="shared" si="9"/>
        <v>0</v>
      </c>
      <c r="AQ45" s="108">
        <f t="shared" si="24"/>
        <v>52.92</v>
      </c>
      <c r="AR45" s="108">
        <f t="shared" si="25"/>
        <v>0</v>
      </c>
      <c r="AS45" s="108">
        <f t="array" ref="AS45">_xlfn.IFS(S45=0,AL45,S45&lt;0,AL45/-S45,S45&gt;0,AL45/S45)</f>
        <v>-87.602334657226734</v>
      </c>
      <c r="AT45" s="103">
        <f t="shared" si="27"/>
        <v>0</v>
      </c>
      <c r="AU45" s="103">
        <f t="shared" si="28"/>
        <v>-0.38272678866366699</v>
      </c>
      <c r="AV45" s="109"/>
      <c r="AW45" s="104">
        <f t="shared" si="12"/>
        <v>-3066.0817130029359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34</v>
      </c>
      <c r="F46" s="101"/>
      <c r="G46" s="101"/>
      <c r="H46" s="101">
        <v>34</v>
      </c>
      <c r="I46" s="101">
        <v>178.89</v>
      </c>
      <c r="J46" s="101">
        <f t="shared" si="0"/>
        <v>6082.2599999999993</v>
      </c>
      <c r="K46" s="98">
        <v>333</v>
      </c>
      <c r="L46" s="98">
        <v>0</v>
      </c>
      <c r="M46" s="98">
        <v>0</v>
      </c>
      <c r="N46" s="98">
        <v>0</v>
      </c>
      <c r="O46" s="189">
        <f t="shared" si="1"/>
        <v>0</v>
      </c>
      <c r="P46" s="101">
        <f t="shared" si="26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0</v>
      </c>
      <c r="AF46" s="102"/>
      <c r="AG46" s="102"/>
      <c r="AH46" s="102"/>
      <c r="AI46" s="136">
        <f t="shared" si="21"/>
        <v>33.691410809877397</v>
      </c>
      <c r="AJ46" s="102">
        <v>0</v>
      </c>
      <c r="AK46" s="104">
        <f t="shared" si="22"/>
        <v>0</v>
      </c>
      <c r="AL46" s="105">
        <f t="shared" si="23"/>
        <v>-33.691410809877397</v>
      </c>
      <c r="AM46" s="106"/>
      <c r="AN46" s="107">
        <f t="shared" si="7"/>
        <v>0</v>
      </c>
      <c r="AO46" s="108">
        <f t="shared" si="8"/>
        <v>178.89</v>
      </c>
      <c r="AP46" s="108">
        <f t="shared" si="9"/>
        <v>0</v>
      </c>
      <c r="AQ46" s="108">
        <f t="shared" si="24"/>
        <v>0</v>
      </c>
      <c r="AR46" s="108">
        <f t="shared" si="25"/>
        <v>0</v>
      </c>
      <c r="AS46" s="108">
        <f t="array" ref="AS46">_xlfn.IFS(S46=0,AL46,S46&lt;0,AL46/-S46,S46&gt;0,AL46/S46)</f>
        <v>-33.691410809877397</v>
      </c>
      <c r="AT46" s="103">
        <f t="shared" si="27"/>
        <v>0</v>
      </c>
      <c r="AU46" s="103">
        <f t="shared" si="28"/>
        <v>-0.18833590927317009</v>
      </c>
      <c r="AV46" s="109"/>
      <c r="AW46" s="104">
        <f t="shared" si="12"/>
        <v>-1145.5079675358315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37</v>
      </c>
      <c r="F47" s="101"/>
      <c r="G47" s="101"/>
      <c r="H47" s="101">
        <v>37</v>
      </c>
      <c r="I47" s="101">
        <v>178.89</v>
      </c>
      <c r="J47" s="101">
        <f t="shared" si="0"/>
        <v>6618.9299999999994</v>
      </c>
      <c r="K47" s="98">
        <v>558</v>
      </c>
      <c r="L47" s="98">
        <v>0</v>
      </c>
      <c r="M47" s="98">
        <v>0</v>
      </c>
      <c r="N47" s="98">
        <v>0</v>
      </c>
      <c r="O47" s="189">
        <f t="shared" si="1"/>
        <v>0</v>
      </c>
      <c r="P47" s="101">
        <f t="shared" si="26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17.64</v>
      </c>
      <c r="AF47" s="102"/>
      <c r="AG47" s="102"/>
      <c r="AH47" s="102"/>
      <c r="AI47" s="136">
        <f t="shared" si="21"/>
        <v>36.664182351925405</v>
      </c>
      <c r="AJ47" s="102">
        <v>0</v>
      </c>
      <c r="AK47" s="104">
        <f t="shared" si="22"/>
        <v>0</v>
      </c>
      <c r="AL47" s="105">
        <f t="shared" si="23"/>
        <v>-54.304182351925405</v>
      </c>
      <c r="AM47" s="106"/>
      <c r="AN47" s="107">
        <f t="shared" si="7"/>
        <v>0</v>
      </c>
      <c r="AO47" s="108">
        <f t="shared" si="8"/>
        <v>178.89</v>
      </c>
      <c r="AP47" s="108">
        <f t="shared" si="9"/>
        <v>0</v>
      </c>
      <c r="AQ47" s="108">
        <f t="shared" si="24"/>
        <v>17.64</v>
      </c>
      <c r="AR47" s="108">
        <f t="shared" si="25"/>
        <v>0</v>
      </c>
      <c r="AS47" s="108">
        <f t="array" ref="AS47">_xlfn.IFS(S47=0,AL47,S47&lt;0,AL47/-S47,S47&gt;0,AL47/S47)</f>
        <v>-54.304182351925405</v>
      </c>
      <c r="AT47" s="103">
        <f t="shared" si="27"/>
        <v>0</v>
      </c>
      <c r="AU47" s="103">
        <f t="shared" si="28"/>
        <v>-0.30356186680041036</v>
      </c>
      <c r="AV47" s="109"/>
      <c r="AW47" s="104">
        <f t="shared" si="12"/>
        <v>-2009.2547470212401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37</v>
      </c>
      <c r="F48" s="101"/>
      <c r="G48" s="101"/>
      <c r="H48" s="101">
        <v>37</v>
      </c>
      <c r="I48" s="101">
        <v>178.89</v>
      </c>
      <c r="J48" s="101">
        <f t="shared" si="0"/>
        <v>6618.9299999999994</v>
      </c>
      <c r="K48" s="98">
        <v>999</v>
      </c>
      <c r="L48" s="98">
        <v>0</v>
      </c>
      <c r="M48" s="98">
        <v>0</v>
      </c>
      <c r="N48" s="98">
        <v>0</v>
      </c>
      <c r="O48" s="189">
        <f t="shared" si="1"/>
        <v>0</v>
      </c>
      <c r="P48" s="101">
        <f t="shared" si="26"/>
        <v>0.14285714285714285</v>
      </c>
      <c r="Q48" s="102">
        <v>1</v>
      </c>
      <c r="R48" s="102">
        <v>0</v>
      </c>
      <c r="S48" s="101">
        <f t="shared" si="14"/>
        <v>1</v>
      </c>
      <c r="T48" s="102">
        <v>729</v>
      </c>
      <c r="U48" s="102">
        <v>0</v>
      </c>
      <c r="V48" s="101">
        <f t="shared" si="15"/>
        <v>729</v>
      </c>
      <c r="W48" s="102">
        <v>1110</v>
      </c>
      <c r="X48" s="102">
        <v>0</v>
      </c>
      <c r="Y48" s="101">
        <f t="shared" si="16"/>
        <v>1110</v>
      </c>
      <c r="Z48" s="101">
        <f t="shared" si="17"/>
        <v>0</v>
      </c>
      <c r="AA48" s="103">
        <f t="shared" si="18"/>
        <v>1.9688973463574061E-3</v>
      </c>
      <c r="AB48" s="101">
        <f t="shared" si="19"/>
        <v>178.89</v>
      </c>
      <c r="AC48" s="102">
        <v>387.14</v>
      </c>
      <c r="AD48" s="103">
        <f t="shared" si="20"/>
        <v>0.34877477477477475</v>
      </c>
      <c r="AE48" s="102">
        <v>55.04</v>
      </c>
      <c r="AF48" s="102"/>
      <c r="AG48" s="102"/>
      <c r="AH48" s="102"/>
      <c r="AI48" s="136">
        <f t="shared" si="21"/>
        <v>36.664182351925405</v>
      </c>
      <c r="AJ48" s="102">
        <v>0</v>
      </c>
      <c r="AK48" s="104">
        <f t="shared" si="22"/>
        <v>7.29</v>
      </c>
      <c r="AL48" s="105">
        <f t="shared" si="23"/>
        <v>444.97581764807461</v>
      </c>
      <c r="AM48" s="106"/>
      <c r="AN48" s="107">
        <f t="shared" si="7"/>
        <v>1110</v>
      </c>
      <c r="AO48" s="108">
        <f t="shared" si="8"/>
        <v>178.89</v>
      </c>
      <c r="AP48" s="108">
        <f t="shared" si="9"/>
        <v>387.14</v>
      </c>
      <c r="AQ48" s="108">
        <f t="shared" si="24"/>
        <v>55.04</v>
      </c>
      <c r="AR48" s="108">
        <f t="shared" si="25"/>
        <v>0</v>
      </c>
      <c r="AS48" s="108">
        <f t="array" ref="AS48">_xlfn.IFS(S48=0,AL48,S48&lt;0,AL48/-S48,S48&gt;0,AL48/S48)</f>
        <v>444.97581764807461</v>
      </c>
      <c r="AT48" s="103">
        <f t="shared" si="27"/>
        <v>0.4008791149982654</v>
      </c>
      <c r="AU48" s="103">
        <f t="shared" si="28"/>
        <v>2.4874270090450814</v>
      </c>
      <c r="AV48" s="109"/>
      <c r="AW48" s="104">
        <f t="shared" si="12"/>
        <v>16464.105252978759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33</v>
      </c>
      <c r="F49" s="101"/>
      <c r="G49" s="101"/>
      <c r="H49" s="101">
        <v>33</v>
      </c>
      <c r="I49" s="101">
        <v>178.89</v>
      </c>
      <c r="J49" s="101">
        <f t="shared" si="0"/>
        <v>5903.37</v>
      </c>
      <c r="K49" s="98">
        <v>159</v>
      </c>
      <c r="L49" s="98">
        <v>0</v>
      </c>
      <c r="M49" s="98">
        <v>0</v>
      </c>
      <c r="N49" s="98">
        <v>0</v>
      </c>
      <c r="O49" s="189">
        <f t="shared" si="1"/>
        <v>0</v>
      </c>
      <c r="P49" s="101">
        <f t="shared" si="26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87.42</v>
      </c>
      <c r="AF49" s="102"/>
      <c r="AG49" s="102"/>
      <c r="AH49" s="102"/>
      <c r="AI49" s="136">
        <f t="shared" si="21"/>
        <v>32.700486962528061</v>
      </c>
      <c r="AJ49" s="102">
        <v>0</v>
      </c>
      <c r="AK49" s="104">
        <f t="shared" si="22"/>
        <v>0</v>
      </c>
      <c r="AL49" s="105">
        <f t="shared" si="23"/>
        <v>-120.12048696252806</v>
      </c>
      <c r="AM49" s="106"/>
      <c r="AN49" s="107">
        <f t="shared" si="7"/>
        <v>0</v>
      </c>
      <c r="AO49" s="108">
        <f t="shared" si="8"/>
        <v>178.89</v>
      </c>
      <c r="AP49" s="108">
        <f t="shared" si="9"/>
        <v>0</v>
      </c>
      <c r="AQ49" s="108">
        <f t="shared" si="24"/>
        <v>87.42</v>
      </c>
      <c r="AR49" s="108">
        <f t="shared" si="25"/>
        <v>0</v>
      </c>
      <c r="AS49" s="108">
        <f t="array" ref="AS49">_xlfn.IFS(S49=0,AL49,S49&lt;0,AL49/-S49,S49&gt;0,AL49/S49)</f>
        <v>-120.12048696252806</v>
      </c>
      <c r="AT49" s="103">
        <f t="shared" si="27"/>
        <v>0</v>
      </c>
      <c r="AU49" s="103">
        <f t="shared" si="28"/>
        <v>-0.67147681235691248</v>
      </c>
      <c r="AV49" s="109"/>
      <c r="AW49" s="104">
        <f t="shared" si="12"/>
        <v>-3963.976069763426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18</v>
      </c>
      <c r="F50" s="101"/>
      <c r="G50" s="101"/>
      <c r="H50" s="101">
        <v>18</v>
      </c>
      <c r="I50" s="101">
        <v>218.89</v>
      </c>
      <c r="J50" s="101">
        <f t="shared" si="0"/>
        <v>3940.0199999999995</v>
      </c>
      <c r="K50" s="98">
        <v>999</v>
      </c>
      <c r="L50" s="98">
        <v>0</v>
      </c>
      <c r="M50" s="98">
        <v>0</v>
      </c>
      <c r="N50" s="98">
        <v>0</v>
      </c>
      <c r="O50" s="189">
        <f t="shared" si="1"/>
        <v>0</v>
      </c>
      <c r="P50" s="101">
        <f t="shared" si="26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17.64</v>
      </c>
      <c r="AF50" s="102"/>
      <c r="AG50" s="102"/>
      <c r="AH50" s="102"/>
      <c r="AI50" s="136">
        <f t="shared" si="21"/>
        <v>17.836629252288034</v>
      </c>
      <c r="AJ50" s="102">
        <v>0</v>
      </c>
      <c r="AK50" s="104">
        <f t="shared" si="22"/>
        <v>0</v>
      </c>
      <c r="AL50" s="105">
        <f t="shared" si="23"/>
        <v>-35.476629252288035</v>
      </c>
      <c r="AM50" s="106"/>
      <c r="AN50" s="107">
        <f t="shared" si="7"/>
        <v>0</v>
      </c>
      <c r="AO50" s="108">
        <f t="shared" si="8"/>
        <v>218.89</v>
      </c>
      <c r="AP50" s="108">
        <f t="shared" si="9"/>
        <v>0</v>
      </c>
      <c r="AQ50" s="108">
        <f t="shared" si="24"/>
        <v>17.64</v>
      </c>
      <c r="AR50" s="108">
        <f t="shared" si="25"/>
        <v>0</v>
      </c>
      <c r="AS50" s="108">
        <f t="array" ref="AS50">_xlfn.IFS(S50=0,AL50,S50&lt;0,AL50/-S50,S50&gt;0,AL50/S50)</f>
        <v>-35.476629252288035</v>
      </c>
      <c r="AT50" s="103">
        <f t="shared" si="27"/>
        <v>0</v>
      </c>
      <c r="AU50" s="103">
        <f t="shared" si="28"/>
        <v>-0.16207514848685659</v>
      </c>
      <c r="AV50" s="109"/>
      <c r="AW50" s="104">
        <f t="shared" si="12"/>
        <v>-638.57932654118463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39</v>
      </c>
      <c r="F51" s="101"/>
      <c r="G51" s="101"/>
      <c r="H51" s="101">
        <v>39</v>
      </c>
      <c r="I51" s="101">
        <v>218.89</v>
      </c>
      <c r="J51" s="101">
        <f t="shared" si="0"/>
        <v>8536.7099999999991</v>
      </c>
      <c r="K51" s="98">
        <v>397</v>
      </c>
      <c r="L51" s="98">
        <v>1</v>
      </c>
      <c r="M51" s="98">
        <v>1080</v>
      </c>
      <c r="N51" s="98">
        <v>100</v>
      </c>
      <c r="O51" s="189">
        <f t="shared" si="1"/>
        <v>0.14285714285714285</v>
      </c>
      <c r="P51" s="101">
        <f t="shared" si="26"/>
        <v>0.14285714285714285</v>
      </c>
      <c r="Q51" s="102">
        <v>1</v>
      </c>
      <c r="R51" s="102">
        <v>0</v>
      </c>
      <c r="S51" s="101">
        <f t="shared" si="14"/>
        <v>1</v>
      </c>
      <c r="T51" s="102">
        <v>718</v>
      </c>
      <c r="U51" s="102">
        <v>0</v>
      </c>
      <c r="V51" s="101">
        <f t="shared" si="15"/>
        <v>718</v>
      </c>
      <c r="W51" s="102">
        <v>1080</v>
      </c>
      <c r="X51" s="102">
        <v>0</v>
      </c>
      <c r="Y51" s="101">
        <f t="shared" si="16"/>
        <v>1080</v>
      </c>
      <c r="Z51" s="101">
        <f t="shared" si="17"/>
        <v>1080</v>
      </c>
      <c r="AA51" s="103">
        <f t="shared" si="18"/>
        <v>1.9156839045639626E-3</v>
      </c>
      <c r="AB51" s="101">
        <f t="shared" si="19"/>
        <v>218.89</v>
      </c>
      <c r="AC51" s="102">
        <v>377.02</v>
      </c>
      <c r="AD51" s="103">
        <f t="shared" si="20"/>
        <v>0.34909259259259257</v>
      </c>
      <c r="AE51" s="102">
        <v>54.66</v>
      </c>
      <c r="AF51" s="102"/>
      <c r="AG51" s="102"/>
      <c r="AH51" s="102"/>
      <c r="AI51" s="136">
        <f t="shared" si="21"/>
        <v>38.64603004662407</v>
      </c>
      <c r="AJ51" s="102">
        <v>0</v>
      </c>
      <c r="AK51" s="104">
        <f t="shared" si="22"/>
        <v>7.18</v>
      </c>
      <c r="AL51" s="105">
        <f t="shared" si="23"/>
        <v>383.60396995337601</v>
      </c>
      <c r="AM51" s="106"/>
      <c r="AN51" s="107">
        <f t="shared" si="7"/>
        <v>1080</v>
      </c>
      <c r="AO51" s="108">
        <f t="shared" si="8"/>
        <v>218.89</v>
      </c>
      <c r="AP51" s="108">
        <f t="shared" si="9"/>
        <v>377.02</v>
      </c>
      <c r="AQ51" s="108">
        <f t="shared" si="24"/>
        <v>54.66</v>
      </c>
      <c r="AR51" s="108">
        <f t="shared" si="25"/>
        <v>0</v>
      </c>
      <c r="AS51" s="108">
        <f t="array" ref="AS51">_xlfn.IFS(S51=0,AL51,S51&lt;0,AL51/-S51,S51&gt;0,AL51/S51)</f>
        <v>383.60396995337601</v>
      </c>
      <c r="AT51" s="103">
        <f t="shared" si="27"/>
        <v>0.35518886106794073</v>
      </c>
      <c r="AU51" s="103">
        <f t="shared" si="28"/>
        <v>1.7524965505659282</v>
      </c>
      <c r="AV51" s="109"/>
      <c r="AW51" s="104">
        <f t="shared" si="12"/>
        <v>14960.554828181665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43</v>
      </c>
      <c r="F52" s="101"/>
      <c r="G52" s="101"/>
      <c r="H52" s="101">
        <v>43</v>
      </c>
      <c r="I52" s="101">
        <v>218.89</v>
      </c>
      <c r="J52" s="101">
        <f t="shared" si="0"/>
        <v>9412.2699999999986</v>
      </c>
      <c r="K52" s="98">
        <v>999</v>
      </c>
      <c r="L52" s="98">
        <v>0</v>
      </c>
      <c r="M52" s="98">
        <v>0</v>
      </c>
      <c r="N52" s="98">
        <v>0</v>
      </c>
      <c r="O52" s="189">
        <f t="shared" si="1"/>
        <v>0</v>
      </c>
      <c r="P52" s="101">
        <f t="shared" si="26"/>
        <v>0</v>
      </c>
      <c r="Q52" s="102">
        <v>0</v>
      </c>
      <c r="R52" s="102">
        <v>0</v>
      </c>
      <c r="S52" s="101">
        <f t="shared" si="14"/>
        <v>0</v>
      </c>
      <c r="T52" s="102">
        <v>0</v>
      </c>
      <c r="U52" s="102">
        <v>0</v>
      </c>
      <c r="V52" s="101">
        <f t="shared" si="15"/>
        <v>0</v>
      </c>
      <c r="W52" s="102">
        <v>0</v>
      </c>
      <c r="X52" s="102">
        <v>0</v>
      </c>
      <c r="Y52" s="101">
        <f t="shared" si="16"/>
        <v>0</v>
      </c>
      <c r="Z52" s="101">
        <f t="shared" si="17"/>
        <v>0</v>
      </c>
      <c r="AA52" s="103">
        <f t="shared" si="18"/>
        <v>0</v>
      </c>
      <c r="AB52" s="101">
        <f t="shared" si="19"/>
        <v>0</v>
      </c>
      <c r="AC52" s="102">
        <v>0</v>
      </c>
      <c r="AD52" s="103">
        <f t="shared" si="20"/>
        <v>0</v>
      </c>
      <c r="AE52" s="102">
        <v>26.310000000000002</v>
      </c>
      <c r="AF52" s="102"/>
      <c r="AG52" s="102"/>
      <c r="AH52" s="102"/>
      <c r="AI52" s="136">
        <f t="shared" si="21"/>
        <v>42.609725436021407</v>
      </c>
      <c r="AJ52" s="102">
        <v>0</v>
      </c>
      <c r="AK52" s="104">
        <f t="shared" si="22"/>
        <v>0</v>
      </c>
      <c r="AL52" s="105">
        <f t="shared" si="23"/>
        <v>-68.919725436021409</v>
      </c>
      <c r="AM52" s="106"/>
      <c r="AN52" s="107">
        <f t="shared" si="7"/>
        <v>0</v>
      </c>
      <c r="AO52" s="108">
        <f t="shared" si="8"/>
        <v>218.89</v>
      </c>
      <c r="AP52" s="108">
        <f t="shared" si="9"/>
        <v>0</v>
      </c>
      <c r="AQ52" s="108">
        <f t="shared" si="24"/>
        <v>26.310000000000002</v>
      </c>
      <c r="AR52" s="108">
        <f t="shared" si="25"/>
        <v>0</v>
      </c>
      <c r="AS52" s="108">
        <f t="array" ref="AS52">_xlfn.IFS(S52=0,AL52,S52&lt;0,AL52/-S52,S52&gt;0,AL52/S52)</f>
        <v>-68.919725436021409</v>
      </c>
      <c r="AT52" s="103">
        <f t="shared" si="27"/>
        <v>0</v>
      </c>
      <c r="AU52" s="103">
        <f t="shared" si="28"/>
        <v>-0.31486009153465855</v>
      </c>
      <c r="AV52" s="109"/>
      <c r="AW52" s="104">
        <f t="shared" si="12"/>
        <v>-2963.5481937489208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39</v>
      </c>
      <c r="F53" s="101"/>
      <c r="G53" s="101"/>
      <c r="H53" s="101">
        <v>39</v>
      </c>
      <c r="I53" s="101">
        <v>188.89</v>
      </c>
      <c r="J53" s="101">
        <f t="shared" si="0"/>
        <v>7366.7099999999991</v>
      </c>
      <c r="K53" s="98">
        <v>999</v>
      </c>
      <c r="L53" s="98">
        <v>0</v>
      </c>
      <c r="M53" s="98">
        <v>0</v>
      </c>
      <c r="N53" s="98">
        <v>0</v>
      </c>
      <c r="O53" s="189">
        <f t="shared" si="1"/>
        <v>0</v>
      </c>
      <c r="P53" s="101">
        <f t="shared" si="26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17.64</v>
      </c>
      <c r="AF53" s="102"/>
      <c r="AG53" s="102"/>
      <c r="AH53" s="102"/>
      <c r="AI53" s="136">
        <f t="shared" si="21"/>
        <v>38.64603004662407</v>
      </c>
      <c r="AJ53" s="102">
        <v>0</v>
      </c>
      <c r="AK53" s="104">
        <f t="shared" si="22"/>
        <v>0</v>
      </c>
      <c r="AL53" s="105">
        <f t="shared" si="23"/>
        <v>-56.28603004662407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4"/>
        <v>17.64</v>
      </c>
      <c r="AR53" s="108">
        <f t="shared" si="25"/>
        <v>0</v>
      </c>
      <c r="AS53" s="108">
        <f t="array" ref="AS53">_xlfn.IFS(S53=0,AL53,S53&lt;0,AL53/-S53,S53&gt;0,AL53/S53)</f>
        <v>-56.28603004662407</v>
      </c>
      <c r="AT53" s="103">
        <f t="shared" si="27"/>
        <v>0</v>
      </c>
      <c r="AU53" s="103">
        <f t="shared" si="28"/>
        <v>-0.29798311211087974</v>
      </c>
      <c r="AV53" s="109"/>
      <c r="AW53" s="104">
        <f t="shared" si="12"/>
        <v>-2195.1551718183387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101"/>
      <c r="G54" s="101"/>
      <c r="H54" s="101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1"/>
        <v>0</v>
      </c>
      <c r="P54" s="101">
        <f t="shared" si="26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/>
      <c r="AG54" s="102"/>
      <c r="AH54" s="102"/>
      <c r="AI54" s="136">
        <f t="shared" si="21"/>
        <v>13.87293386289069</v>
      </c>
      <c r="AJ54" s="102">
        <v>0</v>
      </c>
      <c r="AK54" s="104">
        <f t="shared" si="22"/>
        <v>0</v>
      </c>
      <c r="AL54" s="105">
        <f t="shared" si="23"/>
        <v>-13.87293386289069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4"/>
        <v>0</v>
      </c>
      <c r="AR54" s="108">
        <f t="shared" si="25"/>
        <v>0</v>
      </c>
      <c r="AS54" s="108">
        <f t="array" ref="AS54">_xlfn.IFS(S54=0,AL54,S54&lt;0,AL54/-S54,S54&gt;0,AL54/S54)</f>
        <v>-13.87293386289069</v>
      </c>
      <c r="AT54" s="103">
        <f t="shared" si="27"/>
        <v>0</v>
      </c>
      <c r="AU54" s="103">
        <f t="shared" si="28"/>
        <v>-6.3378563949429811E-2</v>
      </c>
      <c r="AV54" s="109"/>
      <c r="AW54" s="104">
        <f t="shared" si="12"/>
        <v>-194.22107408046966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19</v>
      </c>
      <c r="F55" s="101">
        <v>1</v>
      </c>
      <c r="G55" s="101"/>
      <c r="H55" s="101">
        <v>18</v>
      </c>
      <c r="I55" s="101">
        <v>218.89</v>
      </c>
      <c r="J55" s="101">
        <f t="shared" si="0"/>
        <v>4158.91</v>
      </c>
      <c r="K55" s="98">
        <v>100</v>
      </c>
      <c r="L55" s="98">
        <v>1</v>
      </c>
      <c r="M55" s="98">
        <v>1080</v>
      </c>
      <c r="N55" s="98">
        <v>0</v>
      </c>
      <c r="O55" s="189">
        <f t="shared" si="1"/>
        <v>0.14285714285714285</v>
      </c>
      <c r="P55" s="101">
        <f t="shared" si="26"/>
        <v>0</v>
      </c>
      <c r="Q55" s="102">
        <v>0</v>
      </c>
      <c r="R55" s="102">
        <v>0</v>
      </c>
      <c r="S55" s="101">
        <f t="shared" si="14"/>
        <v>0</v>
      </c>
      <c r="T55" s="102">
        <v>0</v>
      </c>
      <c r="U55" s="102">
        <v>0</v>
      </c>
      <c r="V55" s="101">
        <f t="shared" si="15"/>
        <v>0</v>
      </c>
      <c r="W55" s="102">
        <v>0</v>
      </c>
      <c r="X55" s="102">
        <v>0</v>
      </c>
      <c r="Y55" s="101">
        <f t="shared" si="16"/>
        <v>0</v>
      </c>
      <c r="Z55" s="101">
        <f t="shared" si="17"/>
        <v>0</v>
      </c>
      <c r="AA55" s="103">
        <f t="shared" si="18"/>
        <v>0</v>
      </c>
      <c r="AB55" s="101">
        <f t="shared" si="19"/>
        <v>0</v>
      </c>
      <c r="AC55" s="102">
        <v>0</v>
      </c>
      <c r="AD55" s="103">
        <f t="shared" si="20"/>
        <v>0</v>
      </c>
      <c r="AE55" s="102">
        <v>0</v>
      </c>
      <c r="AF55" s="102"/>
      <c r="AG55" s="102"/>
      <c r="AH55" s="102"/>
      <c r="AI55" s="136">
        <f t="shared" si="21"/>
        <v>17.836629252288034</v>
      </c>
      <c r="AJ55" s="102">
        <v>0</v>
      </c>
      <c r="AK55" s="104">
        <f t="shared" si="22"/>
        <v>0</v>
      </c>
      <c r="AL55" s="105">
        <f t="shared" si="23"/>
        <v>-17.836629252288034</v>
      </c>
      <c r="AM55" s="106"/>
      <c r="AN55" s="107">
        <f t="shared" si="7"/>
        <v>0</v>
      </c>
      <c r="AO55" s="108">
        <f t="shared" si="8"/>
        <v>218.89</v>
      </c>
      <c r="AP55" s="108">
        <f t="shared" si="9"/>
        <v>0</v>
      </c>
      <c r="AQ55" s="108">
        <f t="shared" si="24"/>
        <v>0</v>
      </c>
      <c r="AR55" s="108">
        <f t="shared" si="25"/>
        <v>0</v>
      </c>
      <c r="AS55" s="108">
        <f t="array" ref="AS55">_xlfn.IFS(S55=0,AL55,S55&lt;0,AL55/-S55,S55&gt;0,AL55/S55)</f>
        <v>-17.836629252288034</v>
      </c>
      <c r="AT55" s="103">
        <f t="shared" si="27"/>
        <v>0</v>
      </c>
      <c r="AU55" s="103">
        <f t="shared" si="28"/>
        <v>-8.1486725077838343E-2</v>
      </c>
      <c r="AV55" s="109"/>
      <c r="AW55" s="104">
        <f t="shared" si="12"/>
        <v>-338.89595579347264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101"/>
      <c r="G56" s="101"/>
      <c r="H56" s="101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1"/>
        <v>0</v>
      </c>
      <c r="P56" s="101">
        <f t="shared" si="26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/>
      <c r="AG56" s="102"/>
      <c r="AH56" s="102"/>
      <c r="AI56" s="136">
        <f t="shared" si="21"/>
        <v>38.64603004662407</v>
      </c>
      <c r="AJ56" s="102">
        <v>0</v>
      </c>
      <c r="AK56" s="104">
        <f t="shared" si="22"/>
        <v>0</v>
      </c>
      <c r="AL56" s="105">
        <f t="shared" si="23"/>
        <v>-38.64603004662407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4"/>
        <v>0</v>
      </c>
      <c r="AR56" s="108">
        <f t="shared" si="25"/>
        <v>0</v>
      </c>
      <c r="AS56" s="108">
        <f t="array" ref="AS56">_xlfn.IFS(S56=0,AL56,S56&lt;0,AL56/-S56,S56&gt;0,AL56/S56)</f>
        <v>-38.64603004662407</v>
      </c>
      <c r="AT56" s="103">
        <f t="shared" si="27"/>
        <v>0</v>
      </c>
      <c r="AU56" s="103">
        <f t="shared" si="28"/>
        <v>-0.20459542615609122</v>
      </c>
      <c r="AV56" s="109"/>
      <c r="AW56" s="104">
        <f t="shared" si="12"/>
        <v>-1507.1951718183386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9">AVERAGE(AN3:AN56)</f>
        <v>679.28784458363498</v>
      </c>
      <c r="AO57" s="122">
        <f t="shared" si="29"/>
        <v>160.80574074074084</v>
      </c>
      <c r="AP57" s="122">
        <f t="shared" si="29"/>
        <v>254.73876037932533</v>
      </c>
      <c r="AQ57" s="122">
        <f t="shared" si="29"/>
        <v>89.483121787501005</v>
      </c>
      <c r="AR57" s="122">
        <f t="shared" si="29"/>
        <v>39.959749750929085</v>
      </c>
      <c r="AS57" s="122">
        <f t="shared" si="29"/>
        <v>183.9806980017475</v>
      </c>
      <c r="AT57" s="123">
        <f t="shared" si="29"/>
        <v>0.17117198023605334</v>
      </c>
      <c r="AU57" s="122">
        <f t="shared" si="29"/>
        <v>1.2836779447674957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6491</v>
      </c>
      <c r="F58" s="127">
        <f>SUM(F3:F56)</f>
        <v>575</v>
      </c>
      <c r="G58" s="127">
        <f>SUM(G3:G56)</f>
        <v>140</v>
      </c>
      <c r="H58" s="127">
        <f>SUM(H3:H56)</f>
        <v>5776</v>
      </c>
      <c r="I58" s="127"/>
      <c r="J58" s="127">
        <f>SUM(J3:J56)</f>
        <v>867710.21000000008</v>
      </c>
      <c r="K58" s="127"/>
      <c r="L58" s="127">
        <f>SUM(L3:L56)</f>
        <v>792</v>
      </c>
      <c r="M58" s="127"/>
      <c r="N58" s="127"/>
      <c r="O58" s="443">
        <f>SUM(O3:O56)</f>
        <v>113.14285714285712</v>
      </c>
      <c r="P58" s="127"/>
      <c r="Q58" s="127">
        <f t="shared" ref="Q58:AC58" si="30">SUM(Q3:Q56)</f>
        <v>468</v>
      </c>
      <c r="R58" s="127">
        <f t="shared" si="30"/>
        <v>-10</v>
      </c>
      <c r="S58" s="127">
        <f t="shared" si="30"/>
        <v>458</v>
      </c>
      <c r="T58" s="127">
        <f t="shared" si="30"/>
        <v>410333.48000000004</v>
      </c>
      <c r="U58" s="127">
        <f t="shared" si="30"/>
        <v>-8792.85</v>
      </c>
      <c r="V58" s="127">
        <f t="shared" si="30"/>
        <v>401540.63000000006</v>
      </c>
      <c r="W58" s="127">
        <f t="shared" si="30"/>
        <v>576307.26</v>
      </c>
      <c r="X58" s="127">
        <f t="shared" si="30"/>
        <v>-12539.93</v>
      </c>
      <c r="Y58" s="127">
        <f t="shared" si="30"/>
        <v>563767.32999999996</v>
      </c>
      <c r="Z58" s="127">
        <f t="shared" si="30"/>
        <v>660238.65000000014</v>
      </c>
      <c r="AA58" s="128">
        <f t="shared" si="30"/>
        <v>1</v>
      </c>
      <c r="AB58" s="129">
        <f t="shared" si="30"/>
        <v>60278.12</v>
      </c>
      <c r="AC58" s="129">
        <f t="shared" si="30"/>
        <v>213539.48</v>
      </c>
      <c r="AD58" s="128">
        <f>AC58/Y58</f>
        <v>0.37877235631940581</v>
      </c>
      <c r="AE58" s="127">
        <f t="shared" ref="AE58:AL58" si="31">SUM(AE3:AE56)</f>
        <v>62131.890000000094</v>
      </c>
      <c r="AF58" s="127">
        <f t="shared" si="31"/>
        <v>91983</v>
      </c>
      <c r="AG58" s="127">
        <f t="shared" si="31"/>
        <v>0</v>
      </c>
      <c r="AH58" s="127">
        <f t="shared" si="31"/>
        <v>0</v>
      </c>
      <c r="AI58" s="127">
        <f t="shared" si="31"/>
        <v>5723.5761422897585</v>
      </c>
      <c r="AJ58" s="127">
        <f t="shared" si="31"/>
        <v>827</v>
      </c>
      <c r="AK58" s="127">
        <f t="shared" si="31"/>
        <v>4015.4062999999996</v>
      </c>
      <c r="AL58" s="127">
        <f t="shared" si="31"/>
        <v>125268.85755771011</v>
      </c>
      <c r="AM58" s="130"/>
      <c r="AN58" s="127"/>
      <c r="AO58" s="127"/>
      <c r="AP58" s="127"/>
      <c r="AQ58" s="127"/>
      <c r="AR58" s="127">
        <f>(AF58+AG58)/Q58</f>
        <v>196.5448717948718</v>
      </c>
      <c r="AS58" s="127"/>
      <c r="AT58" s="127"/>
      <c r="AU58" s="127"/>
      <c r="AV58" s="131"/>
      <c r="AW58" s="127">
        <f>SUM(AW3:AW6)</f>
        <v>742945.53152417194</v>
      </c>
    </row>
    <row r="59" spans="1:49" s="132" customFormat="1">
      <c r="A59" s="448" t="s">
        <v>319</v>
      </c>
      <c r="B59" s="449"/>
      <c r="C59" s="450"/>
      <c r="D59" s="450"/>
      <c r="E59" s="450">
        <f>SUM(E3:E8)</f>
        <v>5321</v>
      </c>
      <c r="F59" s="450">
        <f>SUM(F3:F8)</f>
        <v>487</v>
      </c>
      <c r="G59" s="450">
        <f>SUM(G3:G8)</f>
        <v>110</v>
      </c>
      <c r="H59" s="450">
        <f>SUM(H3:H8)</f>
        <v>4724</v>
      </c>
      <c r="I59" s="450"/>
      <c r="J59" s="450">
        <f>SUM(J3:J8)</f>
        <v>673220.9099999998</v>
      </c>
      <c r="K59" s="450"/>
      <c r="L59" s="450">
        <f>SUM(L3:L8)</f>
        <v>675</v>
      </c>
      <c r="M59" s="450"/>
      <c r="N59" s="450"/>
      <c r="O59" s="450"/>
      <c r="P59" s="450"/>
      <c r="Q59" s="450">
        <f t="shared" ref="Q59:AB59" si="32">SUM(Q3:Q8)</f>
        <v>385</v>
      </c>
      <c r="R59" s="450">
        <f t="shared" si="32"/>
        <v>-8</v>
      </c>
      <c r="S59" s="450">
        <f t="shared" si="32"/>
        <v>377</v>
      </c>
      <c r="T59" s="450">
        <f t="shared" si="32"/>
        <v>337964.19999999995</v>
      </c>
      <c r="U59" s="450">
        <f t="shared" si="32"/>
        <v>-7103.85</v>
      </c>
      <c r="V59" s="450">
        <f t="shared" si="32"/>
        <v>330860.34999999998</v>
      </c>
      <c r="W59" s="450">
        <f t="shared" si="32"/>
        <v>474292.19999999995</v>
      </c>
      <c r="X59" s="450">
        <f t="shared" si="32"/>
        <v>-10016.93</v>
      </c>
      <c r="Y59" s="450">
        <f>SUM(Y3:Y8)</f>
        <v>464275.26999999996</v>
      </c>
      <c r="Z59" s="450">
        <f t="shared" si="32"/>
        <v>590888.54</v>
      </c>
      <c r="AA59" s="451">
        <f t="shared" si="32"/>
        <v>0.82352283520934078</v>
      </c>
      <c r="AB59" s="452">
        <f t="shared" si="32"/>
        <v>48175.140000000007</v>
      </c>
      <c r="AC59" s="452">
        <f>SUM(AC3:AC8)</f>
        <v>175905.37000000002</v>
      </c>
      <c r="AD59" s="451">
        <f>AC59/Y59</f>
        <v>0.37888162770332356</v>
      </c>
      <c r="AE59" s="450">
        <f t="shared" ref="AE59:AL59" si="33">SUM(AE3:AE8)</f>
        <v>49084.94000000009</v>
      </c>
      <c r="AF59" s="450">
        <f>SUM(AF3:AF8)</f>
        <v>91644</v>
      </c>
      <c r="AG59" s="450">
        <f t="shared" si="33"/>
        <v>0</v>
      </c>
      <c r="AH59" s="450">
        <f t="shared" si="33"/>
        <v>0</v>
      </c>
      <c r="AI59" s="450">
        <f t="shared" si="33"/>
        <v>4681.1242548782593</v>
      </c>
      <c r="AJ59" s="450">
        <f t="shared" si="33"/>
        <v>827</v>
      </c>
      <c r="AK59" s="450">
        <f t="shared" si="33"/>
        <v>3308.6034999999997</v>
      </c>
      <c r="AL59" s="450">
        <f t="shared" si="33"/>
        <v>90649.092245121632</v>
      </c>
      <c r="AM59" s="453"/>
      <c r="AN59" s="450"/>
      <c r="AO59" s="450"/>
      <c r="AP59" s="450"/>
      <c r="AQ59" s="450"/>
      <c r="AR59" s="450">
        <f>(AF59+AG59)/Q59</f>
        <v>238.03636363636363</v>
      </c>
      <c r="AS59" s="450"/>
      <c r="AT59" s="450"/>
      <c r="AU59" s="450"/>
      <c r="AV59" s="454"/>
      <c r="AW59" s="450">
        <f>SUM(AW3:AW7)</f>
        <v>709559.57795156841</v>
      </c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34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35">E60*I60</f>
        <v>0</v>
      </c>
      <c r="K60" s="98"/>
      <c r="L60" s="98"/>
      <c r="M60" s="98"/>
      <c r="N60" s="98"/>
      <c r="O60" s="101">
        <f t="shared" ref="O60:O66" si="36">L60/7</f>
        <v>0</v>
      </c>
      <c r="P60" s="101">
        <f t="shared" ref="P60:P66" si="37">S60/7</f>
        <v>0</v>
      </c>
      <c r="Q60" s="102">
        <v>0</v>
      </c>
      <c r="R60" s="102">
        <v>0</v>
      </c>
      <c r="S60" s="101">
        <f t="shared" ref="S60" si="38">Q60+R60</f>
        <v>0</v>
      </c>
      <c r="T60" s="102">
        <v>0</v>
      </c>
      <c r="U60" s="102">
        <v>0</v>
      </c>
      <c r="V60" s="101">
        <f t="shared" ref="V60" si="39">T60+U60</f>
        <v>0</v>
      </c>
      <c r="W60" s="102">
        <v>0</v>
      </c>
      <c r="X60" s="102">
        <v>0</v>
      </c>
      <c r="Y60" s="101">
        <f t="shared" ref="Y60" si="40">W60+X60</f>
        <v>0</v>
      </c>
      <c r="Z60" s="101">
        <f t="shared" ref="Z60" si="41">L60*M60*N60/100</f>
        <v>0</v>
      </c>
      <c r="AA60" s="103">
        <f t="shared" ref="AA60" si="42">Y60/$Y$70</f>
        <v>0</v>
      </c>
      <c r="AB60" s="101">
        <f t="shared" ref="AB60" si="43">S60*I60</f>
        <v>0</v>
      </c>
      <c r="AC60" s="102">
        <v>0</v>
      </c>
      <c r="AD60" s="103">
        <f t="shared" ref="AD60" si="44">IF(Y60=0,0,AC60/Y60)</f>
        <v>0</v>
      </c>
      <c r="AE60" s="102">
        <v>0</v>
      </c>
      <c r="AF60" s="102"/>
      <c r="AG60" s="102"/>
      <c r="AH60" s="102"/>
      <c r="AI60" s="136">
        <f t="shared" ref="AI60" si="45">IFERROR($AI$70*H60/$H$70,0)</f>
        <v>0</v>
      </c>
      <c r="AJ60" s="102">
        <v>0</v>
      </c>
      <c r="AK60" s="104">
        <f t="shared" ref="AK60:AK66" si="46">V60*1%</f>
        <v>0</v>
      </c>
      <c r="AL60" s="105">
        <f t="shared" ref="AL60:AL66" si="47">Y60-AB60-AC60-AE60-AF60-AG60-AH60-AI60-AK60-AJ60</f>
        <v>0</v>
      </c>
      <c r="AM60" s="106"/>
      <c r="AN60" s="107">
        <f t="shared" ref="AN60:AN66" si="48">IF(S60=0,0,Y60/S60)</f>
        <v>0</v>
      </c>
      <c r="AO60" s="108">
        <f t="shared" ref="AO60:AO66" si="49">I60</f>
        <v>533.55999999999995</v>
      </c>
      <c r="AP60" s="108">
        <f t="shared" ref="AP60:AP66" si="50">IF(S60=0,0,AC60/S60)</f>
        <v>0</v>
      </c>
      <c r="AQ60" s="108">
        <f t="shared" ref="AQ60:AQ66" si="51">IF(Q60=0,AE60/1,AE60/Q60)</f>
        <v>0</v>
      </c>
      <c r="AR60" s="108">
        <f t="shared" ref="AR60:AR66" si="52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53">IF(AN60=0,0,AS60/AN60)</f>
        <v>0</v>
      </c>
      <c r="AU60" s="103">
        <f t="shared" ref="AU60:AU66" si="54">IF(AO60=0,0,AS60/AO60)</f>
        <v>0</v>
      </c>
      <c r="AV60" s="109"/>
      <c r="AW60" s="104">
        <f t="shared" ref="AW60:AW66" si="55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34"/>
        <v>2</v>
      </c>
      <c r="F61" s="101" t="s">
        <v>142</v>
      </c>
      <c r="G61" s="101" t="s">
        <v>142</v>
      </c>
      <c r="H61" s="101">
        <v>2</v>
      </c>
      <c r="I61" s="101">
        <v>533.55999999999995</v>
      </c>
      <c r="J61" s="101">
        <f t="shared" si="35"/>
        <v>1067.1199999999999</v>
      </c>
      <c r="K61" s="98"/>
      <c r="L61" s="98">
        <v>0</v>
      </c>
      <c r="M61" s="98">
        <v>0</v>
      </c>
      <c r="N61" s="98">
        <v>0</v>
      </c>
      <c r="O61" s="101">
        <f t="shared" si="36"/>
        <v>0</v>
      </c>
      <c r="P61" s="101">
        <f t="shared" si="37"/>
        <v>0</v>
      </c>
      <c r="Q61" s="102">
        <v>0</v>
      </c>
      <c r="R61" s="102">
        <v>0</v>
      </c>
      <c r="S61" s="101">
        <f t="shared" ref="S61:S66" si="56">Q61+R61</f>
        <v>0</v>
      </c>
      <c r="T61" s="102">
        <v>0</v>
      </c>
      <c r="U61" s="102">
        <v>0</v>
      </c>
      <c r="V61" s="101">
        <f t="shared" ref="V61:V66" si="57">T61+U61</f>
        <v>0</v>
      </c>
      <c r="W61" s="102">
        <v>0</v>
      </c>
      <c r="X61" s="102">
        <v>0</v>
      </c>
      <c r="Y61" s="101">
        <f t="shared" ref="Y61:Y66" si="58">W61+X61</f>
        <v>0</v>
      </c>
      <c r="Z61" s="101">
        <f t="shared" ref="Z61:Z66" si="59">L61*M61*N61/100</f>
        <v>0</v>
      </c>
      <c r="AA61" s="103">
        <f t="shared" ref="AA61:AA66" si="60">Y61/$Y$70</f>
        <v>0</v>
      </c>
      <c r="AB61" s="101">
        <f t="shared" ref="AB61:AB66" si="61">S61*I61</f>
        <v>0</v>
      </c>
      <c r="AC61" s="102">
        <v>0</v>
      </c>
      <c r="AD61" s="103">
        <f t="shared" ref="AD61:AD66" si="62">IF(Y61=0,0,AC61/Y61)</f>
        <v>0</v>
      </c>
      <c r="AE61" s="102">
        <v>0</v>
      </c>
      <c r="AF61" s="102"/>
      <c r="AG61" s="102"/>
      <c r="AH61" s="102"/>
      <c r="AI61" s="136">
        <f t="shared" ref="AI61:AI66" si="63">IFERROR($AI$70*H61/$H$70,0)</f>
        <v>1.9818476946986703</v>
      </c>
      <c r="AJ61" s="102">
        <v>0</v>
      </c>
      <c r="AK61" s="104">
        <f t="shared" si="46"/>
        <v>0</v>
      </c>
      <c r="AL61" s="105">
        <f t="shared" si="47"/>
        <v>-1.9818476946986703</v>
      </c>
      <c r="AM61" s="106"/>
      <c r="AN61" s="107">
        <f t="shared" si="48"/>
        <v>0</v>
      </c>
      <c r="AO61" s="108">
        <f t="shared" si="49"/>
        <v>533.55999999999995</v>
      </c>
      <c r="AP61" s="108">
        <f t="shared" si="50"/>
        <v>0</v>
      </c>
      <c r="AQ61" s="108">
        <f t="shared" si="51"/>
        <v>0</v>
      </c>
      <c r="AR61" s="108">
        <f t="shared" si="52"/>
        <v>0</v>
      </c>
      <c r="AS61" s="108">
        <f t="array" ref="AS61">_xlfn.IFS(S61=0,AL61,S61&lt;0,AL61/-S61,S61&gt;0,AL61/S61)</f>
        <v>-1.9818476946986703</v>
      </c>
      <c r="AT61" s="103">
        <f t="shared" si="53"/>
        <v>0</v>
      </c>
      <c r="AU61" s="103">
        <f t="shared" si="54"/>
        <v>-3.7143858135892317E-3</v>
      </c>
      <c r="AV61" s="109"/>
      <c r="AW61" s="104">
        <f t="shared" si="55"/>
        <v>-3.9636953893973406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34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35"/>
        <v>0</v>
      </c>
      <c r="K62" s="98"/>
      <c r="L62" s="98"/>
      <c r="M62" s="98"/>
      <c r="N62" s="98"/>
      <c r="O62" s="101">
        <f t="shared" si="36"/>
        <v>0</v>
      </c>
      <c r="P62" s="101">
        <f t="shared" si="37"/>
        <v>0</v>
      </c>
      <c r="Q62" s="102">
        <v>0</v>
      </c>
      <c r="R62" s="102">
        <v>0</v>
      </c>
      <c r="S62" s="101">
        <f t="shared" si="56"/>
        <v>0</v>
      </c>
      <c r="T62" s="102">
        <v>0</v>
      </c>
      <c r="U62" s="102">
        <v>0</v>
      </c>
      <c r="V62" s="101">
        <f t="shared" si="57"/>
        <v>0</v>
      </c>
      <c r="W62" s="102">
        <v>0</v>
      </c>
      <c r="X62" s="102">
        <v>0</v>
      </c>
      <c r="Y62" s="101">
        <f t="shared" si="58"/>
        <v>0</v>
      </c>
      <c r="Z62" s="101">
        <f t="shared" si="59"/>
        <v>0</v>
      </c>
      <c r="AA62" s="103">
        <f t="shared" si="60"/>
        <v>0</v>
      </c>
      <c r="AB62" s="101">
        <f t="shared" si="61"/>
        <v>0</v>
      </c>
      <c r="AC62" s="102">
        <v>0</v>
      </c>
      <c r="AD62" s="103">
        <f t="shared" si="62"/>
        <v>0</v>
      </c>
      <c r="AE62" s="102">
        <v>0</v>
      </c>
      <c r="AF62" s="102"/>
      <c r="AG62" s="102"/>
      <c r="AH62" s="102"/>
      <c r="AI62" s="136">
        <f t="shared" si="63"/>
        <v>0</v>
      </c>
      <c r="AJ62" s="102">
        <v>0</v>
      </c>
      <c r="AK62" s="104">
        <f t="shared" si="46"/>
        <v>0</v>
      </c>
      <c r="AL62" s="105">
        <f t="shared" si="47"/>
        <v>0</v>
      </c>
      <c r="AM62" s="106"/>
      <c r="AN62" s="107">
        <f t="shared" si="48"/>
        <v>0</v>
      </c>
      <c r="AO62" s="108">
        <f t="shared" si="49"/>
        <v>533.55999999999995</v>
      </c>
      <c r="AP62" s="108">
        <f t="shared" si="50"/>
        <v>0</v>
      </c>
      <c r="AQ62" s="108">
        <f t="shared" si="51"/>
        <v>0</v>
      </c>
      <c r="AR62" s="108">
        <f t="shared" si="52"/>
        <v>0</v>
      </c>
      <c r="AS62" s="108">
        <f t="array" ref="AS62">_xlfn.IFS(S62=0,AL62,S62&lt;0,AL62/-S62,S62&gt;0,AL62/S62)</f>
        <v>0</v>
      </c>
      <c r="AT62" s="103">
        <f t="shared" si="53"/>
        <v>0</v>
      </c>
      <c r="AU62" s="103">
        <f t="shared" si="54"/>
        <v>0</v>
      </c>
      <c r="AV62" s="109"/>
      <c r="AW62" s="104">
        <f t="shared" si="55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34"/>
        <v>1</v>
      </c>
      <c r="F63" s="101" t="s">
        <v>142</v>
      </c>
      <c r="G63" s="101" t="s">
        <v>142</v>
      </c>
      <c r="H63" s="101">
        <v>1</v>
      </c>
      <c r="I63" s="101">
        <v>326.89</v>
      </c>
      <c r="J63" s="101">
        <f t="shared" si="35"/>
        <v>326.89</v>
      </c>
      <c r="K63" s="98"/>
      <c r="L63" s="98">
        <v>0</v>
      </c>
      <c r="M63" s="98">
        <v>0</v>
      </c>
      <c r="N63" s="98">
        <v>0</v>
      </c>
      <c r="O63" s="101">
        <f t="shared" si="36"/>
        <v>0</v>
      </c>
      <c r="P63" s="101">
        <f t="shared" si="37"/>
        <v>0</v>
      </c>
      <c r="Q63" s="102">
        <v>0</v>
      </c>
      <c r="R63" s="102">
        <v>0</v>
      </c>
      <c r="S63" s="101">
        <f t="shared" si="56"/>
        <v>0</v>
      </c>
      <c r="T63" s="102">
        <v>0</v>
      </c>
      <c r="U63" s="102">
        <v>0</v>
      </c>
      <c r="V63" s="101">
        <f t="shared" si="57"/>
        <v>0</v>
      </c>
      <c r="W63" s="102">
        <v>0</v>
      </c>
      <c r="X63" s="102">
        <v>0</v>
      </c>
      <c r="Y63" s="101">
        <f t="shared" si="58"/>
        <v>0</v>
      </c>
      <c r="Z63" s="101">
        <f t="shared" si="59"/>
        <v>0</v>
      </c>
      <c r="AA63" s="103">
        <f t="shared" si="60"/>
        <v>0</v>
      </c>
      <c r="AB63" s="101">
        <f t="shared" si="61"/>
        <v>0</v>
      </c>
      <c r="AC63" s="102">
        <v>0</v>
      </c>
      <c r="AD63" s="103">
        <f t="shared" si="62"/>
        <v>0</v>
      </c>
      <c r="AE63" s="102">
        <v>0</v>
      </c>
      <c r="AF63" s="102"/>
      <c r="AG63" s="102"/>
      <c r="AH63" s="102"/>
      <c r="AI63" s="136">
        <f t="shared" si="63"/>
        <v>0.99092384734933514</v>
      </c>
      <c r="AJ63" s="102">
        <v>0</v>
      </c>
      <c r="AK63" s="104">
        <f t="shared" si="46"/>
        <v>0</v>
      </c>
      <c r="AL63" s="105">
        <f t="shared" si="47"/>
        <v>-0.99092384734933514</v>
      </c>
      <c r="AM63" s="106"/>
      <c r="AN63" s="107">
        <f t="shared" si="48"/>
        <v>0</v>
      </c>
      <c r="AO63" s="108">
        <f t="shared" si="49"/>
        <v>326.89</v>
      </c>
      <c r="AP63" s="108">
        <f t="shared" si="50"/>
        <v>0</v>
      </c>
      <c r="AQ63" s="108">
        <f t="shared" si="51"/>
        <v>0</v>
      </c>
      <c r="AR63" s="108">
        <f t="shared" si="52"/>
        <v>0</v>
      </c>
      <c r="AS63" s="108">
        <f t="array" ref="AS63">_xlfn.IFS(S63=0,AL63,S63&lt;0,AL63/-S63,S63&gt;0,AL63/S63)</f>
        <v>-0.99092384734933514</v>
      </c>
      <c r="AT63" s="103">
        <f t="shared" si="53"/>
        <v>0</v>
      </c>
      <c r="AU63" s="103">
        <f t="shared" si="54"/>
        <v>-3.0313678832308579E-3</v>
      </c>
      <c r="AV63" s="109"/>
      <c r="AW63" s="104">
        <f t="shared" si="55"/>
        <v>-0.99092384734933514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34"/>
        <v>8</v>
      </c>
      <c r="F64" s="101" t="s">
        <v>142</v>
      </c>
      <c r="G64" s="101" t="s">
        <v>142</v>
      </c>
      <c r="H64" s="101">
        <v>8</v>
      </c>
      <c r="I64" s="101">
        <v>326.89</v>
      </c>
      <c r="J64" s="101">
        <f t="shared" si="35"/>
        <v>2615.12</v>
      </c>
      <c r="K64" s="98"/>
      <c r="L64" s="98">
        <v>0</v>
      </c>
      <c r="M64" s="98">
        <v>0</v>
      </c>
      <c r="N64" s="98">
        <v>0</v>
      </c>
      <c r="O64" s="101">
        <f t="shared" si="36"/>
        <v>0</v>
      </c>
      <c r="P64" s="101">
        <f t="shared" si="37"/>
        <v>0</v>
      </c>
      <c r="Q64" s="102">
        <v>0</v>
      </c>
      <c r="R64" s="102">
        <v>0</v>
      </c>
      <c r="S64" s="101">
        <f t="shared" si="56"/>
        <v>0</v>
      </c>
      <c r="T64" s="102">
        <v>0</v>
      </c>
      <c r="U64" s="102">
        <v>0</v>
      </c>
      <c r="V64" s="101">
        <f t="shared" si="57"/>
        <v>0</v>
      </c>
      <c r="W64" s="102">
        <v>0</v>
      </c>
      <c r="X64" s="102">
        <v>0</v>
      </c>
      <c r="Y64" s="101">
        <f t="shared" si="58"/>
        <v>0</v>
      </c>
      <c r="Z64" s="101">
        <f t="shared" si="59"/>
        <v>0</v>
      </c>
      <c r="AA64" s="103">
        <f t="shared" si="60"/>
        <v>0</v>
      </c>
      <c r="AB64" s="101">
        <f t="shared" si="61"/>
        <v>0</v>
      </c>
      <c r="AC64" s="102">
        <v>0</v>
      </c>
      <c r="AD64" s="103">
        <f t="shared" si="62"/>
        <v>0</v>
      </c>
      <c r="AE64" s="102">
        <v>0</v>
      </c>
      <c r="AF64" s="102"/>
      <c r="AG64" s="102"/>
      <c r="AH64" s="102"/>
      <c r="AI64" s="136">
        <f t="shared" si="63"/>
        <v>7.9273907787946811</v>
      </c>
      <c r="AJ64" s="102">
        <v>0</v>
      </c>
      <c r="AK64" s="104">
        <f t="shared" si="46"/>
        <v>0</v>
      </c>
      <c r="AL64" s="105">
        <f t="shared" si="47"/>
        <v>-7.9273907787946811</v>
      </c>
      <c r="AM64" s="106"/>
      <c r="AN64" s="107">
        <f t="shared" si="48"/>
        <v>0</v>
      </c>
      <c r="AO64" s="108">
        <f t="shared" si="49"/>
        <v>326.89</v>
      </c>
      <c r="AP64" s="108">
        <f t="shared" si="50"/>
        <v>0</v>
      </c>
      <c r="AQ64" s="108">
        <f t="shared" si="51"/>
        <v>0</v>
      </c>
      <c r="AR64" s="108">
        <f t="shared" si="52"/>
        <v>0</v>
      </c>
      <c r="AS64" s="108">
        <f t="array" ref="AS64">_xlfn.IFS(S64=0,AL64,S64&lt;0,AL64/-S64,S64&gt;0,AL64/S64)</f>
        <v>-7.9273907787946811</v>
      </c>
      <c r="AT64" s="103">
        <f t="shared" si="53"/>
        <v>0</v>
      </c>
      <c r="AU64" s="103">
        <f t="shared" si="54"/>
        <v>-2.4250943065846863E-2</v>
      </c>
      <c r="AV64" s="109"/>
      <c r="AW64" s="104">
        <f t="shared" si="55"/>
        <v>-63.419126230357449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34"/>
        <v>3</v>
      </c>
      <c r="F65" s="101" t="s">
        <v>142</v>
      </c>
      <c r="G65" s="101" t="s">
        <v>142</v>
      </c>
      <c r="H65" s="101">
        <v>3</v>
      </c>
      <c r="I65" s="101">
        <v>326.89</v>
      </c>
      <c r="J65" s="101">
        <f t="shared" si="35"/>
        <v>980.67</v>
      </c>
      <c r="K65" s="98"/>
      <c r="L65" s="98">
        <v>0</v>
      </c>
      <c r="M65" s="98">
        <v>0</v>
      </c>
      <c r="N65" s="98">
        <v>0</v>
      </c>
      <c r="O65" s="101">
        <f t="shared" si="36"/>
        <v>0</v>
      </c>
      <c r="P65" s="101">
        <f t="shared" si="37"/>
        <v>0</v>
      </c>
      <c r="Q65" s="102">
        <v>0</v>
      </c>
      <c r="R65" s="102">
        <v>0</v>
      </c>
      <c r="S65" s="101">
        <f t="shared" si="56"/>
        <v>0</v>
      </c>
      <c r="T65" s="102">
        <v>0</v>
      </c>
      <c r="U65" s="102">
        <v>0</v>
      </c>
      <c r="V65" s="101">
        <f t="shared" si="57"/>
        <v>0</v>
      </c>
      <c r="W65" s="102">
        <v>0</v>
      </c>
      <c r="X65" s="102">
        <v>0</v>
      </c>
      <c r="Y65" s="101">
        <f t="shared" si="58"/>
        <v>0</v>
      </c>
      <c r="Z65" s="101">
        <f t="shared" si="59"/>
        <v>0</v>
      </c>
      <c r="AA65" s="103">
        <f t="shared" si="60"/>
        <v>0</v>
      </c>
      <c r="AB65" s="101">
        <f t="shared" si="61"/>
        <v>0</v>
      </c>
      <c r="AC65" s="102">
        <v>0</v>
      </c>
      <c r="AD65" s="103">
        <f t="shared" si="62"/>
        <v>0</v>
      </c>
      <c r="AE65" s="102">
        <v>18</v>
      </c>
      <c r="AF65" s="102"/>
      <c r="AG65" s="102"/>
      <c r="AH65" s="102"/>
      <c r="AI65" s="136">
        <f t="shared" si="63"/>
        <v>2.9727715420480054</v>
      </c>
      <c r="AJ65" s="102">
        <v>0</v>
      </c>
      <c r="AK65" s="104">
        <f t="shared" si="46"/>
        <v>0</v>
      </c>
      <c r="AL65" s="105">
        <f t="shared" si="47"/>
        <v>-20.972771542048005</v>
      </c>
      <c r="AM65" s="106"/>
      <c r="AN65" s="107">
        <f t="shared" si="48"/>
        <v>0</v>
      </c>
      <c r="AO65" s="108">
        <f t="shared" si="49"/>
        <v>326.89</v>
      </c>
      <c r="AP65" s="108">
        <f t="shared" si="50"/>
        <v>0</v>
      </c>
      <c r="AQ65" s="108">
        <f t="shared" si="51"/>
        <v>18</v>
      </c>
      <c r="AR65" s="108">
        <f t="shared" si="52"/>
        <v>0</v>
      </c>
      <c r="AS65" s="108">
        <f t="array" ref="AS65">_xlfn.IFS(S65=0,AL65,S65&lt;0,AL65/-S65,S65&gt;0,AL65/S65)</f>
        <v>-20.972771542048005</v>
      </c>
      <c r="AT65" s="103">
        <f t="shared" si="53"/>
        <v>0</v>
      </c>
      <c r="AU65" s="103">
        <f t="shared" si="54"/>
        <v>-6.4158498400220268E-2</v>
      </c>
      <c r="AV65" s="109"/>
      <c r="AW65" s="104">
        <f t="shared" si="55"/>
        <v>-62.91831462614401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34"/>
        <v>1</v>
      </c>
      <c r="F66" s="101" t="s">
        <v>142</v>
      </c>
      <c r="G66" s="101" t="s">
        <v>142</v>
      </c>
      <c r="H66" s="101">
        <v>1</v>
      </c>
      <c r="I66" s="101">
        <v>326.89</v>
      </c>
      <c r="J66" s="101">
        <f t="shared" si="35"/>
        <v>326.89</v>
      </c>
      <c r="K66" s="98"/>
      <c r="L66" s="98">
        <v>0</v>
      </c>
      <c r="M66" s="98">
        <v>0</v>
      </c>
      <c r="N66" s="98">
        <v>0</v>
      </c>
      <c r="O66" s="101">
        <f t="shared" si="36"/>
        <v>0</v>
      </c>
      <c r="P66" s="101">
        <f t="shared" si="37"/>
        <v>0</v>
      </c>
      <c r="Q66" s="102">
        <v>0</v>
      </c>
      <c r="R66" s="102">
        <v>0</v>
      </c>
      <c r="S66" s="101">
        <f t="shared" si="56"/>
        <v>0</v>
      </c>
      <c r="T66" s="102">
        <v>0</v>
      </c>
      <c r="U66" s="102">
        <v>0</v>
      </c>
      <c r="V66" s="101">
        <f t="shared" si="57"/>
        <v>0</v>
      </c>
      <c r="W66" s="102">
        <v>0</v>
      </c>
      <c r="X66" s="102">
        <v>0</v>
      </c>
      <c r="Y66" s="101">
        <f t="shared" si="58"/>
        <v>0</v>
      </c>
      <c r="Z66" s="101">
        <f t="shared" si="59"/>
        <v>0</v>
      </c>
      <c r="AA66" s="103">
        <f t="shared" si="60"/>
        <v>0</v>
      </c>
      <c r="AB66" s="101">
        <f t="shared" si="61"/>
        <v>0</v>
      </c>
      <c r="AC66" s="102">
        <v>0</v>
      </c>
      <c r="AD66" s="103">
        <f t="shared" si="62"/>
        <v>0</v>
      </c>
      <c r="AE66" s="102">
        <v>0</v>
      </c>
      <c r="AF66" s="102"/>
      <c r="AG66" s="102"/>
      <c r="AH66" s="102"/>
      <c r="AI66" s="136">
        <f t="shared" si="63"/>
        <v>0.99092384734933514</v>
      </c>
      <c r="AJ66" s="102">
        <v>0</v>
      </c>
      <c r="AK66" s="104">
        <f t="shared" si="46"/>
        <v>0</v>
      </c>
      <c r="AL66" s="105">
        <f t="shared" si="47"/>
        <v>-0.99092384734933514</v>
      </c>
      <c r="AM66" s="106"/>
      <c r="AN66" s="107">
        <f t="shared" si="48"/>
        <v>0</v>
      </c>
      <c r="AO66" s="108">
        <f t="shared" si="49"/>
        <v>326.89</v>
      </c>
      <c r="AP66" s="108">
        <f t="shared" si="50"/>
        <v>0</v>
      </c>
      <c r="AQ66" s="108">
        <f t="shared" si="51"/>
        <v>0</v>
      </c>
      <c r="AR66" s="108">
        <f t="shared" si="52"/>
        <v>0</v>
      </c>
      <c r="AS66" s="108">
        <f t="array" ref="AS66">_xlfn.IFS(S66=0,AL66,S66&lt;0,AL66/-S66,S66&gt;0,AL66/S66)</f>
        <v>-0.99092384734933514</v>
      </c>
      <c r="AT66" s="103">
        <f t="shared" si="53"/>
        <v>0</v>
      </c>
      <c r="AU66" s="103">
        <f t="shared" si="54"/>
        <v>-3.0313678832308579E-3</v>
      </c>
      <c r="AV66" s="109"/>
      <c r="AW66" s="104">
        <f t="shared" si="55"/>
        <v>-0.99092384734933514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64">AVERAGE(AN60:AN66)</f>
        <v>0</v>
      </c>
      <c r="AO67" s="145">
        <f t="shared" si="64"/>
        <v>415.46285714285705</v>
      </c>
      <c r="AP67" s="145">
        <f t="shared" si="64"/>
        <v>0</v>
      </c>
      <c r="AQ67" s="145">
        <f t="shared" si="64"/>
        <v>2.5714285714285716</v>
      </c>
      <c r="AR67" s="145">
        <f t="shared" si="64"/>
        <v>0</v>
      </c>
      <c r="AS67" s="145">
        <f t="shared" si="64"/>
        <v>-4.6948368157485749</v>
      </c>
      <c r="AT67" s="146">
        <f t="shared" si="64"/>
        <v>0</v>
      </c>
      <c r="AU67" s="146">
        <f t="shared" si="64"/>
        <v>-1.4026651863731155E-2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0</v>
      </c>
      <c r="G68" s="149">
        <f>SUM(G60:G66)</f>
        <v>0</v>
      </c>
      <c r="H68" s="149">
        <f>SUM(H60:H66)</f>
        <v>15</v>
      </c>
      <c r="I68" s="149"/>
      <c r="J68" s="149">
        <f>SUM(J60:J66)</f>
        <v>5316.69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65">SUM(Q60:Q66)</f>
        <v>0</v>
      </c>
      <c r="R68" s="149">
        <f t="shared" si="65"/>
        <v>0</v>
      </c>
      <c r="S68" s="149">
        <f t="shared" si="65"/>
        <v>0</v>
      </c>
      <c r="T68" s="149">
        <f t="shared" si="65"/>
        <v>0</v>
      </c>
      <c r="U68" s="149">
        <f t="shared" si="65"/>
        <v>0</v>
      </c>
      <c r="V68" s="149">
        <f t="shared" si="65"/>
        <v>0</v>
      </c>
      <c r="W68" s="149">
        <f t="shared" si="65"/>
        <v>0</v>
      </c>
      <c r="X68" s="149">
        <f t="shared" si="65"/>
        <v>0</v>
      </c>
      <c r="Y68" s="149">
        <f t="shared" si="65"/>
        <v>0</v>
      </c>
      <c r="Z68" s="149">
        <f t="shared" si="65"/>
        <v>0</v>
      </c>
      <c r="AA68" s="150">
        <f t="shared" si="65"/>
        <v>0</v>
      </c>
      <c r="AB68" s="151">
        <f t="shared" si="65"/>
        <v>0</v>
      </c>
      <c r="AC68" s="149">
        <f t="shared" si="65"/>
        <v>0</v>
      </c>
      <c r="AD68" s="150" t="e">
        <f>AC68/Y68</f>
        <v>#DIV/0!</v>
      </c>
      <c r="AE68" s="149">
        <f t="shared" ref="AE68:AL68" si="66">SUM(AE60:AE66)</f>
        <v>18</v>
      </c>
      <c r="AF68" s="149">
        <f t="shared" si="66"/>
        <v>0</v>
      </c>
      <c r="AG68" s="149">
        <f t="shared" si="66"/>
        <v>0</v>
      </c>
      <c r="AH68" s="149">
        <f t="shared" si="66"/>
        <v>0</v>
      </c>
      <c r="AI68" s="152">
        <f t="shared" si="66"/>
        <v>14.863857710240026</v>
      </c>
      <c r="AJ68" s="149">
        <f t="shared" si="66"/>
        <v>0</v>
      </c>
      <c r="AK68" s="149">
        <f t="shared" si="66"/>
        <v>0</v>
      </c>
      <c r="AL68" s="149">
        <f t="shared" si="66"/>
        <v>-32.863857710240026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-132.28298394059749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64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7">E58+E68</f>
        <v>6506</v>
      </c>
      <c r="F70" s="172">
        <f t="shared" si="67"/>
        <v>575</v>
      </c>
      <c r="G70" s="172">
        <f t="shared" si="67"/>
        <v>140</v>
      </c>
      <c r="H70" s="172">
        <f t="shared" si="67"/>
        <v>5791</v>
      </c>
      <c r="I70" s="172">
        <f t="shared" si="67"/>
        <v>0</v>
      </c>
      <c r="J70" s="172">
        <f t="shared" si="67"/>
        <v>873026.9</v>
      </c>
      <c r="K70" s="172">
        <f t="shared" si="67"/>
        <v>0</v>
      </c>
      <c r="L70" s="172">
        <f t="shared" si="67"/>
        <v>792</v>
      </c>
      <c r="M70" s="172">
        <f t="shared" si="67"/>
        <v>0</v>
      </c>
      <c r="N70" s="172">
        <f t="shared" si="67"/>
        <v>0</v>
      </c>
      <c r="O70" s="172">
        <f t="shared" si="67"/>
        <v>113.14285714285712</v>
      </c>
      <c r="P70" s="172">
        <f t="shared" si="67"/>
        <v>0</v>
      </c>
      <c r="Q70" s="172">
        <f t="shared" si="67"/>
        <v>468</v>
      </c>
      <c r="R70" s="172">
        <f t="shared" si="67"/>
        <v>-10</v>
      </c>
      <c r="S70" s="172">
        <f t="shared" si="67"/>
        <v>458</v>
      </c>
      <c r="T70" s="172">
        <f t="shared" si="67"/>
        <v>410333.48000000004</v>
      </c>
      <c r="U70" s="172">
        <f t="shared" si="67"/>
        <v>-8792.85</v>
      </c>
      <c r="V70" s="172">
        <f t="shared" si="67"/>
        <v>401540.63000000006</v>
      </c>
      <c r="W70" s="172">
        <f t="shared" si="67"/>
        <v>576307.26</v>
      </c>
      <c r="X70" s="172">
        <f t="shared" si="67"/>
        <v>-12539.93</v>
      </c>
      <c r="Y70" s="172">
        <f t="shared" si="67"/>
        <v>563767.32999999996</v>
      </c>
      <c r="Z70" s="172">
        <f t="shared" si="67"/>
        <v>660238.65000000014</v>
      </c>
      <c r="AA70" s="173">
        <f t="shared" si="67"/>
        <v>1</v>
      </c>
      <c r="AB70" s="174">
        <f t="shared" si="67"/>
        <v>60278.12</v>
      </c>
      <c r="AC70" s="172">
        <f t="shared" si="67"/>
        <v>213539.48</v>
      </c>
      <c r="AD70" s="173">
        <f>AC70/Y70</f>
        <v>0.37877235631940581</v>
      </c>
      <c r="AE70" s="174">
        <f>AE58+AE68</f>
        <v>62149.890000000094</v>
      </c>
      <c r="AF70" s="175">
        <f>AF58+AF68</f>
        <v>91983</v>
      </c>
      <c r="AG70" s="175">
        <f>AG58+AG68</f>
        <v>0</v>
      </c>
      <c r="AH70" s="175">
        <f>AH58+AH68</f>
        <v>0</v>
      </c>
      <c r="AI70" s="176">
        <v>5738.44</v>
      </c>
      <c r="AJ70" s="172">
        <f>AJ58+AJ68</f>
        <v>827</v>
      </c>
      <c r="AK70" s="172">
        <f>AK58+AK68</f>
        <v>4015.4062999999996</v>
      </c>
      <c r="AL70" s="172">
        <f>AL58+AL68</f>
        <v>125235.99369999988</v>
      </c>
      <c r="AM70" s="172"/>
      <c r="AN70" s="172"/>
      <c r="AO70" s="172"/>
      <c r="AP70" s="172"/>
      <c r="AQ70" s="172"/>
      <c r="AR70" s="172">
        <f>(AF70+AG70)/Q70</f>
        <v>196.5448717948718</v>
      </c>
      <c r="AS70" s="172"/>
      <c r="AT70" s="172"/>
      <c r="AU70" s="172"/>
      <c r="AV70" s="177"/>
      <c r="AW70" s="172">
        <f>AW58+AW68</f>
        <v>742813.24854023138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64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113" priority="7" operator="greaterThan">
      <formula>120</formula>
    </cfRule>
  </conditionalFormatting>
  <conditionalFormatting sqref="O67">
    <cfRule type="cellIs" dxfId="112" priority="6" operator="between">
      <formula>0.000001</formula>
      <formula>25</formula>
    </cfRule>
  </conditionalFormatting>
  <conditionalFormatting sqref="AA69 AA71:AA1048576">
    <cfRule type="cellIs" dxfId="111" priority="8" operator="greaterThan">
      <formula>0.23</formula>
    </cfRule>
  </conditionalFormatting>
  <conditionalFormatting sqref="AA1">
    <cfRule type="cellIs" dxfId="110" priority="5" operator="greaterThan">
      <formula>0.23</formula>
    </cfRule>
  </conditionalFormatting>
  <conditionalFormatting sqref="K60:K66">
    <cfRule type="cellIs" dxfId="109" priority="4" operator="greaterThan">
      <formula>120</formula>
    </cfRule>
  </conditionalFormatting>
  <conditionalFormatting sqref="Y67:AA67 Y3:AA5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{98EFA0CC-3849-4660-B976-420B441B414C}</x14:id>
        </ext>
      </extLst>
    </cfRule>
  </conditionalFormatting>
  <conditionalFormatting sqref="AW3:AW57 AW67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{D4BDB03F-7A0C-426D-A6B7-D35FAA3B0B93}</x14:id>
        </ext>
      </extLst>
    </cfRule>
  </conditionalFormatting>
  <conditionalFormatting sqref="AL3:AL57 AL6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{191C8484-1966-4DE9-B710-2A8E5B4A309F}</x14:id>
        </ext>
      </extLst>
    </cfRule>
  </conditionalFormatting>
  <conditionalFormatting sqref="AS60:AS6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{F2E3B0BC-E245-4008-AB6B-EE788ED6134B}</x14:id>
        </ext>
      </extLst>
    </cfRule>
  </conditionalFormatting>
  <conditionalFormatting sqref="AT60:AU6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{9CE2EFF7-76CA-4A91-A845-E30F71417703}</x14:id>
        </ext>
      </extLst>
    </cfRule>
  </conditionalFormatting>
  <conditionalFormatting sqref="AW60:AW6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{52E2DB08-C223-4FE3-B004-C9B9D41E93AB}</x14:id>
        </ext>
      </extLst>
    </cfRule>
  </conditionalFormatting>
  <conditionalFormatting sqref="AL60:AL66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{E5B6AC4A-4A41-494B-980E-522D9B9A81C7}</x14:id>
        </ext>
      </extLst>
    </cfRule>
  </conditionalFormatting>
  <conditionalFormatting sqref="AS3:AS5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{D7D4013A-95BB-46F6-B645-91FB5DAC3B4A}</x14:id>
        </ext>
      </extLst>
    </cfRule>
  </conditionalFormatting>
  <conditionalFormatting sqref="AT3:AU5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{A72FF83F-21D5-42B6-97B6-061B9CC3A0AA}</x14:id>
        </ext>
      </extLst>
    </cfRule>
  </conditionalFormatting>
  <conditionalFormatting sqref="AA3:AA57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{5CA74BBD-8F12-4F98-AD0C-9690D86FAAD8}</x14:id>
        </ext>
      </extLst>
    </cfRule>
  </conditionalFormatting>
  <conditionalFormatting sqref="AW3:AW57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{ADBAB5A1-E9D6-46AD-B3D3-7AEC1CBE7A4D}</x14:id>
        </ext>
      </extLst>
    </cfRule>
  </conditionalFormatting>
  <conditionalFormatting sqref="AL3:AL57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{E40A7B4F-E8D0-4299-A06E-BEA9583A9B36}</x14:id>
        </ext>
      </extLst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{52F347CC-6F20-499F-AA39-DC2CA9F0CBEB}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{7CF9B125-A1C0-41F6-9A39-4AE7F1FDCEB7}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EFA0CC-3849-4660-B976-420B441B41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D4BDB03F-7A0C-426D-A6B7-D35FAA3B0B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191C8484-1966-4DE9-B710-2A8E5B4A30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F2E3B0BC-E245-4008-AB6B-EE788ED613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AS60:AS66</xm:sqref>
        </x14:conditionalFormatting>
        <x14:conditionalFormatting xmlns:xm="http://schemas.microsoft.com/office/excel/2006/main">
          <x14:cfRule type="dataBar" id="{9CE2EFF7-76CA-4A91-A845-E30F714177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AT60:AU66</xm:sqref>
        </x14:conditionalFormatting>
        <x14:conditionalFormatting xmlns:xm="http://schemas.microsoft.com/office/excel/2006/main">
          <x14:cfRule type="dataBar" id="{52E2DB08-C223-4FE3-B004-C9B9D41E93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AW60:AW66</xm:sqref>
        </x14:conditionalFormatting>
        <x14:conditionalFormatting xmlns:xm="http://schemas.microsoft.com/office/excel/2006/main">
          <x14:cfRule type="dataBar" id="{E5B6AC4A-4A41-494B-980E-522D9B9A81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D7D4013A-95BB-46F6-B645-91FB5DAC3B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A72FF83F-21D5-42B6-97B6-061B9CC3A0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5CA74BBD-8F12-4F98-AD0C-9690D86FAA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ADBAB5A1-E9D6-46AD-B3D3-7AEC1CBE7A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E40A7B4F-E8D0-4299-A06E-BEA9583A9B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52F347CC-6F20-499F-AA39-DC2CA9F0CB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7CF9B125-A1C0-41F6-9A39-4AE7F1FDCE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DDF40-67F0-4AD0-B569-45552A4A8F08}">
  <dimension ref="A1:AW73"/>
  <sheetViews>
    <sheetView zoomScale="70" zoomScaleNormal="70" workbookViewId="0">
      <pane xSplit="3" ySplit="2" topLeftCell="P51" activePane="bottomRight" state="frozen"/>
      <selection pane="topRight" activeCell="D1" sqref="D1"/>
      <selection pane="bottomLeft" activeCell="A3" sqref="A3"/>
      <selection pane="bottomRight" activeCell="T65" sqref="T65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320</v>
      </c>
      <c r="B1" s="77"/>
      <c r="C1" s="76"/>
      <c r="D1" s="76"/>
      <c r="E1" s="78"/>
      <c r="F1" s="545" t="s">
        <v>47</v>
      </c>
      <c r="G1" s="545"/>
      <c r="H1" s="545"/>
      <c r="K1" s="455" t="s">
        <v>48</v>
      </c>
      <c r="L1" s="545" t="s">
        <v>331</v>
      </c>
      <c r="M1" s="545"/>
      <c r="N1" s="545"/>
      <c r="P1" s="80"/>
      <c r="Q1" s="546"/>
      <c r="R1" s="546"/>
      <c r="S1" s="216"/>
      <c r="T1" s="547"/>
      <c r="U1" s="548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49"/>
      <c r="AG1" s="549"/>
      <c r="AH1" s="456"/>
      <c r="AI1" s="81" t="s">
        <v>50</v>
      </c>
      <c r="AJ1" s="215"/>
      <c r="AM1" s="82"/>
      <c r="AN1" s="542" t="s">
        <v>51</v>
      </c>
      <c r="AO1" s="543"/>
      <c r="AP1" s="543"/>
      <c r="AQ1" s="543"/>
      <c r="AR1" s="543"/>
      <c r="AS1" s="543"/>
      <c r="AT1" s="543"/>
      <c r="AU1" s="544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321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1012</v>
      </c>
      <c r="F3" s="101">
        <v>105</v>
      </c>
      <c r="G3" s="101">
        <v>29</v>
      </c>
      <c r="H3" s="101">
        <v>878</v>
      </c>
      <c r="I3" s="101">
        <v>142.97999999999999</v>
      </c>
      <c r="J3" s="101">
        <f t="shared" ref="J3:J56" si="0">E3*I3</f>
        <v>144695.75999999998</v>
      </c>
      <c r="K3" s="98">
        <v>76</v>
      </c>
      <c r="L3" s="98">
        <v>133</v>
      </c>
      <c r="M3" s="98">
        <v>1278</v>
      </c>
      <c r="N3" s="98">
        <v>69</v>
      </c>
      <c r="O3" s="189">
        <f t="shared" ref="O3:O56" si="1">L3/7</f>
        <v>19</v>
      </c>
      <c r="P3" s="101">
        <f t="shared" ref="P3" si="2">S3/7</f>
        <v>13.571428571428571</v>
      </c>
      <c r="Q3" s="102">
        <v>95</v>
      </c>
      <c r="R3" s="102">
        <v>0</v>
      </c>
      <c r="S3" s="101">
        <f>Q3+R3</f>
        <v>95</v>
      </c>
      <c r="T3" s="102">
        <v>84446.499999999985</v>
      </c>
      <c r="U3" s="102">
        <v>0</v>
      </c>
      <c r="V3" s="101">
        <f>T3+U3</f>
        <v>84446.499999999985</v>
      </c>
      <c r="W3" s="102">
        <v>124305.74</v>
      </c>
      <c r="X3" s="102">
        <v>0</v>
      </c>
      <c r="Y3" s="101">
        <f t="shared" ref="Y3" si="3">W3+X3</f>
        <v>124305.74</v>
      </c>
      <c r="Z3" s="101">
        <f>L3*M3*N3/100</f>
        <v>117282.06</v>
      </c>
      <c r="AA3" s="103">
        <f t="shared" ref="AA3" si="4">Y3/$Y$70</f>
        <v>0.19221220856087251</v>
      </c>
      <c r="AB3" s="101">
        <f>S3*I3</f>
        <v>13583.099999999999</v>
      </c>
      <c r="AC3" s="102">
        <v>47046.929999999993</v>
      </c>
      <c r="AD3" s="103">
        <f t="shared" ref="AD3" si="5">IF(Y3=0,0,AC3/Y3)</f>
        <v>0.37847753450484256</v>
      </c>
      <c r="AE3" s="102">
        <v>11542.589999999997</v>
      </c>
      <c r="AF3" s="102">
        <v>21000</v>
      </c>
      <c r="AG3" s="102"/>
      <c r="AH3" s="102"/>
      <c r="AI3" s="136">
        <f t="shared" ref="AI3:AI55" si="6">IFERROR($AI$70*H3/$H$70,0)</f>
        <v>856.93977018831788</v>
      </c>
      <c r="AJ3" s="102">
        <v>0</v>
      </c>
      <c r="AK3" s="104">
        <f>V3*1%</f>
        <v>844.46499999999992</v>
      </c>
      <c r="AL3" s="105">
        <f>Y3-AB3-AC3-AE3-AF3-AG3-AH3-AI3-AK3-AJ3</f>
        <v>29431.715229811707</v>
      </c>
      <c r="AM3" s="106"/>
      <c r="AN3" s="107">
        <f t="shared" ref="AN3:AN56" si="7">IF(S3=0,0,Y3/S3)</f>
        <v>1308.4814736842106</v>
      </c>
      <c r="AO3" s="108">
        <f t="shared" ref="AO3:AO56" si="8">I3</f>
        <v>142.97999999999999</v>
      </c>
      <c r="AP3" s="108">
        <f t="shared" ref="AP3:AP56" si="9">IF(S3=0,0,AC3/S3)</f>
        <v>495.23084210526309</v>
      </c>
      <c r="AQ3" s="108">
        <f>IF(Q3=0,AE3/1,AE3/Q3)</f>
        <v>121.50094736842101</v>
      </c>
      <c r="AR3" s="108">
        <f>IF(Q3=0,0,(AF3+AG3)/Q3)</f>
        <v>221.05263157894737</v>
      </c>
      <c r="AS3" s="108">
        <f>_xlfn.IFS(S3=0,AL3,S3&lt;0,AL3/-S3,S3&gt;0,AL3/S3)</f>
        <v>309.80752873486006</v>
      </c>
      <c r="AT3" s="103">
        <f t="shared" ref="AT3" si="10">IF(AN3=0,0,AS3/AN3)</f>
        <v>0.23676875444216577</v>
      </c>
      <c r="AU3" s="103">
        <f t="shared" ref="AU3" si="11">IF(AO3=0,0,AS3/AO3)</f>
        <v>2.1667892623783751</v>
      </c>
      <c r="AV3" s="109"/>
      <c r="AW3" s="104">
        <f t="shared" ref="AW3:AW56" si="12">AS3*E3</f>
        <v>313525.21907967835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2125</v>
      </c>
      <c r="F4" s="101">
        <v>216</v>
      </c>
      <c r="G4" s="101">
        <v>55</v>
      </c>
      <c r="H4" s="101">
        <v>1854</v>
      </c>
      <c r="I4" s="101">
        <v>123.09</v>
      </c>
      <c r="J4" s="101">
        <f t="shared" si="0"/>
        <v>261566.25</v>
      </c>
      <c r="K4" s="98">
        <v>66</v>
      </c>
      <c r="L4" s="98">
        <v>323</v>
      </c>
      <c r="M4" s="98">
        <v>1271</v>
      </c>
      <c r="N4" s="98">
        <v>69</v>
      </c>
      <c r="O4" s="189">
        <f t="shared" si="1"/>
        <v>46.142857142857146</v>
      </c>
      <c r="P4" s="101">
        <f>S4/7</f>
        <v>34.571428571428569</v>
      </c>
      <c r="Q4" s="102">
        <v>245</v>
      </c>
      <c r="R4" s="102">
        <v>-3</v>
      </c>
      <c r="S4" s="101">
        <f t="shared" ref="S4:S56" si="14">Q4+R4</f>
        <v>242</v>
      </c>
      <c r="T4" s="102">
        <v>215620.20999999996</v>
      </c>
      <c r="U4" s="102">
        <v>-2608</v>
      </c>
      <c r="V4" s="101">
        <f t="shared" ref="V4:V56" si="15">T4+U4</f>
        <v>213012.20999999996</v>
      </c>
      <c r="W4" s="102">
        <v>315350.00000000006</v>
      </c>
      <c r="X4" s="102">
        <v>-3900</v>
      </c>
      <c r="Y4" s="101">
        <f t="shared" ref="Y4:Y56" si="16">W4+X4</f>
        <v>311450.00000000006</v>
      </c>
      <c r="Z4" s="101">
        <f t="shared" ref="Z4:Z56" si="17">L4*M4*N4/100</f>
        <v>283267.77</v>
      </c>
      <c r="AA4" s="103">
        <f t="shared" ref="AA4:AA56" si="18">Y4/$Y$70</f>
        <v>0.48159073230474919</v>
      </c>
      <c r="AB4" s="101">
        <f t="shared" ref="AB4:AB56" si="19">S4*I4</f>
        <v>29787.780000000002</v>
      </c>
      <c r="AC4" s="102">
        <v>117816.25000000007</v>
      </c>
      <c r="AD4" s="103">
        <f t="shared" ref="AD4:AD56" si="20">IF(Y4=0,0,AC4/Y4)</f>
        <v>0.37828303098410676</v>
      </c>
      <c r="AE4" s="102">
        <v>31438.920000000107</v>
      </c>
      <c r="AF4" s="102">
        <v>54744</v>
      </c>
      <c r="AG4" s="102"/>
      <c r="AH4" s="102"/>
      <c r="AI4" s="136">
        <f t="shared" si="6"/>
        <v>1809.5288541334182</v>
      </c>
      <c r="AJ4" s="102">
        <v>50</v>
      </c>
      <c r="AK4" s="104">
        <f t="shared" ref="AK4:AK56" si="21">V4*1%</f>
        <v>2130.1220999999996</v>
      </c>
      <c r="AL4" s="105">
        <f t="shared" ref="AL4:AL56" si="22">Y4-AB4-AC4-AE4-AF4-AG4-AH4-AI4-AK4-AJ4</f>
        <v>73673.399045866463</v>
      </c>
      <c r="AM4" s="106"/>
      <c r="AN4" s="107">
        <f t="shared" si="7"/>
        <v>1286.9834710743803</v>
      </c>
      <c r="AO4" s="108">
        <f t="shared" si="8"/>
        <v>123.09</v>
      </c>
      <c r="AP4" s="108">
        <f t="shared" si="9"/>
        <v>486.84400826446313</v>
      </c>
      <c r="AQ4" s="108">
        <f t="shared" ref="AQ4:AQ56" si="23">IF(Q4=0,AE4/1,AE4/Q4)</f>
        <v>128.32212244898002</v>
      </c>
      <c r="AR4" s="108">
        <f t="shared" ref="AR4:AR56" si="24">IF(Q4=0,0,(AF4+AG4)/Q4)</f>
        <v>223.44489795918366</v>
      </c>
      <c r="AS4" s="108">
        <f t="array" ref="AS4">_xlfn.IFS(S4=0,AL4,S4&lt;0,AL4/-S4,S4&gt;0,AL4/S4)</f>
        <v>304.43553324738207</v>
      </c>
      <c r="AT4" s="103">
        <f>IF(AN4=0,0,AS4/AN4)</f>
        <v>0.23654968388462499</v>
      </c>
      <c r="AU4" s="103">
        <f>IF(AO4=0,0,AS4/AO4)</f>
        <v>2.4732759220682596</v>
      </c>
      <c r="AV4" s="109"/>
      <c r="AW4" s="104">
        <f t="shared" si="12"/>
        <v>646925.50815068686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729</v>
      </c>
      <c r="F5" s="101">
        <v>37</v>
      </c>
      <c r="G5" s="101">
        <v>13</v>
      </c>
      <c r="H5" s="101">
        <v>679</v>
      </c>
      <c r="I5" s="101">
        <v>123.09</v>
      </c>
      <c r="J5" s="101">
        <f t="shared" si="0"/>
        <v>89732.61</v>
      </c>
      <c r="K5" s="98">
        <v>173</v>
      </c>
      <c r="L5" s="98">
        <v>47</v>
      </c>
      <c r="M5" s="98">
        <v>1136</v>
      </c>
      <c r="N5" s="98">
        <v>73</v>
      </c>
      <c r="O5" s="189">
        <f t="shared" si="1"/>
        <v>6.7142857142857144</v>
      </c>
      <c r="P5" s="101">
        <f>S5/7</f>
        <v>2</v>
      </c>
      <c r="Q5" s="102">
        <v>14</v>
      </c>
      <c r="R5" s="102">
        <v>0</v>
      </c>
      <c r="S5" s="101">
        <f t="shared" si="14"/>
        <v>14</v>
      </c>
      <c r="T5" s="102">
        <v>11400.72</v>
      </c>
      <c r="U5" s="102">
        <v>0</v>
      </c>
      <c r="V5" s="101">
        <f t="shared" si="15"/>
        <v>11400.72</v>
      </c>
      <c r="W5" s="102">
        <v>16463.98</v>
      </c>
      <c r="X5" s="102">
        <v>0</v>
      </c>
      <c r="Y5" s="101">
        <f t="shared" si="16"/>
        <v>16463.98</v>
      </c>
      <c r="Z5" s="101">
        <f t="shared" si="17"/>
        <v>38976.160000000003</v>
      </c>
      <c r="AA5" s="103">
        <f t="shared" si="18"/>
        <v>2.5458019537167257E-2</v>
      </c>
      <c r="AB5" s="101">
        <f t="shared" si="19"/>
        <v>1723.26</v>
      </c>
      <c r="AC5" s="102">
        <v>6167.35</v>
      </c>
      <c r="AD5" s="103">
        <f t="shared" si="20"/>
        <v>0.37459654348462523</v>
      </c>
      <c r="AE5" s="102">
        <v>3191.27</v>
      </c>
      <c r="AF5" s="102">
        <v>11000</v>
      </c>
      <c r="AG5" s="102"/>
      <c r="AH5" s="102"/>
      <c r="AI5" s="136">
        <f t="shared" si="6"/>
        <v>662.71310245770826</v>
      </c>
      <c r="AJ5" s="102">
        <v>50</v>
      </c>
      <c r="AK5" s="104">
        <f t="shared" si="21"/>
        <v>114.0072</v>
      </c>
      <c r="AL5" s="105">
        <f t="shared" si="22"/>
        <v>-6444.6203024577098</v>
      </c>
      <c r="AM5" s="106"/>
      <c r="AN5" s="107">
        <f t="shared" si="7"/>
        <v>1175.9985714285715</v>
      </c>
      <c r="AO5" s="108">
        <f t="shared" si="8"/>
        <v>123.09</v>
      </c>
      <c r="AP5" s="108">
        <f t="shared" si="9"/>
        <v>440.52500000000003</v>
      </c>
      <c r="AQ5" s="108">
        <f t="shared" si="23"/>
        <v>227.94785714285715</v>
      </c>
      <c r="AR5" s="108">
        <f t="shared" si="24"/>
        <v>785.71428571428567</v>
      </c>
      <c r="AS5" s="108">
        <f t="array" ref="AS5">_xlfn.IFS(S5=0,AL5,S5&lt;0,AL5/-S5,S5&gt;0,AL5/S5)</f>
        <v>-460.33002160412212</v>
      </c>
      <c r="AT5" s="103">
        <f>IF(AN5=0,0,AS5/AN5)</f>
        <v>-0.3914375687080347</v>
      </c>
      <c r="AU5" s="103">
        <f>IF(AO5=0,0,AS5/AO5)</f>
        <v>-3.7397840734756853</v>
      </c>
      <c r="AV5" s="109"/>
      <c r="AW5" s="104">
        <f t="shared" si="12"/>
        <v>-335580.58574940503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780</v>
      </c>
      <c r="F6" s="101">
        <v>25</v>
      </c>
      <c r="G6" s="101">
        <v>6</v>
      </c>
      <c r="H6" s="101">
        <v>749</v>
      </c>
      <c r="I6" s="101">
        <v>123.09</v>
      </c>
      <c r="J6" s="101">
        <f t="shared" si="0"/>
        <v>96010.2</v>
      </c>
      <c r="K6" s="98">
        <v>240</v>
      </c>
      <c r="L6" s="98">
        <v>30</v>
      </c>
      <c r="M6" s="98">
        <v>1238</v>
      </c>
      <c r="N6" s="98">
        <v>70</v>
      </c>
      <c r="O6" s="189">
        <f t="shared" si="1"/>
        <v>4.2857142857142856</v>
      </c>
      <c r="P6" s="101">
        <f t="shared" ref="P6:P56" si="25">S6/7</f>
        <v>2.7142857142857144</v>
      </c>
      <c r="Q6" s="102">
        <v>19</v>
      </c>
      <c r="R6" s="102">
        <v>0</v>
      </c>
      <c r="S6" s="101">
        <f t="shared" si="14"/>
        <v>19</v>
      </c>
      <c r="T6" s="102">
        <v>16368.66</v>
      </c>
      <c r="U6" s="102">
        <v>0</v>
      </c>
      <c r="V6" s="101">
        <f t="shared" si="15"/>
        <v>16368.66</v>
      </c>
      <c r="W6" s="102">
        <v>24017.85</v>
      </c>
      <c r="X6" s="102">
        <v>0</v>
      </c>
      <c r="Y6" s="101">
        <f t="shared" si="16"/>
        <v>24017.85</v>
      </c>
      <c r="Z6" s="101">
        <f t="shared" si="17"/>
        <v>25998</v>
      </c>
      <c r="AA6" s="103">
        <f t="shared" si="18"/>
        <v>3.7138461935738054E-2</v>
      </c>
      <c r="AB6" s="101">
        <f t="shared" si="19"/>
        <v>2338.71</v>
      </c>
      <c r="AC6" s="102">
        <v>9088.5099999999984</v>
      </c>
      <c r="AD6" s="103">
        <f t="shared" si="20"/>
        <v>0.37840647684950979</v>
      </c>
      <c r="AE6" s="102">
        <v>3012.57</v>
      </c>
      <c r="AF6" s="102">
        <v>11000</v>
      </c>
      <c r="AG6" s="102"/>
      <c r="AH6" s="102"/>
      <c r="AI6" s="136">
        <f t="shared" si="6"/>
        <v>731.03404085541013</v>
      </c>
      <c r="AJ6" s="102">
        <v>0</v>
      </c>
      <c r="AK6" s="104">
        <f t="shared" si="21"/>
        <v>163.6866</v>
      </c>
      <c r="AL6" s="105">
        <f t="shared" si="22"/>
        <v>-2316.6606408554089</v>
      </c>
      <c r="AM6" s="106"/>
      <c r="AN6" s="107">
        <f t="shared" si="7"/>
        <v>1264.0973684210526</v>
      </c>
      <c r="AO6" s="108">
        <f t="shared" si="8"/>
        <v>123.09</v>
      </c>
      <c r="AP6" s="108">
        <f t="shared" si="9"/>
        <v>478.34263157894731</v>
      </c>
      <c r="AQ6" s="108">
        <f t="shared" si="23"/>
        <v>158.5563157894737</v>
      </c>
      <c r="AR6" s="108">
        <f t="shared" si="24"/>
        <v>578.9473684210526</v>
      </c>
      <c r="AS6" s="108">
        <f t="array" ref="AS6">_xlfn.IFS(S6=0,AL6,S6&lt;0,AL6/-S6,S6&gt;0,AL6/S6)</f>
        <v>-121.92950741344258</v>
      </c>
      <c r="AT6" s="103">
        <f t="shared" ref="AT6:AT56" si="26">IF(AN6=0,0,AS6/AN6)</f>
        <v>-9.6455787710199248E-2</v>
      </c>
      <c r="AU6" s="103">
        <f t="shared" ref="AU6:AU56" si="27">IF(AO6=0,0,AS6/AO6)</f>
        <v>-0.99057199945927843</v>
      </c>
      <c r="AV6" s="109"/>
      <c r="AW6" s="104">
        <f t="shared" si="12"/>
        <v>-95105.015782485207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481</v>
      </c>
      <c r="F7" s="101">
        <v>20</v>
      </c>
      <c r="G7" s="101">
        <v>4</v>
      </c>
      <c r="H7" s="101">
        <v>457</v>
      </c>
      <c r="I7" s="101">
        <v>123.09</v>
      </c>
      <c r="J7" s="101">
        <f t="shared" si="0"/>
        <v>59206.29</v>
      </c>
      <c r="K7" s="98">
        <v>220</v>
      </c>
      <c r="L7" s="98">
        <v>29</v>
      </c>
      <c r="M7" s="98">
        <v>1121</v>
      </c>
      <c r="N7" s="98">
        <v>67</v>
      </c>
      <c r="O7" s="189">
        <f t="shared" si="1"/>
        <v>4.1428571428571432</v>
      </c>
      <c r="P7" s="101">
        <f t="shared" si="25"/>
        <v>1.7142857142857142</v>
      </c>
      <c r="Q7" s="102">
        <v>12</v>
      </c>
      <c r="R7" s="102">
        <v>0</v>
      </c>
      <c r="S7" s="101">
        <f t="shared" si="14"/>
        <v>12</v>
      </c>
      <c r="T7" s="102">
        <v>9601</v>
      </c>
      <c r="U7" s="102">
        <v>0</v>
      </c>
      <c r="V7" s="101">
        <f t="shared" si="15"/>
        <v>9601</v>
      </c>
      <c r="W7" s="102">
        <v>13802</v>
      </c>
      <c r="X7" s="102">
        <v>0</v>
      </c>
      <c r="Y7" s="101">
        <f t="shared" si="16"/>
        <v>13802</v>
      </c>
      <c r="Z7" s="101">
        <f t="shared" si="17"/>
        <v>21781.03</v>
      </c>
      <c r="AA7" s="103">
        <f t="shared" si="18"/>
        <v>2.1341837493241762E-2</v>
      </c>
      <c r="AB7" s="101">
        <f t="shared" si="19"/>
        <v>1477.08</v>
      </c>
      <c r="AC7" s="102">
        <v>5270.1699999999983</v>
      </c>
      <c r="AD7" s="103">
        <f t="shared" si="20"/>
        <v>0.38184103753079252</v>
      </c>
      <c r="AE7" s="102">
        <v>1729.3100000000002</v>
      </c>
      <c r="AF7" s="102">
        <v>4356</v>
      </c>
      <c r="AG7" s="102"/>
      <c r="AH7" s="102"/>
      <c r="AI7" s="136">
        <f t="shared" si="6"/>
        <v>446.03812639642513</v>
      </c>
      <c r="AJ7" s="102">
        <v>50</v>
      </c>
      <c r="AK7" s="104">
        <f t="shared" si="21"/>
        <v>96.01</v>
      </c>
      <c r="AL7" s="105">
        <f t="shared" si="22"/>
        <v>377.3918736035763</v>
      </c>
      <c r="AM7" s="106"/>
      <c r="AN7" s="107">
        <f t="shared" si="7"/>
        <v>1150.1666666666667</v>
      </c>
      <c r="AO7" s="108">
        <f t="shared" si="8"/>
        <v>123.09</v>
      </c>
      <c r="AP7" s="108">
        <f t="shared" si="9"/>
        <v>439.18083333333317</v>
      </c>
      <c r="AQ7" s="108">
        <f t="shared" si="23"/>
        <v>144.10916666666668</v>
      </c>
      <c r="AR7" s="108">
        <f t="shared" si="24"/>
        <v>363</v>
      </c>
      <c r="AS7" s="108">
        <f t="array" ref="AS7">_xlfn.IFS(S7=0,AL7,S7&lt;0,AL7/-S7,S7&gt;0,AL7/S7)</f>
        <v>31.449322800298024</v>
      </c>
      <c r="AT7" s="103">
        <f t="shared" si="26"/>
        <v>2.7343274424255635E-2</v>
      </c>
      <c r="AU7" s="103">
        <f t="shared" si="27"/>
        <v>0.25549860102606242</v>
      </c>
      <c r="AV7" s="109"/>
      <c r="AW7" s="104">
        <f t="shared" si="12"/>
        <v>15127.124266943349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587</v>
      </c>
      <c r="F8" s="101">
        <v>34</v>
      </c>
      <c r="G8" s="101">
        <v>10</v>
      </c>
      <c r="H8" s="101">
        <v>543</v>
      </c>
      <c r="I8" s="101">
        <v>123.09</v>
      </c>
      <c r="J8" s="101">
        <f t="shared" si="0"/>
        <v>72253.83</v>
      </c>
      <c r="K8" s="98">
        <v>115</v>
      </c>
      <c r="L8" s="98">
        <v>52</v>
      </c>
      <c r="M8" s="98">
        <v>1294</v>
      </c>
      <c r="N8" s="98">
        <v>57</v>
      </c>
      <c r="O8" s="189">
        <f t="shared" si="1"/>
        <v>7.4285714285714288</v>
      </c>
      <c r="P8" s="101">
        <f t="shared" si="25"/>
        <v>4.8571428571428568</v>
      </c>
      <c r="Q8" s="102">
        <v>34</v>
      </c>
      <c r="R8" s="102">
        <v>0</v>
      </c>
      <c r="S8" s="101">
        <f t="shared" si="14"/>
        <v>34</v>
      </c>
      <c r="T8" s="102">
        <v>30156.66</v>
      </c>
      <c r="U8" s="102">
        <v>0</v>
      </c>
      <c r="V8" s="101">
        <f t="shared" si="15"/>
        <v>30156.66</v>
      </c>
      <c r="W8" s="102">
        <v>44932.26</v>
      </c>
      <c r="X8" s="102">
        <v>0</v>
      </c>
      <c r="Y8" s="101">
        <f t="shared" si="16"/>
        <v>44932.26</v>
      </c>
      <c r="Z8" s="101">
        <f t="shared" si="17"/>
        <v>38354.160000000003</v>
      </c>
      <c r="AA8" s="103">
        <f t="shared" si="18"/>
        <v>6.9478118470083117E-2</v>
      </c>
      <c r="AB8" s="101">
        <f t="shared" si="19"/>
        <v>4185.0600000000004</v>
      </c>
      <c r="AC8" s="102">
        <v>16978.780000000006</v>
      </c>
      <c r="AD8" s="103">
        <f t="shared" si="20"/>
        <v>0.37787505013101957</v>
      </c>
      <c r="AE8" s="102">
        <v>4036.1600000000003</v>
      </c>
      <c r="AF8" s="102">
        <v>11000</v>
      </c>
      <c r="AG8" s="102"/>
      <c r="AH8" s="102"/>
      <c r="AI8" s="136">
        <f t="shared" si="6"/>
        <v>529.9752792850303</v>
      </c>
      <c r="AJ8" s="102">
        <v>0</v>
      </c>
      <c r="AK8" s="104">
        <f t="shared" si="21"/>
        <v>301.56659999999999</v>
      </c>
      <c r="AL8" s="105">
        <f t="shared" si="22"/>
        <v>7900.7181207149679</v>
      </c>
      <c r="AM8" s="106"/>
      <c r="AN8" s="107">
        <f t="shared" si="7"/>
        <v>1321.5370588235294</v>
      </c>
      <c r="AO8" s="108">
        <f t="shared" si="8"/>
        <v>123.09</v>
      </c>
      <c r="AP8" s="108">
        <f t="shared" si="9"/>
        <v>499.37588235294135</v>
      </c>
      <c r="AQ8" s="108">
        <f t="shared" si="23"/>
        <v>118.71058823529413</v>
      </c>
      <c r="AR8" s="108">
        <f t="shared" si="24"/>
        <v>323.52941176470586</v>
      </c>
      <c r="AS8" s="108">
        <f t="array" ref="AS8">_xlfn.IFS(S8=0,AL8,S8&lt;0,AL8/-S8,S8&gt;0,AL8/S8)</f>
        <v>232.37406237396965</v>
      </c>
      <c r="AT8" s="103">
        <f t="shared" si="26"/>
        <v>0.17583620589560747</v>
      </c>
      <c r="AU8" s="103">
        <f t="shared" si="27"/>
        <v>1.8878386739293984</v>
      </c>
      <c r="AV8" s="109"/>
      <c r="AW8" s="104">
        <f t="shared" si="12"/>
        <v>136403.57461352018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7</v>
      </c>
      <c r="F9" s="101">
        <v>4</v>
      </c>
      <c r="G9" s="101">
        <v>3</v>
      </c>
      <c r="H9" s="101"/>
      <c r="I9" s="101">
        <v>169.89</v>
      </c>
      <c r="J9" s="101">
        <f t="shared" si="0"/>
        <v>1189.23</v>
      </c>
      <c r="K9" s="98">
        <v>6</v>
      </c>
      <c r="L9" s="98">
        <v>6</v>
      </c>
      <c r="M9" s="98">
        <v>1398</v>
      </c>
      <c r="N9" s="98">
        <v>100</v>
      </c>
      <c r="O9" s="189">
        <f t="shared" si="1"/>
        <v>0.8571428571428571</v>
      </c>
      <c r="P9" s="101">
        <f t="shared" si="25"/>
        <v>0.7142857142857143</v>
      </c>
      <c r="Q9" s="102">
        <v>5</v>
      </c>
      <c r="R9" s="102">
        <v>0</v>
      </c>
      <c r="S9" s="101">
        <f t="shared" si="14"/>
        <v>5</v>
      </c>
      <c r="T9" s="102">
        <v>4803</v>
      </c>
      <c r="U9" s="102">
        <v>0</v>
      </c>
      <c r="V9" s="101">
        <f t="shared" si="15"/>
        <v>4803</v>
      </c>
      <c r="W9" s="102">
        <v>6990</v>
      </c>
      <c r="X9" s="102">
        <v>0</v>
      </c>
      <c r="Y9" s="101">
        <f t="shared" si="16"/>
        <v>6990</v>
      </c>
      <c r="Z9" s="101">
        <f t="shared" si="17"/>
        <v>8388</v>
      </c>
      <c r="AA9" s="103">
        <f t="shared" si="18"/>
        <v>1.0808538188506007E-2</v>
      </c>
      <c r="AB9" s="101">
        <f t="shared" si="19"/>
        <v>849.44999999999993</v>
      </c>
      <c r="AC9" s="102">
        <v>2664.4399999999996</v>
      </c>
      <c r="AD9" s="103">
        <f t="shared" si="20"/>
        <v>0.38117882689556504</v>
      </c>
      <c r="AE9" s="102">
        <v>739.33999999999992</v>
      </c>
      <c r="AF9" s="102"/>
      <c r="AG9" s="102"/>
      <c r="AH9" s="102"/>
      <c r="AI9" s="136">
        <f t="shared" si="6"/>
        <v>0</v>
      </c>
      <c r="AJ9" s="102">
        <v>0</v>
      </c>
      <c r="AK9" s="104">
        <f t="shared" si="21"/>
        <v>48.03</v>
      </c>
      <c r="AL9" s="105">
        <f t="shared" si="22"/>
        <v>2688.7400000000002</v>
      </c>
      <c r="AM9" s="106"/>
      <c r="AN9" s="107">
        <f t="shared" si="7"/>
        <v>1398</v>
      </c>
      <c r="AO9" s="108">
        <f t="shared" si="8"/>
        <v>169.89</v>
      </c>
      <c r="AP9" s="108">
        <f t="shared" si="9"/>
        <v>532.88799999999992</v>
      </c>
      <c r="AQ9" s="108">
        <f t="shared" si="23"/>
        <v>147.86799999999999</v>
      </c>
      <c r="AR9" s="108">
        <f t="shared" si="24"/>
        <v>0</v>
      </c>
      <c r="AS9" s="108">
        <f t="array" ref="AS9">_xlfn.IFS(S9=0,AL9,S9&lt;0,AL9/-S9,S9&gt;0,AL9/S9)</f>
        <v>537.74800000000005</v>
      </c>
      <c r="AT9" s="103">
        <f t="shared" si="26"/>
        <v>0.38465522174535055</v>
      </c>
      <c r="AU9" s="103">
        <f t="shared" si="27"/>
        <v>3.1652716463594097</v>
      </c>
      <c r="AV9" s="109"/>
      <c r="AW9" s="104">
        <f t="shared" si="12"/>
        <v>3764.2360000000003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10</v>
      </c>
      <c r="F10" s="101">
        <v>1</v>
      </c>
      <c r="G10" s="101"/>
      <c r="H10" s="101">
        <v>9</v>
      </c>
      <c r="I10" s="101">
        <v>169.89</v>
      </c>
      <c r="J10" s="101">
        <f t="shared" si="0"/>
        <v>1698.8999999999999</v>
      </c>
      <c r="K10" s="98">
        <v>135</v>
      </c>
      <c r="L10" s="98">
        <v>1</v>
      </c>
      <c r="M10" s="98">
        <v>927</v>
      </c>
      <c r="N10" s="98">
        <v>0</v>
      </c>
      <c r="O10" s="189">
        <f t="shared" si="1"/>
        <v>0.14285714285714285</v>
      </c>
      <c r="P10" s="101">
        <f t="shared" si="25"/>
        <v>0</v>
      </c>
      <c r="Q10" s="102">
        <v>0</v>
      </c>
      <c r="R10" s="102">
        <v>0</v>
      </c>
      <c r="S10" s="101">
        <f t="shared" si="14"/>
        <v>0</v>
      </c>
      <c r="T10" s="102">
        <v>0</v>
      </c>
      <c r="U10" s="102">
        <v>0</v>
      </c>
      <c r="V10" s="101">
        <f t="shared" si="15"/>
        <v>0</v>
      </c>
      <c r="W10" s="102">
        <v>0</v>
      </c>
      <c r="X10" s="102">
        <v>0</v>
      </c>
      <c r="Y10" s="101">
        <f t="shared" si="16"/>
        <v>0</v>
      </c>
      <c r="Z10" s="101">
        <f t="shared" si="17"/>
        <v>0</v>
      </c>
      <c r="AA10" s="103">
        <f t="shared" si="18"/>
        <v>0</v>
      </c>
      <c r="AB10" s="101">
        <f t="shared" si="19"/>
        <v>0</v>
      </c>
      <c r="AC10" s="102">
        <v>0</v>
      </c>
      <c r="AD10" s="103">
        <f t="shared" si="20"/>
        <v>0</v>
      </c>
      <c r="AE10" s="102">
        <v>41.41</v>
      </c>
      <c r="AF10" s="102"/>
      <c r="AG10" s="102"/>
      <c r="AH10" s="102"/>
      <c r="AI10" s="136">
        <f t="shared" si="6"/>
        <v>8.7841206511330991</v>
      </c>
      <c r="AJ10" s="102">
        <v>0</v>
      </c>
      <c r="AK10" s="104">
        <f t="shared" si="21"/>
        <v>0</v>
      </c>
      <c r="AL10" s="105">
        <f t="shared" si="22"/>
        <v>-50.194120651133098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23"/>
        <v>41.41</v>
      </c>
      <c r="AR10" s="108">
        <f t="shared" si="24"/>
        <v>0</v>
      </c>
      <c r="AS10" s="108">
        <f t="array" ref="AS10">_xlfn.IFS(S10=0,AL10,S10&lt;0,AL10/-S10,S10&gt;0,AL10/S10)</f>
        <v>-50.194120651133098</v>
      </c>
      <c r="AT10" s="103">
        <f t="shared" si="26"/>
        <v>0</v>
      </c>
      <c r="AU10" s="103">
        <f t="shared" si="27"/>
        <v>-0.29545070722898992</v>
      </c>
      <c r="AV10" s="109"/>
      <c r="AW10" s="104">
        <f t="shared" si="12"/>
        <v>-501.94120651133096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</v>
      </c>
      <c r="F11" s="101">
        <v>3</v>
      </c>
      <c r="G11" s="101"/>
      <c r="H11" s="101"/>
      <c r="I11" s="101">
        <v>169.89</v>
      </c>
      <c r="J11" s="101">
        <f t="shared" si="0"/>
        <v>509.66999999999996</v>
      </c>
      <c r="K11" s="98">
        <v>5</v>
      </c>
      <c r="L11" s="98">
        <v>2</v>
      </c>
      <c r="M11" s="98">
        <v>927</v>
      </c>
      <c r="N11" s="98">
        <v>0</v>
      </c>
      <c r="O11" s="189">
        <f t="shared" si="1"/>
        <v>0.2857142857142857</v>
      </c>
      <c r="P11" s="101">
        <f t="shared" si="25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18"/>
        <v>0</v>
      </c>
      <c r="AB11" s="101">
        <f t="shared" si="19"/>
        <v>0</v>
      </c>
      <c r="AC11" s="102">
        <v>0</v>
      </c>
      <c r="AD11" s="103">
        <f t="shared" si="20"/>
        <v>0</v>
      </c>
      <c r="AE11" s="102">
        <v>228.11</v>
      </c>
      <c r="AF11" s="102"/>
      <c r="AG11" s="102"/>
      <c r="AH11" s="102"/>
      <c r="AI11" s="136">
        <f t="shared" si="6"/>
        <v>0</v>
      </c>
      <c r="AJ11" s="102">
        <v>10</v>
      </c>
      <c r="AK11" s="104">
        <f t="shared" si="21"/>
        <v>0</v>
      </c>
      <c r="AL11" s="105">
        <f t="shared" si="22"/>
        <v>-238.11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3"/>
        <v>228.11</v>
      </c>
      <c r="AR11" s="108">
        <f t="shared" si="24"/>
        <v>0</v>
      </c>
      <c r="AS11" s="108">
        <f t="array" ref="AS11">_xlfn.IFS(S11=0,AL11,S11&lt;0,AL11/-S11,S11&gt;0,AL11/S11)</f>
        <v>-238.11</v>
      </c>
      <c r="AT11" s="103">
        <f t="shared" si="26"/>
        <v>0</v>
      </c>
      <c r="AU11" s="103">
        <f t="shared" si="27"/>
        <v>-1.4015539466713758</v>
      </c>
      <c r="AV11" s="109"/>
      <c r="AW11" s="104">
        <f t="shared" si="12"/>
        <v>-714.33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0</v>
      </c>
      <c r="F12" s="101">
        <v>0</v>
      </c>
      <c r="G12" s="101">
        <v>0</v>
      </c>
      <c r="H12" s="101">
        <v>0</v>
      </c>
      <c r="I12" s="101">
        <v>169.89</v>
      </c>
      <c r="J12" s="101">
        <f t="shared" si="0"/>
        <v>0</v>
      </c>
      <c r="K12" s="98">
        <v>999</v>
      </c>
      <c r="L12" s="98">
        <v>1</v>
      </c>
      <c r="M12" s="98">
        <v>999</v>
      </c>
      <c r="N12" s="98">
        <v>100</v>
      </c>
      <c r="O12" s="189">
        <f t="shared" si="1"/>
        <v>0.14285714285714285</v>
      </c>
      <c r="P12" s="101">
        <f t="shared" si="25"/>
        <v>0.14285714285714285</v>
      </c>
      <c r="Q12" s="102">
        <v>1</v>
      </c>
      <c r="R12" s="102">
        <v>0</v>
      </c>
      <c r="S12" s="101">
        <f t="shared" si="14"/>
        <v>1</v>
      </c>
      <c r="T12" s="102">
        <v>733</v>
      </c>
      <c r="U12" s="102">
        <v>0</v>
      </c>
      <c r="V12" s="101">
        <f t="shared" si="15"/>
        <v>733</v>
      </c>
      <c r="W12" s="102">
        <v>999</v>
      </c>
      <c r="X12" s="102">
        <v>0</v>
      </c>
      <c r="Y12" s="101">
        <f t="shared" si="16"/>
        <v>999</v>
      </c>
      <c r="Z12" s="101">
        <f t="shared" si="17"/>
        <v>999</v>
      </c>
      <c r="AA12" s="103">
        <f t="shared" si="18"/>
        <v>1.5447395780139488E-3</v>
      </c>
      <c r="AB12" s="101">
        <f t="shared" si="19"/>
        <v>169.89</v>
      </c>
      <c r="AC12" s="102">
        <v>381.46000000000004</v>
      </c>
      <c r="AD12" s="103">
        <f t="shared" si="20"/>
        <v>0.38184184184184189</v>
      </c>
      <c r="AE12" s="102">
        <v>60.980000000000004</v>
      </c>
      <c r="AF12" s="102"/>
      <c r="AG12" s="102"/>
      <c r="AH12" s="102"/>
      <c r="AI12" s="136">
        <f t="shared" si="6"/>
        <v>0</v>
      </c>
      <c r="AJ12" s="102">
        <v>0</v>
      </c>
      <c r="AK12" s="104">
        <f t="shared" si="21"/>
        <v>7.33</v>
      </c>
      <c r="AL12" s="105">
        <f t="shared" si="22"/>
        <v>379.34</v>
      </c>
      <c r="AM12" s="106"/>
      <c r="AN12" s="107">
        <f t="shared" si="7"/>
        <v>999</v>
      </c>
      <c r="AO12" s="108">
        <f t="shared" si="8"/>
        <v>169.89</v>
      </c>
      <c r="AP12" s="108">
        <f t="shared" si="9"/>
        <v>381.46000000000004</v>
      </c>
      <c r="AQ12" s="108">
        <f t="shared" si="23"/>
        <v>60.980000000000004</v>
      </c>
      <c r="AR12" s="108">
        <f t="shared" si="24"/>
        <v>0</v>
      </c>
      <c r="AS12" s="108">
        <f t="array" ref="AS12">_xlfn.IFS(S12=0,AL12,S12&lt;0,AL12/-S12,S12&gt;0,AL12/S12)</f>
        <v>379.34</v>
      </c>
      <c r="AT12" s="103">
        <f t="shared" si="26"/>
        <v>0.37971971971971968</v>
      </c>
      <c r="AU12" s="103">
        <f t="shared" si="27"/>
        <v>2.2328565542409793</v>
      </c>
      <c r="AV12" s="109"/>
      <c r="AW12" s="104">
        <f t="shared" si="12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5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/>
      <c r="AG13" s="102"/>
      <c r="AH13" s="102"/>
      <c r="AI13" s="136">
        <f t="shared" si="6"/>
        <v>0</v>
      </c>
      <c r="AJ13" s="102">
        <v>0</v>
      </c>
      <c r="AK13" s="104">
        <f t="shared" si="21"/>
        <v>0</v>
      </c>
      <c r="AL13" s="105">
        <f t="shared" si="22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3"/>
        <v>0</v>
      </c>
      <c r="AR13" s="108">
        <f t="shared" si="24"/>
        <v>0</v>
      </c>
      <c r="AS13" s="108">
        <f t="array" ref="AS13">_xlfn.IFS(S13=0,AL13,S13&lt;0,AL13/-S13,S13&gt;0,AL13/S13)</f>
        <v>0</v>
      </c>
      <c r="AT13" s="103">
        <f t="shared" si="26"/>
        <v>0</v>
      </c>
      <c r="AU13" s="103">
        <f t="shared" si="27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18</v>
      </c>
      <c r="F14" s="101">
        <v>2</v>
      </c>
      <c r="G14" s="101"/>
      <c r="H14" s="101">
        <v>16</v>
      </c>
      <c r="I14" s="101">
        <v>169.89</v>
      </c>
      <c r="J14" s="101">
        <f t="shared" si="0"/>
        <v>3058.0199999999995</v>
      </c>
      <c r="K14" s="98">
        <v>64</v>
      </c>
      <c r="L14" s="98">
        <v>3</v>
      </c>
      <c r="M14" s="98">
        <v>1157</v>
      </c>
      <c r="N14" s="98">
        <v>100</v>
      </c>
      <c r="O14" s="189">
        <f t="shared" si="1"/>
        <v>0.42857142857142855</v>
      </c>
      <c r="P14" s="101">
        <f t="shared" si="25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1572</v>
      </c>
      <c r="U14" s="102">
        <v>0</v>
      </c>
      <c r="V14" s="101">
        <f t="shared" si="15"/>
        <v>1572</v>
      </c>
      <c r="W14" s="102">
        <v>2352</v>
      </c>
      <c r="X14" s="102">
        <v>0</v>
      </c>
      <c r="Y14" s="101">
        <f t="shared" si="16"/>
        <v>2352</v>
      </c>
      <c r="Z14" s="101">
        <f t="shared" si="17"/>
        <v>3471</v>
      </c>
      <c r="AA14" s="103">
        <f t="shared" si="18"/>
        <v>3.6368643518406478E-3</v>
      </c>
      <c r="AB14" s="101">
        <f t="shared" si="19"/>
        <v>339.78</v>
      </c>
      <c r="AC14" s="102">
        <v>863.94999999999982</v>
      </c>
      <c r="AD14" s="103">
        <f t="shared" si="20"/>
        <v>0.36732568027210877</v>
      </c>
      <c r="AE14" s="102">
        <v>179.32</v>
      </c>
      <c r="AF14" s="102"/>
      <c r="AG14" s="102"/>
      <c r="AH14" s="102"/>
      <c r="AI14" s="136">
        <f t="shared" si="6"/>
        <v>15.616214490903287</v>
      </c>
      <c r="AJ14" s="102">
        <v>0</v>
      </c>
      <c r="AK14" s="104">
        <f t="shared" si="21"/>
        <v>15.72</v>
      </c>
      <c r="AL14" s="105">
        <f t="shared" si="22"/>
        <v>937.61378550909694</v>
      </c>
      <c r="AM14" s="106"/>
      <c r="AN14" s="107">
        <f t="shared" si="7"/>
        <v>1176</v>
      </c>
      <c r="AO14" s="108">
        <f t="shared" si="8"/>
        <v>169.89</v>
      </c>
      <c r="AP14" s="108">
        <f t="shared" si="9"/>
        <v>431.97499999999991</v>
      </c>
      <c r="AQ14" s="108">
        <f t="shared" si="23"/>
        <v>89.66</v>
      </c>
      <c r="AR14" s="108">
        <f t="shared" si="24"/>
        <v>0</v>
      </c>
      <c r="AS14" s="108">
        <f t="array" ref="AS14">_xlfn.IFS(S14=0,AL14,S14&lt;0,AL14/-S14,S14&gt;0,AL14/S14)</f>
        <v>468.80689275454847</v>
      </c>
      <c r="AT14" s="103">
        <f t="shared" si="26"/>
        <v>0.39864531696815347</v>
      </c>
      <c r="AU14" s="103">
        <f t="shared" si="27"/>
        <v>2.7594731458858583</v>
      </c>
      <c r="AV14" s="109"/>
      <c r="AW14" s="104">
        <f t="shared" si="12"/>
        <v>8438.524069581872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0</v>
      </c>
      <c r="F15" s="101">
        <v>0</v>
      </c>
      <c r="G15" s="101">
        <v>0</v>
      </c>
      <c r="H15" s="101">
        <v>0</v>
      </c>
      <c r="I15" s="101">
        <v>169.89</v>
      </c>
      <c r="J15" s="101">
        <f t="shared" si="0"/>
        <v>0</v>
      </c>
      <c r="K15" s="98">
        <v>3</v>
      </c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5"/>
        <v>0.2857142857142857</v>
      </c>
      <c r="Q15" s="102">
        <v>2</v>
      </c>
      <c r="R15" s="102">
        <v>0</v>
      </c>
      <c r="S15" s="101">
        <f t="shared" si="14"/>
        <v>2</v>
      </c>
      <c r="T15" s="102">
        <v>1548</v>
      </c>
      <c r="U15" s="102">
        <v>0</v>
      </c>
      <c r="V15" s="101">
        <f t="shared" si="15"/>
        <v>1548</v>
      </c>
      <c r="W15" s="102">
        <v>2352</v>
      </c>
      <c r="X15" s="102">
        <v>0</v>
      </c>
      <c r="Y15" s="101">
        <f t="shared" si="16"/>
        <v>2352</v>
      </c>
      <c r="Z15" s="101">
        <f t="shared" si="17"/>
        <v>0</v>
      </c>
      <c r="AA15" s="103">
        <f t="shared" si="18"/>
        <v>3.6368643518406478E-3</v>
      </c>
      <c r="AB15" s="101">
        <f t="shared" si="19"/>
        <v>339.78</v>
      </c>
      <c r="AC15" s="102">
        <v>891</v>
      </c>
      <c r="AD15" s="103">
        <f t="shared" si="20"/>
        <v>0.37882653061224492</v>
      </c>
      <c r="AE15" s="102">
        <v>126.15</v>
      </c>
      <c r="AF15" s="102"/>
      <c r="AG15" s="102"/>
      <c r="AH15" s="102"/>
      <c r="AI15" s="136">
        <f t="shared" si="6"/>
        <v>0</v>
      </c>
      <c r="AJ15" s="102">
        <v>0</v>
      </c>
      <c r="AK15" s="104">
        <f t="shared" si="21"/>
        <v>15.48</v>
      </c>
      <c r="AL15" s="105">
        <f t="shared" si="22"/>
        <v>979.59</v>
      </c>
      <c r="AM15" s="106"/>
      <c r="AN15" s="107">
        <f t="shared" si="7"/>
        <v>1176</v>
      </c>
      <c r="AO15" s="108">
        <f t="shared" si="8"/>
        <v>169.89</v>
      </c>
      <c r="AP15" s="108">
        <f t="shared" si="9"/>
        <v>445.5</v>
      </c>
      <c r="AQ15" s="108">
        <f t="shared" si="23"/>
        <v>63.075000000000003</v>
      </c>
      <c r="AR15" s="108">
        <f t="shared" si="24"/>
        <v>0</v>
      </c>
      <c r="AS15" s="108">
        <f t="array" ref="AS15">_xlfn.IFS(S15=0,AL15,S15&lt;0,AL15/-S15,S15&gt;0,AL15/S15)</f>
        <v>489.79500000000002</v>
      </c>
      <c r="AT15" s="103">
        <f t="shared" si="26"/>
        <v>0.41649234693877552</v>
      </c>
      <c r="AU15" s="103">
        <f t="shared" si="27"/>
        <v>2.8830125375242805</v>
      </c>
      <c r="AV15" s="109"/>
      <c r="AW15" s="104">
        <f t="shared" si="12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83</v>
      </c>
      <c r="F16" s="101">
        <v>13</v>
      </c>
      <c r="G16" s="101">
        <v>3</v>
      </c>
      <c r="H16" s="101">
        <v>67</v>
      </c>
      <c r="I16" s="101">
        <v>169.89</v>
      </c>
      <c r="J16" s="101">
        <f t="shared" si="0"/>
        <v>14100.869999999999</v>
      </c>
      <c r="K16" s="98">
        <v>70</v>
      </c>
      <c r="L16" s="98">
        <v>21</v>
      </c>
      <c r="M16" s="98">
        <v>1313</v>
      </c>
      <c r="N16" s="98">
        <v>70</v>
      </c>
      <c r="O16" s="189">
        <f t="shared" si="1"/>
        <v>3</v>
      </c>
      <c r="P16" s="101">
        <f t="shared" si="25"/>
        <v>1.7142857142857142</v>
      </c>
      <c r="Q16" s="102">
        <v>12</v>
      </c>
      <c r="R16" s="102">
        <v>0</v>
      </c>
      <c r="S16" s="101">
        <f t="shared" si="14"/>
        <v>12</v>
      </c>
      <c r="T16" s="102">
        <v>11066.26</v>
      </c>
      <c r="U16" s="102">
        <v>0</v>
      </c>
      <c r="V16" s="101">
        <f t="shared" si="15"/>
        <v>11066.26</v>
      </c>
      <c r="W16" s="102">
        <v>15983.92</v>
      </c>
      <c r="X16" s="102">
        <v>0</v>
      </c>
      <c r="Y16" s="101">
        <f t="shared" si="16"/>
        <v>15983.92</v>
      </c>
      <c r="Z16" s="101">
        <f t="shared" si="17"/>
        <v>19301.099999999999</v>
      </c>
      <c r="AA16" s="103">
        <f t="shared" si="18"/>
        <v>2.471570954535407E-2</v>
      </c>
      <c r="AB16" s="101">
        <f t="shared" si="19"/>
        <v>2038.6799999999998</v>
      </c>
      <c r="AC16" s="102">
        <v>6069.6999999999989</v>
      </c>
      <c r="AD16" s="103">
        <f t="shared" si="20"/>
        <v>0.37973788657600882</v>
      </c>
      <c r="AE16" s="102">
        <v>1536.7199999999998</v>
      </c>
      <c r="AF16" s="102"/>
      <c r="AG16" s="102"/>
      <c r="AH16" s="102"/>
      <c r="AI16" s="136">
        <f t="shared" si="6"/>
        <v>65.392898180657511</v>
      </c>
      <c r="AJ16" s="102">
        <v>0</v>
      </c>
      <c r="AK16" s="104">
        <f t="shared" si="21"/>
        <v>110.6626</v>
      </c>
      <c r="AL16" s="105">
        <f t="shared" si="22"/>
        <v>6162.7645018193443</v>
      </c>
      <c r="AM16" s="106"/>
      <c r="AN16" s="107">
        <f t="shared" si="7"/>
        <v>1331.9933333333333</v>
      </c>
      <c r="AO16" s="108">
        <f t="shared" si="8"/>
        <v>169.89</v>
      </c>
      <c r="AP16" s="108">
        <f t="shared" si="9"/>
        <v>505.80833333333322</v>
      </c>
      <c r="AQ16" s="108">
        <f t="shared" si="23"/>
        <v>128.05999999999997</v>
      </c>
      <c r="AR16" s="108">
        <f t="shared" si="24"/>
        <v>0</v>
      </c>
      <c r="AS16" s="108">
        <f t="array" ref="AS16">_xlfn.IFS(S16=0,AL16,S16&lt;0,AL16/-S16,S16&gt;0,AL16/S16)</f>
        <v>513.56370848494532</v>
      </c>
      <c r="AT16" s="103">
        <f t="shared" si="26"/>
        <v>0.38556026943449068</v>
      </c>
      <c r="AU16" s="103">
        <f t="shared" si="27"/>
        <v>3.0229189974980599</v>
      </c>
      <c r="AV16" s="109"/>
      <c r="AW16" s="104">
        <f t="shared" si="12"/>
        <v>42625.78780425046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73</v>
      </c>
      <c r="F17" s="101">
        <v>16</v>
      </c>
      <c r="G17" s="101">
        <v>9</v>
      </c>
      <c r="H17" s="101">
        <v>48</v>
      </c>
      <c r="I17" s="101">
        <v>169.89</v>
      </c>
      <c r="J17" s="101">
        <f t="shared" si="0"/>
        <v>12401.97</v>
      </c>
      <c r="K17" s="98">
        <v>28</v>
      </c>
      <c r="L17" s="98">
        <v>18</v>
      </c>
      <c r="M17" s="98">
        <v>1323</v>
      </c>
      <c r="N17" s="98">
        <v>56</v>
      </c>
      <c r="O17" s="189">
        <f t="shared" si="1"/>
        <v>2.5714285714285716</v>
      </c>
      <c r="P17" s="101">
        <f t="shared" si="25"/>
        <v>2.4285714285714284</v>
      </c>
      <c r="Q17" s="102">
        <v>19</v>
      </c>
      <c r="R17" s="102">
        <v>-2</v>
      </c>
      <c r="S17" s="101">
        <f t="shared" si="14"/>
        <v>17</v>
      </c>
      <c r="T17" s="102">
        <v>17355</v>
      </c>
      <c r="U17" s="102">
        <v>-1775</v>
      </c>
      <c r="V17" s="101">
        <f t="shared" si="15"/>
        <v>15580</v>
      </c>
      <c r="W17" s="102">
        <v>25488</v>
      </c>
      <c r="X17" s="102">
        <v>-2673</v>
      </c>
      <c r="Y17" s="101">
        <f t="shared" si="16"/>
        <v>22815</v>
      </c>
      <c r="Z17" s="101">
        <f t="shared" si="17"/>
        <v>13335.84</v>
      </c>
      <c r="AA17" s="103">
        <f t="shared" si="18"/>
        <v>3.527851198437261E-2</v>
      </c>
      <c r="AB17" s="101">
        <f t="shared" si="19"/>
        <v>2888.1299999999997</v>
      </c>
      <c r="AC17" s="102">
        <v>8607.08</v>
      </c>
      <c r="AD17" s="103">
        <f t="shared" si="20"/>
        <v>0.37725531448608374</v>
      </c>
      <c r="AE17" s="102">
        <v>2921.3</v>
      </c>
      <c r="AF17" s="102">
        <v>1000</v>
      </c>
      <c r="AG17" s="102"/>
      <c r="AH17" s="102"/>
      <c r="AI17" s="136">
        <f t="shared" si="6"/>
        <v>46.84864347270986</v>
      </c>
      <c r="AJ17" s="102">
        <v>20</v>
      </c>
      <c r="AK17" s="104">
        <f t="shared" si="21"/>
        <v>155.80000000000001</v>
      </c>
      <c r="AL17" s="105">
        <f t="shared" si="22"/>
        <v>7175.8413565272876</v>
      </c>
      <c r="AM17" s="106"/>
      <c r="AN17" s="107">
        <f t="shared" si="7"/>
        <v>1342.0588235294117</v>
      </c>
      <c r="AO17" s="108">
        <f t="shared" si="8"/>
        <v>169.89</v>
      </c>
      <c r="AP17" s="108">
        <f t="shared" si="9"/>
        <v>506.29882352941178</v>
      </c>
      <c r="AQ17" s="108">
        <f t="shared" si="23"/>
        <v>153.75263157894739</v>
      </c>
      <c r="AR17" s="108">
        <f t="shared" si="24"/>
        <v>52.631578947368418</v>
      </c>
      <c r="AS17" s="108">
        <f t="array" ref="AS17">_xlfn.IFS(S17=0,AL17,S17&lt;0,AL17/-S17,S17&gt;0,AL17/S17)</f>
        <v>422.10831508984046</v>
      </c>
      <c r="AT17" s="103">
        <f t="shared" si="26"/>
        <v>0.31452296105751865</v>
      </c>
      <c r="AU17" s="103">
        <f t="shared" si="27"/>
        <v>2.4845977696735564</v>
      </c>
      <c r="AV17" s="109"/>
      <c r="AW17" s="104">
        <f t="shared" si="12"/>
        <v>30813.907001558353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78</v>
      </c>
      <c r="F18" s="101">
        <v>10</v>
      </c>
      <c r="G18" s="101">
        <v>5</v>
      </c>
      <c r="H18" s="101">
        <v>63</v>
      </c>
      <c r="I18" s="101">
        <v>169.89</v>
      </c>
      <c r="J18" s="101">
        <f t="shared" si="0"/>
        <v>13251.419999999998</v>
      </c>
      <c r="K18" s="98">
        <v>40</v>
      </c>
      <c r="L18" s="98">
        <v>16</v>
      </c>
      <c r="M18" s="98">
        <v>1305</v>
      </c>
      <c r="N18" s="98">
        <v>50</v>
      </c>
      <c r="O18" s="189">
        <f t="shared" si="1"/>
        <v>2.2857142857142856</v>
      </c>
      <c r="P18" s="101">
        <f t="shared" si="25"/>
        <v>1.4285714285714286</v>
      </c>
      <c r="Q18" s="102">
        <v>10</v>
      </c>
      <c r="R18" s="102">
        <v>0</v>
      </c>
      <c r="S18" s="101">
        <f t="shared" si="14"/>
        <v>10</v>
      </c>
      <c r="T18" s="102">
        <v>9199.619999999999</v>
      </c>
      <c r="U18" s="102">
        <v>0</v>
      </c>
      <c r="V18" s="101">
        <f t="shared" si="15"/>
        <v>9199.619999999999</v>
      </c>
      <c r="W18" s="102">
        <v>13270.89</v>
      </c>
      <c r="X18" s="102">
        <v>0</v>
      </c>
      <c r="Y18" s="101">
        <f t="shared" si="16"/>
        <v>13270.89</v>
      </c>
      <c r="Z18" s="101">
        <f t="shared" si="17"/>
        <v>10440</v>
      </c>
      <c r="AA18" s="103">
        <f t="shared" si="18"/>
        <v>2.0520589608077608E-2</v>
      </c>
      <c r="AB18" s="101">
        <f t="shared" si="19"/>
        <v>1698.8999999999999</v>
      </c>
      <c r="AC18" s="102">
        <v>5063.3099999999995</v>
      </c>
      <c r="AD18" s="103">
        <f t="shared" si="20"/>
        <v>0.38153507413594717</v>
      </c>
      <c r="AE18" s="102">
        <v>1814.4200000000005</v>
      </c>
      <c r="AF18" s="102">
        <v>1000</v>
      </c>
      <c r="AG18" s="102"/>
      <c r="AH18" s="102"/>
      <c r="AI18" s="136">
        <f t="shared" si="6"/>
        <v>61.488844557931692</v>
      </c>
      <c r="AJ18" s="102">
        <v>0</v>
      </c>
      <c r="AK18" s="104">
        <f t="shared" si="21"/>
        <v>91.996199999999988</v>
      </c>
      <c r="AL18" s="105">
        <f t="shared" si="22"/>
        <v>3540.7749554420684</v>
      </c>
      <c r="AM18" s="106"/>
      <c r="AN18" s="107">
        <f t="shared" si="7"/>
        <v>1327.0889999999999</v>
      </c>
      <c r="AO18" s="108">
        <f t="shared" si="8"/>
        <v>169.89</v>
      </c>
      <c r="AP18" s="108">
        <f t="shared" si="9"/>
        <v>506.33099999999996</v>
      </c>
      <c r="AQ18" s="108">
        <f t="shared" si="23"/>
        <v>181.44200000000006</v>
      </c>
      <c r="AR18" s="108">
        <f t="shared" si="24"/>
        <v>100</v>
      </c>
      <c r="AS18" s="108">
        <f t="array" ref="AS18">_xlfn.IFS(S18=0,AL18,S18&lt;0,AL18/-S18,S18&gt;0,AL18/S18)</f>
        <v>354.07749554420684</v>
      </c>
      <c r="AT18" s="103">
        <f t="shared" si="26"/>
        <v>0.26680764857835976</v>
      </c>
      <c r="AU18" s="103">
        <f t="shared" si="27"/>
        <v>2.0841573697345743</v>
      </c>
      <c r="AV18" s="109"/>
      <c r="AW18" s="104">
        <f t="shared" si="12"/>
        <v>27618.044652448134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3</v>
      </c>
      <c r="F19" s="101">
        <v>2</v>
      </c>
      <c r="G19" s="101">
        <v>1</v>
      </c>
      <c r="H19" s="101"/>
      <c r="I19" s="101">
        <v>129.46</v>
      </c>
      <c r="J19" s="101">
        <f t="shared" si="0"/>
        <v>388.38</v>
      </c>
      <c r="K19" s="98">
        <v>8</v>
      </c>
      <c r="L19" s="98">
        <v>2</v>
      </c>
      <c r="M19" s="98">
        <v>1380</v>
      </c>
      <c r="N19" s="98">
        <v>0</v>
      </c>
      <c r="O19" s="189">
        <f t="shared" si="1"/>
        <v>0.2857142857142857</v>
      </c>
      <c r="P19" s="101">
        <f t="shared" si="25"/>
        <v>0</v>
      </c>
      <c r="Q19" s="102">
        <v>0</v>
      </c>
      <c r="R19" s="102">
        <v>0</v>
      </c>
      <c r="S19" s="101">
        <f t="shared" si="14"/>
        <v>0</v>
      </c>
      <c r="T19" s="102">
        <v>0</v>
      </c>
      <c r="U19" s="102">
        <v>0</v>
      </c>
      <c r="V19" s="101">
        <f t="shared" si="15"/>
        <v>0</v>
      </c>
      <c r="W19" s="102">
        <v>0</v>
      </c>
      <c r="X19" s="102">
        <v>0</v>
      </c>
      <c r="Y19" s="101">
        <f t="shared" si="16"/>
        <v>0</v>
      </c>
      <c r="Z19" s="101">
        <f t="shared" si="17"/>
        <v>0</v>
      </c>
      <c r="AA19" s="103">
        <f t="shared" si="18"/>
        <v>0</v>
      </c>
      <c r="AB19" s="101">
        <f t="shared" si="19"/>
        <v>0</v>
      </c>
      <c r="AC19" s="102">
        <v>0</v>
      </c>
      <c r="AD19" s="103">
        <f t="shared" si="20"/>
        <v>0</v>
      </c>
      <c r="AE19" s="102">
        <v>101.32</v>
      </c>
      <c r="AF19" s="102"/>
      <c r="AG19" s="102"/>
      <c r="AH19" s="102"/>
      <c r="AI19" s="136">
        <f t="shared" si="6"/>
        <v>0</v>
      </c>
      <c r="AJ19" s="102">
        <v>0</v>
      </c>
      <c r="AK19" s="104">
        <f t="shared" si="21"/>
        <v>0</v>
      </c>
      <c r="AL19" s="105">
        <f t="shared" si="22"/>
        <v>-101.32</v>
      </c>
      <c r="AM19" s="106"/>
      <c r="AN19" s="107">
        <f t="shared" si="7"/>
        <v>0</v>
      </c>
      <c r="AO19" s="108">
        <f t="shared" si="8"/>
        <v>129.46</v>
      </c>
      <c r="AP19" s="108">
        <f t="shared" si="9"/>
        <v>0</v>
      </c>
      <c r="AQ19" s="108">
        <f t="shared" si="23"/>
        <v>101.32</v>
      </c>
      <c r="AR19" s="108">
        <f t="shared" si="24"/>
        <v>0</v>
      </c>
      <c r="AS19" s="108">
        <f t="array" ref="AS19">_xlfn.IFS(S19=0,AL19,S19&lt;0,AL19/-S19,S19&gt;0,AL19/S19)</f>
        <v>-101.32</v>
      </c>
      <c r="AT19" s="103">
        <f t="shared" si="26"/>
        <v>0</v>
      </c>
      <c r="AU19" s="103">
        <f t="shared" si="27"/>
        <v>-0.78263556310829585</v>
      </c>
      <c r="AV19" s="109"/>
      <c r="AW19" s="104">
        <f t="shared" si="12"/>
        <v>-303.95999999999998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14</v>
      </c>
      <c r="F20" s="101">
        <v>10</v>
      </c>
      <c r="G20" s="101">
        <v>3</v>
      </c>
      <c r="H20" s="101">
        <v>1</v>
      </c>
      <c r="I20" s="101">
        <v>117.76</v>
      </c>
      <c r="J20" s="101">
        <f t="shared" si="0"/>
        <v>1648.64</v>
      </c>
      <c r="K20" s="98">
        <v>999</v>
      </c>
      <c r="L20" s="98">
        <v>9</v>
      </c>
      <c r="M20" s="98">
        <v>1290</v>
      </c>
      <c r="N20" s="98">
        <v>0</v>
      </c>
      <c r="O20" s="189">
        <f t="shared" si="1"/>
        <v>1.2857142857142858</v>
      </c>
      <c r="P20" s="101">
        <f t="shared" si="25"/>
        <v>0.5714285714285714</v>
      </c>
      <c r="Q20" s="102">
        <v>4</v>
      </c>
      <c r="R20" s="102">
        <v>0</v>
      </c>
      <c r="S20" s="101">
        <f t="shared" si="14"/>
        <v>4</v>
      </c>
      <c r="T20" s="102">
        <v>3873.31</v>
      </c>
      <c r="U20" s="102">
        <v>0</v>
      </c>
      <c r="V20" s="101">
        <f t="shared" si="15"/>
        <v>3873.31</v>
      </c>
      <c r="W20" s="102">
        <v>5400.09</v>
      </c>
      <c r="X20" s="102">
        <v>0</v>
      </c>
      <c r="Y20" s="101">
        <f t="shared" si="16"/>
        <v>5400.09</v>
      </c>
      <c r="Z20" s="101">
        <f t="shared" si="17"/>
        <v>0</v>
      </c>
      <c r="AA20" s="103">
        <f t="shared" si="18"/>
        <v>8.3500828306680118E-3</v>
      </c>
      <c r="AB20" s="101">
        <f t="shared" si="19"/>
        <v>471.04</v>
      </c>
      <c r="AC20" s="102">
        <v>2051.16</v>
      </c>
      <c r="AD20" s="103">
        <f t="shared" si="20"/>
        <v>0.37983811380921423</v>
      </c>
      <c r="AE20" s="102">
        <v>1379.3399999999995</v>
      </c>
      <c r="AF20" s="102"/>
      <c r="AG20" s="102"/>
      <c r="AH20" s="102"/>
      <c r="AI20" s="136">
        <f t="shared" si="6"/>
        <v>0.97601340568145545</v>
      </c>
      <c r="AJ20" s="102">
        <v>0</v>
      </c>
      <c r="AK20" s="104">
        <f t="shared" si="21"/>
        <v>38.7331</v>
      </c>
      <c r="AL20" s="105">
        <f t="shared" si="22"/>
        <v>1458.8408865943195</v>
      </c>
      <c r="AM20" s="106"/>
      <c r="AN20" s="107">
        <f t="shared" si="7"/>
        <v>1350.0225</v>
      </c>
      <c r="AO20" s="108">
        <f t="shared" si="8"/>
        <v>117.76</v>
      </c>
      <c r="AP20" s="108">
        <f t="shared" si="9"/>
        <v>512.79</v>
      </c>
      <c r="AQ20" s="108">
        <f t="shared" si="23"/>
        <v>344.83499999999987</v>
      </c>
      <c r="AR20" s="108">
        <f t="shared" si="24"/>
        <v>0</v>
      </c>
      <c r="AS20" s="108">
        <f t="array" ref="AS20">_xlfn.IFS(S20=0,AL20,S20&lt;0,AL20/-S20,S20&gt;0,AL20/S20)</f>
        <v>364.71022164857987</v>
      </c>
      <c r="AT20" s="103">
        <f t="shared" si="26"/>
        <v>0.27015121721940177</v>
      </c>
      <c r="AU20" s="103">
        <f t="shared" si="27"/>
        <v>3.0970637028581849</v>
      </c>
      <c r="AV20" s="109"/>
      <c r="AW20" s="104">
        <f t="shared" si="12"/>
        <v>5105.9431030801179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48</v>
      </c>
      <c r="F21" s="101">
        <v>2</v>
      </c>
      <c r="G21" s="101">
        <v>1</v>
      </c>
      <c r="H21" s="101">
        <v>45</v>
      </c>
      <c r="I21" s="101">
        <v>129.46</v>
      </c>
      <c r="J21" s="101">
        <f t="shared" si="0"/>
        <v>6214.08</v>
      </c>
      <c r="K21" s="98">
        <v>132</v>
      </c>
      <c r="L21" s="98">
        <v>5</v>
      </c>
      <c r="M21" s="98">
        <v>1140</v>
      </c>
      <c r="N21" s="98">
        <v>67</v>
      </c>
      <c r="O21" s="189">
        <f t="shared" si="1"/>
        <v>0.7142857142857143</v>
      </c>
      <c r="P21" s="101">
        <f t="shared" si="25"/>
        <v>0.5714285714285714</v>
      </c>
      <c r="Q21" s="102">
        <v>4</v>
      </c>
      <c r="R21" s="102">
        <v>0</v>
      </c>
      <c r="S21" s="101">
        <f t="shared" si="14"/>
        <v>4</v>
      </c>
      <c r="T21" s="102">
        <v>3119</v>
      </c>
      <c r="U21" s="102">
        <v>0</v>
      </c>
      <c r="V21" s="101">
        <f t="shared" si="15"/>
        <v>3119</v>
      </c>
      <c r="W21" s="102">
        <v>4620</v>
      </c>
      <c r="X21" s="102">
        <v>0</v>
      </c>
      <c r="Y21" s="101">
        <f t="shared" si="16"/>
        <v>4620</v>
      </c>
      <c r="Z21" s="101">
        <f t="shared" si="17"/>
        <v>3819</v>
      </c>
      <c r="AA21" s="103">
        <f t="shared" si="18"/>
        <v>7.1438406911155583E-3</v>
      </c>
      <c r="AB21" s="101">
        <f t="shared" si="19"/>
        <v>517.84</v>
      </c>
      <c r="AC21" s="102">
        <v>1753.3100000000004</v>
      </c>
      <c r="AD21" s="103">
        <f t="shared" si="20"/>
        <v>0.37950432900432907</v>
      </c>
      <c r="AE21" s="102">
        <v>365.89</v>
      </c>
      <c r="AF21" s="102"/>
      <c r="AG21" s="102"/>
      <c r="AH21" s="102"/>
      <c r="AI21" s="136">
        <f t="shared" si="6"/>
        <v>43.920603255665497</v>
      </c>
      <c r="AJ21" s="102">
        <v>0</v>
      </c>
      <c r="AK21" s="104">
        <f t="shared" si="21"/>
        <v>31.19</v>
      </c>
      <c r="AL21" s="105">
        <f t="shared" si="22"/>
        <v>1907.8493967443339</v>
      </c>
      <c r="AM21" s="106"/>
      <c r="AN21" s="107">
        <f t="shared" si="7"/>
        <v>1155</v>
      </c>
      <c r="AO21" s="108">
        <f t="shared" si="8"/>
        <v>129.46</v>
      </c>
      <c r="AP21" s="108">
        <f t="shared" si="9"/>
        <v>438.3275000000001</v>
      </c>
      <c r="AQ21" s="108">
        <f t="shared" si="23"/>
        <v>91.472499999999997</v>
      </c>
      <c r="AR21" s="108">
        <f t="shared" si="24"/>
        <v>0</v>
      </c>
      <c r="AS21" s="108">
        <f t="array" ref="AS21">_xlfn.IFS(S21=0,AL21,S21&lt;0,AL21/-S21,S21&gt;0,AL21/S21)</f>
        <v>476.96234918608349</v>
      </c>
      <c r="AT21" s="103">
        <f t="shared" si="26"/>
        <v>0.41295441487972595</v>
      </c>
      <c r="AU21" s="103">
        <f t="shared" si="27"/>
        <v>3.6842449342351573</v>
      </c>
      <c r="AV21" s="109"/>
      <c r="AW21" s="104">
        <f t="shared" si="12"/>
        <v>22894.192760932008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64</v>
      </c>
      <c r="F22" s="101">
        <v>6</v>
      </c>
      <c r="G22" s="101"/>
      <c r="H22" s="101">
        <v>58</v>
      </c>
      <c r="I22" s="101">
        <v>129.46</v>
      </c>
      <c r="J22" s="101">
        <f t="shared" si="0"/>
        <v>8285.44</v>
      </c>
      <c r="K22" s="98">
        <v>249</v>
      </c>
      <c r="L22" s="98">
        <v>5</v>
      </c>
      <c r="M22" s="98">
        <v>1170</v>
      </c>
      <c r="N22" s="98">
        <v>0</v>
      </c>
      <c r="O22" s="189">
        <f t="shared" si="1"/>
        <v>0.7142857142857143</v>
      </c>
      <c r="P22" s="101">
        <f t="shared" si="25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1522</v>
      </c>
      <c r="U22" s="102">
        <v>0</v>
      </c>
      <c r="V22" s="101">
        <f t="shared" si="15"/>
        <v>1522</v>
      </c>
      <c r="W22" s="102">
        <v>2430</v>
      </c>
      <c r="X22" s="102">
        <v>0</v>
      </c>
      <c r="Y22" s="101">
        <f t="shared" si="16"/>
        <v>2430</v>
      </c>
      <c r="Z22" s="101">
        <f t="shared" si="17"/>
        <v>0</v>
      </c>
      <c r="AA22" s="103">
        <f t="shared" si="18"/>
        <v>3.7574746492231186E-3</v>
      </c>
      <c r="AB22" s="101">
        <f t="shared" si="19"/>
        <v>258.92</v>
      </c>
      <c r="AC22" s="102">
        <v>917.46</v>
      </c>
      <c r="AD22" s="103">
        <f t="shared" si="20"/>
        <v>0.37755555555555559</v>
      </c>
      <c r="AE22" s="102">
        <v>372.61</v>
      </c>
      <c r="AF22" s="102"/>
      <c r="AG22" s="102"/>
      <c r="AH22" s="102"/>
      <c r="AI22" s="136">
        <f t="shared" si="6"/>
        <v>56.608777529524417</v>
      </c>
      <c r="AJ22" s="102">
        <v>0</v>
      </c>
      <c r="AK22" s="104">
        <f t="shared" si="21"/>
        <v>15.22</v>
      </c>
      <c r="AL22" s="105">
        <f t="shared" si="22"/>
        <v>809.1812224704754</v>
      </c>
      <c r="AM22" s="106"/>
      <c r="AN22" s="107">
        <f t="shared" si="7"/>
        <v>1215</v>
      </c>
      <c r="AO22" s="108">
        <f t="shared" si="8"/>
        <v>129.46</v>
      </c>
      <c r="AP22" s="108">
        <f t="shared" si="9"/>
        <v>458.73</v>
      </c>
      <c r="AQ22" s="108">
        <f t="shared" si="23"/>
        <v>186.30500000000001</v>
      </c>
      <c r="AR22" s="108">
        <f t="shared" si="24"/>
        <v>0</v>
      </c>
      <c r="AS22" s="108">
        <f t="array" ref="AS22">_xlfn.IFS(S22=0,AL22,S22&lt;0,AL22/-S22,S22&gt;0,AL22/S22)</f>
        <v>404.5906112352377</v>
      </c>
      <c r="AT22" s="103">
        <f t="shared" si="26"/>
        <v>0.33299638784793228</v>
      </c>
      <c r="AU22" s="103">
        <f t="shared" si="27"/>
        <v>3.1252171422465449</v>
      </c>
      <c r="AV22" s="109"/>
      <c r="AW22" s="104">
        <f t="shared" si="12"/>
        <v>25893.799119055213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11</v>
      </c>
      <c r="F23" s="101">
        <v>7</v>
      </c>
      <c r="G23" s="101">
        <v>3</v>
      </c>
      <c r="H23" s="101">
        <v>1</v>
      </c>
      <c r="I23" s="101">
        <v>129.46</v>
      </c>
      <c r="J23" s="101">
        <f t="shared" si="0"/>
        <v>1424.0600000000002</v>
      </c>
      <c r="K23" s="98">
        <v>7</v>
      </c>
      <c r="L23" s="98">
        <v>7</v>
      </c>
      <c r="M23" s="98">
        <v>1166</v>
      </c>
      <c r="N23" s="98">
        <v>0</v>
      </c>
      <c r="O23" s="189">
        <f t="shared" si="1"/>
        <v>1</v>
      </c>
      <c r="P23" s="101">
        <f t="shared" si="25"/>
        <v>0.14285714285714285</v>
      </c>
      <c r="Q23" s="102">
        <v>1</v>
      </c>
      <c r="R23" s="102">
        <v>0</v>
      </c>
      <c r="S23" s="101">
        <f t="shared" si="14"/>
        <v>1</v>
      </c>
      <c r="T23" s="102">
        <v>933.86</v>
      </c>
      <c r="U23" s="102">
        <v>0</v>
      </c>
      <c r="V23" s="101">
        <f t="shared" si="15"/>
        <v>933.86</v>
      </c>
      <c r="W23" s="102">
        <v>1170.01</v>
      </c>
      <c r="X23" s="102">
        <v>0</v>
      </c>
      <c r="Y23" s="101">
        <f t="shared" si="16"/>
        <v>1170.01</v>
      </c>
      <c r="Z23" s="101">
        <f t="shared" si="17"/>
        <v>0</v>
      </c>
      <c r="AA23" s="103">
        <f t="shared" si="18"/>
        <v>1.8091699235956958E-3</v>
      </c>
      <c r="AB23" s="101">
        <f t="shared" si="19"/>
        <v>129.46</v>
      </c>
      <c r="AC23" s="102">
        <v>436.58000000000004</v>
      </c>
      <c r="AD23" s="103">
        <f t="shared" si="20"/>
        <v>0.37314210989649665</v>
      </c>
      <c r="AE23" s="102">
        <v>764.23</v>
      </c>
      <c r="AF23" s="102"/>
      <c r="AG23" s="102"/>
      <c r="AH23" s="102"/>
      <c r="AI23" s="136">
        <f t="shared" si="6"/>
        <v>0.97601340568145545</v>
      </c>
      <c r="AJ23" s="102">
        <v>0</v>
      </c>
      <c r="AK23" s="104">
        <f t="shared" si="21"/>
        <v>9.3385999999999996</v>
      </c>
      <c r="AL23" s="105">
        <f t="shared" si="22"/>
        <v>-170.57461340568153</v>
      </c>
      <c r="AM23" s="106"/>
      <c r="AN23" s="107">
        <f t="shared" si="7"/>
        <v>1170.01</v>
      </c>
      <c r="AO23" s="108">
        <f t="shared" si="8"/>
        <v>129.46</v>
      </c>
      <c r="AP23" s="108">
        <f t="shared" si="9"/>
        <v>436.58000000000004</v>
      </c>
      <c r="AQ23" s="108">
        <f t="shared" si="23"/>
        <v>764.23</v>
      </c>
      <c r="AR23" s="108">
        <f t="shared" si="24"/>
        <v>0</v>
      </c>
      <c r="AS23" s="108">
        <f t="array" ref="AS23">_xlfn.IFS(S23=0,AL23,S23&lt;0,AL23/-S23,S23&gt;0,AL23/S23)</f>
        <v>-170.57461340568153</v>
      </c>
      <c r="AT23" s="103">
        <f t="shared" si="26"/>
        <v>-0.14578902180808842</v>
      </c>
      <c r="AU23" s="103">
        <f t="shared" si="27"/>
        <v>-1.3175854581004289</v>
      </c>
      <c r="AV23" s="109"/>
      <c r="AW23" s="104">
        <f t="shared" si="12"/>
        <v>-1876.3207474624969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24</v>
      </c>
      <c r="F24" s="101">
        <v>5</v>
      </c>
      <c r="G24" s="101">
        <v>4</v>
      </c>
      <c r="H24" s="101">
        <v>15</v>
      </c>
      <c r="I24" s="101">
        <v>123.61</v>
      </c>
      <c r="J24" s="101">
        <f t="shared" si="0"/>
        <v>2966.64</v>
      </c>
      <c r="K24" s="98">
        <v>27</v>
      </c>
      <c r="L24" s="98">
        <v>7</v>
      </c>
      <c r="M24" s="98">
        <v>1209</v>
      </c>
      <c r="N24" s="98">
        <v>33</v>
      </c>
      <c r="O24" s="189">
        <f t="shared" si="1"/>
        <v>1</v>
      </c>
      <c r="P24" s="101">
        <f t="shared" si="25"/>
        <v>0.8571428571428571</v>
      </c>
      <c r="Q24" s="102">
        <v>6</v>
      </c>
      <c r="R24" s="102">
        <v>0</v>
      </c>
      <c r="S24" s="101">
        <f t="shared" si="14"/>
        <v>6</v>
      </c>
      <c r="T24" s="102">
        <v>5029.13</v>
      </c>
      <c r="U24" s="102">
        <v>0</v>
      </c>
      <c r="V24" s="101">
        <f t="shared" si="15"/>
        <v>5029.13</v>
      </c>
      <c r="W24" s="102">
        <v>7315.92</v>
      </c>
      <c r="X24" s="102">
        <v>0</v>
      </c>
      <c r="Y24" s="101">
        <f t="shared" si="16"/>
        <v>7315.92</v>
      </c>
      <c r="Z24" s="101">
        <f t="shared" si="17"/>
        <v>2792.79</v>
      </c>
      <c r="AA24" s="103">
        <f t="shared" si="18"/>
        <v>1.1312503677261068E-2</v>
      </c>
      <c r="AB24" s="101">
        <f t="shared" si="19"/>
        <v>741.66</v>
      </c>
      <c r="AC24" s="102">
        <v>2773.0600000000004</v>
      </c>
      <c r="AD24" s="103">
        <f t="shared" si="20"/>
        <v>0.37904460409627228</v>
      </c>
      <c r="AE24" s="102">
        <v>1206.97</v>
      </c>
      <c r="AF24" s="102"/>
      <c r="AG24" s="102"/>
      <c r="AH24" s="102"/>
      <c r="AI24" s="136">
        <f t="shared" si="6"/>
        <v>14.640201085221832</v>
      </c>
      <c r="AJ24" s="102">
        <v>30</v>
      </c>
      <c r="AK24" s="104">
        <f t="shared" si="21"/>
        <v>50.2913</v>
      </c>
      <c r="AL24" s="105">
        <f t="shared" si="22"/>
        <v>2499.2984989147781</v>
      </c>
      <c r="AM24" s="106"/>
      <c r="AN24" s="107">
        <f t="shared" si="7"/>
        <v>1219.32</v>
      </c>
      <c r="AO24" s="108">
        <f t="shared" si="8"/>
        <v>123.61</v>
      </c>
      <c r="AP24" s="108">
        <f t="shared" si="9"/>
        <v>462.17666666666673</v>
      </c>
      <c r="AQ24" s="108">
        <f t="shared" si="23"/>
        <v>201.16166666666666</v>
      </c>
      <c r="AR24" s="108">
        <f t="shared" si="24"/>
        <v>0</v>
      </c>
      <c r="AS24" s="108">
        <f t="array" ref="AS24">_xlfn.IFS(S24=0,AL24,S24&lt;0,AL24/-S24,S24&gt;0,AL24/S24)</f>
        <v>416.54974981912966</v>
      </c>
      <c r="AT24" s="103">
        <f t="shared" si="26"/>
        <v>0.34162463489414563</v>
      </c>
      <c r="AU24" s="103">
        <f t="shared" si="27"/>
        <v>3.3698709636690372</v>
      </c>
      <c r="AV24" s="109"/>
      <c r="AW24" s="104">
        <f t="shared" si="12"/>
        <v>9997.1939956591123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74</v>
      </c>
      <c r="F25" s="101">
        <v>4</v>
      </c>
      <c r="G25" s="101">
        <v>1</v>
      </c>
      <c r="H25" s="101">
        <v>69</v>
      </c>
      <c r="I25" s="101">
        <v>123.61</v>
      </c>
      <c r="J25" s="101">
        <f t="shared" si="0"/>
        <v>9147.14</v>
      </c>
      <c r="K25" s="98">
        <v>284</v>
      </c>
      <c r="L25" s="98">
        <v>9</v>
      </c>
      <c r="M25" s="98">
        <v>1200</v>
      </c>
      <c r="N25" s="98">
        <v>67</v>
      </c>
      <c r="O25" s="189">
        <f t="shared" si="1"/>
        <v>1.2857142857142858</v>
      </c>
      <c r="P25" s="101">
        <f t="shared" si="25"/>
        <v>0.5714285714285714</v>
      </c>
      <c r="Q25" s="102">
        <v>4</v>
      </c>
      <c r="R25" s="102">
        <v>0</v>
      </c>
      <c r="S25" s="101">
        <f t="shared" si="14"/>
        <v>4</v>
      </c>
      <c r="T25" s="102">
        <v>3622.84</v>
      </c>
      <c r="U25" s="102">
        <v>0</v>
      </c>
      <c r="V25" s="101">
        <f t="shared" si="15"/>
        <v>3622.84</v>
      </c>
      <c r="W25" s="102">
        <v>4799.91</v>
      </c>
      <c r="X25" s="102">
        <v>0</v>
      </c>
      <c r="Y25" s="101">
        <f t="shared" si="16"/>
        <v>4799.91</v>
      </c>
      <c r="Z25" s="101">
        <f t="shared" si="17"/>
        <v>7236</v>
      </c>
      <c r="AA25" s="103">
        <f t="shared" si="18"/>
        <v>7.4220329808858182E-3</v>
      </c>
      <c r="AB25" s="101">
        <f t="shared" si="19"/>
        <v>494.44</v>
      </c>
      <c r="AC25" s="102">
        <v>1838.3000000000002</v>
      </c>
      <c r="AD25" s="103">
        <f t="shared" si="20"/>
        <v>0.38298634766068534</v>
      </c>
      <c r="AE25" s="102">
        <v>678.42999999999984</v>
      </c>
      <c r="AF25" s="102"/>
      <c r="AG25" s="102"/>
      <c r="AH25" s="102"/>
      <c r="AI25" s="136">
        <f t="shared" si="6"/>
        <v>67.344924992020424</v>
      </c>
      <c r="AJ25" s="102">
        <v>0</v>
      </c>
      <c r="AK25" s="104">
        <f t="shared" si="21"/>
        <v>36.228400000000001</v>
      </c>
      <c r="AL25" s="105">
        <f t="shared" si="22"/>
        <v>1685.1666750079798</v>
      </c>
      <c r="AM25" s="106"/>
      <c r="AN25" s="107">
        <f t="shared" si="7"/>
        <v>1199.9775</v>
      </c>
      <c r="AO25" s="108">
        <f t="shared" si="8"/>
        <v>123.61</v>
      </c>
      <c r="AP25" s="108">
        <f t="shared" si="9"/>
        <v>459.57500000000005</v>
      </c>
      <c r="AQ25" s="108">
        <f t="shared" si="23"/>
        <v>169.60749999999996</v>
      </c>
      <c r="AR25" s="108">
        <f t="shared" si="24"/>
        <v>0</v>
      </c>
      <c r="AS25" s="108">
        <f t="array" ref="AS25">_xlfn.IFS(S25=0,AL25,S25&lt;0,AL25/-S25,S25&gt;0,AL25/S25)</f>
        <v>421.29166875199496</v>
      </c>
      <c r="AT25" s="103">
        <f t="shared" si="26"/>
        <v>0.35108297343241435</v>
      </c>
      <c r="AU25" s="103">
        <f t="shared" si="27"/>
        <v>3.4082328998624298</v>
      </c>
      <c r="AV25" s="109"/>
      <c r="AW25" s="104">
        <f t="shared" si="12"/>
        <v>31175.583487647626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73</v>
      </c>
      <c r="F26" s="101">
        <v>5</v>
      </c>
      <c r="G26" s="101">
        <v>4</v>
      </c>
      <c r="H26" s="101">
        <v>64</v>
      </c>
      <c r="I26" s="101">
        <v>123.61</v>
      </c>
      <c r="J26" s="101">
        <f t="shared" si="0"/>
        <v>9023.5300000000007</v>
      </c>
      <c r="K26" s="98">
        <v>174</v>
      </c>
      <c r="L26" s="98">
        <v>9</v>
      </c>
      <c r="M26" s="98">
        <v>1200</v>
      </c>
      <c r="N26" s="98">
        <v>50</v>
      </c>
      <c r="O26" s="189">
        <f t="shared" si="1"/>
        <v>1.2857142857142858</v>
      </c>
      <c r="P26" s="101">
        <f t="shared" si="25"/>
        <v>0.14285714285714285</v>
      </c>
      <c r="Q26" s="102">
        <v>1</v>
      </c>
      <c r="R26" s="102">
        <v>0</v>
      </c>
      <c r="S26" s="101">
        <f t="shared" si="14"/>
        <v>1</v>
      </c>
      <c r="T26" s="102">
        <v>842</v>
      </c>
      <c r="U26" s="102">
        <v>0</v>
      </c>
      <c r="V26" s="101">
        <f t="shared" si="15"/>
        <v>842</v>
      </c>
      <c r="W26" s="102">
        <v>1200</v>
      </c>
      <c r="X26" s="102">
        <v>0</v>
      </c>
      <c r="Y26" s="101">
        <f t="shared" si="16"/>
        <v>1200</v>
      </c>
      <c r="Z26" s="101">
        <f t="shared" si="17"/>
        <v>5400</v>
      </c>
      <c r="AA26" s="103">
        <f t="shared" si="18"/>
        <v>1.8555430366533918E-3</v>
      </c>
      <c r="AB26" s="101">
        <f t="shared" si="19"/>
        <v>123.61</v>
      </c>
      <c r="AC26" s="102">
        <v>456.67999999999995</v>
      </c>
      <c r="AD26" s="103">
        <f t="shared" si="20"/>
        <v>0.38056666666666661</v>
      </c>
      <c r="AE26" s="102">
        <v>601.79000000000008</v>
      </c>
      <c r="AF26" s="102">
        <v>433</v>
      </c>
      <c r="AG26" s="102"/>
      <c r="AH26" s="102"/>
      <c r="AI26" s="136">
        <f t="shared" si="6"/>
        <v>62.464857963613149</v>
      </c>
      <c r="AJ26" s="102">
        <v>0</v>
      </c>
      <c r="AK26" s="104">
        <f t="shared" si="21"/>
        <v>8.42</v>
      </c>
      <c r="AL26" s="105">
        <f t="shared" si="22"/>
        <v>-485.9648579636131</v>
      </c>
      <c r="AM26" s="106"/>
      <c r="AN26" s="107">
        <f t="shared" si="7"/>
        <v>1200</v>
      </c>
      <c r="AO26" s="108">
        <f t="shared" si="8"/>
        <v>123.61</v>
      </c>
      <c r="AP26" s="108">
        <f t="shared" si="9"/>
        <v>456.67999999999995</v>
      </c>
      <c r="AQ26" s="108">
        <f t="shared" si="23"/>
        <v>601.79000000000008</v>
      </c>
      <c r="AR26" s="108">
        <f t="shared" si="24"/>
        <v>433</v>
      </c>
      <c r="AS26" s="108">
        <f t="array" ref="AS26">_xlfn.IFS(S26=0,AL26,S26&lt;0,AL26/-S26,S26&gt;0,AL26/S26)</f>
        <v>-485.9648579636131</v>
      </c>
      <c r="AT26" s="103">
        <f t="shared" si="26"/>
        <v>-0.40497071496967757</v>
      </c>
      <c r="AU26" s="103">
        <f t="shared" si="27"/>
        <v>-3.9314364368870893</v>
      </c>
      <c r="AV26" s="109"/>
      <c r="AW26" s="104">
        <f t="shared" si="12"/>
        <v>-35475.434631343756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2</v>
      </c>
      <c r="F27" s="101">
        <v>1</v>
      </c>
      <c r="G27" s="101"/>
      <c r="H27" s="101">
        <v>1</v>
      </c>
      <c r="I27" s="101">
        <v>117.76</v>
      </c>
      <c r="J27" s="101">
        <f t="shared" si="0"/>
        <v>235.52</v>
      </c>
      <c r="K27" s="98">
        <v>999</v>
      </c>
      <c r="L27" s="98">
        <v>1</v>
      </c>
      <c r="M27" s="98">
        <v>1120</v>
      </c>
      <c r="N27" s="98">
        <v>0</v>
      </c>
      <c r="O27" s="189">
        <f t="shared" si="1"/>
        <v>0.14285714285714285</v>
      </c>
      <c r="P27" s="101">
        <f t="shared" si="25"/>
        <v>0</v>
      </c>
      <c r="Q27" s="102">
        <v>0</v>
      </c>
      <c r="R27" s="102">
        <v>0</v>
      </c>
      <c r="S27" s="101">
        <f t="shared" si="14"/>
        <v>0</v>
      </c>
      <c r="T27" s="102">
        <v>0</v>
      </c>
      <c r="U27" s="102">
        <v>0</v>
      </c>
      <c r="V27" s="101">
        <f t="shared" si="15"/>
        <v>0</v>
      </c>
      <c r="W27" s="102">
        <v>0</v>
      </c>
      <c r="X27" s="102">
        <v>0</v>
      </c>
      <c r="Y27" s="101">
        <f t="shared" si="16"/>
        <v>0</v>
      </c>
      <c r="Z27" s="101">
        <f t="shared" si="17"/>
        <v>0</v>
      </c>
      <c r="AA27" s="103">
        <f t="shared" si="18"/>
        <v>0</v>
      </c>
      <c r="AB27" s="101">
        <f t="shared" si="19"/>
        <v>0</v>
      </c>
      <c r="AC27" s="102">
        <v>0</v>
      </c>
      <c r="AD27" s="103">
        <f t="shared" si="20"/>
        <v>0</v>
      </c>
      <c r="AE27" s="102">
        <v>81.05</v>
      </c>
      <c r="AF27" s="102"/>
      <c r="AG27" s="102"/>
      <c r="AH27" s="102"/>
      <c r="AI27" s="136">
        <f t="shared" si="6"/>
        <v>0.97601340568145545</v>
      </c>
      <c r="AJ27" s="102">
        <v>50</v>
      </c>
      <c r="AK27" s="104">
        <f t="shared" si="21"/>
        <v>0</v>
      </c>
      <c r="AL27" s="105">
        <f t="shared" si="22"/>
        <v>-132.02601340568145</v>
      </c>
      <c r="AM27" s="106"/>
      <c r="AN27" s="107">
        <f t="shared" si="7"/>
        <v>0</v>
      </c>
      <c r="AO27" s="108">
        <f t="shared" si="8"/>
        <v>117.76</v>
      </c>
      <c r="AP27" s="108">
        <f t="shared" si="9"/>
        <v>0</v>
      </c>
      <c r="AQ27" s="108">
        <f t="shared" si="23"/>
        <v>81.05</v>
      </c>
      <c r="AR27" s="108">
        <f t="shared" si="24"/>
        <v>0</v>
      </c>
      <c r="AS27" s="108">
        <f t="array" ref="AS27">_xlfn.IFS(S27=0,AL27,S27&lt;0,AL27/-S27,S27&gt;0,AL27/S27)</f>
        <v>-132.02601340568145</v>
      </c>
      <c r="AT27" s="103">
        <f t="shared" si="26"/>
        <v>0</v>
      </c>
      <c r="AU27" s="103">
        <f t="shared" si="27"/>
        <v>-1.1211448149259633</v>
      </c>
      <c r="AV27" s="109"/>
      <c r="AW27" s="104">
        <f t="shared" si="12"/>
        <v>-264.05202681136291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1</v>
      </c>
      <c r="F28" s="101">
        <v>1</v>
      </c>
      <c r="G28" s="101"/>
      <c r="H28" s="101"/>
      <c r="I28" s="101">
        <v>117.76</v>
      </c>
      <c r="J28" s="101">
        <f t="shared" si="0"/>
        <v>117.76</v>
      </c>
      <c r="K28" s="98">
        <v>999</v>
      </c>
      <c r="L28" s="98">
        <v>0</v>
      </c>
      <c r="M28" s="98">
        <v>0</v>
      </c>
      <c r="N28" s="98">
        <v>0</v>
      </c>
      <c r="O28" s="189">
        <f t="shared" si="1"/>
        <v>0</v>
      </c>
      <c r="P28" s="101">
        <f t="shared" si="25"/>
        <v>0</v>
      </c>
      <c r="Q28" s="102">
        <v>0</v>
      </c>
      <c r="R28" s="102">
        <v>0</v>
      </c>
      <c r="S28" s="101">
        <f t="shared" si="14"/>
        <v>0</v>
      </c>
      <c r="T28" s="102">
        <v>0</v>
      </c>
      <c r="U28" s="102">
        <v>0</v>
      </c>
      <c r="V28" s="101">
        <f t="shared" si="15"/>
        <v>0</v>
      </c>
      <c r="W28" s="102">
        <v>0</v>
      </c>
      <c r="X28" s="102">
        <v>0</v>
      </c>
      <c r="Y28" s="101">
        <f t="shared" si="16"/>
        <v>0</v>
      </c>
      <c r="Z28" s="101">
        <f t="shared" si="17"/>
        <v>0</v>
      </c>
      <c r="AA28" s="103">
        <f t="shared" si="18"/>
        <v>0</v>
      </c>
      <c r="AB28" s="101">
        <f t="shared" si="19"/>
        <v>0</v>
      </c>
      <c r="AC28" s="102">
        <v>0</v>
      </c>
      <c r="AD28" s="103">
        <f t="shared" si="20"/>
        <v>0</v>
      </c>
      <c r="AE28" s="102">
        <v>0</v>
      </c>
      <c r="AF28" s="102"/>
      <c r="AG28" s="102"/>
      <c r="AH28" s="102"/>
      <c r="AI28" s="136">
        <f t="shared" si="6"/>
        <v>0</v>
      </c>
      <c r="AJ28" s="102">
        <v>0</v>
      </c>
      <c r="AK28" s="104">
        <f t="shared" si="21"/>
        <v>0</v>
      </c>
      <c r="AL28" s="105">
        <f t="shared" si="22"/>
        <v>0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3"/>
        <v>0</v>
      </c>
      <c r="AR28" s="108">
        <f t="shared" si="24"/>
        <v>0</v>
      </c>
      <c r="AS28" s="108">
        <f t="array" ref="AS28">_xlfn.IFS(S28=0,AL28,S28&lt;0,AL28/-S28,S28&gt;0,AL28/S28)</f>
        <v>0</v>
      </c>
      <c r="AT28" s="103">
        <f t="shared" si="26"/>
        <v>0</v>
      </c>
      <c r="AU28" s="103">
        <f t="shared" si="27"/>
        <v>0</v>
      </c>
      <c r="AV28" s="109"/>
      <c r="AW28" s="104">
        <f t="shared" si="12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101"/>
      <c r="G29" s="101"/>
      <c r="H29" s="101">
        <v>2</v>
      </c>
      <c r="I29" s="101">
        <v>117.76</v>
      </c>
      <c r="J29" s="101">
        <f t="shared" si="0"/>
        <v>235.52</v>
      </c>
      <c r="K29" s="98">
        <v>999</v>
      </c>
      <c r="L29" s="98">
        <v>1</v>
      </c>
      <c r="M29" s="98">
        <v>1222</v>
      </c>
      <c r="N29" s="98">
        <v>0</v>
      </c>
      <c r="O29" s="189">
        <f t="shared" si="1"/>
        <v>0.14285714285714285</v>
      </c>
      <c r="P29" s="101">
        <f t="shared" si="25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72.5</v>
      </c>
      <c r="AF29" s="102"/>
      <c r="AG29" s="102"/>
      <c r="AH29" s="102"/>
      <c r="AI29" s="136">
        <f t="shared" si="6"/>
        <v>1.9520268113629109</v>
      </c>
      <c r="AJ29" s="102">
        <v>0</v>
      </c>
      <c r="AK29" s="104">
        <f t="shared" si="21"/>
        <v>0</v>
      </c>
      <c r="AL29" s="105">
        <f t="shared" si="22"/>
        <v>-74.452026811362913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3"/>
        <v>72.5</v>
      </c>
      <c r="AR29" s="108">
        <f t="shared" si="24"/>
        <v>0</v>
      </c>
      <c r="AS29" s="108">
        <f t="array" ref="AS29">_xlfn.IFS(S29=0,AL29,S29&lt;0,AL29/-S29,S29&gt;0,AL29/S29)</f>
        <v>-74.452026811362913</v>
      </c>
      <c r="AT29" s="103">
        <f t="shared" si="26"/>
        <v>0</v>
      </c>
      <c r="AU29" s="103">
        <f t="shared" si="27"/>
        <v>-0.6322352820258399</v>
      </c>
      <c r="AV29" s="109"/>
      <c r="AW29" s="104">
        <f t="shared" si="12"/>
        <v>-148.90405362272583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3</v>
      </c>
      <c r="F30" s="101">
        <v>1</v>
      </c>
      <c r="G30" s="101">
        <v>2</v>
      </c>
      <c r="H30" s="101"/>
      <c r="I30" s="101">
        <v>135.31</v>
      </c>
      <c r="J30" s="101">
        <f t="shared" si="0"/>
        <v>405.93</v>
      </c>
      <c r="K30" s="98">
        <v>999</v>
      </c>
      <c r="L30" s="98">
        <v>0</v>
      </c>
      <c r="M30" s="98">
        <v>0</v>
      </c>
      <c r="N30" s="98">
        <v>0</v>
      </c>
      <c r="O30" s="189">
        <f t="shared" si="1"/>
        <v>0</v>
      </c>
      <c r="P30" s="101">
        <f t="shared" si="25"/>
        <v>0</v>
      </c>
      <c r="Q30" s="102">
        <v>0</v>
      </c>
      <c r="R30" s="102">
        <v>0</v>
      </c>
      <c r="S30" s="101">
        <f t="shared" si="14"/>
        <v>0</v>
      </c>
      <c r="T30" s="102">
        <v>0</v>
      </c>
      <c r="U30" s="102">
        <v>0</v>
      </c>
      <c r="V30" s="101">
        <f t="shared" si="15"/>
        <v>0</v>
      </c>
      <c r="W30" s="102">
        <v>0</v>
      </c>
      <c r="X30" s="102">
        <v>0</v>
      </c>
      <c r="Y30" s="101">
        <f t="shared" si="16"/>
        <v>0</v>
      </c>
      <c r="Z30" s="101">
        <f t="shared" si="17"/>
        <v>0</v>
      </c>
      <c r="AA30" s="103">
        <f t="shared" si="18"/>
        <v>0</v>
      </c>
      <c r="AB30" s="101">
        <f t="shared" si="19"/>
        <v>0</v>
      </c>
      <c r="AC30" s="102">
        <v>0</v>
      </c>
      <c r="AD30" s="103">
        <f t="shared" si="20"/>
        <v>0</v>
      </c>
      <c r="AE30" s="102">
        <v>260.12</v>
      </c>
      <c r="AF30" s="102"/>
      <c r="AG30" s="102"/>
      <c r="AH30" s="102"/>
      <c r="AI30" s="136">
        <f t="shared" si="6"/>
        <v>0</v>
      </c>
      <c r="AJ30" s="102">
        <v>0</v>
      </c>
      <c r="AK30" s="104">
        <f t="shared" si="21"/>
        <v>0</v>
      </c>
      <c r="AL30" s="105">
        <f t="shared" si="22"/>
        <v>-260.12</v>
      </c>
      <c r="AM30" s="106"/>
      <c r="AN30" s="107">
        <f t="shared" si="7"/>
        <v>0</v>
      </c>
      <c r="AO30" s="108">
        <f t="shared" si="8"/>
        <v>135.31</v>
      </c>
      <c r="AP30" s="108">
        <f t="shared" si="9"/>
        <v>0</v>
      </c>
      <c r="AQ30" s="108">
        <f t="shared" si="23"/>
        <v>260.12</v>
      </c>
      <c r="AR30" s="108">
        <f t="shared" si="24"/>
        <v>0</v>
      </c>
      <c r="AS30" s="108">
        <f t="array" ref="AS30">_xlfn.IFS(S30=0,AL30,S30&lt;0,AL30/-S30,S30&gt;0,AL30/S30)</f>
        <v>-260.12</v>
      </c>
      <c r="AT30" s="103">
        <f t="shared" si="26"/>
        <v>0</v>
      </c>
      <c r="AU30" s="103">
        <f t="shared" si="27"/>
        <v>-1.9224004138644595</v>
      </c>
      <c r="AV30" s="109"/>
      <c r="AW30" s="104">
        <f t="shared" si="12"/>
        <v>-780.36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7</v>
      </c>
      <c r="F31" s="101">
        <v>3</v>
      </c>
      <c r="G31" s="101"/>
      <c r="H31" s="101">
        <v>4</v>
      </c>
      <c r="I31" s="101">
        <v>135.31</v>
      </c>
      <c r="J31" s="101">
        <f t="shared" si="0"/>
        <v>947.17000000000007</v>
      </c>
      <c r="K31" s="98">
        <v>999</v>
      </c>
      <c r="L31" s="98">
        <v>3</v>
      </c>
      <c r="M31" s="98">
        <v>1300</v>
      </c>
      <c r="N31" s="98">
        <v>0</v>
      </c>
      <c r="O31" s="189">
        <f t="shared" si="1"/>
        <v>0.42857142857142855</v>
      </c>
      <c r="P31" s="101">
        <f t="shared" si="25"/>
        <v>0.42857142857142855</v>
      </c>
      <c r="Q31" s="102">
        <v>3</v>
      </c>
      <c r="R31" s="102">
        <v>0</v>
      </c>
      <c r="S31" s="101">
        <f t="shared" si="14"/>
        <v>3</v>
      </c>
      <c r="T31" s="102">
        <v>2866.51</v>
      </c>
      <c r="U31" s="102">
        <v>0</v>
      </c>
      <c r="V31" s="101">
        <f t="shared" si="15"/>
        <v>2866.51</v>
      </c>
      <c r="W31" s="102">
        <v>4020.52</v>
      </c>
      <c r="X31" s="102">
        <v>0</v>
      </c>
      <c r="Y31" s="101">
        <f t="shared" si="16"/>
        <v>4020.52</v>
      </c>
      <c r="Z31" s="101">
        <f t="shared" si="17"/>
        <v>0</v>
      </c>
      <c r="AA31" s="103">
        <f t="shared" si="18"/>
        <v>6.2168732414380791E-3</v>
      </c>
      <c r="AB31" s="101">
        <f t="shared" si="19"/>
        <v>405.93</v>
      </c>
      <c r="AC31" s="102">
        <v>1513.6999999999998</v>
      </c>
      <c r="AD31" s="103">
        <f t="shared" si="20"/>
        <v>0.3764935878941032</v>
      </c>
      <c r="AE31" s="102">
        <v>516.16</v>
      </c>
      <c r="AF31" s="102"/>
      <c r="AG31" s="102"/>
      <c r="AH31" s="102"/>
      <c r="AI31" s="136">
        <f t="shared" si="6"/>
        <v>3.9040536227258218</v>
      </c>
      <c r="AJ31" s="102">
        <v>0</v>
      </c>
      <c r="AK31" s="104">
        <f t="shared" si="21"/>
        <v>28.665100000000002</v>
      </c>
      <c r="AL31" s="105">
        <f t="shared" si="22"/>
        <v>1552.1608463772748</v>
      </c>
      <c r="AM31" s="106"/>
      <c r="AN31" s="107">
        <f t="shared" si="7"/>
        <v>1340.1733333333334</v>
      </c>
      <c r="AO31" s="108">
        <f t="shared" si="8"/>
        <v>135.31</v>
      </c>
      <c r="AP31" s="108">
        <f t="shared" si="9"/>
        <v>504.56666666666661</v>
      </c>
      <c r="AQ31" s="108">
        <f t="shared" si="23"/>
        <v>172.05333333333331</v>
      </c>
      <c r="AR31" s="108">
        <f t="shared" si="24"/>
        <v>0</v>
      </c>
      <c r="AS31" s="108">
        <f t="array" ref="AS31">_xlfn.IFS(S31=0,AL31,S31&lt;0,AL31/-S31,S31&gt;0,AL31/S31)</f>
        <v>517.38694879242496</v>
      </c>
      <c r="AT31" s="103">
        <f t="shared" si="26"/>
        <v>0.38605972520402204</v>
      </c>
      <c r="AU31" s="103">
        <f t="shared" si="27"/>
        <v>3.8237155331640302</v>
      </c>
      <c r="AV31" s="109"/>
      <c r="AW31" s="104">
        <f t="shared" si="12"/>
        <v>3621.7086415469748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44</v>
      </c>
      <c r="F32" s="101">
        <v>12</v>
      </c>
      <c r="G32" s="101">
        <v>2</v>
      </c>
      <c r="H32" s="101">
        <v>30</v>
      </c>
      <c r="I32" s="101">
        <v>135.31</v>
      </c>
      <c r="J32" s="101">
        <f t="shared" si="0"/>
        <v>5953.64</v>
      </c>
      <c r="K32" s="98">
        <v>90</v>
      </c>
      <c r="L32" s="98">
        <v>13</v>
      </c>
      <c r="M32" s="98">
        <v>1313</v>
      </c>
      <c r="N32" s="98">
        <v>50</v>
      </c>
      <c r="O32" s="189">
        <f t="shared" si="1"/>
        <v>1.8571428571428572</v>
      </c>
      <c r="P32" s="101">
        <f t="shared" si="25"/>
        <v>1</v>
      </c>
      <c r="Q32" s="102">
        <v>7</v>
      </c>
      <c r="R32" s="102">
        <v>0</v>
      </c>
      <c r="S32" s="101">
        <f t="shared" si="14"/>
        <v>7</v>
      </c>
      <c r="T32" s="102">
        <v>6322.16</v>
      </c>
      <c r="U32" s="102">
        <v>0</v>
      </c>
      <c r="V32" s="101">
        <f t="shared" si="15"/>
        <v>6322.16</v>
      </c>
      <c r="W32" s="102">
        <v>9239.98</v>
      </c>
      <c r="X32" s="102">
        <v>0</v>
      </c>
      <c r="Y32" s="101">
        <f t="shared" si="16"/>
        <v>9239.98</v>
      </c>
      <c r="Z32" s="101">
        <f t="shared" si="17"/>
        <v>8534.5</v>
      </c>
      <c r="AA32" s="103">
        <f t="shared" si="18"/>
        <v>1.428765045651384E-2</v>
      </c>
      <c r="AB32" s="101">
        <f t="shared" si="19"/>
        <v>947.17000000000007</v>
      </c>
      <c r="AC32" s="102">
        <v>3470.1100000000006</v>
      </c>
      <c r="AD32" s="103">
        <f t="shared" si="20"/>
        <v>0.37555384319013685</v>
      </c>
      <c r="AE32" s="102">
        <v>836.8299999999997</v>
      </c>
      <c r="AF32" s="102"/>
      <c r="AG32" s="102"/>
      <c r="AH32" s="102"/>
      <c r="AI32" s="136">
        <f t="shared" si="6"/>
        <v>29.280402170443665</v>
      </c>
      <c r="AJ32" s="102">
        <v>0</v>
      </c>
      <c r="AK32" s="104">
        <f t="shared" si="21"/>
        <v>63.221600000000002</v>
      </c>
      <c r="AL32" s="105">
        <f t="shared" si="22"/>
        <v>3893.3679978295554</v>
      </c>
      <c r="AM32" s="106"/>
      <c r="AN32" s="107">
        <f t="shared" si="7"/>
        <v>1319.9971428571428</v>
      </c>
      <c r="AO32" s="108">
        <f t="shared" si="8"/>
        <v>135.31</v>
      </c>
      <c r="AP32" s="108">
        <f t="shared" si="9"/>
        <v>495.73000000000008</v>
      </c>
      <c r="AQ32" s="108">
        <f t="shared" si="23"/>
        <v>119.54714285714282</v>
      </c>
      <c r="AR32" s="108">
        <f t="shared" si="24"/>
        <v>0</v>
      </c>
      <c r="AS32" s="108">
        <f t="array" ref="AS32">_xlfn.IFS(S32=0,AL32,S32&lt;0,AL32/-S32,S32&gt;0,AL32/S32)</f>
        <v>556.19542826136501</v>
      </c>
      <c r="AT32" s="103">
        <f t="shared" si="26"/>
        <v>0.42136108496225699</v>
      </c>
      <c r="AU32" s="103">
        <f t="shared" si="27"/>
        <v>4.1105271470058753</v>
      </c>
      <c r="AV32" s="109"/>
      <c r="AW32" s="104">
        <f t="shared" si="12"/>
        <v>24472.598843500062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>
        <v>0</v>
      </c>
      <c r="G33" s="101">
        <v>0</v>
      </c>
      <c r="H33" s="101">
        <v>0</v>
      </c>
      <c r="I33" s="101">
        <v>129.46</v>
      </c>
      <c r="J33" s="101">
        <f t="shared" si="0"/>
        <v>0</v>
      </c>
      <c r="K33" s="98">
        <v>1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5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/>
      <c r="AG33" s="102"/>
      <c r="AH33" s="102"/>
      <c r="AI33" s="136">
        <f t="shared" si="6"/>
        <v>0</v>
      </c>
      <c r="AJ33" s="102">
        <v>0</v>
      </c>
      <c r="AK33" s="104">
        <f t="shared" si="21"/>
        <v>0</v>
      </c>
      <c r="AL33" s="105">
        <f t="shared" si="22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3"/>
        <v>0</v>
      </c>
      <c r="AR33" s="108">
        <f t="shared" si="24"/>
        <v>0</v>
      </c>
      <c r="AS33" s="108">
        <f t="array" ref="AS33">_xlfn.IFS(S33=0,AL33,S33&lt;0,AL33/-S33,S33&gt;0,AL33/S33)</f>
        <v>0</v>
      </c>
      <c r="AT33" s="103">
        <f t="shared" si="26"/>
        <v>0</v>
      </c>
      <c r="AU33" s="103">
        <f t="shared" si="27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26</v>
      </c>
      <c r="F34" s="101">
        <v>2</v>
      </c>
      <c r="G34" s="101">
        <v>1</v>
      </c>
      <c r="H34" s="101">
        <v>23</v>
      </c>
      <c r="I34" s="101">
        <v>117.76</v>
      </c>
      <c r="J34" s="101">
        <f t="shared" si="0"/>
        <v>3061.76</v>
      </c>
      <c r="K34" s="98">
        <v>91</v>
      </c>
      <c r="L34" s="98">
        <v>5</v>
      </c>
      <c r="M34" s="98">
        <v>1140</v>
      </c>
      <c r="N34" s="98">
        <v>100</v>
      </c>
      <c r="O34" s="189">
        <f t="shared" si="1"/>
        <v>0.7142857142857143</v>
      </c>
      <c r="P34" s="101">
        <f t="shared" si="25"/>
        <v>0.42857142857142855</v>
      </c>
      <c r="Q34" s="102">
        <v>3</v>
      </c>
      <c r="R34" s="102">
        <v>0</v>
      </c>
      <c r="S34" s="101">
        <f t="shared" si="14"/>
        <v>3</v>
      </c>
      <c r="T34" s="102">
        <v>2519.81</v>
      </c>
      <c r="U34" s="102">
        <v>0</v>
      </c>
      <c r="V34" s="101">
        <f t="shared" si="15"/>
        <v>2519.81</v>
      </c>
      <c r="W34" s="102">
        <v>3449.88</v>
      </c>
      <c r="X34" s="102">
        <v>0</v>
      </c>
      <c r="Y34" s="101">
        <f t="shared" si="16"/>
        <v>3449.88</v>
      </c>
      <c r="Z34" s="101">
        <f t="shared" si="17"/>
        <v>5700</v>
      </c>
      <c r="AA34" s="103">
        <f t="shared" si="18"/>
        <v>5.3345006760748366E-3</v>
      </c>
      <c r="AB34" s="101">
        <f t="shared" si="19"/>
        <v>353.28000000000003</v>
      </c>
      <c r="AC34" s="102">
        <v>1316.9900000000002</v>
      </c>
      <c r="AD34" s="103">
        <f t="shared" si="20"/>
        <v>0.38174951012788855</v>
      </c>
      <c r="AE34" s="102">
        <v>283.60999999999996</v>
      </c>
      <c r="AF34" s="102"/>
      <c r="AG34" s="102"/>
      <c r="AH34" s="102"/>
      <c r="AI34" s="136">
        <f t="shared" si="6"/>
        <v>22.448308330673477</v>
      </c>
      <c r="AJ34" s="102">
        <v>0</v>
      </c>
      <c r="AK34" s="104">
        <f t="shared" si="21"/>
        <v>25.1981</v>
      </c>
      <c r="AL34" s="105">
        <f t="shared" si="22"/>
        <v>1448.3535916693263</v>
      </c>
      <c r="AM34" s="106"/>
      <c r="AN34" s="107">
        <f t="shared" si="7"/>
        <v>1149.96</v>
      </c>
      <c r="AO34" s="108">
        <f t="shared" si="8"/>
        <v>117.76</v>
      </c>
      <c r="AP34" s="108">
        <f t="shared" si="9"/>
        <v>438.99666666666673</v>
      </c>
      <c r="AQ34" s="108">
        <f t="shared" si="23"/>
        <v>94.536666666666648</v>
      </c>
      <c r="AR34" s="108">
        <f t="shared" si="24"/>
        <v>0</v>
      </c>
      <c r="AS34" s="108">
        <f t="array" ref="AS34">_xlfn.IFS(S34=0,AL34,S34&lt;0,AL34/-S34,S34&gt;0,AL34/S34)</f>
        <v>482.78453055644212</v>
      </c>
      <c r="AT34" s="103">
        <f t="shared" si="26"/>
        <v>0.41982723795300891</v>
      </c>
      <c r="AU34" s="103">
        <f t="shared" si="27"/>
        <v>4.0997327662741343</v>
      </c>
      <c r="AV34" s="109"/>
      <c r="AW34" s="104">
        <f t="shared" si="12"/>
        <v>12552.397794467495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39</v>
      </c>
      <c r="F35" s="101">
        <v>1</v>
      </c>
      <c r="G35" s="101">
        <v>1</v>
      </c>
      <c r="H35" s="101">
        <v>37</v>
      </c>
      <c r="I35" s="101">
        <v>117.76</v>
      </c>
      <c r="J35" s="101">
        <f t="shared" si="0"/>
        <v>4592.6400000000003</v>
      </c>
      <c r="K35" s="98">
        <v>214</v>
      </c>
      <c r="L35" s="98">
        <v>1</v>
      </c>
      <c r="M35" s="98">
        <v>1080</v>
      </c>
      <c r="N35" s="98">
        <v>0</v>
      </c>
      <c r="O35" s="189">
        <f t="shared" si="1"/>
        <v>0.14285714285714285</v>
      </c>
      <c r="P35" s="101">
        <f t="shared" si="25"/>
        <v>0</v>
      </c>
      <c r="Q35" s="102">
        <v>0</v>
      </c>
      <c r="R35" s="102">
        <v>0</v>
      </c>
      <c r="S35" s="101">
        <f t="shared" si="14"/>
        <v>0</v>
      </c>
      <c r="T35" s="102">
        <v>0</v>
      </c>
      <c r="U35" s="102">
        <v>0</v>
      </c>
      <c r="V35" s="101">
        <f t="shared" si="15"/>
        <v>0</v>
      </c>
      <c r="W35" s="102">
        <v>0</v>
      </c>
      <c r="X35" s="102">
        <v>0</v>
      </c>
      <c r="Y35" s="101">
        <f t="shared" si="16"/>
        <v>0</v>
      </c>
      <c r="Z35" s="101">
        <f t="shared" si="17"/>
        <v>0</v>
      </c>
      <c r="AA35" s="103">
        <f t="shared" si="18"/>
        <v>0</v>
      </c>
      <c r="AB35" s="101">
        <f t="shared" si="19"/>
        <v>0</v>
      </c>
      <c r="AC35" s="102">
        <v>0</v>
      </c>
      <c r="AD35" s="103">
        <f t="shared" si="20"/>
        <v>0</v>
      </c>
      <c r="AE35" s="102">
        <v>0</v>
      </c>
      <c r="AF35" s="102"/>
      <c r="AG35" s="102"/>
      <c r="AH35" s="102"/>
      <c r="AI35" s="136">
        <f t="shared" si="6"/>
        <v>36.112496010213853</v>
      </c>
      <c r="AJ35" s="102">
        <v>0</v>
      </c>
      <c r="AK35" s="104">
        <f t="shared" si="21"/>
        <v>0</v>
      </c>
      <c r="AL35" s="105">
        <f t="shared" si="22"/>
        <v>-36.112496010213853</v>
      </c>
      <c r="AM35" s="106"/>
      <c r="AN35" s="107">
        <f t="shared" si="7"/>
        <v>0</v>
      </c>
      <c r="AO35" s="108">
        <f t="shared" si="8"/>
        <v>117.76</v>
      </c>
      <c r="AP35" s="108">
        <f t="shared" si="9"/>
        <v>0</v>
      </c>
      <c r="AQ35" s="108">
        <f t="shared" si="23"/>
        <v>0</v>
      </c>
      <c r="AR35" s="108">
        <f t="shared" si="24"/>
        <v>0</v>
      </c>
      <c r="AS35" s="108">
        <f t="array" ref="AS35">_xlfn.IFS(S35=0,AL35,S35&lt;0,AL35/-S35,S35&gt;0,AL35/S35)</f>
        <v>-36.112496010213853</v>
      </c>
      <c r="AT35" s="103">
        <f t="shared" si="26"/>
        <v>0</v>
      </c>
      <c r="AU35" s="103">
        <f t="shared" si="27"/>
        <v>-0.30666182073890841</v>
      </c>
      <c r="AV35" s="109"/>
      <c r="AW35" s="104">
        <f t="shared" si="12"/>
        <v>-1408.3873443983402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37</v>
      </c>
      <c r="F36" s="101">
        <v>1</v>
      </c>
      <c r="G36" s="101"/>
      <c r="H36" s="101">
        <v>36</v>
      </c>
      <c r="I36" s="101">
        <v>117.76</v>
      </c>
      <c r="J36" s="101">
        <f t="shared" si="0"/>
        <v>4357.12</v>
      </c>
      <c r="K36" s="98">
        <v>286</v>
      </c>
      <c r="L36" s="98">
        <v>1</v>
      </c>
      <c r="M36" s="98">
        <v>1080</v>
      </c>
      <c r="N36" s="98">
        <v>0</v>
      </c>
      <c r="O36" s="189">
        <f t="shared" si="1"/>
        <v>0.14285714285714285</v>
      </c>
      <c r="P36" s="101">
        <f t="shared" si="25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18"/>
        <v>0</v>
      </c>
      <c r="AB36" s="101">
        <f t="shared" si="19"/>
        <v>0</v>
      </c>
      <c r="AC36" s="102">
        <v>0</v>
      </c>
      <c r="AD36" s="103">
        <f t="shared" si="20"/>
        <v>0</v>
      </c>
      <c r="AE36" s="102">
        <v>98.4</v>
      </c>
      <c r="AF36" s="102"/>
      <c r="AG36" s="102"/>
      <c r="AH36" s="102"/>
      <c r="AI36" s="136">
        <f t="shared" si="6"/>
        <v>35.136482604532397</v>
      </c>
      <c r="AJ36" s="102">
        <v>0</v>
      </c>
      <c r="AK36" s="104">
        <f t="shared" si="21"/>
        <v>0</v>
      </c>
      <c r="AL36" s="105">
        <f t="shared" si="22"/>
        <v>-133.53648260453241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3"/>
        <v>98.4</v>
      </c>
      <c r="AR36" s="108">
        <f t="shared" si="24"/>
        <v>0</v>
      </c>
      <c r="AS36" s="108">
        <f t="array" ref="AS36">_xlfn.IFS(S36=0,AL36,S36&lt;0,AL36/-S36,S36&gt;0,AL36/S36)</f>
        <v>-133.53648260453241</v>
      </c>
      <c r="AT36" s="103">
        <f t="shared" si="26"/>
        <v>0</v>
      </c>
      <c r="AU36" s="103">
        <f t="shared" si="27"/>
        <v>-1.1339714895085973</v>
      </c>
      <c r="AV36" s="109"/>
      <c r="AW36" s="104">
        <f t="shared" si="12"/>
        <v>-4940.8498563676994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11</v>
      </c>
      <c r="F37" s="101">
        <v>2</v>
      </c>
      <c r="G37" s="101"/>
      <c r="H37" s="101">
        <v>9</v>
      </c>
      <c r="I37" s="101">
        <v>218.89</v>
      </c>
      <c r="J37" s="101">
        <f t="shared" si="0"/>
        <v>2407.79</v>
      </c>
      <c r="K37" s="98">
        <v>46</v>
      </c>
      <c r="L37" s="98">
        <v>1</v>
      </c>
      <c r="M37" s="98">
        <v>1050</v>
      </c>
      <c r="N37" s="98">
        <v>0</v>
      </c>
      <c r="O37" s="189">
        <f t="shared" si="1"/>
        <v>0.14285714285714285</v>
      </c>
      <c r="P37" s="101">
        <f t="shared" si="25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85.91</v>
      </c>
      <c r="AF37" s="102"/>
      <c r="AG37" s="102"/>
      <c r="AH37" s="102"/>
      <c r="AI37" s="136">
        <f t="shared" si="6"/>
        <v>8.7841206511330991</v>
      </c>
      <c r="AJ37" s="102">
        <v>0</v>
      </c>
      <c r="AK37" s="104">
        <f t="shared" si="21"/>
        <v>0</v>
      </c>
      <c r="AL37" s="105">
        <f t="shared" si="22"/>
        <v>-94.69412065113309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3"/>
        <v>85.91</v>
      </c>
      <c r="AR37" s="108">
        <f t="shared" si="24"/>
        <v>0</v>
      </c>
      <c r="AS37" s="108">
        <f t="array" ref="AS37">_xlfn.IFS(S37=0,AL37,S37&lt;0,AL37/-S37,S37&gt;0,AL37/S37)</f>
        <v>-94.69412065113309</v>
      </c>
      <c r="AT37" s="103">
        <f t="shared" si="26"/>
        <v>0</v>
      </c>
      <c r="AU37" s="103">
        <f t="shared" si="27"/>
        <v>-0.43261053794660831</v>
      </c>
      <c r="AV37" s="109"/>
      <c r="AW37" s="104">
        <f t="shared" si="12"/>
        <v>-1041.6353271624639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10</v>
      </c>
      <c r="F38" s="101"/>
      <c r="G38" s="101"/>
      <c r="H38" s="101">
        <v>10</v>
      </c>
      <c r="I38" s="101">
        <v>218.89</v>
      </c>
      <c r="J38" s="101">
        <f t="shared" si="0"/>
        <v>2188.8999999999996</v>
      </c>
      <c r="K38" s="98">
        <v>999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5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0</v>
      </c>
      <c r="AF38" s="102"/>
      <c r="AG38" s="102"/>
      <c r="AH38" s="102"/>
      <c r="AI38" s="136">
        <f t="shared" si="6"/>
        <v>9.7601340568145556</v>
      </c>
      <c r="AJ38" s="102">
        <v>0</v>
      </c>
      <c r="AK38" s="104">
        <f t="shared" si="21"/>
        <v>0</v>
      </c>
      <c r="AL38" s="105">
        <f t="shared" si="22"/>
        <v>-9.7601340568145556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3"/>
        <v>0</v>
      </c>
      <c r="AR38" s="108">
        <f t="shared" si="24"/>
        <v>0</v>
      </c>
      <c r="AS38" s="108">
        <f t="array" ref="AS38">_xlfn.IFS(S38=0,AL38,S38&lt;0,AL38/-S38,S38&gt;0,AL38/S38)</f>
        <v>-9.7601340568145556</v>
      </c>
      <c r="AT38" s="103">
        <f t="shared" si="26"/>
        <v>0</v>
      </c>
      <c r="AU38" s="103">
        <f t="shared" si="27"/>
        <v>-4.4589218588398538E-2</v>
      </c>
      <c r="AV38" s="109"/>
      <c r="AW38" s="104">
        <f t="shared" si="12"/>
        <v>-97.601340568145559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14</v>
      </c>
      <c r="F39" s="101"/>
      <c r="G39" s="101"/>
      <c r="H39" s="101">
        <v>14</v>
      </c>
      <c r="I39" s="101">
        <v>178.89</v>
      </c>
      <c r="J39" s="101">
        <f t="shared" si="0"/>
        <v>2504.46</v>
      </c>
      <c r="K39" s="98">
        <v>51</v>
      </c>
      <c r="L39" s="98">
        <v>0</v>
      </c>
      <c r="M39" s="98">
        <v>0</v>
      </c>
      <c r="N39" s="98">
        <v>0</v>
      </c>
      <c r="O39" s="189">
        <f t="shared" si="1"/>
        <v>0</v>
      </c>
      <c r="P39" s="101">
        <f t="shared" si="25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18"/>
        <v>0</v>
      </c>
      <c r="AB39" s="101">
        <f t="shared" si="19"/>
        <v>0</v>
      </c>
      <c r="AC39" s="102">
        <v>0</v>
      </c>
      <c r="AD39" s="103">
        <f t="shared" si="20"/>
        <v>0</v>
      </c>
      <c r="AE39" s="102">
        <v>115.35</v>
      </c>
      <c r="AF39" s="102"/>
      <c r="AG39" s="102"/>
      <c r="AH39" s="102"/>
      <c r="AI39" s="136">
        <f t="shared" si="6"/>
        <v>13.664187679540378</v>
      </c>
      <c r="AJ39" s="102">
        <v>0</v>
      </c>
      <c r="AK39" s="104">
        <f t="shared" si="21"/>
        <v>0</v>
      </c>
      <c r="AL39" s="105">
        <f t="shared" si="22"/>
        <v>-129.01418767954038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3"/>
        <v>115.35</v>
      </c>
      <c r="AR39" s="108">
        <f t="shared" si="24"/>
        <v>0</v>
      </c>
      <c r="AS39" s="108">
        <f t="array" ref="AS39">_xlfn.IFS(S39=0,AL39,S39&lt;0,AL39/-S39,S39&gt;0,AL39/S39)</f>
        <v>-129.01418767954038</v>
      </c>
      <c r="AT39" s="103">
        <f t="shared" si="26"/>
        <v>0</v>
      </c>
      <c r="AU39" s="103">
        <f t="shared" si="27"/>
        <v>-0.72119284297356134</v>
      </c>
      <c r="AV39" s="109"/>
      <c r="AW39" s="104">
        <f t="shared" si="12"/>
        <v>-1806.1986275135655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9</v>
      </c>
      <c r="F40" s="101"/>
      <c r="G40" s="101"/>
      <c r="H40" s="101">
        <v>9</v>
      </c>
      <c r="I40" s="101">
        <v>178.89</v>
      </c>
      <c r="J40" s="101">
        <f t="shared" si="0"/>
        <v>1610.0099999999998</v>
      </c>
      <c r="K40" s="98">
        <v>999</v>
      </c>
      <c r="L40" s="98">
        <v>0</v>
      </c>
      <c r="M40" s="98">
        <v>0</v>
      </c>
      <c r="N40" s="98">
        <v>0</v>
      </c>
      <c r="O40" s="189">
        <f t="shared" si="1"/>
        <v>0</v>
      </c>
      <c r="P40" s="101">
        <f t="shared" si="25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18"/>
        <v>0</v>
      </c>
      <c r="AB40" s="101">
        <f t="shared" si="19"/>
        <v>0</v>
      </c>
      <c r="AC40" s="102">
        <v>0</v>
      </c>
      <c r="AD40" s="103">
        <f t="shared" si="20"/>
        <v>0</v>
      </c>
      <c r="AE40" s="102">
        <v>85.91</v>
      </c>
      <c r="AF40" s="102"/>
      <c r="AG40" s="102"/>
      <c r="AH40" s="102"/>
      <c r="AI40" s="136">
        <f t="shared" si="6"/>
        <v>8.7841206511330991</v>
      </c>
      <c r="AJ40" s="102">
        <v>0</v>
      </c>
      <c r="AK40" s="104">
        <f t="shared" si="21"/>
        <v>0</v>
      </c>
      <c r="AL40" s="105">
        <f t="shared" si="22"/>
        <v>-94.69412065113309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3"/>
        <v>85.91</v>
      </c>
      <c r="AR40" s="108">
        <f t="shared" si="24"/>
        <v>0</v>
      </c>
      <c r="AS40" s="108">
        <f t="array" ref="AS40">_xlfn.IFS(S40=0,AL40,S40&lt;0,AL40/-S40,S40&gt;0,AL40/S40)</f>
        <v>-94.69412065113309</v>
      </c>
      <c r="AT40" s="103">
        <f t="shared" si="26"/>
        <v>0</v>
      </c>
      <c r="AU40" s="103">
        <f t="shared" si="27"/>
        <v>-0.52934272821920225</v>
      </c>
      <c r="AV40" s="109"/>
      <c r="AW40" s="104">
        <f t="shared" si="12"/>
        <v>-852.24708586019779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4</v>
      </c>
      <c r="F41" s="101"/>
      <c r="G41" s="101"/>
      <c r="H41" s="101">
        <v>4</v>
      </c>
      <c r="I41" s="101">
        <v>178.89</v>
      </c>
      <c r="J41" s="101">
        <f t="shared" si="0"/>
        <v>715.56</v>
      </c>
      <c r="K41" s="98">
        <v>999</v>
      </c>
      <c r="L41" s="98">
        <v>0</v>
      </c>
      <c r="M41" s="98">
        <v>0</v>
      </c>
      <c r="N41" s="98">
        <v>0</v>
      </c>
      <c r="O41" s="189">
        <f t="shared" si="1"/>
        <v>0</v>
      </c>
      <c r="P41" s="101">
        <f t="shared" si="25"/>
        <v>0.14285714285714285</v>
      </c>
      <c r="Q41" s="102">
        <v>1</v>
      </c>
      <c r="R41" s="102">
        <v>0</v>
      </c>
      <c r="S41" s="101">
        <f t="shared" si="14"/>
        <v>1</v>
      </c>
      <c r="T41" s="102">
        <v>654</v>
      </c>
      <c r="U41" s="102">
        <v>0</v>
      </c>
      <c r="V41" s="101">
        <f t="shared" si="15"/>
        <v>654</v>
      </c>
      <c r="W41" s="102">
        <v>1050</v>
      </c>
      <c r="X41" s="102">
        <v>0</v>
      </c>
      <c r="Y41" s="101">
        <f t="shared" si="16"/>
        <v>1050</v>
      </c>
      <c r="Z41" s="101">
        <f t="shared" si="17"/>
        <v>0</v>
      </c>
      <c r="AA41" s="103">
        <f t="shared" si="18"/>
        <v>1.6236001570717178E-3</v>
      </c>
      <c r="AB41" s="101">
        <f t="shared" si="19"/>
        <v>178.89</v>
      </c>
      <c r="AC41" s="102">
        <v>364.78999999999996</v>
      </c>
      <c r="AD41" s="103">
        <f t="shared" si="20"/>
        <v>0.34741904761904757</v>
      </c>
      <c r="AE41" s="102">
        <v>55.37</v>
      </c>
      <c r="AF41" s="102"/>
      <c r="AG41" s="102"/>
      <c r="AH41" s="102"/>
      <c r="AI41" s="136">
        <f t="shared" si="6"/>
        <v>3.9040536227258218</v>
      </c>
      <c r="AJ41" s="102">
        <v>0</v>
      </c>
      <c r="AK41" s="104">
        <f t="shared" si="21"/>
        <v>6.54</v>
      </c>
      <c r="AL41" s="105">
        <f t="shared" si="22"/>
        <v>440.5059463772742</v>
      </c>
      <c r="AM41" s="106"/>
      <c r="AN41" s="107">
        <f t="shared" si="7"/>
        <v>1050</v>
      </c>
      <c r="AO41" s="108">
        <f t="shared" si="8"/>
        <v>178.89</v>
      </c>
      <c r="AP41" s="108">
        <f t="shared" si="9"/>
        <v>364.78999999999996</v>
      </c>
      <c r="AQ41" s="108">
        <f t="shared" si="23"/>
        <v>55.37</v>
      </c>
      <c r="AR41" s="108">
        <f t="shared" si="24"/>
        <v>0</v>
      </c>
      <c r="AS41" s="108">
        <f t="array" ref="AS41">_xlfn.IFS(S41=0,AL41,S41&lt;0,AL41/-S41,S41&gt;0,AL41/S41)</f>
        <v>440.5059463772742</v>
      </c>
      <c r="AT41" s="103">
        <f t="shared" si="26"/>
        <v>0.41952947274026114</v>
      </c>
      <c r="AU41" s="103">
        <f t="shared" si="27"/>
        <v>2.4624403062064633</v>
      </c>
      <c r="AV41" s="109"/>
      <c r="AW41" s="104">
        <f t="shared" si="12"/>
        <v>1762.0237855090968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8</v>
      </c>
      <c r="F42" s="101"/>
      <c r="G42" s="101"/>
      <c r="H42" s="101">
        <v>8</v>
      </c>
      <c r="I42" s="101">
        <v>178.89</v>
      </c>
      <c r="J42" s="101">
        <f t="shared" si="0"/>
        <v>1431.12</v>
      </c>
      <c r="K42" s="98">
        <v>248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5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/>
      <c r="AG42" s="102"/>
      <c r="AH42" s="102"/>
      <c r="AI42" s="136">
        <f t="shared" si="6"/>
        <v>7.8081072454516436</v>
      </c>
      <c r="AJ42" s="102">
        <v>0</v>
      </c>
      <c r="AK42" s="104">
        <f t="shared" si="21"/>
        <v>0</v>
      </c>
      <c r="AL42" s="105">
        <f t="shared" si="22"/>
        <v>-7.8081072454516436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3"/>
        <v>0</v>
      </c>
      <c r="AR42" s="108">
        <f t="shared" si="24"/>
        <v>0</v>
      </c>
      <c r="AS42" s="108">
        <f t="array" ref="AS42">_xlfn.IFS(S42=0,AL42,S42&lt;0,AL42/-S42,S42&gt;0,AL42/S42)</f>
        <v>-7.8081072454516436</v>
      </c>
      <c r="AT42" s="103">
        <f t="shared" si="26"/>
        <v>0</v>
      </c>
      <c r="AU42" s="103">
        <f t="shared" si="27"/>
        <v>-4.364753337498823E-2</v>
      </c>
      <c r="AV42" s="109"/>
      <c r="AW42" s="104">
        <f t="shared" si="12"/>
        <v>-62.464857963613149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23</v>
      </c>
      <c r="F43" s="101"/>
      <c r="G43" s="101"/>
      <c r="H43" s="101">
        <v>23</v>
      </c>
      <c r="I43" s="101">
        <v>178.89</v>
      </c>
      <c r="J43" s="101">
        <f t="shared" si="0"/>
        <v>4114.4699999999993</v>
      </c>
      <c r="K43" s="98">
        <v>999</v>
      </c>
      <c r="L43" s="98">
        <v>0</v>
      </c>
      <c r="M43" s="98">
        <v>0</v>
      </c>
      <c r="N43" s="98">
        <v>0</v>
      </c>
      <c r="O43" s="189">
        <f t="shared" si="1"/>
        <v>0</v>
      </c>
      <c r="P43" s="101">
        <f t="shared" si="25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18"/>
        <v>0</v>
      </c>
      <c r="AB43" s="101">
        <f t="shared" si="19"/>
        <v>0</v>
      </c>
      <c r="AC43" s="102">
        <v>0</v>
      </c>
      <c r="AD43" s="103">
        <f t="shared" si="20"/>
        <v>0</v>
      </c>
      <c r="AE43" s="102">
        <v>15.72</v>
      </c>
      <c r="AF43" s="102"/>
      <c r="AG43" s="102"/>
      <c r="AH43" s="102"/>
      <c r="AI43" s="136">
        <f t="shared" si="6"/>
        <v>22.448308330673477</v>
      </c>
      <c r="AJ43" s="102">
        <v>0</v>
      </c>
      <c r="AK43" s="104">
        <f t="shared" si="21"/>
        <v>0</v>
      </c>
      <c r="AL43" s="105">
        <f t="shared" si="22"/>
        <v>-38.168308330673476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3"/>
        <v>15.72</v>
      </c>
      <c r="AR43" s="108">
        <f t="shared" si="24"/>
        <v>0</v>
      </c>
      <c r="AS43" s="108">
        <f t="array" ref="AS43">_xlfn.IFS(S43=0,AL43,S43&lt;0,AL43/-S43,S43&gt;0,AL43/S43)</f>
        <v>-38.168308330673476</v>
      </c>
      <c r="AT43" s="103">
        <f t="shared" si="26"/>
        <v>0</v>
      </c>
      <c r="AU43" s="103">
        <f t="shared" si="27"/>
        <v>-0.21336188904172104</v>
      </c>
      <c r="AV43" s="109"/>
      <c r="AW43" s="104">
        <f t="shared" si="12"/>
        <v>-877.87109160548994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39</v>
      </c>
      <c r="F44" s="101"/>
      <c r="G44" s="101"/>
      <c r="H44" s="101">
        <v>39</v>
      </c>
      <c r="I44" s="101">
        <v>228.89</v>
      </c>
      <c r="J44" s="101">
        <f t="shared" si="0"/>
        <v>8926.7099999999991</v>
      </c>
      <c r="K44" s="98">
        <v>999</v>
      </c>
      <c r="L44" s="98">
        <v>0</v>
      </c>
      <c r="M44" s="98">
        <v>0</v>
      </c>
      <c r="N44" s="98">
        <v>0</v>
      </c>
      <c r="O44" s="189">
        <f t="shared" si="1"/>
        <v>0</v>
      </c>
      <c r="P44" s="101">
        <f t="shared" si="25"/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/>
      <c r="AG44" s="102"/>
      <c r="AH44" s="102"/>
      <c r="AI44" s="136">
        <f t="shared" si="6"/>
        <v>38.064522821576759</v>
      </c>
      <c r="AJ44" s="102">
        <v>0</v>
      </c>
      <c r="AK44" s="104">
        <f t="shared" si="21"/>
        <v>0</v>
      </c>
      <c r="AL44" s="105">
        <f t="shared" si="22"/>
        <v>-38.064522821576759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3"/>
        <v>0</v>
      </c>
      <c r="AR44" s="108">
        <f t="shared" si="24"/>
        <v>0</v>
      </c>
      <c r="AS44" s="108">
        <f t="array" ref="AS44">_xlfn.IFS(S44=0,AL44,S44&lt;0,AL44/-S44,S44&gt;0,AL44/S44)</f>
        <v>-38.064522821576759</v>
      </c>
      <c r="AT44" s="103">
        <f t="shared" si="26"/>
        <v>0</v>
      </c>
      <c r="AU44" s="103">
        <f t="shared" si="27"/>
        <v>-0.16630050601414112</v>
      </c>
      <c r="AV44" s="109"/>
      <c r="AW44" s="104">
        <f t="shared" si="12"/>
        <v>-1484.5163900414937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35</v>
      </c>
      <c r="F45" s="101"/>
      <c r="G45" s="101"/>
      <c r="H45" s="101">
        <v>35</v>
      </c>
      <c r="I45" s="101">
        <v>228.89</v>
      </c>
      <c r="J45" s="101">
        <f t="shared" si="0"/>
        <v>8011.15</v>
      </c>
      <c r="K45" s="98">
        <v>262</v>
      </c>
      <c r="L45" s="98">
        <v>0</v>
      </c>
      <c r="M45" s="98">
        <v>0</v>
      </c>
      <c r="N45" s="98">
        <v>0</v>
      </c>
      <c r="O45" s="189">
        <f t="shared" si="1"/>
        <v>0</v>
      </c>
      <c r="P45" s="101">
        <f t="shared" si="25"/>
        <v>0</v>
      </c>
      <c r="Q45" s="102">
        <v>0</v>
      </c>
      <c r="R45" s="102">
        <v>0</v>
      </c>
      <c r="S45" s="101">
        <f t="shared" si="14"/>
        <v>0</v>
      </c>
      <c r="T45" s="102">
        <v>0</v>
      </c>
      <c r="U45" s="102">
        <v>0</v>
      </c>
      <c r="V45" s="101">
        <f t="shared" si="15"/>
        <v>0</v>
      </c>
      <c r="W45" s="102">
        <v>0</v>
      </c>
      <c r="X45" s="102">
        <v>0</v>
      </c>
      <c r="Y45" s="101">
        <f t="shared" si="16"/>
        <v>0</v>
      </c>
      <c r="Z45" s="101">
        <f t="shared" si="17"/>
        <v>0</v>
      </c>
      <c r="AA45" s="103">
        <f t="shared" si="18"/>
        <v>0</v>
      </c>
      <c r="AB45" s="101">
        <f t="shared" si="19"/>
        <v>0</v>
      </c>
      <c r="AC45" s="102">
        <v>0</v>
      </c>
      <c r="AD45" s="103">
        <f t="shared" si="20"/>
        <v>0</v>
      </c>
      <c r="AE45" s="102">
        <v>0</v>
      </c>
      <c r="AF45" s="102"/>
      <c r="AG45" s="102"/>
      <c r="AH45" s="102"/>
      <c r="AI45" s="136">
        <f t="shared" si="6"/>
        <v>34.16046919885094</v>
      </c>
      <c r="AJ45" s="102">
        <v>0</v>
      </c>
      <c r="AK45" s="104">
        <f t="shared" si="21"/>
        <v>0</v>
      </c>
      <c r="AL45" s="105">
        <f t="shared" si="22"/>
        <v>-34.16046919885094</v>
      </c>
      <c r="AM45" s="106"/>
      <c r="AN45" s="107">
        <f t="shared" si="7"/>
        <v>0</v>
      </c>
      <c r="AO45" s="108">
        <f t="shared" si="8"/>
        <v>228.89</v>
      </c>
      <c r="AP45" s="108">
        <f t="shared" si="9"/>
        <v>0</v>
      </c>
      <c r="AQ45" s="108">
        <f t="shared" si="23"/>
        <v>0</v>
      </c>
      <c r="AR45" s="108">
        <f t="shared" si="24"/>
        <v>0</v>
      </c>
      <c r="AS45" s="108">
        <f t="array" ref="AS45">_xlfn.IFS(S45=0,AL45,S45&lt;0,AL45/-S45,S45&gt;0,AL45/S45)</f>
        <v>-34.16046919885094</v>
      </c>
      <c r="AT45" s="103">
        <f t="shared" si="26"/>
        <v>0</v>
      </c>
      <c r="AU45" s="103">
        <f t="shared" si="27"/>
        <v>-0.1492440438588446</v>
      </c>
      <c r="AV45" s="109"/>
      <c r="AW45" s="104">
        <f t="shared" si="12"/>
        <v>-1195.6164219597829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34</v>
      </c>
      <c r="F46" s="101"/>
      <c r="G46" s="101"/>
      <c r="H46" s="101">
        <v>34</v>
      </c>
      <c r="I46" s="101">
        <v>178.89</v>
      </c>
      <c r="J46" s="101">
        <f t="shared" si="0"/>
        <v>6082.2599999999993</v>
      </c>
      <c r="K46" s="98">
        <v>149</v>
      </c>
      <c r="L46" s="98">
        <v>0</v>
      </c>
      <c r="M46" s="98">
        <v>0</v>
      </c>
      <c r="N46" s="98">
        <v>0</v>
      </c>
      <c r="O46" s="189">
        <f t="shared" si="1"/>
        <v>0</v>
      </c>
      <c r="P46" s="101">
        <f t="shared" si="25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171.57</v>
      </c>
      <c r="AF46" s="102"/>
      <c r="AG46" s="102"/>
      <c r="AH46" s="102"/>
      <c r="AI46" s="136">
        <f t="shared" si="6"/>
        <v>33.184455793169484</v>
      </c>
      <c r="AJ46" s="102">
        <v>0</v>
      </c>
      <c r="AK46" s="104">
        <f t="shared" si="21"/>
        <v>0</v>
      </c>
      <c r="AL46" s="105">
        <f t="shared" si="22"/>
        <v>-204.75445579316948</v>
      </c>
      <c r="AM46" s="106"/>
      <c r="AN46" s="107">
        <f t="shared" si="7"/>
        <v>0</v>
      </c>
      <c r="AO46" s="108">
        <f t="shared" si="8"/>
        <v>178.89</v>
      </c>
      <c r="AP46" s="108">
        <f t="shared" si="9"/>
        <v>0</v>
      </c>
      <c r="AQ46" s="108">
        <f t="shared" si="23"/>
        <v>171.57</v>
      </c>
      <c r="AR46" s="108">
        <f t="shared" si="24"/>
        <v>0</v>
      </c>
      <c r="AS46" s="108">
        <f t="array" ref="AS46">_xlfn.IFS(S46=0,AL46,S46&lt;0,AL46/-S46,S46&gt;0,AL46/S46)</f>
        <v>-204.75445579316948</v>
      </c>
      <c r="AT46" s="103">
        <f t="shared" si="26"/>
        <v>0</v>
      </c>
      <c r="AU46" s="103">
        <f t="shared" si="27"/>
        <v>-1.1445830163405977</v>
      </c>
      <c r="AV46" s="109"/>
      <c r="AW46" s="104">
        <f t="shared" si="12"/>
        <v>-6961.6514969677628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37</v>
      </c>
      <c r="F47" s="101"/>
      <c r="G47" s="101"/>
      <c r="H47" s="101">
        <v>37</v>
      </c>
      <c r="I47" s="101">
        <v>178.89</v>
      </c>
      <c r="J47" s="101">
        <f t="shared" si="0"/>
        <v>6618.9299999999994</v>
      </c>
      <c r="K47" s="98">
        <v>565</v>
      </c>
      <c r="L47" s="98">
        <v>0</v>
      </c>
      <c r="M47" s="98">
        <v>0</v>
      </c>
      <c r="N47" s="98">
        <v>0</v>
      </c>
      <c r="O47" s="189">
        <f t="shared" si="1"/>
        <v>0</v>
      </c>
      <c r="P47" s="101">
        <f t="shared" si="25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120</v>
      </c>
      <c r="AF47" s="102"/>
      <c r="AG47" s="102"/>
      <c r="AH47" s="102"/>
      <c r="AI47" s="136">
        <f t="shared" si="6"/>
        <v>36.112496010213853</v>
      </c>
      <c r="AJ47" s="102">
        <v>0</v>
      </c>
      <c r="AK47" s="104">
        <f t="shared" si="21"/>
        <v>0</v>
      </c>
      <c r="AL47" s="105">
        <f t="shared" si="22"/>
        <v>-156.11249601021385</v>
      </c>
      <c r="AM47" s="106"/>
      <c r="AN47" s="107">
        <f t="shared" si="7"/>
        <v>0</v>
      </c>
      <c r="AO47" s="108">
        <f t="shared" si="8"/>
        <v>178.89</v>
      </c>
      <c r="AP47" s="108">
        <f t="shared" si="9"/>
        <v>0</v>
      </c>
      <c r="AQ47" s="108">
        <f t="shared" si="23"/>
        <v>120</v>
      </c>
      <c r="AR47" s="108">
        <f t="shared" si="24"/>
        <v>0</v>
      </c>
      <c r="AS47" s="108">
        <f t="array" ref="AS47">_xlfn.IFS(S47=0,AL47,S47&lt;0,AL47/-S47,S47&gt;0,AL47/S47)</f>
        <v>-156.11249601021385</v>
      </c>
      <c r="AT47" s="103">
        <f t="shared" si="26"/>
        <v>0</v>
      </c>
      <c r="AU47" s="103">
        <f t="shared" si="27"/>
        <v>-0.87267312879542658</v>
      </c>
      <c r="AV47" s="109"/>
      <c r="AW47" s="104">
        <f t="shared" si="12"/>
        <v>-5776.1623523779126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38</v>
      </c>
      <c r="F48" s="101">
        <v>1</v>
      </c>
      <c r="G48" s="101"/>
      <c r="H48" s="101">
        <v>37</v>
      </c>
      <c r="I48" s="101">
        <v>178.89</v>
      </c>
      <c r="J48" s="101">
        <f t="shared" si="0"/>
        <v>6797.82</v>
      </c>
      <c r="K48" s="98">
        <v>999</v>
      </c>
      <c r="L48" s="98">
        <v>1</v>
      </c>
      <c r="M48" s="98">
        <v>1110</v>
      </c>
      <c r="N48" s="98">
        <v>0</v>
      </c>
      <c r="O48" s="189">
        <f t="shared" si="1"/>
        <v>0.14285714285714285</v>
      </c>
      <c r="P48" s="101">
        <f t="shared" si="25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/>
      <c r="AG48" s="102"/>
      <c r="AH48" s="102"/>
      <c r="AI48" s="136">
        <f t="shared" si="6"/>
        <v>36.112496010213853</v>
      </c>
      <c r="AJ48" s="102">
        <v>0</v>
      </c>
      <c r="AK48" s="104">
        <f t="shared" si="21"/>
        <v>0</v>
      </c>
      <c r="AL48" s="105">
        <f t="shared" si="22"/>
        <v>-36.112496010213853</v>
      </c>
      <c r="AM48" s="106"/>
      <c r="AN48" s="107">
        <f t="shared" si="7"/>
        <v>0</v>
      </c>
      <c r="AO48" s="108">
        <f t="shared" si="8"/>
        <v>178.89</v>
      </c>
      <c r="AP48" s="108">
        <f t="shared" si="9"/>
        <v>0</v>
      </c>
      <c r="AQ48" s="108">
        <f t="shared" si="23"/>
        <v>0</v>
      </c>
      <c r="AR48" s="108">
        <f t="shared" si="24"/>
        <v>0</v>
      </c>
      <c r="AS48" s="108">
        <f t="array" ref="AS48">_xlfn.IFS(S48=0,AL48,S48&lt;0,AL48/-S48,S48&gt;0,AL48/S48)</f>
        <v>-36.112496010213853</v>
      </c>
      <c r="AT48" s="103">
        <f t="shared" si="26"/>
        <v>0</v>
      </c>
      <c r="AU48" s="103">
        <f t="shared" si="27"/>
        <v>-0.20186984185932055</v>
      </c>
      <c r="AV48" s="109"/>
      <c r="AW48" s="104">
        <f t="shared" si="12"/>
        <v>-1372.2748483881264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33</v>
      </c>
      <c r="F49" s="101">
        <v>1</v>
      </c>
      <c r="G49" s="101">
        <v>1</v>
      </c>
      <c r="H49" s="101">
        <v>31</v>
      </c>
      <c r="I49" s="101">
        <v>178.89</v>
      </c>
      <c r="J49" s="101">
        <f t="shared" si="0"/>
        <v>5903.37</v>
      </c>
      <c r="K49" s="98">
        <v>126</v>
      </c>
      <c r="L49" s="98">
        <v>0</v>
      </c>
      <c r="M49" s="98">
        <v>0</v>
      </c>
      <c r="N49" s="98">
        <v>0</v>
      </c>
      <c r="O49" s="189">
        <f t="shared" si="1"/>
        <v>0</v>
      </c>
      <c r="P49" s="101">
        <f t="shared" si="25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89.55</v>
      </c>
      <c r="AF49" s="102"/>
      <c r="AG49" s="102"/>
      <c r="AH49" s="102"/>
      <c r="AI49" s="136">
        <f t="shared" si="6"/>
        <v>30.256415576125118</v>
      </c>
      <c r="AJ49" s="102">
        <v>0</v>
      </c>
      <c r="AK49" s="104">
        <f t="shared" si="21"/>
        <v>0</v>
      </c>
      <c r="AL49" s="105">
        <f t="shared" si="22"/>
        <v>-119.80641557612512</v>
      </c>
      <c r="AM49" s="106"/>
      <c r="AN49" s="107">
        <f t="shared" si="7"/>
        <v>0</v>
      </c>
      <c r="AO49" s="108">
        <f t="shared" si="8"/>
        <v>178.89</v>
      </c>
      <c r="AP49" s="108">
        <f t="shared" si="9"/>
        <v>0</v>
      </c>
      <c r="AQ49" s="108">
        <f t="shared" si="23"/>
        <v>89.55</v>
      </c>
      <c r="AR49" s="108">
        <f t="shared" si="24"/>
        <v>0</v>
      </c>
      <c r="AS49" s="108">
        <f t="array" ref="AS49">_xlfn.IFS(S49=0,AL49,S49&lt;0,AL49/-S49,S49&gt;0,AL49/S49)</f>
        <v>-119.80641557612512</v>
      </c>
      <c r="AT49" s="103">
        <f t="shared" si="26"/>
        <v>0</v>
      </c>
      <c r="AU49" s="103">
        <f t="shared" si="27"/>
        <v>-0.66972114470414856</v>
      </c>
      <c r="AV49" s="109"/>
      <c r="AW49" s="104">
        <f t="shared" si="12"/>
        <v>-3953.6117140121287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18</v>
      </c>
      <c r="F50" s="101"/>
      <c r="G50" s="101"/>
      <c r="H50" s="101">
        <v>18</v>
      </c>
      <c r="I50" s="101">
        <v>218.89</v>
      </c>
      <c r="J50" s="101">
        <f t="shared" si="0"/>
        <v>3940.0199999999995</v>
      </c>
      <c r="K50" s="98">
        <v>556</v>
      </c>
      <c r="L50" s="98">
        <v>2</v>
      </c>
      <c r="M50" s="98">
        <v>1140</v>
      </c>
      <c r="N50" s="98">
        <v>50</v>
      </c>
      <c r="O50" s="189">
        <f t="shared" si="1"/>
        <v>0.2857142857142857</v>
      </c>
      <c r="P50" s="101">
        <f t="shared" si="25"/>
        <v>0.14285714285714285</v>
      </c>
      <c r="Q50" s="102">
        <v>1</v>
      </c>
      <c r="R50" s="102">
        <v>0</v>
      </c>
      <c r="S50" s="101">
        <f t="shared" si="14"/>
        <v>1</v>
      </c>
      <c r="T50" s="102">
        <v>748</v>
      </c>
      <c r="U50" s="102">
        <v>0</v>
      </c>
      <c r="V50" s="101">
        <f t="shared" si="15"/>
        <v>748</v>
      </c>
      <c r="W50" s="102">
        <v>1140</v>
      </c>
      <c r="X50" s="102">
        <v>0</v>
      </c>
      <c r="Y50" s="101">
        <f t="shared" si="16"/>
        <v>1140</v>
      </c>
      <c r="Z50" s="101">
        <f t="shared" si="17"/>
        <v>1140</v>
      </c>
      <c r="AA50" s="103">
        <f t="shared" si="18"/>
        <v>1.7627658848207222E-3</v>
      </c>
      <c r="AB50" s="101">
        <f t="shared" si="19"/>
        <v>218.89</v>
      </c>
      <c r="AC50" s="102">
        <v>397.57000000000005</v>
      </c>
      <c r="AD50" s="103">
        <f t="shared" si="20"/>
        <v>0.34874561403508775</v>
      </c>
      <c r="AE50" s="102">
        <v>139.42000000000002</v>
      </c>
      <c r="AF50" s="102"/>
      <c r="AG50" s="102"/>
      <c r="AH50" s="102"/>
      <c r="AI50" s="136">
        <f t="shared" si="6"/>
        <v>17.568241302266198</v>
      </c>
      <c r="AJ50" s="102">
        <v>0</v>
      </c>
      <c r="AK50" s="104">
        <f t="shared" si="21"/>
        <v>7.48</v>
      </c>
      <c r="AL50" s="105">
        <f t="shared" si="22"/>
        <v>359.07175869773374</v>
      </c>
      <c r="AM50" s="106"/>
      <c r="AN50" s="107">
        <f t="shared" si="7"/>
        <v>1140</v>
      </c>
      <c r="AO50" s="108">
        <f t="shared" si="8"/>
        <v>218.89</v>
      </c>
      <c r="AP50" s="108">
        <f t="shared" si="9"/>
        <v>397.57000000000005</v>
      </c>
      <c r="AQ50" s="108">
        <f t="shared" si="23"/>
        <v>139.42000000000002</v>
      </c>
      <c r="AR50" s="108">
        <f t="shared" si="24"/>
        <v>0</v>
      </c>
      <c r="AS50" s="108">
        <f t="array" ref="AS50">_xlfn.IFS(S50=0,AL50,S50&lt;0,AL50/-S50,S50&gt;0,AL50/S50)</f>
        <v>359.07175869773374</v>
      </c>
      <c r="AT50" s="103">
        <f t="shared" si="26"/>
        <v>0.31497522692783664</v>
      </c>
      <c r="AU50" s="103">
        <f t="shared" si="27"/>
        <v>1.6404210274463602</v>
      </c>
      <c r="AV50" s="109"/>
      <c r="AW50" s="104">
        <f t="shared" si="12"/>
        <v>6463.2916565592077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40</v>
      </c>
      <c r="F51" s="101"/>
      <c r="G51" s="101"/>
      <c r="H51" s="101">
        <v>40</v>
      </c>
      <c r="I51" s="101">
        <v>218.89</v>
      </c>
      <c r="J51" s="101">
        <f t="shared" si="0"/>
        <v>8755.5999999999985</v>
      </c>
      <c r="K51" s="98">
        <v>306</v>
      </c>
      <c r="L51" s="98">
        <v>0</v>
      </c>
      <c r="M51" s="98">
        <v>0</v>
      </c>
      <c r="N51" s="98">
        <v>0</v>
      </c>
      <c r="O51" s="189">
        <f t="shared" si="1"/>
        <v>0</v>
      </c>
      <c r="P51" s="101">
        <f t="shared" si="25"/>
        <v>0</v>
      </c>
      <c r="Q51" s="102">
        <v>0</v>
      </c>
      <c r="R51" s="102">
        <v>0</v>
      </c>
      <c r="S51" s="101">
        <f t="shared" si="14"/>
        <v>0</v>
      </c>
      <c r="T51" s="102">
        <v>0</v>
      </c>
      <c r="U51" s="102">
        <v>0</v>
      </c>
      <c r="V51" s="101">
        <f t="shared" si="15"/>
        <v>0</v>
      </c>
      <c r="W51" s="102">
        <v>0</v>
      </c>
      <c r="X51" s="102">
        <v>0</v>
      </c>
      <c r="Y51" s="101">
        <f t="shared" si="16"/>
        <v>0</v>
      </c>
      <c r="Z51" s="101">
        <f t="shared" si="17"/>
        <v>0</v>
      </c>
      <c r="AA51" s="103">
        <f t="shared" si="18"/>
        <v>0</v>
      </c>
      <c r="AB51" s="101">
        <f t="shared" si="19"/>
        <v>0</v>
      </c>
      <c r="AC51" s="102">
        <v>0</v>
      </c>
      <c r="AD51" s="103">
        <f t="shared" si="20"/>
        <v>0</v>
      </c>
      <c r="AE51" s="102">
        <v>36</v>
      </c>
      <c r="AF51" s="102"/>
      <c r="AG51" s="102"/>
      <c r="AH51" s="102"/>
      <c r="AI51" s="136">
        <f t="shared" si="6"/>
        <v>39.040536227258222</v>
      </c>
      <c r="AJ51" s="102">
        <v>0</v>
      </c>
      <c r="AK51" s="104">
        <f t="shared" si="21"/>
        <v>0</v>
      </c>
      <c r="AL51" s="105">
        <f t="shared" si="22"/>
        <v>-75.040536227258229</v>
      </c>
      <c r="AM51" s="106"/>
      <c r="AN51" s="107">
        <f t="shared" si="7"/>
        <v>0</v>
      </c>
      <c r="AO51" s="108">
        <f t="shared" si="8"/>
        <v>218.89</v>
      </c>
      <c r="AP51" s="108">
        <f t="shared" si="9"/>
        <v>0</v>
      </c>
      <c r="AQ51" s="108">
        <f t="shared" si="23"/>
        <v>36</v>
      </c>
      <c r="AR51" s="108">
        <f t="shared" si="24"/>
        <v>0</v>
      </c>
      <c r="AS51" s="108">
        <f t="array" ref="AS51">_xlfn.IFS(S51=0,AL51,S51&lt;0,AL51/-S51,S51&gt;0,AL51/S51)</f>
        <v>-75.040536227258229</v>
      </c>
      <c r="AT51" s="103">
        <f t="shared" si="26"/>
        <v>0</v>
      </c>
      <c r="AU51" s="103">
        <f t="shared" si="27"/>
        <v>-0.34282304457608037</v>
      </c>
      <c r="AV51" s="109"/>
      <c r="AW51" s="104">
        <f t="shared" si="12"/>
        <v>-3001.6214490903294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43</v>
      </c>
      <c r="F52" s="101"/>
      <c r="G52" s="101"/>
      <c r="H52" s="101">
        <v>43</v>
      </c>
      <c r="I52" s="101">
        <v>218.89</v>
      </c>
      <c r="J52" s="101">
        <f t="shared" si="0"/>
        <v>9412.2699999999986</v>
      </c>
      <c r="K52" s="98">
        <v>328</v>
      </c>
      <c r="L52" s="98">
        <v>0</v>
      </c>
      <c r="M52" s="98">
        <v>0</v>
      </c>
      <c r="N52" s="98">
        <v>0</v>
      </c>
      <c r="O52" s="189">
        <f t="shared" si="1"/>
        <v>0</v>
      </c>
      <c r="P52" s="101">
        <f t="shared" si="25"/>
        <v>0</v>
      </c>
      <c r="Q52" s="102">
        <v>0</v>
      </c>
      <c r="R52" s="102">
        <v>0</v>
      </c>
      <c r="S52" s="101">
        <f t="shared" si="14"/>
        <v>0</v>
      </c>
      <c r="T52" s="102">
        <v>0</v>
      </c>
      <c r="U52" s="102">
        <v>0</v>
      </c>
      <c r="V52" s="101">
        <f t="shared" si="15"/>
        <v>0</v>
      </c>
      <c r="W52" s="102">
        <v>0</v>
      </c>
      <c r="X52" s="102">
        <v>0</v>
      </c>
      <c r="Y52" s="101">
        <f t="shared" si="16"/>
        <v>0</v>
      </c>
      <c r="Z52" s="101">
        <f t="shared" si="17"/>
        <v>0</v>
      </c>
      <c r="AA52" s="103">
        <f t="shared" si="18"/>
        <v>0</v>
      </c>
      <c r="AB52" s="101">
        <f t="shared" si="19"/>
        <v>0</v>
      </c>
      <c r="AC52" s="102">
        <v>0</v>
      </c>
      <c r="AD52" s="103">
        <f t="shared" si="20"/>
        <v>0</v>
      </c>
      <c r="AE52" s="102">
        <v>0</v>
      </c>
      <c r="AF52" s="102"/>
      <c r="AG52" s="102"/>
      <c r="AH52" s="102"/>
      <c r="AI52" s="136">
        <f t="shared" si="6"/>
        <v>41.968576444302585</v>
      </c>
      <c r="AJ52" s="102">
        <v>0</v>
      </c>
      <c r="AK52" s="104">
        <f t="shared" si="21"/>
        <v>0</v>
      </c>
      <c r="AL52" s="105">
        <f t="shared" si="22"/>
        <v>-41.968576444302585</v>
      </c>
      <c r="AM52" s="106"/>
      <c r="AN52" s="107">
        <f t="shared" si="7"/>
        <v>0</v>
      </c>
      <c r="AO52" s="108">
        <f t="shared" si="8"/>
        <v>218.89</v>
      </c>
      <c r="AP52" s="108">
        <f t="shared" si="9"/>
        <v>0</v>
      </c>
      <c r="AQ52" s="108">
        <f t="shared" si="23"/>
        <v>0</v>
      </c>
      <c r="AR52" s="108">
        <f t="shared" si="24"/>
        <v>0</v>
      </c>
      <c r="AS52" s="108">
        <f t="array" ref="AS52">_xlfn.IFS(S52=0,AL52,S52&lt;0,AL52/-S52,S52&gt;0,AL52/S52)</f>
        <v>-41.968576444302585</v>
      </c>
      <c r="AT52" s="103">
        <f t="shared" si="26"/>
        <v>0</v>
      </c>
      <c r="AU52" s="103">
        <f t="shared" si="27"/>
        <v>-0.19173363993011369</v>
      </c>
      <c r="AV52" s="109"/>
      <c r="AW52" s="104">
        <f t="shared" si="12"/>
        <v>-1804.6487871050113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39</v>
      </c>
      <c r="F53" s="101"/>
      <c r="G53" s="101"/>
      <c r="H53" s="101">
        <v>39</v>
      </c>
      <c r="I53" s="101">
        <v>188.89</v>
      </c>
      <c r="J53" s="101">
        <f t="shared" si="0"/>
        <v>7366.7099999999991</v>
      </c>
      <c r="K53" s="98">
        <v>999</v>
      </c>
      <c r="L53" s="98">
        <v>0</v>
      </c>
      <c r="M53" s="98">
        <v>0</v>
      </c>
      <c r="N53" s="98">
        <v>0</v>
      </c>
      <c r="O53" s="189">
        <f t="shared" si="1"/>
        <v>0</v>
      </c>
      <c r="P53" s="101">
        <f t="shared" si="25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/>
      <c r="AG53" s="102"/>
      <c r="AH53" s="102"/>
      <c r="AI53" s="136">
        <f t="shared" si="6"/>
        <v>38.064522821576759</v>
      </c>
      <c r="AJ53" s="102">
        <v>0</v>
      </c>
      <c r="AK53" s="104">
        <f t="shared" si="21"/>
        <v>0</v>
      </c>
      <c r="AL53" s="105">
        <f t="shared" si="22"/>
        <v>-38.064522821576759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3"/>
        <v>0</v>
      </c>
      <c r="AR53" s="108">
        <f t="shared" si="24"/>
        <v>0</v>
      </c>
      <c r="AS53" s="108">
        <f t="array" ref="AS53">_xlfn.IFS(S53=0,AL53,S53&lt;0,AL53/-S53,S53&gt;0,AL53/S53)</f>
        <v>-38.064522821576759</v>
      </c>
      <c r="AT53" s="103">
        <f t="shared" si="26"/>
        <v>0</v>
      </c>
      <c r="AU53" s="103">
        <f t="shared" si="27"/>
        <v>-0.20151687660319106</v>
      </c>
      <c r="AV53" s="109"/>
      <c r="AW53" s="104">
        <f t="shared" si="12"/>
        <v>-1484.5163900414937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101"/>
      <c r="G54" s="101"/>
      <c r="H54" s="101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1"/>
        <v>0</v>
      </c>
      <c r="P54" s="101">
        <f t="shared" si="25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/>
      <c r="AG54" s="102"/>
      <c r="AH54" s="102"/>
      <c r="AI54" s="136">
        <f t="shared" si="6"/>
        <v>13.664187679540378</v>
      </c>
      <c r="AJ54" s="102">
        <v>0</v>
      </c>
      <c r="AK54" s="104">
        <f t="shared" si="21"/>
        <v>0</v>
      </c>
      <c r="AL54" s="105">
        <f t="shared" si="22"/>
        <v>-13.664187679540378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3"/>
        <v>0</v>
      </c>
      <c r="AR54" s="108">
        <f t="shared" si="24"/>
        <v>0</v>
      </c>
      <c r="AS54" s="108">
        <f t="array" ref="AS54">_xlfn.IFS(S54=0,AL54,S54&lt;0,AL54/-S54,S54&gt;0,AL54/S54)</f>
        <v>-13.664187679540378</v>
      </c>
      <c r="AT54" s="103">
        <f t="shared" si="26"/>
        <v>0</v>
      </c>
      <c r="AU54" s="103">
        <f t="shared" si="27"/>
        <v>-6.2424906023757956E-2</v>
      </c>
      <c r="AV54" s="109"/>
      <c r="AW54" s="104">
        <f t="shared" si="12"/>
        <v>-191.29862751356529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19</v>
      </c>
      <c r="F55" s="101"/>
      <c r="G55" s="101"/>
      <c r="H55" s="101">
        <v>19</v>
      </c>
      <c r="I55" s="101">
        <v>218.89</v>
      </c>
      <c r="J55" s="101">
        <f t="shared" si="0"/>
        <v>4158.91</v>
      </c>
      <c r="K55" s="98">
        <v>107</v>
      </c>
      <c r="L55" s="98">
        <v>1</v>
      </c>
      <c r="M55" s="98">
        <v>1140</v>
      </c>
      <c r="N55" s="98">
        <v>100</v>
      </c>
      <c r="O55" s="189">
        <f t="shared" si="1"/>
        <v>0.14285714285714285</v>
      </c>
      <c r="P55" s="101">
        <f t="shared" si="25"/>
        <v>0.14285714285714285</v>
      </c>
      <c r="Q55" s="102">
        <v>1</v>
      </c>
      <c r="R55" s="102">
        <v>0</v>
      </c>
      <c r="S55" s="101">
        <f t="shared" si="14"/>
        <v>1</v>
      </c>
      <c r="T55" s="102">
        <v>748</v>
      </c>
      <c r="U55" s="102">
        <v>0</v>
      </c>
      <c r="V55" s="101">
        <f t="shared" si="15"/>
        <v>748</v>
      </c>
      <c r="W55" s="102">
        <v>1140</v>
      </c>
      <c r="X55" s="102">
        <v>0</v>
      </c>
      <c r="Y55" s="101">
        <f t="shared" si="16"/>
        <v>1140</v>
      </c>
      <c r="Z55" s="101">
        <f t="shared" si="17"/>
        <v>1140</v>
      </c>
      <c r="AA55" s="103">
        <f t="shared" si="18"/>
        <v>1.7627658848207222E-3</v>
      </c>
      <c r="AB55" s="101">
        <f t="shared" si="19"/>
        <v>218.89</v>
      </c>
      <c r="AC55" s="102">
        <v>397.57000000000005</v>
      </c>
      <c r="AD55" s="103">
        <f t="shared" si="20"/>
        <v>0.34874561403508775</v>
      </c>
      <c r="AE55" s="102">
        <v>94.509999999999991</v>
      </c>
      <c r="AF55" s="102"/>
      <c r="AG55" s="102"/>
      <c r="AH55" s="102"/>
      <c r="AI55" s="136">
        <f t="shared" si="6"/>
        <v>18.544254707947655</v>
      </c>
      <c r="AJ55" s="102">
        <v>0</v>
      </c>
      <c r="AK55" s="104">
        <f t="shared" si="21"/>
        <v>7.48</v>
      </c>
      <c r="AL55" s="105">
        <f t="shared" si="22"/>
        <v>403.00574529205232</v>
      </c>
      <c r="AM55" s="106"/>
      <c r="AN55" s="107">
        <f t="shared" si="7"/>
        <v>1140</v>
      </c>
      <c r="AO55" s="108">
        <f t="shared" si="8"/>
        <v>218.89</v>
      </c>
      <c r="AP55" s="108">
        <f t="shared" si="9"/>
        <v>397.57000000000005</v>
      </c>
      <c r="AQ55" s="108">
        <f t="shared" si="23"/>
        <v>94.509999999999991</v>
      </c>
      <c r="AR55" s="108">
        <f t="shared" si="24"/>
        <v>0</v>
      </c>
      <c r="AS55" s="108">
        <f t="array" ref="AS55">_xlfn.IFS(S55=0,AL55,S55&lt;0,AL55/-S55,S55&gt;0,AL55/S55)</f>
        <v>403.00574529205232</v>
      </c>
      <c r="AT55" s="103">
        <f t="shared" si="26"/>
        <v>0.35351381165969503</v>
      </c>
      <c r="AU55" s="103">
        <f t="shared" si="27"/>
        <v>1.8411336529400719</v>
      </c>
      <c r="AV55" s="109"/>
      <c r="AW55" s="104">
        <f t="shared" si="12"/>
        <v>7657.1091605489946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101"/>
      <c r="G56" s="101"/>
      <c r="H56" s="101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1"/>
        <v>0</v>
      </c>
      <c r="P56" s="101">
        <f t="shared" si="25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/>
      <c r="AG56" s="102"/>
      <c r="AH56" s="102"/>
      <c r="AI56" s="136">
        <f>IFERROR($AI$70*H56/$H$70,0)</f>
        <v>38.064522821576759</v>
      </c>
      <c r="AJ56" s="102">
        <v>0</v>
      </c>
      <c r="AK56" s="104">
        <f t="shared" si="21"/>
        <v>0</v>
      </c>
      <c r="AL56" s="105">
        <f t="shared" si="22"/>
        <v>-38.064522821576759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3"/>
        <v>0</v>
      </c>
      <c r="AR56" s="108">
        <f t="shared" si="24"/>
        <v>0</v>
      </c>
      <c r="AS56" s="108">
        <f t="array" ref="AS56">_xlfn.IFS(S56=0,AL56,S56&lt;0,AL56/-S56,S56&gt;0,AL56/S56)</f>
        <v>-38.064522821576759</v>
      </c>
      <c r="AT56" s="103">
        <f t="shared" si="26"/>
        <v>0</v>
      </c>
      <c r="AU56" s="103">
        <f t="shared" si="27"/>
        <v>-0.20151687660319106</v>
      </c>
      <c r="AV56" s="109"/>
      <c r="AW56" s="104">
        <f t="shared" si="12"/>
        <v>-1484.5163900414937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8">AVERAGE(AN3:AN56)</f>
        <v>590.86789339169684</v>
      </c>
      <c r="AO57" s="122">
        <f t="shared" si="28"/>
        <v>160.80574074074084</v>
      </c>
      <c r="AP57" s="122">
        <f t="shared" si="28"/>
        <v>221.73783063884616</v>
      </c>
      <c r="AQ57" s="122">
        <f t="shared" si="28"/>
        <v>117.81006368063797</v>
      </c>
      <c r="AR57" s="122">
        <f t="shared" si="28"/>
        <v>57.061484710843395</v>
      </c>
      <c r="AS57" s="122">
        <f t="shared" si="28"/>
        <v>100.96182403258207</v>
      </c>
      <c r="AT57" s="123">
        <f t="shared" si="28"/>
        <v>0.11496897217803193</v>
      </c>
      <c r="AU57" s="122">
        <f t="shared" si="28"/>
        <v>0.67247605138479449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6965</v>
      </c>
      <c r="F58" s="127">
        <f>SUM(F3:F56)</f>
        <v>553</v>
      </c>
      <c r="G58" s="127">
        <f>SUM(G3:G56)</f>
        <v>161</v>
      </c>
      <c r="H58" s="127">
        <f>SUM(H3:H56)</f>
        <v>6251</v>
      </c>
      <c r="I58" s="127"/>
      <c r="J58" s="127">
        <f>SUM(J3:J56)</f>
        <v>930057.2200000002</v>
      </c>
      <c r="K58" s="127"/>
      <c r="L58" s="127">
        <f>SUM(L3:L56)</f>
        <v>765</v>
      </c>
      <c r="M58" s="127"/>
      <c r="N58" s="127"/>
      <c r="O58" s="443">
        <f>SUM(O3:O56)</f>
        <v>109.28571428571428</v>
      </c>
      <c r="P58" s="127"/>
      <c r="Q58" s="127">
        <f t="shared" ref="Q58:AC58" si="29">SUM(Q3:Q56)</f>
        <v>508</v>
      </c>
      <c r="R58" s="127">
        <f t="shared" si="29"/>
        <v>-5</v>
      </c>
      <c r="S58" s="127">
        <f t="shared" si="29"/>
        <v>503</v>
      </c>
      <c r="T58" s="127">
        <f t="shared" si="29"/>
        <v>446671.24999999988</v>
      </c>
      <c r="U58" s="127">
        <f t="shared" si="29"/>
        <v>-4383</v>
      </c>
      <c r="V58" s="127">
        <f t="shared" si="29"/>
        <v>442288.24999999988</v>
      </c>
      <c r="W58" s="127">
        <f t="shared" si="29"/>
        <v>653283.95000000007</v>
      </c>
      <c r="X58" s="127">
        <f t="shared" si="29"/>
        <v>-6573</v>
      </c>
      <c r="Y58" s="127">
        <f t="shared" si="29"/>
        <v>646710.95000000007</v>
      </c>
      <c r="Z58" s="127">
        <f t="shared" si="29"/>
        <v>617356.41</v>
      </c>
      <c r="AA58" s="128">
        <f t="shared" si="29"/>
        <v>1</v>
      </c>
      <c r="AB58" s="129">
        <f t="shared" si="29"/>
        <v>66479.62</v>
      </c>
      <c r="AC58" s="129">
        <f t="shared" si="29"/>
        <v>244596.21000000005</v>
      </c>
      <c r="AD58" s="128">
        <f>AC58/Y58</f>
        <v>0.37821566188109235</v>
      </c>
      <c r="AE58" s="127">
        <f t="shared" ref="AE58:AL58" si="30">SUM(AE3:AE56)</f>
        <v>71227.130000000107</v>
      </c>
      <c r="AF58" s="127">
        <f t="shared" si="30"/>
        <v>115533</v>
      </c>
      <c r="AG58" s="127">
        <f t="shared" si="30"/>
        <v>0</v>
      </c>
      <c r="AH58" s="127">
        <f t="shared" si="30"/>
        <v>0</v>
      </c>
      <c r="AI58" s="127">
        <f>SUM(AI3:AI56)</f>
        <v>6101.0597989147791</v>
      </c>
      <c r="AJ58" s="127">
        <f t="shared" si="30"/>
        <v>260</v>
      </c>
      <c r="AK58" s="127">
        <f t="shared" si="30"/>
        <v>4422.8824999999988</v>
      </c>
      <c r="AL58" s="127">
        <f t="shared" si="30"/>
        <v>138091.04770108513</v>
      </c>
      <c r="AM58" s="130"/>
      <c r="AN58" s="127"/>
      <c r="AO58" s="127"/>
      <c r="AP58" s="127"/>
      <c r="AQ58" s="127"/>
      <c r="AR58" s="127">
        <f>(AF58+AG58)/Q58</f>
        <v>227.4271653543307</v>
      </c>
      <c r="AS58" s="127"/>
      <c r="AT58" s="127"/>
      <c r="AU58" s="127"/>
      <c r="AV58" s="131"/>
      <c r="AW58" s="127">
        <f>SUM(AW3:AW6)</f>
        <v>529765.12569847493</v>
      </c>
    </row>
    <row r="59" spans="1:49" s="132" customFormat="1">
      <c r="A59" s="448" t="s">
        <v>319</v>
      </c>
      <c r="B59" s="449"/>
      <c r="C59" s="450"/>
      <c r="D59" s="450"/>
      <c r="E59" s="450">
        <f>SUM(E3:E8)</f>
        <v>5714</v>
      </c>
      <c r="F59" s="450">
        <f>SUM(F3:F8)</f>
        <v>437</v>
      </c>
      <c r="G59" s="450">
        <f>SUM(G3:G8)</f>
        <v>117</v>
      </c>
      <c r="H59" s="450">
        <f>SUM(H3:H8)</f>
        <v>5160</v>
      </c>
      <c r="I59" s="450"/>
      <c r="J59" s="450">
        <f>SUM(J3:J8)</f>
        <v>723464.94</v>
      </c>
      <c r="K59" s="450"/>
      <c r="L59" s="450">
        <f>SUM(L3:L8)</f>
        <v>614</v>
      </c>
      <c r="M59" s="450"/>
      <c r="N59" s="450"/>
      <c r="O59" s="450"/>
      <c r="P59" s="450"/>
      <c r="Q59" s="450">
        <f t="shared" ref="Q59:AB59" si="31">SUM(Q3:Q8)</f>
        <v>419</v>
      </c>
      <c r="R59" s="450">
        <f t="shared" si="31"/>
        <v>-3</v>
      </c>
      <c r="S59" s="450">
        <f t="shared" si="31"/>
        <v>416</v>
      </c>
      <c r="T59" s="450">
        <f t="shared" si="31"/>
        <v>367593.74999999988</v>
      </c>
      <c r="U59" s="450">
        <f t="shared" si="31"/>
        <v>-2608</v>
      </c>
      <c r="V59" s="450">
        <f t="shared" si="31"/>
        <v>364985.74999999988</v>
      </c>
      <c r="W59" s="450">
        <f t="shared" si="31"/>
        <v>538871.82999999996</v>
      </c>
      <c r="X59" s="450">
        <f t="shared" si="31"/>
        <v>-3900</v>
      </c>
      <c r="Y59" s="450">
        <f>SUM(Y3:Y8)</f>
        <v>534971.82999999996</v>
      </c>
      <c r="Z59" s="450">
        <f t="shared" si="31"/>
        <v>525659.18000000005</v>
      </c>
      <c r="AA59" s="451">
        <f t="shared" si="31"/>
        <v>0.82721937830185199</v>
      </c>
      <c r="AB59" s="452">
        <f t="shared" si="31"/>
        <v>53094.990000000005</v>
      </c>
      <c r="AC59" s="452">
        <f>SUM(AC3:AC8)</f>
        <v>202367.99000000008</v>
      </c>
      <c r="AD59" s="451">
        <f>AC59/Y59</f>
        <v>0.37827784315297519</v>
      </c>
      <c r="AE59" s="450">
        <f t="shared" ref="AE59:AL59" si="32">SUM(AE3:AE8)</f>
        <v>54950.820000000102</v>
      </c>
      <c r="AF59" s="450">
        <f>SUM(AF3:AF8)</f>
        <v>113100</v>
      </c>
      <c r="AG59" s="450">
        <f t="shared" si="32"/>
        <v>0</v>
      </c>
      <c r="AH59" s="450">
        <f t="shared" si="32"/>
        <v>0</v>
      </c>
      <c r="AI59" s="450">
        <f t="shared" si="32"/>
        <v>5036.2291733163102</v>
      </c>
      <c r="AJ59" s="450">
        <f t="shared" si="32"/>
        <v>150</v>
      </c>
      <c r="AK59" s="450">
        <f t="shared" si="32"/>
        <v>3649.8575000000001</v>
      </c>
      <c r="AL59" s="450">
        <f t="shared" si="32"/>
        <v>102621.9433266836</v>
      </c>
      <c r="AM59" s="453"/>
      <c r="AN59" s="450"/>
      <c r="AO59" s="450"/>
      <c r="AP59" s="450"/>
      <c r="AQ59" s="450"/>
      <c r="AR59" s="450">
        <f>(AF59+AG59)/Q59</f>
        <v>269.92840095465391</v>
      </c>
      <c r="AS59" s="450"/>
      <c r="AT59" s="450"/>
      <c r="AU59" s="450"/>
      <c r="AV59" s="454"/>
      <c r="AW59" s="450">
        <f>SUM(AW3:AW7)</f>
        <v>544892.24996541825</v>
      </c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33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34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35">L60/7</f>
        <v>0</v>
      </c>
      <c r="P60" s="101">
        <f t="shared" ref="P60:P66" si="36">S60/7</f>
        <v>0</v>
      </c>
      <c r="Q60" s="102">
        <v>0</v>
      </c>
      <c r="R60" s="102">
        <v>0</v>
      </c>
      <c r="S60" s="101">
        <f t="shared" ref="S60" si="37">Q60+R60</f>
        <v>0</v>
      </c>
      <c r="T60" s="102">
        <v>0</v>
      </c>
      <c r="U60" s="102">
        <v>0</v>
      </c>
      <c r="V60" s="101">
        <f t="shared" ref="V60" si="38">T60+U60</f>
        <v>0</v>
      </c>
      <c r="W60" s="102">
        <v>0</v>
      </c>
      <c r="X60" s="102">
        <v>0</v>
      </c>
      <c r="Y60" s="101">
        <f t="shared" ref="Y60" si="39">W60+X60</f>
        <v>0</v>
      </c>
      <c r="Z60" s="101">
        <f t="shared" ref="Z60" si="40">L60*M60*N60/100</f>
        <v>0</v>
      </c>
      <c r="AA60" s="103">
        <f t="shared" ref="AA60" si="41">Y60/$Y$70</f>
        <v>0</v>
      </c>
      <c r="AB60" s="101">
        <f t="shared" ref="AB60" si="42">S60*I60</f>
        <v>0</v>
      </c>
      <c r="AC60" s="102">
        <v>0</v>
      </c>
      <c r="AD60" s="103">
        <f t="shared" ref="AD60" si="43">IF(Y60=0,0,AC60/Y60)</f>
        <v>0</v>
      </c>
      <c r="AE60" s="102">
        <v>0</v>
      </c>
      <c r="AF60" s="102"/>
      <c r="AG60" s="102"/>
      <c r="AH60" s="102"/>
      <c r="AI60" s="136">
        <f>IFERROR($AI$70*H60/$H$70,0)</f>
        <v>0</v>
      </c>
      <c r="AJ60" s="102">
        <v>0</v>
      </c>
      <c r="AK60" s="104">
        <f t="shared" ref="AK60:AK66" si="44">V60*1%</f>
        <v>0</v>
      </c>
      <c r="AL60" s="105">
        <f t="shared" ref="AL60:AL66" si="45">Y60-AB60-AC60-AE60-AF60-AG60-AH60-AI60-AK60-AJ60</f>
        <v>0</v>
      </c>
      <c r="AM60" s="106"/>
      <c r="AN60" s="107">
        <f t="shared" ref="AN60:AN66" si="46">IF(S60=0,0,Y60/S60)</f>
        <v>0</v>
      </c>
      <c r="AO60" s="108">
        <f t="shared" ref="AO60:AO66" si="47">I60</f>
        <v>533.55999999999995</v>
      </c>
      <c r="AP60" s="108">
        <f t="shared" ref="AP60:AP66" si="48">IF(S60=0,0,AC60/S60)</f>
        <v>0</v>
      </c>
      <c r="AQ60" s="108">
        <f t="shared" ref="AQ60:AQ66" si="49">IF(Q60=0,AE60/1,AE60/Q60)</f>
        <v>0</v>
      </c>
      <c r="AR60" s="108">
        <f t="shared" ref="AR60:AR66" si="50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51">IF(AN60=0,0,AS60/AN60)</f>
        <v>0</v>
      </c>
      <c r="AU60" s="103">
        <f t="shared" ref="AU60:AU66" si="52">IF(AO60=0,0,AS60/AO60)</f>
        <v>0</v>
      </c>
      <c r="AV60" s="109"/>
      <c r="AW60" s="104">
        <f t="shared" ref="AW60:AW66" si="53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33"/>
        <v>2</v>
      </c>
      <c r="F61" s="101" t="s">
        <v>142</v>
      </c>
      <c r="G61" s="101" t="s">
        <v>142</v>
      </c>
      <c r="H61" s="101">
        <v>2</v>
      </c>
      <c r="I61" s="101">
        <v>533.55999999999995</v>
      </c>
      <c r="J61" s="101">
        <f t="shared" si="34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35"/>
        <v>0</v>
      </c>
      <c r="P61" s="101">
        <f t="shared" si="36"/>
        <v>0</v>
      </c>
      <c r="Q61" s="102">
        <v>0</v>
      </c>
      <c r="R61" s="102">
        <v>0</v>
      </c>
      <c r="S61" s="101">
        <f t="shared" ref="S61:S66" si="54">Q61+R61</f>
        <v>0</v>
      </c>
      <c r="T61" s="102">
        <v>0</v>
      </c>
      <c r="U61" s="102">
        <v>0</v>
      </c>
      <c r="V61" s="101">
        <f t="shared" ref="V61:V66" si="55">T61+U61</f>
        <v>0</v>
      </c>
      <c r="W61" s="102">
        <v>0</v>
      </c>
      <c r="X61" s="102">
        <v>0</v>
      </c>
      <c r="Y61" s="101">
        <f t="shared" ref="Y61:Y66" si="56">W61+X61</f>
        <v>0</v>
      </c>
      <c r="Z61" s="101">
        <f t="shared" ref="Z61:Z66" si="57">L61*M61*N61/100</f>
        <v>0</v>
      </c>
      <c r="AA61" s="103">
        <f t="shared" ref="AA61:AA66" si="58">Y61/$Y$70</f>
        <v>0</v>
      </c>
      <c r="AB61" s="101">
        <f t="shared" ref="AB61:AB66" si="59">S61*I61</f>
        <v>0</v>
      </c>
      <c r="AC61" s="102">
        <v>0</v>
      </c>
      <c r="AD61" s="103">
        <f t="shared" ref="AD61:AD66" si="60">IF(Y61=0,0,AC61/Y61)</f>
        <v>0</v>
      </c>
      <c r="AE61" s="102">
        <v>0</v>
      </c>
      <c r="AF61" s="102"/>
      <c r="AG61" s="102"/>
      <c r="AH61" s="102"/>
      <c r="AI61" s="136">
        <f t="shared" ref="AI61:AI66" si="61">IFERROR($AI$70*H61/$H$70,0)</f>
        <v>1.9520268113629109</v>
      </c>
      <c r="AJ61" s="102">
        <v>0</v>
      </c>
      <c r="AK61" s="104">
        <f t="shared" si="44"/>
        <v>0</v>
      </c>
      <c r="AL61" s="105">
        <f t="shared" si="45"/>
        <v>-1.9520268113629109</v>
      </c>
      <c r="AM61" s="106"/>
      <c r="AN61" s="107">
        <f t="shared" si="46"/>
        <v>0</v>
      </c>
      <c r="AO61" s="108">
        <f t="shared" si="47"/>
        <v>533.55999999999995</v>
      </c>
      <c r="AP61" s="108">
        <f t="shared" si="48"/>
        <v>0</v>
      </c>
      <c r="AQ61" s="108">
        <f t="shared" si="49"/>
        <v>0</v>
      </c>
      <c r="AR61" s="108">
        <f t="shared" si="50"/>
        <v>0</v>
      </c>
      <c r="AS61" s="108">
        <f t="array" ref="AS61">_xlfn.IFS(S61=0,AL61,S61&lt;0,AL61/-S61,S61&gt;0,AL61/S61)</f>
        <v>-1.9520268113629109</v>
      </c>
      <c r="AT61" s="103">
        <f t="shared" si="51"/>
        <v>0</v>
      </c>
      <c r="AU61" s="103">
        <f t="shared" si="52"/>
        <v>-3.6584954107558871E-3</v>
      </c>
      <c r="AV61" s="109"/>
      <c r="AW61" s="104">
        <f t="shared" si="53"/>
        <v>-3.9040536227258218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33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34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35"/>
        <v>0</v>
      </c>
      <c r="P62" s="101">
        <f t="shared" si="36"/>
        <v>0</v>
      </c>
      <c r="Q62" s="102">
        <v>0</v>
      </c>
      <c r="R62" s="102">
        <v>0</v>
      </c>
      <c r="S62" s="101">
        <f t="shared" si="54"/>
        <v>0</v>
      </c>
      <c r="T62" s="102">
        <v>0</v>
      </c>
      <c r="U62" s="102">
        <v>0</v>
      </c>
      <c r="V62" s="101">
        <f t="shared" si="55"/>
        <v>0</v>
      </c>
      <c r="W62" s="102">
        <v>0</v>
      </c>
      <c r="X62" s="102">
        <v>0</v>
      </c>
      <c r="Y62" s="101">
        <f t="shared" si="56"/>
        <v>0</v>
      </c>
      <c r="Z62" s="101">
        <f t="shared" si="57"/>
        <v>0</v>
      </c>
      <c r="AA62" s="103">
        <f t="shared" si="58"/>
        <v>0</v>
      </c>
      <c r="AB62" s="101">
        <f t="shared" si="59"/>
        <v>0</v>
      </c>
      <c r="AC62" s="102">
        <v>0</v>
      </c>
      <c r="AD62" s="103">
        <f t="shared" si="60"/>
        <v>0</v>
      </c>
      <c r="AE62" s="102">
        <v>0</v>
      </c>
      <c r="AF62" s="102"/>
      <c r="AG62" s="102"/>
      <c r="AH62" s="102"/>
      <c r="AI62" s="136">
        <f t="shared" si="61"/>
        <v>0</v>
      </c>
      <c r="AJ62" s="102">
        <v>0</v>
      </c>
      <c r="AK62" s="104">
        <f t="shared" si="44"/>
        <v>0</v>
      </c>
      <c r="AL62" s="105">
        <f t="shared" si="45"/>
        <v>0</v>
      </c>
      <c r="AM62" s="106"/>
      <c r="AN62" s="107">
        <f t="shared" si="46"/>
        <v>0</v>
      </c>
      <c r="AO62" s="108">
        <f t="shared" si="47"/>
        <v>533.55999999999995</v>
      </c>
      <c r="AP62" s="108">
        <f t="shared" si="48"/>
        <v>0</v>
      </c>
      <c r="AQ62" s="108">
        <f t="shared" si="49"/>
        <v>0</v>
      </c>
      <c r="AR62" s="108">
        <f t="shared" si="50"/>
        <v>0</v>
      </c>
      <c r="AS62" s="108">
        <f t="array" ref="AS62">_xlfn.IFS(S62=0,AL62,S62&lt;0,AL62/-S62,S62&gt;0,AL62/S62)</f>
        <v>0</v>
      </c>
      <c r="AT62" s="103">
        <f t="shared" si="51"/>
        <v>0</v>
      </c>
      <c r="AU62" s="103">
        <f t="shared" si="52"/>
        <v>0</v>
      </c>
      <c r="AV62" s="109"/>
      <c r="AW62" s="104">
        <f t="shared" si="53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33"/>
        <v>1</v>
      </c>
      <c r="F63" s="101" t="s">
        <v>142</v>
      </c>
      <c r="G63" s="101" t="s">
        <v>142</v>
      </c>
      <c r="H63" s="101">
        <v>1</v>
      </c>
      <c r="I63" s="101">
        <v>326.89</v>
      </c>
      <c r="J63" s="101">
        <f t="shared" si="34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35"/>
        <v>0</v>
      </c>
      <c r="P63" s="101">
        <f t="shared" si="36"/>
        <v>0</v>
      </c>
      <c r="Q63" s="102">
        <v>0</v>
      </c>
      <c r="R63" s="102">
        <v>0</v>
      </c>
      <c r="S63" s="101">
        <f t="shared" si="54"/>
        <v>0</v>
      </c>
      <c r="T63" s="102">
        <v>0</v>
      </c>
      <c r="U63" s="102">
        <v>0</v>
      </c>
      <c r="V63" s="101">
        <f t="shared" si="55"/>
        <v>0</v>
      </c>
      <c r="W63" s="102">
        <v>0</v>
      </c>
      <c r="X63" s="102">
        <v>0</v>
      </c>
      <c r="Y63" s="101">
        <f t="shared" si="56"/>
        <v>0</v>
      </c>
      <c r="Z63" s="101">
        <f t="shared" si="57"/>
        <v>0</v>
      </c>
      <c r="AA63" s="103">
        <f t="shared" si="58"/>
        <v>0</v>
      </c>
      <c r="AB63" s="101">
        <f t="shared" si="59"/>
        <v>0</v>
      </c>
      <c r="AC63" s="102">
        <v>0</v>
      </c>
      <c r="AD63" s="103">
        <f t="shared" si="60"/>
        <v>0</v>
      </c>
      <c r="AE63" s="102">
        <v>0</v>
      </c>
      <c r="AF63" s="102"/>
      <c r="AG63" s="102"/>
      <c r="AH63" s="102"/>
      <c r="AI63" s="136">
        <f t="shared" si="61"/>
        <v>0.97601340568145545</v>
      </c>
      <c r="AJ63" s="102">
        <v>0</v>
      </c>
      <c r="AK63" s="104">
        <f t="shared" si="44"/>
        <v>0</v>
      </c>
      <c r="AL63" s="105">
        <f t="shared" si="45"/>
        <v>-0.97601340568145545</v>
      </c>
      <c r="AM63" s="106"/>
      <c r="AN63" s="107">
        <f t="shared" si="46"/>
        <v>0</v>
      </c>
      <c r="AO63" s="108">
        <f t="shared" si="47"/>
        <v>326.89</v>
      </c>
      <c r="AP63" s="108">
        <f t="shared" si="48"/>
        <v>0</v>
      </c>
      <c r="AQ63" s="108">
        <f t="shared" si="49"/>
        <v>0</v>
      </c>
      <c r="AR63" s="108">
        <f t="shared" si="50"/>
        <v>0</v>
      </c>
      <c r="AS63" s="108">
        <f t="array" ref="AS63">_xlfn.IFS(S63=0,AL63,S63&lt;0,AL63/-S63,S63&gt;0,AL63/S63)</f>
        <v>-0.97601340568145545</v>
      </c>
      <c r="AT63" s="103">
        <f t="shared" si="51"/>
        <v>0</v>
      </c>
      <c r="AU63" s="103">
        <f t="shared" si="52"/>
        <v>-2.9857548584583666E-3</v>
      </c>
      <c r="AV63" s="109"/>
      <c r="AW63" s="104">
        <f t="shared" si="53"/>
        <v>-0.97601340568145545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33"/>
        <v>8</v>
      </c>
      <c r="F64" s="101" t="s">
        <v>142</v>
      </c>
      <c r="G64" s="101" t="s">
        <v>142</v>
      </c>
      <c r="H64" s="101">
        <v>8</v>
      </c>
      <c r="I64" s="101">
        <v>326.89</v>
      </c>
      <c r="J64" s="101">
        <f t="shared" si="34"/>
        <v>2615.12</v>
      </c>
      <c r="K64" s="98">
        <v>999</v>
      </c>
      <c r="L64" s="98">
        <v>0</v>
      </c>
      <c r="M64" s="98">
        <v>0</v>
      </c>
      <c r="N64" s="98">
        <v>0</v>
      </c>
      <c r="O64" s="101">
        <f t="shared" si="35"/>
        <v>0</v>
      </c>
      <c r="P64" s="101">
        <f t="shared" si="36"/>
        <v>0</v>
      </c>
      <c r="Q64" s="102">
        <v>0</v>
      </c>
      <c r="R64" s="102">
        <v>0</v>
      </c>
      <c r="S64" s="101">
        <f t="shared" si="54"/>
        <v>0</v>
      </c>
      <c r="T64" s="102">
        <v>0</v>
      </c>
      <c r="U64" s="102">
        <v>0</v>
      </c>
      <c r="V64" s="101">
        <f t="shared" si="55"/>
        <v>0</v>
      </c>
      <c r="W64" s="102">
        <v>0</v>
      </c>
      <c r="X64" s="102">
        <v>0</v>
      </c>
      <c r="Y64" s="101">
        <f t="shared" si="56"/>
        <v>0</v>
      </c>
      <c r="Z64" s="101">
        <f t="shared" si="57"/>
        <v>0</v>
      </c>
      <c r="AA64" s="103">
        <f t="shared" si="58"/>
        <v>0</v>
      </c>
      <c r="AB64" s="101">
        <f t="shared" si="59"/>
        <v>0</v>
      </c>
      <c r="AC64" s="102">
        <v>0</v>
      </c>
      <c r="AD64" s="103">
        <f t="shared" si="60"/>
        <v>0</v>
      </c>
      <c r="AE64" s="102">
        <v>0</v>
      </c>
      <c r="AF64" s="102"/>
      <c r="AG64" s="102"/>
      <c r="AH64" s="102"/>
      <c r="AI64" s="136">
        <f t="shared" si="61"/>
        <v>7.8081072454516436</v>
      </c>
      <c r="AJ64" s="102">
        <v>0</v>
      </c>
      <c r="AK64" s="104">
        <f t="shared" si="44"/>
        <v>0</v>
      </c>
      <c r="AL64" s="105">
        <f t="shared" si="45"/>
        <v>-7.8081072454516436</v>
      </c>
      <c r="AM64" s="106"/>
      <c r="AN64" s="107">
        <f t="shared" si="46"/>
        <v>0</v>
      </c>
      <c r="AO64" s="108">
        <f t="shared" si="47"/>
        <v>326.89</v>
      </c>
      <c r="AP64" s="108">
        <f t="shared" si="48"/>
        <v>0</v>
      </c>
      <c r="AQ64" s="108">
        <f t="shared" si="49"/>
        <v>0</v>
      </c>
      <c r="AR64" s="108">
        <f t="shared" si="50"/>
        <v>0</v>
      </c>
      <c r="AS64" s="108">
        <f t="array" ref="AS64">_xlfn.IFS(S64=0,AL64,S64&lt;0,AL64/-S64,S64&gt;0,AL64/S64)</f>
        <v>-7.8081072454516436</v>
      </c>
      <c r="AT64" s="103">
        <f t="shared" si="51"/>
        <v>0</v>
      </c>
      <c r="AU64" s="103">
        <f t="shared" si="52"/>
        <v>-2.3886038867666933E-2</v>
      </c>
      <c r="AV64" s="109"/>
      <c r="AW64" s="104">
        <f t="shared" si="53"/>
        <v>-62.464857963613149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33"/>
        <v>3</v>
      </c>
      <c r="F65" s="101" t="s">
        <v>142</v>
      </c>
      <c r="G65" s="101" t="s">
        <v>142</v>
      </c>
      <c r="H65" s="101">
        <v>3</v>
      </c>
      <c r="I65" s="101">
        <v>326.89</v>
      </c>
      <c r="J65" s="101">
        <f t="shared" si="34"/>
        <v>980.67</v>
      </c>
      <c r="K65" s="98">
        <v>999</v>
      </c>
      <c r="L65" s="98">
        <v>0</v>
      </c>
      <c r="M65" s="98">
        <v>0</v>
      </c>
      <c r="N65" s="98">
        <v>0</v>
      </c>
      <c r="O65" s="101">
        <f t="shared" si="35"/>
        <v>0</v>
      </c>
      <c r="P65" s="101">
        <f t="shared" si="36"/>
        <v>0</v>
      </c>
      <c r="Q65" s="102">
        <v>0</v>
      </c>
      <c r="R65" s="102">
        <v>0</v>
      </c>
      <c r="S65" s="101">
        <f t="shared" si="54"/>
        <v>0</v>
      </c>
      <c r="T65" s="102">
        <v>0</v>
      </c>
      <c r="U65" s="102">
        <v>0</v>
      </c>
      <c r="V65" s="101">
        <f t="shared" si="55"/>
        <v>0</v>
      </c>
      <c r="W65" s="102">
        <v>0</v>
      </c>
      <c r="X65" s="102">
        <v>0</v>
      </c>
      <c r="Y65" s="101">
        <f t="shared" si="56"/>
        <v>0</v>
      </c>
      <c r="Z65" s="101">
        <f t="shared" si="57"/>
        <v>0</v>
      </c>
      <c r="AA65" s="103">
        <f t="shared" si="58"/>
        <v>0</v>
      </c>
      <c r="AB65" s="101">
        <f t="shared" si="59"/>
        <v>0</v>
      </c>
      <c r="AC65" s="102">
        <v>0</v>
      </c>
      <c r="AD65" s="103">
        <f t="shared" si="60"/>
        <v>0</v>
      </c>
      <c r="AE65" s="102">
        <v>0</v>
      </c>
      <c r="AF65" s="102"/>
      <c r="AG65" s="102"/>
      <c r="AH65" s="102"/>
      <c r="AI65" s="136">
        <f t="shared" si="61"/>
        <v>2.9280402170443662</v>
      </c>
      <c r="AJ65" s="102">
        <v>0</v>
      </c>
      <c r="AK65" s="104">
        <f t="shared" si="44"/>
        <v>0</v>
      </c>
      <c r="AL65" s="105">
        <f t="shared" si="45"/>
        <v>-2.9280402170443662</v>
      </c>
      <c r="AM65" s="106"/>
      <c r="AN65" s="107">
        <f t="shared" si="46"/>
        <v>0</v>
      </c>
      <c r="AO65" s="108">
        <f t="shared" si="47"/>
        <v>326.89</v>
      </c>
      <c r="AP65" s="108">
        <f t="shared" si="48"/>
        <v>0</v>
      </c>
      <c r="AQ65" s="108">
        <f t="shared" si="49"/>
        <v>0</v>
      </c>
      <c r="AR65" s="108">
        <f t="shared" si="50"/>
        <v>0</v>
      </c>
      <c r="AS65" s="108">
        <f t="array" ref="AS65">_xlfn.IFS(S65=0,AL65,S65&lt;0,AL65/-S65,S65&gt;0,AL65/S65)</f>
        <v>-2.9280402170443662</v>
      </c>
      <c r="AT65" s="103">
        <f t="shared" si="51"/>
        <v>0</v>
      </c>
      <c r="AU65" s="103">
        <f t="shared" si="52"/>
        <v>-8.9572645753750995E-3</v>
      </c>
      <c r="AV65" s="109"/>
      <c r="AW65" s="104">
        <f t="shared" si="53"/>
        <v>-8.7841206511330991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33"/>
        <v>1</v>
      </c>
      <c r="F66" s="101" t="s">
        <v>142</v>
      </c>
      <c r="G66" s="101" t="s">
        <v>142</v>
      </c>
      <c r="H66" s="101">
        <v>1</v>
      </c>
      <c r="I66" s="101">
        <v>326.89</v>
      </c>
      <c r="J66" s="101">
        <f t="shared" si="34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35"/>
        <v>0</v>
      </c>
      <c r="P66" s="101">
        <f t="shared" si="36"/>
        <v>0</v>
      </c>
      <c r="Q66" s="102">
        <v>0</v>
      </c>
      <c r="R66" s="102">
        <v>0</v>
      </c>
      <c r="S66" s="101">
        <f t="shared" si="54"/>
        <v>0</v>
      </c>
      <c r="T66" s="102">
        <v>0</v>
      </c>
      <c r="U66" s="102">
        <v>0</v>
      </c>
      <c r="V66" s="101">
        <f t="shared" si="55"/>
        <v>0</v>
      </c>
      <c r="W66" s="102">
        <v>0</v>
      </c>
      <c r="X66" s="102">
        <v>0</v>
      </c>
      <c r="Y66" s="101">
        <f t="shared" si="56"/>
        <v>0</v>
      </c>
      <c r="Z66" s="101">
        <f t="shared" si="57"/>
        <v>0</v>
      </c>
      <c r="AA66" s="103">
        <f t="shared" si="58"/>
        <v>0</v>
      </c>
      <c r="AB66" s="101">
        <f t="shared" si="59"/>
        <v>0</v>
      </c>
      <c r="AC66" s="102">
        <v>0</v>
      </c>
      <c r="AD66" s="103">
        <f t="shared" si="60"/>
        <v>0</v>
      </c>
      <c r="AE66" s="102">
        <v>0</v>
      </c>
      <c r="AF66" s="102"/>
      <c r="AG66" s="102"/>
      <c r="AH66" s="102"/>
      <c r="AI66" s="136">
        <f t="shared" si="61"/>
        <v>0.97601340568145545</v>
      </c>
      <c r="AJ66" s="102">
        <v>0</v>
      </c>
      <c r="AK66" s="104">
        <f t="shared" si="44"/>
        <v>0</v>
      </c>
      <c r="AL66" s="105">
        <f t="shared" si="45"/>
        <v>-0.97601340568145545</v>
      </c>
      <c r="AM66" s="106"/>
      <c r="AN66" s="107">
        <f t="shared" si="46"/>
        <v>0</v>
      </c>
      <c r="AO66" s="108">
        <f t="shared" si="47"/>
        <v>326.89</v>
      </c>
      <c r="AP66" s="108">
        <f t="shared" si="48"/>
        <v>0</v>
      </c>
      <c r="AQ66" s="108">
        <f t="shared" si="49"/>
        <v>0</v>
      </c>
      <c r="AR66" s="108">
        <f t="shared" si="50"/>
        <v>0</v>
      </c>
      <c r="AS66" s="108">
        <f t="array" ref="AS66">_xlfn.IFS(S66=0,AL66,S66&lt;0,AL66/-S66,S66&gt;0,AL66/S66)</f>
        <v>-0.97601340568145545</v>
      </c>
      <c r="AT66" s="103">
        <f t="shared" si="51"/>
        <v>0</v>
      </c>
      <c r="AU66" s="103">
        <f t="shared" si="52"/>
        <v>-2.9857548584583666E-3</v>
      </c>
      <c r="AV66" s="109"/>
      <c r="AW66" s="104">
        <f t="shared" si="53"/>
        <v>-0.97601340568145545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62">AVERAGE(AN60:AN66)</f>
        <v>0</v>
      </c>
      <c r="AO67" s="145">
        <f t="shared" si="62"/>
        <v>415.46285714285705</v>
      </c>
      <c r="AP67" s="145">
        <f t="shared" si="62"/>
        <v>0</v>
      </c>
      <c r="AQ67" s="145">
        <f t="shared" si="62"/>
        <v>0</v>
      </c>
      <c r="AR67" s="145">
        <f t="shared" si="62"/>
        <v>0</v>
      </c>
      <c r="AS67" s="145">
        <f t="shared" si="62"/>
        <v>-2.0914572978888328</v>
      </c>
      <c r="AT67" s="146">
        <f t="shared" si="62"/>
        <v>0</v>
      </c>
      <c r="AU67" s="146">
        <f t="shared" si="62"/>
        <v>-6.0676155101020935E-3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0</v>
      </c>
      <c r="G68" s="149">
        <f>SUM(G60:G66)</f>
        <v>0</v>
      </c>
      <c r="H68" s="149">
        <f>SUM(H60:H66)</f>
        <v>15</v>
      </c>
      <c r="I68" s="149"/>
      <c r="J68" s="149">
        <f>SUM(J60:J66)</f>
        <v>5316.69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63">SUM(Q60:Q66)</f>
        <v>0</v>
      </c>
      <c r="R68" s="149">
        <f t="shared" si="63"/>
        <v>0</v>
      </c>
      <c r="S68" s="149">
        <f t="shared" si="63"/>
        <v>0</v>
      </c>
      <c r="T68" s="149">
        <f t="shared" si="63"/>
        <v>0</v>
      </c>
      <c r="U68" s="149">
        <f t="shared" si="63"/>
        <v>0</v>
      </c>
      <c r="V68" s="149">
        <f t="shared" si="63"/>
        <v>0</v>
      </c>
      <c r="W68" s="149">
        <f t="shared" si="63"/>
        <v>0</v>
      </c>
      <c r="X68" s="149">
        <f t="shared" si="63"/>
        <v>0</v>
      </c>
      <c r="Y68" s="149">
        <f t="shared" si="63"/>
        <v>0</v>
      </c>
      <c r="Z68" s="149">
        <f t="shared" si="63"/>
        <v>0</v>
      </c>
      <c r="AA68" s="150">
        <f t="shared" si="63"/>
        <v>0</v>
      </c>
      <c r="AB68" s="151">
        <f t="shared" si="63"/>
        <v>0</v>
      </c>
      <c r="AC68" s="149">
        <f t="shared" si="63"/>
        <v>0</v>
      </c>
      <c r="AD68" s="150" t="e">
        <f>AC68/Y68</f>
        <v>#DIV/0!</v>
      </c>
      <c r="AE68" s="149">
        <f t="shared" ref="AE68:AL68" si="64">SUM(AE60:AE66)</f>
        <v>0</v>
      </c>
      <c r="AF68" s="149">
        <f t="shared" si="64"/>
        <v>0</v>
      </c>
      <c r="AG68" s="149">
        <f t="shared" si="64"/>
        <v>0</v>
      </c>
      <c r="AH68" s="149">
        <f t="shared" si="64"/>
        <v>0</v>
      </c>
      <c r="AI68" s="152">
        <f t="shared" si="64"/>
        <v>14.640201085221831</v>
      </c>
      <c r="AJ68" s="149">
        <f t="shared" si="64"/>
        <v>0</v>
      </c>
      <c r="AK68" s="149">
        <f t="shared" si="64"/>
        <v>0</v>
      </c>
      <c r="AL68" s="149">
        <f t="shared" si="64"/>
        <v>-14.640201085221831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-77.105059048834974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57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5">E58+E68</f>
        <v>6980</v>
      </c>
      <c r="F70" s="172">
        <f t="shared" si="65"/>
        <v>553</v>
      </c>
      <c r="G70" s="172">
        <f t="shared" si="65"/>
        <v>161</v>
      </c>
      <c r="H70" s="172">
        <f t="shared" si="65"/>
        <v>6266</v>
      </c>
      <c r="I70" s="172">
        <f t="shared" si="65"/>
        <v>0</v>
      </c>
      <c r="J70" s="172">
        <f t="shared" si="65"/>
        <v>935373.91000000015</v>
      </c>
      <c r="K70" s="172">
        <f t="shared" si="65"/>
        <v>0</v>
      </c>
      <c r="L70" s="172">
        <f t="shared" si="65"/>
        <v>765</v>
      </c>
      <c r="M70" s="172">
        <f t="shared" si="65"/>
        <v>0</v>
      </c>
      <c r="N70" s="172">
        <f t="shared" si="65"/>
        <v>0</v>
      </c>
      <c r="O70" s="172">
        <f t="shared" si="65"/>
        <v>109.28571428571428</v>
      </c>
      <c r="P70" s="172">
        <f t="shared" si="65"/>
        <v>0</v>
      </c>
      <c r="Q70" s="172">
        <f t="shared" si="65"/>
        <v>508</v>
      </c>
      <c r="R70" s="172">
        <f t="shared" si="65"/>
        <v>-5</v>
      </c>
      <c r="S70" s="172">
        <f t="shared" si="65"/>
        <v>503</v>
      </c>
      <c r="T70" s="172">
        <f t="shared" si="65"/>
        <v>446671.24999999988</v>
      </c>
      <c r="U70" s="172">
        <f t="shared" si="65"/>
        <v>-4383</v>
      </c>
      <c r="V70" s="172">
        <f t="shared" si="65"/>
        <v>442288.24999999988</v>
      </c>
      <c r="W70" s="172">
        <f t="shared" si="65"/>
        <v>653283.95000000007</v>
      </c>
      <c r="X70" s="172">
        <f t="shared" si="65"/>
        <v>-6573</v>
      </c>
      <c r="Y70" s="172">
        <f t="shared" si="65"/>
        <v>646710.95000000007</v>
      </c>
      <c r="Z70" s="172">
        <f t="shared" si="65"/>
        <v>617356.41</v>
      </c>
      <c r="AA70" s="173">
        <f t="shared" si="65"/>
        <v>1</v>
      </c>
      <c r="AB70" s="174">
        <f t="shared" si="65"/>
        <v>66479.62</v>
      </c>
      <c r="AC70" s="172">
        <f t="shared" si="65"/>
        <v>244596.21000000005</v>
      </c>
      <c r="AD70" s="173">
        <f>AC70/Y70</f>
        <v>0.37821566188109235</v>
      </c>
      <c r="AE70" s="174">
        <f>AE58+AE68</f>
        <v>71227.130000000107</v>
      </c>
      <c r="AF70" s="175">
        <f>AF58+AF68</f>
        <v>115533</v>
      </c>
      <c r="AG70" s="175">
        <f>AG58+AG68</f>
        <v>0</v>
      </c>
      <c r="AH70" s="175">
        <f>AH58+AH68</f>
        <v>0</v>
      </c>
      <c r="AI70" s="176">
        <v>6115.7</v>
      </c>
      <c r="AJ70" s="172">
        <f>AJ58+AJ68</f>
        <v>260</v>
      </c>
      <c r="AK70" s="172">
        <f>AK58+AK68</f>
        <v>4422.8824999999988</v>
      </c>
      <c r="AL70" s="172">
        <f>AL58+AL68</f>
        <v>138076.40749999991</v>
      </c>
      <c r="AM70" s="172"/>
      <c r="AN70" s="172"/>
      <c r="AO70" s="172"/>
      <c r="AP70" s="172"/>
      <c r="AQ70" s="172"/>
      <c r="AR70" s="172">
        <f>(AF70+AG70)/Q70</f>
        <v>227.4271653543307</v>
      </c>
      <c r="AS70" s="172"/>
      <c r="AT70" s="172"/>
      <c r="AU70" s="172"/>
      <c r="AV70" s="177"/>
      <c r="AW70" s="172">
        <f>AW58+AW68</f>
        <v>529688.02063942607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57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108" priority="8" operator="greaterThan">
      <formula>120</formula>
    </cfRule>
  </conditionalFormatting>
  <conditionalFormatting sqref="O67">
    <cfRule type="cellIs" dxfId="107" priority="7" operator="between">
      <formula>0.000001</formula>
      <formula>25</formula>
    </cfRule>
  </conditionalFormatting>
  <conditionalFormatting sqref="AA69 AA71:AA1048576">
    <cfRule type="cellIs" dxfId="106" priority="9" operator="greaterThan">
      <formula>0.23</formula>
    </cfRule>
  </conditionalFormatting>
  <conditionalFormatting sqref="AA1">
    <cfRule type="cellIs" dxfId="105" priority="6" operator="greaterThan">
      <formula>0.23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{04A7A7B8-D432-47EE-B235-74B674BD9203}</x14:id>
        </ext>
      </extLst>
    </cfRule>
  </conditionalFormatting>
  <conditionalFormatting sqref="AW3:AW57 AW6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{D3CBD841-DB26-40C5-B9F8-BEA2A90A33CB}</x14:id>
        </ext>
      </extLst>
    </cfRule>
  </conditionalFormatting>
  <conditionalFormatting sqref="AL3:AL57 AL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{8DA58D18-51D7-40AE-817D-7F938D00C066}</x14:id>
        </ext>
      </extLst>
    </cfRule>
  </conditionalFormatting>
  <conditionalFormatting sqref="AS60:AS6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{C2E4AE79-F9B9-4D73-AD6F-88A5A8E32F04}</x14:id>
        </ext>
      </extLst>
    </cfRule>
  </conditionalFormatting>
  <conditionalFormatting sqref="AT60:AU6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{184EE277-C560-467D-89F6-603AB842314A}</x14:id>
        </ext>
      </extLst>
    </cfRule>
  </conditionalFormatting>
  <conditionalFormatting sqref="AW60:AW6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{9FD6C314-9D09-4048-8A28-9159C28E2CDF}</x14:id>
        </ext>
      </extLst>
    </cfRule>
  </conditionalFormatting>
  <conditionalFormatting sqref="AL60:AL6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{9BE13069-71F1-4231-A811-50FEA232B89A}</x14:id>
        </ext>
      </extLst>
    </cfRule>
  </conditionalFormatting>
  <conditionalFormatting sqref="AS3:AS5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{FCE0F86B-40ED-4EC7-B49C-B1E0E3B7EDBA}</x14:id>
        </ext>
      </extLst>
    </cfRule>
  </conditionalFormatting>
  <conditionalFormatting sqref="AT3:AU5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{3CC48192-9017-4C78-B4F5-2E280E9FB6B3}</x14:id>
        </ext>
      </extLst>
    </cfRule>
  </conditionalFormatting>
  <conditionalFormatting sqref="AA3:AA5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{A3E474BC-28C4-4B3B-915A-FF77FCF7532A}</x14:id>
        </ext>
      </extLst>
    </cfRule>
  </conditionalFormatting>
  <conditionalFormatting sqref="AW3:AW5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{E1E8433D-0BEF-4C3D-BF22-A441F310A50D}</x14:id>
        </ext>
      </extLst>
    </cfRule>
  </conditionalFormatting>
  <conditionalFormatting sqref="AL3:AL5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{DB28E6E5-0E82-4D19-925B-1DBB573D7B4E}</x14:id>
        </ext>
      </extLst>
    </cfRule>
  </conditionalFormatting>
  <conditionalFormatting sqref="K60:K66">
    <cfRule type="cellIs" dxfId="104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{1E875765-44D9-41BB-96E1-C89F2854FCC8}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{947E160E-7976-4718-86DB-CF0B18BA178E}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A7A7B8-D432-47EE-B235-74B674BD92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D3CBD841-DB26-40C5-B9F8-BEA2A90A33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8DA58D18-51D7-40AE-817D-7F938D00C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C2E4AE79-F9B9-4D73-AD6F-88A5A8E32F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AS60:AS66</xm:sqref>
        </x14:conditionalFormatting>
        <x14:conditionalFormatting xmlns:xm="http://schemas.microsoft.com/office/excel/2006/main">
          <x14:cfRule type="dataBar" id="{184EE277-C560-467D-89F6-603AB84231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AT60:AU66</xm:sqref>
        </x14:conditionalFormatting>
        <x14:conditionalFormatting xmlns:xm="http://schemas.microsoft.com/office/excel/2006/main">
          <x14:cfRule type="dataBar" id="{9FD6C314-9D09-4048-8A28-9159C28E2C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AW60:AW66</xm:sqref>
        </x14:conditionalFormatting>
        <x14:conditionalFormatting xmlns:xm="http://schemas.microsoft.com/office/excel/2006/main">
          <x14:cfRule type="dataBar" id="{9BE13069-71F1-4231-A811-50FEA232B8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FCE0F86B-40ED-4EC7-B49C-B1E0E3B7ED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3CC48192-9017-4C78-B4F5-2E280E9FB6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A3E474BC-28C4-4B3B-915A-FF77FCF753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E1E8433D-0BEF-4C3D-BF22-A441F310A5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DB28E6E5-0E82-4D19-925B-1DBB573D7B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1E875765-44D9-41BB-96E1-C89F2854FC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947E160E-7976-4718-86DB-CF0B18BA17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0B49-B259-42A7-888E-6E720C8B00BC}">
  <dimension ref="A1:AW73"/>
  <sheetViews>
    <sheetView zoomScale="70" zoomScaleNormal="70" workbookViewId="0">
      <pane xSplit="3" ySplit="2" topLeftCell="X48" activePane="bottomRight" state="frozen"/>
      <selection pane="topRight" activeCell="D1" sqref="D1"/>
      <selection pane="bottomLeft" activeCell="A3" sqref="A3"/>
      <selection pane="bottomRight" activeCell="A59" sqref="A59:XFD5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300</v>
      </c>
      <c r="B1" s="77"/>
      <c r="C1" s="76"/>
      <c r="D1" s="76"/>
      <c r="E1" s="78"/>
      <c r="F1" s="545" t="s">
        <v>47</v>
      </c>
      <c r="G1" s="545"/>
      <c r="H1" s="545"/>
      <c r="K1" s="440" t="s">
        <v>48</v>
      </c>
      <c r="L1" s="545" t="s">
        <v>49</v>
      </c>
      <c r="M1" s="545"/>
      <c r="N1" s="545"/>
      <c r="P1" s="80"/>
      <c r="Q1" s="546"/>
      <c r="R1" s="546"/>
      <c r="S1" s="216"/>
      <c r="T1" s="547"/>
      <c r="U1" s="548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49"/>
      <c r="AG1" s="549"/>
      <c r="AH1" s="441"/>
      <c r="AI1" s="81" t="s">
        <v>50</v>
      </c>
      <c r="AJ1" s="215"/>
      <c r="AM1" s="82"/>
      <c r="AN1" s="542" t="s">
        <v>51</v>
      </c>
      <c r="AO1" s="543"/>
      <c r="AP1" s="543"/>
      <c r="AQ1" s="543"/>
      <c r="AR1" s="543"/>
      <c r="AS1" s="543"/>
      <c r="AT1" s="543"/>
      <c r="AU1" s="544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301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1104</v>
      </c>
      <c r="F3" s="101">
        <v>128</v>
      </c>
      <c r="G3" s="101">
        <v>36</v>
      </c>
      <c r="H3" s="101">
        <v>940</v>
      </c>
      <c r="I3" s="101">
        <v>142.97999999999999</v>
      </c>
      <c r="J3" s="101">
        <f t="shared" ref="J3:J56" si="0">E3*I3</f>
        <v>157849.91999999998</v>
      </c>
      <c r="K3" s="98">
        <v>62</v>
      </c>
      <c r="L3" s="98">
        <v>217</v>
      </c>
      <c r="M3" s="98">
        <v>1300</v>
      </c>
      <c r="N3" s="98">
        <v>61</v>
      </c>
      <c r="O3" s="189">
        <f t="shared" ref="O3:O56" si="1">L3/7</f>
        <v>31</v>
      </c>
      <c r="P3" s="101">
        <f t="shared" ref="P3" si="2">S3/7</f>
        <v>17.285714285714285</v>
      </c>
      <c r="Q3" s="102">
        <v>121</v>
      </c>
      <c r="R3" s="102">
        <v>0</v>
      </c>
      <c r="S3" s="101">
        <f>Q3+R3</f>
        <v>121</v>
      </c>
      <c r="T3" s="102">
        <v>108508.45999999999</v>
      </c>
      <c r="U3" s="102">
        <v>0</v>
      </c>
      <c r="V3" s="101">
        <f>T3+U3</f>
        <v>108508.45999999999</v>
      </c>
      <c r="W3" s="102">
        <v>162569.89000000001</v>
      </c>
      <c r="X3" s="102">
        <v>0</v>
      </c>
      <c r="Y3" s="101">
        <f t="shared" ref="Y3" si="3">W3+X3</f>
        <v>162569.89000000001</v>
      </c>
      <c r="Z3" s="101">
        <f>L3*M3*N3/100</f>
        <v>172081</v>
      </c>
      <c r="AA3" s="103">
        <f t="shared" ref="AA3" si="4">Y3/$Y$70</f>
        <v>0.20151333305931041</v>
      </c>
      <c r="AB3" s="101">
        <f>S3*I3</f>
        <v>17300.579999999998</v>
      </c>
      <c r="AC3" s="102">
        <v>61547.229999999938</v>
      </c>
      <c r="AD3" s="103">
        <f t="shared" ref="AD3" si="5">IF(Y3=0,0,AC3/Y3)</f>
        <v>0.37858935624548884</v>
      </c>
      <c r="AE3" s="102">
        <v>17026.519999999968</v>
      </c>
      <c r="AF3" s="102">
        <v>25000</v>
      </c>
      <c r="AG3" s="102"/>
      <c r="AH3" s="102"/>
      <c r="AI3" s="136">
        <f t="shared" ref="AI3" si="6">IFERROR($AI$70*H3/$H$70,0)</f>
        <v>928.40780399274058</v>
      </c>
      <c r="AJ3" s="102">
        <v>50</v>
      </c>
      <c r="AK3" s="104">
        <f>V3*1%</f>
        <v>1085.0845999999999</v>
      </c>
      <c r="AL3" s="105">
        <f>Y3-AB3-AC3-AE3-AF3-AG3-AH3-AI3-AK3-AJ3</f>
        <v>39632.067596007371</v>
      </c>
      <c r="AM3" s="106"/>
      <c r="AN3" s="107">
        <f t="shared" ref="AN3:AN56" si="7">IF(S3=0,0,Y3/S3)</f>
        <v>1343.5528099173555</v>
      </c>
      <c r="AO3" s="108">
        <f t="shared" ref="AO3:AO56" si="8">I3</f>
        <v>142.97999999999999</v>
      </c>
      <c r="AP3" s="108">
        <f t="shared" ref="AP3:AP56" si="9">IF(S3=0,0,AC3/S3)</f>
        <v>508.65479338842925</v>
      </c>
      <c r="AQ3" s="108">
        <f>IF(Q3=0,AE3/1,AE3/Q3)</f>
        <v>140.71504132231379</v>
      </c>
      <c r="AR3" s="108">
        <f>IF(Q3=0,0,(AF3+AG3)/Q3)</f>
        <v>206.61157024793388</v>
      </c>
      <c r="AS3" s="108">
        <f>_xlfn.IFS(S3=0,AL3,S3&lt;0,AL3/-S3,S3&gt;0,AL3/S3)</f>
        <v>327.53774872733362</v>
      </c>
      <c r="AT3" s="103">
        <f t="shared" ref="AT3" si="10">IF(AN3=0,0,AS3/AN3)</f>
        <v>0.2437847967788338</v>
      </c>
      <c r="AU3" s="103">
        <f t="shared" ref="AU3" si="11">IF(AO3=0,0,AS3/AO3)</f>
        <v>2.2907941581153564</v>
      </c>
      <c r="AV3" s="109"/>
      <c r="AW3" s="104">
        <f t="shared" ref="AW3:AW56" si="12">AS3*E3</f>
        <v>361601.6745949763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2362</v>
      </c>
      <c r="F4" s="101">
        <v>277</v>
      </c>
      <c r="G4" s="101">
        <v>72</v>
      </c>
      <c r="H4" s="101">
        <v>2013</v>
      </c>
      <c r="I4" s="101">
        <v>123.09</v>
      </c>
      <c r="J4" s="101">
        <f t="shared" si="0"/>
        <v>290738.58</v>
      </c>
      <c r="K4" s="98">
        <v>46</v>
      </c>
      <c r="L4" s="98">
        <v>457</v>
      </c>
      <c r="M4" s="98">
        <v>1276</v>
      </c>
      <c r="N4" s="98">
        <v>65</v>
      </c>
      <c r="O4" s="189">
        <f t="shared" si="1"/>
        <v>65.285714285714292</v>
      </c>
      <c r="P4" s="101">
        <f>S4/7</f>
        <v>36.714285714285715</v>
      </c>
      <c r="Q4" s="102">
        <v>261</v>
      </c>
      <c r="R4" s="102">
        <v>-4</v>
      </c>
      <c r="S4" s="101">
        <f t="shared" ref="S4:S56" si="14">Q4+R4</f>
        <v>257</v>
      </c>
      <c r="T4" s="102">
        <v>221661.68000000002</v>
      </c>
      <c r="U4" s="102">
        <v>-3486.64</v>
      </c>
      <c r="V4" s="101">
        <f t="shared" ref="V4:V56" si="15">T4+U4</f>
        <v>218175.04</v>
      </c>
      <c r="W4" s="102">
        <v>330247.28999999992</v>
      </c>
      <c r="X4" s="102">
        <v>-5013.7700000000004</v>
      </c>
      <c r="Y4" s="101">
        <f t="shared" ref="Y4:Y56" si="16">W4+X4</f>
        <v>325233.5199999999</v>
      </c>
      <c r="Z4" s="101">
        <f t="shared" ref="Z4:Z56" si="17">L4*M4*N4/100</f>
        <v>379035.8</v>
      </c>
      <c r="AA4" s="103">
        <f t="shared" ref="AA4:AA56" si="18">Y4/$Y$70</f>
        <v>0.40314286143523792</v>
      </c>
      <c r="AB4" s="101">
        <f t="shared" ref="AB4:AB56" si="19">S4*I4</f>
        <v>31634.13</v>
      </c>
      <c r="AC4" s="102">
        <v>122922.81999999973</v>
      </c>
      <c r="AD4" s="103">
        <f t="shared" ref="AD4:AD56" si="20">IF(Y4=0,0,AC4/Y4)</f>
        <v>0.37795249394957742</v>
      </c>
      <c r="AE4" s="102">
        <v>36903.289999999935</v>
      </c>
      <c r="AF4" s="102">
        <v>60256</v>
      </c>
      <c r="AG4" s="102"/>
      <c r="AH4" s="102"/>
      <c r="AI4" s="136">
        <f t="shared" ref="AI4:AI56" si="21">IFERROR($AI$70*H4/$H$70,0)</f>
        <v>1988.175435571688</v>
      </c>
      <c r="AJ4" s="102">
        <v>0</v>
      </c>
      <c r="AK4" s="104">
        <f t="shared" ref="AK4:AK56" si="22">V4*1%</f>
        <v>2181.7503999999999</v>
      </c>
      <c r="AL4" s="105">
        <f t="shared" ref="AL4:AL56" si="23">Y4-AB4-AC4-AE4-AF4-AG4-AH4-AI4-AK4-AJ4</f>
        <v>69347.354164428572</v>
      </c>
      <c r="AM4" s="106"/>
      <c r="AN4" s="107">
        <f t="shared" si="7"/>
        <v>1265.5000778210112</v>
      </c>
      <c r="AO4" s="108">
        <f t="shared" si="8"/>
        <v>123.09</v>
      </c>
      <c r="AP4" s="108">
        <f t="shared" si="9"/>
        <v>478.29891050583552</v>
      </c>
      <c r="AQ4" s="108">
        <f t="shared" ref="AQ4:AQ56" si="24">IF(Q4=0,AE4/1,AE4/Q4)</f>
        <v>141.39191570881201</v>
      </c>
      <c r="AR4" s="108">
        <f t="shared" ref="AR4:AR56" si="25">IF(Q4=0,0,(AF4+AG4)/Q4)</f>
        <v>230.86590038314176</v>
      </c>
      <c r="AS4" s="108">
        <f t="array" ref="AS4">_xlfn.IFS(S4=0,AL4,S4&lt;0,AL4/-S4,S4&gt;0,AL4/S4)</f>
        <v>269.83406289660923</v>
      </c>
      <c r="AT4" s="103">
        <f>IF(AN4=0,0,AS4/AN4)</f>
        <v>0.21322326851312434</v>
      </c>
      <c r="AU4" s="103">
        <f>IF(AO4=0,0,AS4/AO4)</f>
        <v>2.192168843095371</v>
      </c>
      <c r="AV4" s="109"/>
      <c r="AW4" s="104">
        <f t="shared" si="12"/>
        <v>637348.05656179099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741</v>
      </c>
      <c r="F5" s="101">
        <v>25</v>
      </c>
      <c r="G5" s="101">
        <v>10</v>
      </c>
      <c r="H5" s="101">
        <v>706</v>
      </c>
      <c r="I5" s="101">
        <v>123.09</v>
      </c>
      <c r="J5" s="101">
        <f t="shared" si="0"/>
        <v>91209.69</v>
      </c>
      <c r="K5" s="98">
        <v>140</v>
      </c>
      <c r="L5" s="98">
        <v>50</v>
      </c>
      <c r="M5" s="98">
        <v>1176</v>
      </c>
      <c r="N5" s="98">
        <v>55</v>
      </c>
      <c r="O5" s="189">
        <f t="shared" si="1"/>
        <v>7.1428571428571432</v>
      </c>
      <c r="P5" s="101">
        <f>S5/7</f>
        <v>4.8571428571428568</v>
      </c>
      <c r="Q5" s="102">
        <v>35</v>
      </c>
      <c r="R5" s="102">
        <v>-1</v>
      </c>
      <c r="S5" s="101">
        <f t="shared" si="14"/>
        <v>34</v>
      </c>
      <c r="T5" s="102">
        <v>28231.51</v>
      </c>
      <c r="U5" s="102">
        <v>-752</v>
      </c>
      <c r="V5" s="101">
        <f t="shared" si="15"/>
        <v>27479.51</v>
      </c>
      <c r="W5" s="102">
        <v>42338.01</v>
      </c>
      <c r="X5" s="102">
        <v>-1238</v>
      </c>
      <c r="Y5" s="101">
        <f t="shared" si="16"/>
        <v>41100.01</v>
      </c>
      <c r="Z5" s="101">
        <f t="shared" si="17"/>
        <v>32340</v>
      </c>
      <c r="AA5" s="103">
        <f t="shared" si="18"/>
        <v>5.094547338299231E-2</v>
      </c>
      <c r="AB5" s="101">
        <f t="shared" si="19"/>
        <v>4185.0600000000004</v>
      </c>
      <c r="AC5" s="102">
        <v>15434.079999999998</v>
      </c>
      <c r="AD5" s="103">
        <f t="shared" si="20"/>
        <v>0.37552496945864483</v>
      </c>
      <c r="AE5" s="102">
        <v>5252.0199999999986</v>
      </c>
      <c r="AF5" s="102">
        <v>10000</v>
      </c>
      <c r="AG5" s="102"/>
      <c r="AH5" s="102"/>
      <c r="AI5" s="136">
        <f t="shared" si="21"/>
        <v>697.2935208711433</v>
      </c>
      <c r="AJ5" s="102">
        <v>50</v>
      </c>
      <c r="AK5" s="104">
        <f t="shared" si="22"/>
        <v>274.79509999999999</v>
      </c>
      <c r="AL5" s="105">
        <f t="shared" si="23"/>
        <v>5206.7613791288641</v>
      </c>
      <c r="AM5" s="106"/>
      <c r="AN5" s="107">
        <f t="shared" si="7"/>
        <v>1208.8238235294118</v>
      </c>
      <c r="AO5" s="108">
        <f t="shared" si="8"/>
        <v>123.09</v>
      </c>
      <c r="AP5" s="108">
        <f t="shared" si="9"/>
        <v>453.94352941176464</v>
      </c>
      <c r="AQ5" s="108">
        <f t="shared" si="24"/>
        <v>150.05771428571424</v>
      </c>
      <c r="AR5" s="108">
        <f t="shared" si="25"/>
        <v>285.71428571428572</v>
      </c>
      <c r="AS5" s="108">
        <f t="array" ref="AS5">_xlfn.IFS(S5=0,AL5,S5&lt;0,AL5/-S5,S5&gt;0,AL5/S5)</f>
        <v>153.14004056261365</v>
      </c>
      <c r="AT5" s="103">
        <f>IF(AN5=0,0,AS5/AN5)</f>
        <v>0.12668516088265827</v>
      </c>
      <c r="AU5" s="103">
        <f>IF(AO5=0,0,AS5/AO5)</f>
        <v>1.2441306406906625</v>
      </c>
      <c r="AV5" s="109"/>
      <c r="AW5" s="104">
        <f t="shared" si="12"/>
        <v>113476.77005689671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799</v>
      </c>
      <c r="F6" s="101">
        <v>33</v>
      </c>
      <c r="G6" s="101">
        <v>6</v>
      </c>
      <c r="H6" s="101">
        <v>760</v>
      </c>
      <c r="I6" s="101">
        <v>123.09</v>
      </c>
      <c r="J6" s="101">
        <f t="shared" si="0"/>
        <v>98348.91</v>
      </c>
      <c r="K6" s="98">
        <v>146</v>
      </c>
      <c r="L6" s="98">
        <v>45</v>
      </c>
      <c r="M6" s="98">
        <v>1288</v>
      </c>
      <c r="N6" s="98">
        <v>70</v>
      </c>
      <c r="O6" s="189">
        <f t="shared" si="1"/>
        <v>6.4285714285714288</v>
      </c>
      <c r="P6" s="101">
        <f t="shared" ref="P6:P56" si="26">S6/7</f>
        <v>3.8571428571428572</v>
      </c>
      <c r="Q6" s="102">
        <v>27</v>
      </c>
      <c r="R6" s="102">
        <v>0</v>
      </c>
      <c r="S6" s="101">
        <f t="shared" si="14"/>
        <v>27</v>
      </c>
      <c r="T6" s="102">
        <v>23173.53</v>
      </c>
      <c r="U6" s="102">
        <v>0</v>
      </c>
      <c r="V6" s="101">
        <f t="shared" si="15"/>
        <v>23173.53</v>
      </c>
      <c r="W6" s="102">
        <v>34789.879999999997</v>
      </c>
      <c r="X6" s="102">
        <v>0</v>
      </c>
      <c r="Y6" s="101">
        <f t="shared" si="16"/>
        <v>34789.879999999997</v>
      </c>
      <c r="Z6" s="101">
        <f t="shared" si="17"/>
        <v>40572</v>
      </c>
      <c r="AA6" s="103">
        <f t="shared" si="18"/>
        <v>4.3123758498781299E-2</v>
      </c>
      <c r="AB6" s="101">
        <f t="shared" si="19"/>
        <v>3323.4300000000003</v>
      </c>
      <c r="AC6" s="102">
        <v>13083.659999999996</v>
      </c>
      <c r="AD6" s="103">
        <f t="shared" si="20"/>
        <v>0.37607660618547684</v>
      </c>
      <c r="AE6" s="102">
        <v>3631.7600000000007</v>
      </c>
      <c r="AF6" s="102">
        <v>3000</v>
      </c>
      <c r="AG6" s="102"/>
      <c r="AH6" s="102"/>
      <c r="AI6" s="136">
        <f t="shared" si="21"/>
        <v>750.62758620689647</v>
      </c>
      <c r="AJ6" s="102">
        <v>50</v>
      </c>
      <c r="AK6" s="104">
        <f t="shared" si="22"/>
        <v>231.7353</v>
      </c>
      <c r="AL6" s="105">
        <f t="shared" si="23"/>
        <v>10718.667113793104</v>
      </c>
      <c r="AM6" s="106"/>
      <c r="AN6" s="107">
        <f t="shared" si="7"/>
        <v>1288.514074074074</v>
      </c>
      <c r="AO6" s="108">
        <f t="shared" si="8"/>
        <v>123.09</v>
      </c>
      <c r="AP6" s="108">
        <f t="shared" si="9"/>
        <v>484.57999999999987</v>
      </c>
      <c r="AQ6" s="108">
        <f t="shared" si="24"/>
        <v>134.50962962962964</v>
      </c>
      <c r="AR6" s="108">
        <f t="shared" si="25"/>
        <v>111.11111111111111</v>
      </c>
      <c r="AS6" s="108">
        <f t="array" ref="AS6">_xlfn.IFS(S6=0,AL6,S6&lt;0,AL6/-S6,S6&gt;0,AL6/S6)</f>
        <v>396.98767088122611</v>
      </c>
      <c r="AT6" s="103">
        <f t="shared" ref="AT6:AT56" si="27">IF(AN6=0,0,AS6/AN6)</f>
        <v>0.30809727178688473</v>
      </c>
      <c r="AU6" s="103">
        <f t="shared" ref="AU6:AU56" si="28">IF(AO6=0,0,AS6/AO6)</f>
        <v>3.2251821503064919</v>
      </c>
      <c r="AV6" s="109"/>
      <c r="AW6" s="104">
        <f t="shared" si="12"/>
        <v>317193.14903409965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492</v>
      </c>
      <c r="F7" s="101">
        <v>8</v>
      </c>
      <c r="G7" s="101">
        <v>2</v>
      </c>
      <c r="H7" s="101">
        <v>482</v>
      </c>
      <c r="I7" s="101">
        <v>123.09</v>
      </c>
      <c r="J7" s="101">
        <f t="shared" si="0"/>
        <v>60560.28</v>
      </c>
      <c r="K7" s="98">
        <v>188</v>
      </c>
      <c r="L7" s="98">
        <v>16</v>
      </c>
      <c r="M7" s="98">
        <v>1164</v>
      </c>
      <c r="N7" s="98">
        <v>73</v>
      </c>
      <c r="O7" s="189">
        <f t="shared" si="1"/>
        <v>2.2857142857142856</v>
      </c>
      <c r="P7" s="101">
        <f t="shared" si="26"/>
        <v>1.5714285714285714</v>
      </c>
      <c r="Q7" s="102">
        <v>12</v>
      </c>
      <c r="R7" s="102">
        <v>-1</v>
      </c>
      <c r="S7" s="101">
        <f t="shared" si="14"/>
        <v>11</v>
      </c>
      <c r="T7" s="102">
        <v>9725.7099999999991</v>
      </c>
      <c r="U7" s="102">
        <v>-766</v>
      </c>
      <c r="V7" s="101">
        <f t="shared" si="15"/>
        <v>8959.7099999999991</v>
      </c>
      <c r="W7" s="102">
        <v>14448.41</v>
      </c>
      <c r="X7" s="102">
        <v>-1150</v>
      </c>
      <c r="Y7" s="101">
        <f t="shared" si="16"/>
        <v>13298.41</v>
      </c>
      <c r="Z7" s="101">
        <f t="shared" si="17"/>
        <v>13595.52</v>
      </c>
      <c r="AA7" s="103">
        <f t="shared" si="18"/>
        <v>1.6484029874715814E-2</v>
      </c>
      <c r="AB7" s="101">
        <f t="shared" si="19"/>
        <v>1353.99</v>
      </c>
      <c r="AC7" s="102">
        <v>5039.6299999999992</v>
      </c>
      <c r="AD7" s="103">
        <f t="shared" si="20"/>
        <v>0.37896485369303545</v>
      </c>
      <c r="AE7" s="102">
        <v>1958.92</v>
      </c>
      <c r="AF7" s="102">
        <v>2733</v>
      </c>
      <c r="AG7" s="102"/>
      <c r="AH7" s="102"/>
      <c r="AI7" s="136">
        <f t="shared" si="21"/>
        <v>476.05591651542653</v>
      </c>
      <c r="AJ7" s="102">
        <v>50</v>
      </c>
      <c r="AK7" s="104">
        <f t="shared" si="22"/>
        <v>89.597099999999998</v>
      </c>
      <c r="AL7" s="105">
        <f t="shared" si="23"/>
        <v>1597.2169834845743</v>
      </c>
      <c r="AM7" s="106"/>
      <c r="AN7" s="107">
        <f t="shared" si="7"/>
        <v>1208.9463636363637</v>
      </c>
      <c r="AO7" s="108">
        <f t="shared" si="8"/>
        <v>123.09</v>
      </c>
      <c r="AP7" s="108">
        <f t="shared" si="9"/>
        <v>458.14818181818174</v>
      </c>
      <c r="AQ7" s="108">
        <f t="shared" si="24"/>
        <v>163.24333333333334</v>
      </c>
      <c r="AR7" s="108">
        <f t="shared" si="25"/>
        <v>227.75</v>
      </c>
      <c r="AS7" s="108">
        <f t="array" ref="AS7">_xlfn.IFS(S7=0,AL7,S7&lt;0,AL7/-S7,S7&gt;0,AL7/S7)</f>
        <v>145.2015439531431</v>
      </c>
      <c r="AT7" s="103">
        <f t="shared" si="27"/>
        <v>0.12010586103786648</v>
      </c>
      <c r="AU7" s="103">
        <f t="shared" si="28"/>
        <v>1.1796372081659201</v>
      </c>
      <c r="AV7" s="109"/>
      <c r="AW7" s="104">
        <f t="shared" si="12"/>
        <v>71439.159624946406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616</v>
      </c>
      <c r="F8" s="101">
        <v>34</v>
      </c>
      <c r="G8" s="101">
        <v>12</v>
      </c>
      <c r="H8" s="101">
        <v>570</v>
      </c>
      <c r="I8" s="101">
        <v>123.09</v>
      </c>
      <c r="J8" s="101">
        <f t="shared" si="0"/>
        <v>75823.44</v>
      </c>
      <c r="K8" s="98">
        <v>96</v>
      </c>
      <c r="L8" s="98">
        <v>58</v>
      </c>
      <c r="M8" s="98">
        <v>1357</v>
      </c>
      <c r="N8" s="98">
        <v>70</v>
      </c>
      <c r="O8" s="189">
        <f t="shared" si="1"/>
        <v>8.2857142857142865</v>
      </c>
      <c r="P8" s="101">
        <f t="shared" si="26"/>
        <v>5</v>
      </c>
      <c r="Q8" s="102">
        <v>35</v>
      </c>
      <c r="R8" s="102">
        <v>0</v>
      </c>
      <c r="S8" s="101">
        <f t="shared" si="14"/>
        <v>35</v>
      </c>
      <c r="T8" s="102">
        <v>30893.59</v>
      </c>
      <c r="U8" s="102">
        <v>0</v>
      </c>
      <c r="V8" s="101">
        <f t="shared" si="15"/>
        <v>30893.59</v>
      </c>
      <c r="W8" s="102">
        <v>46658.16</v>
      </c>
      <c r="X8" s="102">
        <v>0</v>
      </c>
      <c r="Y8" s="101">
        <f t="shared" si="16"/>
        <v>46658.16</v>
      </c>
      <c r="Z8" s="101">
        <f t="shared" si="17"/>
        <v>55094.2</v>
      </c>
      <c r="AA8" s="103">
        <f t="shared" si="18"/>
        <v>5.7835072263471385E-2</v>
      </c>
      <c r="AB8" s="101">
        <f t="shared" si="19"/>
        <v>4308.1500000000005</v>
      </c>
      <c r="AC8" s="102">
        <v>17754.190000000002</v>
      </c>
      <c r="AD8" s="103">
        <f t="shared" si="20"/>
        <v>0.38051629125537745</v>
      </c>
      <c r="AE8" s="102">
        <v>4635.2099999999991</v>
      </c>
      <c r="AF8" s="102">
        <v>6000</v>
      </c>
      <c r="AG8" s="102"/>
      <c r="AH8" s="102"/>
      <c r="AI8" s="136">
        <f t="shared" si="21"/>
        <v>562.97068965517246</v>
      </c>
      <c r="AJ8" s="102">
        <v>0</v>
      </c>
      <c r="AK8" s="104">
        <f t="shared" si="22"/>
        <v>308.9359</v>
      </c>
      <c r="AL8" s="105">
        <f t="shared" si="23"/>
        <v>13088.703410344828</v>
      </c>
      <c r="AM8" s="106"/>
      <c r="AN8" s="107">
        <f t="shared" si="7"/>
        <v>1333.0902857142858</v>
      </c>
      <c r="AO8" s="108">
        <f t="shared" si="8"/>
        <v>123.09</v>
      </c>
      <c r="AP8" s="108">
        <f t="shared" si="9"/>
        <v>507.2625714285715</v>
      </c>
      <c r="AQ8" s="108">
        <f t="shared" si="24"/>
        <v>132.43457142857142</v>
      </c>
      <c r="AR8" s="108">
        <f t="shared" si="25"/>
        <v>171.42857142857142</v>
      </c>
      <c r="AS8" s="108">
        <f t="array" ref="AS8">_xlfn.IFS(S8=0,AL8,S8&lt;0,AL8/-S8,S8&gt;0,AL8/S8)</f>
        <v>373.96295458128077</v>
      </c>
      <c r="AT8" s="103">
        <f t="shared" si="27"/>
        <v>0.28052335133543255</v>
      </c>
      <c r="AU8" s="103">
        <f t="shared" si="28"/>
        <v>3.0381262050636182</v>
      </c>
      <c r="AV8" s="109"/>
      <c r="AW8" s="104">
        <f t="shared" si="12"/>
        <v>230361.18002206896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12</v>
      </c>
      <c r="F9" s="101">
        <v>7</v>
      </c>
      <c r="G9" s="101">
        <v>5</v>
      </c>
      <c r="H9" s="101"/>
      <c r="I9" s="101">
        <v>169.89</v>
      </c>
      <c r="J9" s="101">
        <f t="shared" si="0"/>
        <v>2038.6799999999998</v>
      </c>
      <c r="K9" s="98">
        <v>8</v>
      </c>
      <c r="L9" s="98">
        <v>12</v>
      </c>
      <c r="M9" s="98">
        <v>1398</v>
      </c>
      <c r="N9" s="98">
        <v>75</v>
      </c>
      <c r="O9" s="189">
        <f t="shared" si="1"/>
        <v>1.7142857142857142</v>
      </c>
      <c r="P9" s="101">
        <f t="shared" si="26"/>
        <v>1.5714285714285714</v>
      </c>
      <c r="Q9" s="102">
        <v>12</v>
      </c>
      <c r="R9" s="102">
        <v>-1</v>
      </c>
      <c r="S9" s="101">
        <f t="shared" si="14"/>
        <v>11</v>
      </c>
      <c r="T9" s="102">
        <v>12201.79</v>
      </c>
      <c r="U9" s="102">
        <v>-911</v>
      </c>
      <c r="V9" s="101">
        <f t="shared" si="15"/>
        <v>11290.79</v>
      </c>
      <c r="W9" s="102">
        <v>17051.34</v>
      </c>
      <c r="X9" s="102">
        <v>-1398</v>
      </c>
      <c r="Y9" s="101">
        <f t="shared" si="16"/>
        <v>15653.34</v>
      </c>
      <c r="Z9" s="101">
        <f t="shared" si="17"/>
        <v>12582</v>
      </c>
      <c r="AA9" s="103">
        <f t="shared" si="18"/>
        <v>1.9403080834406825E-2</v>
      </c>
      <c r="AB9" s="101">
        <f t="shared" si="19"/>
        <v>1868.79</v>
      </c>
      <c r="AC9" s="102">
        <v>5887.2800000000007</v>
      </c>
      <c r="AD9" s="103">
        <f t="shared" si="20"/>
        <v>0.37610375804780327</v>
      </c>
      <c r="AE9" s="102">
        <v>1900.13</v>
      </c>
      <c r="AF9" s="102">
        <v>0</v>
      </c>
      <c r="AG9" s="102"/>
      <c r="AH9" s="102"/>
      <c r="AI9" s="136">
        <f t="shared" si="21"/>
        <v>0</v>
      </c>
      <c r="AJ9" s="102">
        <v>0</v>
      </c>
      <c r="AK9" s="104">
        <f t="shared" si="22"/>
        <v>112.90790000000001</v>
      </c>
      <c r="AL9" s="105">
        <f t="shared" si="23"/>
        <v>5884.2320999999984</v>
      </c>
      <c r="AM9" s="106"/>
      <c r="AN9" s="107">
        <f t="shared" si="7"/>
        <v>1423.0309090909091</v>
      </c>
      <c r="AO9" s="108">
        <f t="shared" si="8"/>
        <v>169.89</v>
      </c>
      <c r="AP9" s="108">
        <f t="shared" si="9"/>
        <v>535.20727272727277</v>
      </c>
      <c r="AQ9" s="108">
        <f t="shared" si="24"/>
        <v>158.34416666666667</v>
      </c>
      <c r="AR9" s="108">
        <f t="shared" si="25"/>
        <v>0</v>
      </c>
      <c r="AS9" s="108">
        <f t="array" ref="AS9">_xlfn.IFS(S9=0,AL9,S9&lt;0,AL9/-S9,S9&gt;0,AL9/S9)</f>
        <v>534.93019090909081</v>
      </c>
      <c r="AT9" s="103">
        <f t="shared" si="27"/>
        <v>0.37590904560943539</v>
      </c>
      <c r="AU9" s="103">
        <f t="shared" si="28"/>
        <v>3.1486855665965674</v>
      </c>
      <c r="AV9" s="109"/>
      <c r="AW9" s="104">
        <f t="shared" si="12"/>
        <v>6419.1622909090893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10</v>
      </c>
      <c r="F10" s="101"/>
      <c r="G10" s="101"/>
      <c r="H10" s="101">
        <v>10</v>
      </c>
      <c r="I10" s="101">
        <v>169.89</v>
      </c>
      <c r="J10" s="101">
        <f t="shared" si="0"/>
        <v>1698.8999999999999</v>
      </c>
      <c r="K10" s="98">
        <v>72</v>
      </c>
      <c r="L10" s="98">
        <v>1</v>
      </c>
      <c r="M10" s="98">
        <v>981</v>
      </c>
      <c r="N10" s="98">
        <v>100</v>
      </c>
      <c r="O10" s="189">
        <f t="shared" si="1"/>
        <v>0.14285714285714285</v>
      </c>
      <c r="P10" s="101">
        <f t="shared" si="26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1381</v>
      </c>
      <c r="U10" s="102">
        <v>0</v>
      </c>
      <c r="V10" s="101">
        <f t="shared" si="15"/>
        <v>1381</v>
      </c>
      <c r="W10" s="102">
        <v>2017</v>
      </c>
      <c r="X10" s="102">
        <v>0</v>
      </c>
      <c r="Y10" s="101">
        <f t="shared" si="16"/>
        <v>2017</v>
      </c>
      <c r="Z10" s="101">
        <f t="shared" si="17"/>
        <v>981</v>
      </c>
      <c r="AA10" s="103">
        <f t="shared" si="18"/>
        <v>2.5001701900679704E-3</v>
      </c>
      <c r="AB10" s="101">
        <f t="shared" si="19"/>
        <v>339.78</v>
      </c>
      <c r="AC10" s="102">
        <v>766.23</v>
      </c>
      <c r="AD10" s="103">
        <f t="shared" si="20"/>
        <v>0.37988596926127915</v>
      </c>
      <c r="AE10" s="102">
        <v>265.02000000000004</v>
      </c>
      <c r="AF10" s="102">
        <v>0</v>
      </c>
      <c r="AG10" s="102"/>
      <c r="AH10" s="102"/>
      <c r="AI10" s="136">
        <f t="shared" si="21"/>
        <v>9.876678765880218</v>
      </c>
      <c r="AJ10" s="102">
        <v>0</v>
      </c>
      <c r="AK10" s="104">
        <f t="shared" si="22"/>
        <v>13.81</v>
      </c>
      <c r="AL10" s="105">
        <f t="shared" si="23"/>
        <v>622.28332123411985</v>
      </c>
      <c r="AM10" s="106"/>
      <c r="AN10" s="107">
        <f t="shared" si="7"/>
        <v>1008.5</v>
      </c>
      <c r="AO10" s="108">
        <f t="shared" si="8"/>
        <v>169.89</v>
      </c>
      <c r="AP10" s="108">
        <f t="shared" si="9"/>
        <v>383.11500000000001</v>
      </c>
      <c r="AQ10" s="108">
        <f t="shared" si="24"/>
        <v>132.51000000000002</v>
      </c>
      <c r="AR10" s="108">
        <f t="shared" si="25"/>
        <v>0</v>
      </c>
      <c r="AS10" s="108">
        <f t="array" ref="AS10">_xlfn.IFS(S10=0,AL10,S10&lt;0,AL10/-S10,S10&gt;0,AL10/S10)</f>
        <v>311.14166061705993</v>
      </c>
      <c r="AT10" s="103">
        <f t="shared" si="27"/>
        <v>0.3085192470174119</v>
      </c>
      <c r="AU10" s="103">
        <f t="shared" si="28"/>
        <v>1.8314301054627109</v>
      </c>
      <c r="AV10" s="109"/>
      <c r="AW10" s="104">
        <f t="shared" si="12"/>
        <v>3111.4166061705992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4</v>
      </c>
      <c r="F11" s="101">
        <v>3</v>
      </c>
      <c r="G11" s="101"/>
      <c r="H11" s="101">
        <v>1</v>
      </c>
      <c r="I11" s="101">
        <v>169.89</v>
      </c>
      <c r="J11" s="101">
        <f t="shared" si="0"/>
        <v>679.56</v>
      </c>
      <c r="K11" s="98">
        <v>8</v>
      </c>
      <c r="L11" s="98">
        <v>3</v>
      </c>
      <c r="M11" s="98">
        <v>927</v>
      </c>
      <c r="N11" s="98">
        <v>50</v>
      </c>
      <c r="O11" s="189">
        <f t="shared" si="1"/>
        <v>0.42857142857142855</v>
      </c>
      <c r="P11" s="101">
        <f t="shared" si="26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664</v>
      </c>
      <c r="U11" s="102">
        <v>0</v>
      </c>
      <c r="V11" s="101">
        <f t="shared" si="15"/>
        <v>664</v>
      </c>
      <c r="W11" s="102">
        <v>927</v>
      </c>
      <c r="X11" s="102">
        <v>0</v>
      </c>
      <c r="Y11" s="101">
        <f t="shared" si="16"/>
        <v>927</v>
      </c>
      <c r="Z11" s="101">
        <f t="shared" si="17"/>
        <v>1390.5</v>
      </c>
      <c r="AA11" s="103">
        <f t="shared" si="18"/>
        <v>1.1490618573093746E-3</v>
      </c>
      <c r="AB11" s="101">
        <f t="shared" si="19"/>
        <v>169.89</v>
      </c>
      <c r="AC11" s="102">
        <v>359.15999999999997</v>
      </c>
      <c r="AD11" s="103">
        <f t="shared" si="20"/>
        <v>0.38744336569579285</v>
      </c>
      <c r="AE11" s="102">
        <v>246.57</v>
      </c>
      <c r="AF11" s="102">
        <v>0</v>
      </c>
      <c r="AG11" s="102"/>
      <c r="AH11" s="102"/>
      <c r="AI11" s="136">
        <f t="shared" si="21"/>
        <v>0.9876678765880218</v>
      </c>
      <c r="AJ11" s="102">
        <v>0</v>
      </c>
      <c r="AK11" s="104">
        <f t="shared" si="22"/>
        <v>6.6400000000000006</v>
      </c>
      <c r="AL11" s="105">
        <f t="shared" si="23"/>
        <v>143.75233212341203</v>
      </c>
      <c r="AM11" s="106"/>
      <c r="AN11" s="107">
        <f t="shared" si="7"/>
        <v>927</v>
      </c>
      <c r="AO11" s="108">
        <f t="shared" si="8"/>
        <v>169.89</v>
      </c>
      <c r="AP11" s="108">
        <f t="shared" si="9"/>
        <v>359.15999999999997</v>
      </c>
      <c r="AQ11" s="108">
        <f t="shared" si="24"/>
        <v>246.57</v>
      </c>
      <c r="AR11" s="108">
        <f t="shared" si="25"/>
        <v>0</v>
      </c>
      <c r="AS11" s="108">
        <f t="array" ref="AS11">_xlfn.IFS(S11=0,AL11,S11&lt;0,AL11/-S11,S11&gt;0,AL11/S11)</f>
        <v>143.75233212341203</v>
      </c>
      <c r="AT11" s="103">
        <f t="shared" si="27"/>
        <v>0.15507263443733768</v>
      </c>
      <c r="AU11" s="103">
        <f t="shared" si="28"/>
        <v>0.84614946214263376</v>
      </c>
      <c r="AV11" s="109"/>
      <c r="AW11" s="104">
        <f t="shared" si="12"/>
        <v>575.00932849364813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</v>
      </c>
      <c r="F12" s="101"/>
      <c r="G12" s="101"/>
      <c r="H12" s="101">
        <v>1</v>
      </c>
      <c r="I12" s="101">
        <v>169.89</v>
      </c>
      <c r="J12" s="101">
        <f t="shared" si="0"/>
        <v>169.89</v>
      </c>
      <c r="K12" s="98">
        <v>999</v>
      </c>
      <c r="L12" s="98">
        <v>1</v>
      </c>
      <c r="M12" s="98">
        <v>1055</v>
      </c>
      <c r="N12" s="98">
        <v>0</v>
      </c>
      <c r="O12" s="189">
        <f t="shared" si="1"/>
        <v>0.14285714285714285</v>
      </c>
      <c r="P12" s="101">
        <f t="shared" si="26"/>
        <v>0.14285714285714285</v>
      </c>
      <c r="Q12" s="102">
        <v>1</v>
      </c>
      <c r="R12" s="102">
        <v>0</v>
      </c>
      <c r="S12" s="101">
        <f t="shared" si="14"/>
        <v>1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16"/>
        <v>0</v>
      </c>
      <c r="Z12" s="101">
        <f t="shared" si="17"/>
        <v>0</v>
      </c>
      <c r="AA12" s="103">
        <f t="shared" si="18"/>
        <v>0</v>
      </c>
      <c r="AB12" s="101">
        <f t="shared" si="19"/>
        <v>169.89</v>
      </c>
      <c r="AC12" s="102">
        <v>-471.58</v>
      </c>
      <c r="AD12" s="103">
        <f t="shared" si="20"/>
        <v>0</v>
      </c>
      <c r="AE12" s="102">
        <v>81.33</v>
      </c>
      <c r="AF12" s="102">
        <v>0</v>
      </c>
      <c r="AG12" s="102"/>
      <c r="AH12" s="102"/>
      <c r="AI12" s="136">
        <f t="shared" si="21"/>
        <v>0.9876678765880218</v>
      </c>
      <c r="AJ12" s="102">
        <v>0</v>
      </c>
      <c r="AK12" s="104">
        <f t="shared" si="22"/>
        <v>0</v>
      </c>
      <c r="AL12" s="105">
        <f t="shared" si="23"/>
        <v>219.37233212341198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-471.58</v>
      </c>
      <c r="AQ12" s="108">
        <f t="shared" si="24"/>
        <v>81.33</v>
      </c>
      <c r="AR12" s="108">
        <f t="shared" si="25"/>
        <v>0</v>
      </c>
      <c r="AS12" s="108">
        <f t="array" ref="AS12">_xlfn.IFS(S12=0,AL12,S12&lt;0,AL12/-S12,S12&gt;0,AL12/S12)</f>
        <v>219.37233212341198</v>
      </c>
      <c r="AT12" s="103">
        <f t="shared" si="27"/>
        <v>0</v>
      </c>
      <c r="AU12" s="103">
        <f t="shared" si="28"/>
        <v>1.2912610049055977</v>
      </c>
      <c r="AV12" s="109"/>
      <c r="AW12" s="104">
        <f t="shared" si="12"/>
        <v>219.37233212341198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6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0</v>
      </c>
      <c r="AL13" s="105">
        <f t="shared" si="23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4"/>
        <v>0</v>
      </c>
      <c r="AR13" s="108">
        <f t="shared" si="25"/>
        <v>0</v>
      </c>
      <c r="AS13" s="108">
        <f t="array" ref="AS13">_xlfn.IFS(S13=0,AL13,S13&lt;0,AL13/-S13,S13&gt;0,AL13/S13)</f>
        <v>0</v>
      </c>
      <c r="AT13" s="103">
        <f t="shared" si="27"/>
        <v>0</v>
      </c>
      <c r="AU13" s="103">
        <f t="shared" si="28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20</v>
      </c>
      <c r="F14" s="101">
        <v>2</v>
      </c>
      <c r="G14" s="101">
        <v>1</v>
      </c>
      <c r="H14" s="101">
        <v>17</v>
      </c>
      <c r="I14" s="101">
        <v>169.89</v>
      </c>
      <c r="J14" s="101">
        <f t="shared" si="0"/>
        <v>3397.7999999999997</v>
      </c>
      <c r="K14" s="98">
        <v>58</v>
      </c>
      <c r="L14" s="98">
        <v>6</v>
      </c>
      <c r="M14" s="98">
        <v>1176</v>
      </c>
      <c r="N14" s="98">
        <v>60</v>
      </c>
      <c r="O14" s="189">
        <f t="shared" si="1"/>
        <v>0.8571428571428571</v>
      </c>
      <c r="P14" s="101">
        <f t="shared" si="26"/>
        <v>0.8571428571428571</v>
      </c>
      <c r="Q14" s="102">
        <v>6</v>
      </c>
      <c r="R14" s="102">
        <v>0</v>
      </c>
      <c r="S14" s="101">
        <f t="shared" si="14"/>
        <v>6</v>
      </c>
      <c r="T14" s="102">
        <v>4932</v>
      </c>
      <c r="U14" s="102">
        <v>0</v>
      </c>
      <c r="V14" s="101">
        <f t="shared" si="15"/>
        <v>4932</v>
      </c>
      <c r="W14" s="102">
        <v>7224</v>
      </c>
      <c r="X14" s="102">
        <v>0</v>
      </c>
      <c r="Y14" s="101">
        <f t="shared" si="16"/>
        <v>7224</v>
      </c>
      <c r="Z14" s="101">
        <f t="shared" si="17"/>
        <v>4233.6000000000004</v>
      </c>
      <c r="AA14" s="103">
        <f t="shared" si="18"/>
        <v>8.9545014640808225E-3</v>
      </c>
      <c r="AB14" s="101">
        <f t="shared" si="19"/>
        <v>1019.3399999999999</v>
      </c>
      <c r="AC14" s="102">
        <v>2667.8500000000004</v>
      </c>
      <c r="AD14" s="103">
        <f t="shared" si="20"/>
        <v>0.3693037098560355</v>
      </c>
      <c r="AE14" s="102">
        <v>1072.95</v>
      </c>
      <c r="AF14" s="102">
        <v>0</v>
      </c>
      <c r="AG14" s="102"/>
      <c r="AH14" s="102"/>
      <c r="AI14" s="136">
        <f t="shared" si="21"/>
        <v>16.790353901996372</v>
      </c>
      <c r="AJ14" s="102">
        <v>0</v>
      </c>
      <c r="AK14" s="104">
        <f t="shared" si="22"/>
        <v>49.32</v>
      </c>
      <c r="AL14" s="105">
        <f t="shared" si="23"/>
        <v>2397.7496460980033</v>
      </c>
      <c r="AM14" s="106"/>
      <c r="AN14" s="107">
        <f t="shared" si="7"/>
        <v>1204</v>
      </c>
      <c r="AO14" s="108">
        <f t="shared" si="8"/>
        <v>169.89</v>
      </c>
      <c r="AP14" s="108">
        <f t="shared" si="9"/>
        <v>444.64166666666671</v>
      </c>
      <c r="AQ14" s="108">
        <f t="shared" si="24"/>
        <v>178.82500000000002</v>
      </c>
      <c r="AR14" s="108">
        <f t="shared" si="25"/>
        <v>0</v>
      </c>
      <c r="AS14" s="108">
        <f t="array" ref="AS14">_xlfn.IFS(S14=0,AL14,S14&lt;0,AL14/-S14,S14&gt;0,AL14/S14)</f>
        <v>399.62494101633388</v>
      </c>
      <c r="AT14" s="103">
        <f t="shared" si="27"/>
        <v>0.33191440283748663</v>
      </c>
      <c r="AU14" s="103">
        <f t="shared" si="28"/>
        <v>2.3522569957992459</v>
      </c>
      <c r="AV14" s="109"/>
      <c r="AW14" s="104">
        <f t="shared" si="12"/>
        <v>7992.4988203266776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2</v>
      </c>
      <c r="F15" s="101">
        <v>2</v>
      </c>
      <c r="G15" s="101"/>
      <c r="H15" s="101"/>
      <c r="I15" s="101">
        <v>169.89</v>
      </c>
      <c r="J15" s="101">
        <f t="shared" si="0"/>
        <v>339.78</v>
      </c>
      <c r="K15" s="98">
        <v>999</v>
      </c>
      <c r="L15" s="98">
        <v>2</v>
      </c>
      <c r="M15" s="98">
        <v>1176</v>
      </c>
      <c r="N15" s="98">
        <v>100</v>
      </c>
      <c r="O15" s="189">
        <f t="shared" si="1"/>
        <v>0.2857142857142857</v>
      </c>
      <c r="P15" s="101">
        <f t="shared" si="26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807</v>
      </c>
      <c r="U15" s="102">
        <v>0</v>
      </c>
      <c r="V15" s="101">
        <f t="shared" si="15"/>
        <v>807</v>
      </c>
      <c r="W15" s="102">
        <v>1176</v>
      </c>
      <c r="X15" s="102">
        <v>0</v>
      </c>
      <c r="Y15" s="101">
        <f t="shared" si="16"/>
        <v>1176</v>
      </c>
      <c r="Z15" s="101">
        <f t="shared" si="17"/>
        <v>2352</v>
      </c>
      <c r="AA15" s="103">
        <f t="shared" si="18"/>
        <v>1.4577095406643199E-3</v>
      </c>
      <c r="AB15" s="101">
        <f t="shared" si="19"/>
        <v>169.89</v>
      </c>
      <c r="AC15" s="102">
        <v>417.77</v>
      </c>
      <c r="AD15" s="103">
        <f t="shared" si="20"/>
        <v>0.35524659863945579</v>
      </c>
      <c r="AE15" s="102">
        <v>167.74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8.07</v>
      </c>
      <c r="AL15" s="105">
        <f t="shared" si="23"/>
        <v>412.53000000000003</v>
      </c>
      <c r="AM15" s="106"/>
      <c r="AN15" s="107">
        <f t="shared" si="7"/>
        <v>1176</v>
      </c>
      <c r="AO15" s="108">
        <f t="shared" si="8"/>
        <v>169.89</v>
      </c>
      <c r="AP15" s="108">
        <f t="shared" si="9"/>
        <v>417.77</v>
      </c>
      <c r="AQ15" s="108">
        <f t="shared" si="24"/>
        <v>167.74</v>
      </c>
      <c r="AR15" s="108">
        <f t="shared" si="25"/>
        <v>0</v>
      </c>
      <c r="AS15" s="108">
        <f t="array" ref="AS15">_xlfn.IFS(S15=0,AL15,S15&lt;0,AL15/-S15,S15&gt;0,AL15/S15)</f>
        <v>412.53000000000003</v>
      </c>
      <c r="AT15" s="103">
        <f t="shared" si="27"/>
        <v>0.35079081632653064</v>
      </c>
      <c r="AU15" s="103">
        <f t="shared" si="28"/>
        <v>2.4282182588733892</v>
      </c>
      <c r="AV15" s="109"/>
      <c r="AW15" s="104">
        <f t="shared" si="12"/>
        <v>825.06000000000006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95</v>
      </c>
      <c r="F16" s="101">
        <v>13</v>
      </c>
      <c r="G16" s="101">
        <v>3</v>
      </c>
      <c r="H16" s="101">
        <v>79</v>
      </c>
      <c r="I16" s="101">
        <v>169.89</v>
      </c>
      <c r="J16" s="101">
        <f t="shared" si="0"/>
        <v>16139.55</v>
      </c>
      <c r="K16" s="98">
        <v>42</v>
      </c>
      <c r="L16" s="98">
        <v>27</v>
      </c>
      <c r="M16" s="98">
        <v>1344</v>
      </c>
      <c r="N16" s="98">
        <v>61</v>
      </c>
      <c r="O16" s="189">
        <f t="shared" si="1"/>
        <v>3.8571428571428572</v>
      </c>
      <c r="P16" s="101">
        <f t="shared" si="26"/>
        <v>2.1428571428571428</v>
      </c>
      <c r="Q16" s="102">
        <v>15</v>
      </c>
      <c r="R16" s="102">
        <v>0</v>
      </c>
      <c r="S16" s="101">
        <f t="shared" si="14"/>
        <v>15</v>
      </c>
      <c r="T16" s="102">
        <v>13588.400000000001</v>
      </c>
      <c r="U16" s="102">
        <v>0</v>
      </c>
      <c r="V16" s="101">
        <f t="shared" si="15"/>
        <v>13588.400000000001</v>
      </c>
      <c r="W16" s="102">
        <v>20255.78</v>
      </c>
      <c r="X16" s="102">
        <v>0</v>
      </c>
      <c r="Y16" s="101">
        <f t="shared" si="16"/>
        <v>20255.78</v>
      </c>
      <c r="Z16" s="101">
        <f t="shared" si="17"/>
        <v>22135.68</v>
      </c>
      <c r="AA16" s="103">
        <f t="shared" si="18"/>
        <v>2.5108030407821016E-2</v>
      </c>
      <c r="AB16" s="101">
        <f t="shared" si="19"/>
        <v>2548.35</v>
      </c>
      <c r="AC16" s="102">
        <v>7621.5</v>
      </c>
      <c r="AD16" s="103">
        <f t="shared" si="20"/>
        <v>0.37626297284034488</v>
      </c>
      <c r="AE16" s="102">
        <v>2405.3599999999992</v>
      </c>
      <c r="AF16" s="102">
        <v>3000</v>
      </c>
      <c r="AG16" s="102"/>
      <c r="AH16" s="102"/>
      <c r="AI16" s="136">
        <f t="shared" si="21"/>
        <v>78.025762250453724</v>
      </c>
      <c r="AJ16" s="102">
        <v>0</v>
      </c>
      <c r="AK16" s="104">
        <f t="shared" si="22"/>
        <v>135.88400000000001</v>
      </c>
      <c r="AL16" s="105">
        <f t="shared" si="23"/>
        <v>4466.6602377495474</v>
      </c>
      <c r="AM16" s="106"/>
      <c r="AN16" s="107">
        <f t="shared" si="7"/>
        <v>1350.3853333333332</v>
      </c>
      <c r="AO16" s="108">
        <f t="shared" si="8"/>
        <v>169.89</v>
      </c>
      <c r="AP16" s="108">
        <f t="shared" si="9"/>
        <v>508.1</v>
      </c>
      <c r="AQ16" s="108">
        <f t="shared" si="24"/>
        <v>160.35733333333329</v>
      </c>
      <c r="AR16" s="108">
        <f t="shared" si="25"/>
        <v>200</v>
      </c>
      <c r="AS16" s="108">
        <f t="array" ref="AS16">_xlfn.IFS(S16=0,AL16,S16&lt;0,AL16/-S16,S16&gt;0,AL16/S16)</f>
        <v>297.77734918330316</v>
      </c>
      <c r="AT16" s="103">
        <f t="shared" si="27"/>
        <v>0.22051287275777817</v>
      </c>
      <c r="AU16" s="103">
        <f t="shared" si="28"/>
        <v>1.7527656082365246</v>
      </c>
      <c r="AV16" s="109"/>
      <c r="AW16" s="104">
        <f t="shared" si="12"/>
        <v>28288.8481724138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90</v>
      </c>
      <c r="F17" s="101">
        <v>32</v>
      </c>
      <c r="G17" s="101">
        <v>12</v>
      </c>
      <c r="H17" s="101">
        <v>46</v>
      </c>
      <c r="I17" s="101">
        <v>169.89</v>
      </c>
      <c r="J17" s="101">
        <f t="shared" si="0"/>
        <v>15290.099999999999</v>
      </c>
      <c r="K17" s="98">
        <v>20</v>
      </c>
      <c r="L17" s="98">
        <v>47</v>
      </c>
      <c r="M17" s="98">
        <v>1348</v>
      </c>
      <c r="N17" s="98">
        <v>45</v>
      </c>
      <c r="O17" s="189">
        <f t="shared" si="1"/>
        <v>6.7142857142857144</v>
      </c>
      <c r="P17" s="101">
        <f t="shared" si="26"/>
        <v>2.5714285714285716</v>
      </c>
      <c r="Q17" s="102">
        <v>18</v>
      </c>
      <c r="R17" s="102">
        <v>0</v>
      </c>
      <c r="S17" s="101">
        <f t="shared" si="14"/>
        <v>18</v>
      </c>
      <c r="T17" s="102">
        <v>16816.580000000002</v>
      </c>
      <c r="U17" s="102">
        <v>0</v>
      </c>
      <c r="V17" s="101">
        <f t="shared" si="15"/>
        <v>16816.580000000002</v>
      </c>
      <c r="W17" s="102">
        <v>24542.93</v>
      </c>
      <c r="X17" s="102">
        <v>0</v>
      </c>
      <c r="Y17" s="101">
        <f t="shared" si="16"/>
        <v>24542.93</v>
      </c>
      <c r="Z17" s="101">
        <f t="shared" si="17"/>
        <v>28510.2</v>
      </c>
      <c r="AA17" s="103">
        <f t="shared" si="18"/>
        <v>3.0422162599367822E-2</v>
      </c>
      <c r="AB17" s="101">
        <f t="shared" si="19"/>
        <v>3058.0199999999995</v>
      </c>
      <c r="AC17" s="102">
        <v>9300.1</v>
      </c>
      <c r="AD17" s="103">
        <f t="shared" si="20"/>
        <v>0.37893193681439014</v>
      </c>
      <c r="AE17" s="102">
        <v>3148.9999999999991</v>
      </c>
      <c r="AF17" s="102">
        <v>6000</v>
      </c>
      <c r="AG17" s="102"/>
      <c r="AH17" s="102"/>
      <c r="AI17" s="136">
        <f t="shared" si="21"/>
        <v>45.432722323048999</v>
      </c>
      <c r="AJ17" s="102">
        <v>0</v>
      </c>
      <c r="AK17" s="104">
        <f t="shared" si="22"/>
        <v>168.16580000000002</v>
      </c>
      <c r="AL17" s="105">
        <f t="shared" si="23"/>
        <v>2822.2114776769522</v>
      </c>
      <c r="AM17" s="106"/>
      <c r="AN17" s="107">
        <f t="shared" si="7"/>
        <v>1363.4961111111111</v>
      </c>
      <c r="AO17" s="108">
        <f t="shared" si="8"/>
        <v>169.89</v>
      </c>
      <c r="AP17" s="108">
        <f t="shared" si="9"/>
        <v>516.67222222222222</v>
      </c>
      <c r="AQ17" s="108">
        <f t="shared" si="24"/>
        <v>174.9444444444444</v>
      </c>
      <c r="AR17" s="108">
        <f t="shared" si="25"/>
        <v>333.33333333333331</v>
      </c>
      <c r="AS17" s="108">
        <f t="array" ref="AS17">_xlfn.IFS(S17=0,AL17,S17&lt;0,AL17/-S17,S17&gt;0,AL17/S17)</f>
        <v>156.78952653760845</v>
      </c>
      <c r="AT17" s="103">
        <f t="shared" si="27"/>
        <v>0.11499081314565751</v>
      </c>
      <c r="AU17" s="103">
        <f t="shared" si="28"/>
        <v>0.92288849571845588</v>
      </c>
      <c r="AV17" s="109"/>
      <c r="AW17" s="104">
        <f t="shared" si="12"/>
        <v>14111.057388384761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89</v>
      </c>
      <c r="F18" s="101">
        <v>13</v>
      </c>
      <c r="G18" s="101">
        <v>7</v>
      </c>
      <c r="H18" s="101">
        <v>69</v>
      </c>
      <c r="I18" s="101">
        <v>169.89</v>
      </c>
      <c r="J18" s="101">
        <f t="shared" si="0"/>
        <v>15120.21</v>
      </c>
      <c r="K18" s="98">
        <v>30</v>
      </c>
      <c r="L18" s="98">
        <v>22</v>
      </c>
      <c r="M18" s="98">
        <v>1329</v>
      </c>
      <c r="N18" s="98">
        <v>45</v>
      </c>
      <c r="O18" s="189">
        <f t="shared" si="1"/>
        <v>3.1428571428571428</v>
      </c>
      <c r="P18" s="101">
        <f t="shared" si="26"/>
        <v>1.7142857142857142</v>
      </c>
      <c r="Q18" s="102">
        <v>12</v>
      </c>
      <c r="R18" s="102">
        <v>0</v>
      </c>
      <c r="S18" s="101">
        <f t="shared" si="14"/>
        <v>12</v>
      </c>
      <c r="T18" s="102">
        <v>10480</v>
      </c>
      <c r="U18" s="102">
        <v>0</v>
      </c>
      <c r="V18" s="101">
        <f t="shared" si="15"/>
        <v>10480</v>
      </c>
      <c r="W18" s="102">
        <v>16146</v>
      </c>
      <c r="X18" s="102">
        <v>0</v>
      </c>
      <c r="Y18" s="101">
        <f t="shared" si="16"/>
        <v>16146</v>
      </c>
      <c r="Z18" s="101">
        <f t="shared" si="17"/>
        <v>13157.1</v>
      </c>
      <c r="AA18" s="103">
        <f t="shared" si="18"/>
        <v>2.0013757009835129E-2</v>
      </c>
      <c r="AB18" s="101">
        <f t="shared" si="19"/>
        <v>2038.6799999999998</v>
      </c>
      <c r="AC18" s="102">
        <v>6134.6900000000023</v>
      </c>
      <c r="AD18" s="103">
        <f t="shared" si="20"/>
        <v>0.37995107147281076</v>
      </c>
      <c r="AE18" s="102">
        <v>2256.6400000000003</v>
      </c>
      <c r="AF18" s="102">
        <v>1000</v>
      </c>
      <c r="AG18" s="102"/>
      <c r="AH18" s="102"/>
      <c r="AI18" s="136">
        <f t="shared" si="21"/>
        <v>68.149083484573495</v>
      </c>
      <c r="AJ18" s="102">
        <v>0</v>
      </c>
      <c r="AK18" s="104">
        <f t="shared" si="22"/>
        <v>104.8</v>
      </c>
      <c r="AL18" s="105">
        <f t="shared" si="23"/>
        <v>4543.0409165154233</v>
      </c>
      <c r="AM18" s="106"/>
      <c r="AN18" s="107">
        <f t="shared" si="7"/>
        <v>1345.5</v>
      </c>
      <c r="AO18" s="108">
        <f t="shared" si="8"/>
        <v>169.89</v>
      </c>
      <c r="AP18" s="108">
        <f t="shared" si="9"/>
        <v>511.22416666666686</v>
      </c>
      <c r="AQ18" s="108">
        <f t="shared" si="24"/>
        <v>188.05333333333337</v>
      </c>
      <c r="AR18" s="108">
        <f t="shared" si="25"/>
        <v>83.333333333333329</v>
      </c>
      <c r="AS18" s="108">
        <f t="array" ref="AS18">_xlfn.IFS(S18=0,AL18,S18&lt;0,AL18/-S18,S18&gt;0,AL18/S18)</f>
        <v>378.58674304295192</v>
      </c>
      <c r="AT18" s="103">
        <f t="shared" si="27"/>
        <v>0.28137253291932512</v>
      </c>
      <c r="AU18" s="103">
        <f t="shared" si="28"/>
        <v>2.2284227620398607</v>
      </c>
      <c r="AV18" s="109"/>
      <c r="AW18" s="104">
        <f t="shared" si="12"/>
        <v>33694.220130822723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3</v>
      </c>
      <c r="F19" s="101">
        <v>1</v>
      </c>
      <c r="G19" s="101">
        <v>2</v>
      </c>
      <c r="H19" s="101"/>
      <c r="I19" s="101">
        <v>129.46</v>
      </c>
      <c r="J19" s="101">
        <f t="shared" si="0"/>
        <v>388.38</v>
      </c>
      <c r="K19" s="98">
        <v>999</v>
      </c>
      <c r="L19" s="98">
        <v>1</v>
      </c>
      <c r="M19" s="98">
        <v>1380</v>
      </c>
      <c r="N19" s="98">
        <v>0</v>
      </c>
      <c r="O19" s="189">
        <f t="shared" si="1"/>
        <v>0.14285714285714285</v>
      </c>
      <c r="P19" s="101">
        <f t="shared" si="26"/>
        <v>0</v>
      </c>
      <c r="Q19" s="102">
        <v>0</v>
      </c>
      <c r="R19" s="102">
        <v>0</v>
      </c>
      <c r="S19" s="101">
        <f t="shared" si="14"/>
        <v>0</v>
      </c>
      <c r="T19" s="102">
        <v>0</v>
      </c>
      <c r="U19" s="102">
        <v>0</v>
      </c>
      <c r="V19" s="101">
        <f t="shared" si="15"/>
        <v>0</v>
      </c>
      <c r="W19" s="102">
        <v>0</v>
      </c>
      <c r="X19" s="102">
        <v>0</v>
      </c>
      <c r="Y19" s="101">
        <f t="shared" si="16"/>
        <v>0</v>
      </c>
      <c r="Z19" s="101">
        <f t="shared" si="17"/>
        <v>0</v>
      </c>
      <c r="AA19" s="103">
        <f t="shared" si="18"/>
        <v>0</v>
      </c>
      <c r="AB19" s="101">
        <f t="shared" si="19"/>
        <v>0</v>
      </c>
      <c r="AC19" s="102">
        <v>0</v>
      </c>
      <c r="AD19" s="103">
        <f t="shared" si="20"/>
        <v>0</v>
      </c>
      <c r="AE19" s="102">
        <v>192.62</v>
      </c>
      <c r="AF19" s="102">
        <v>0</v>
      </c>
      <c r="AG19" s="102"/>
      <c r="AH19" s="102"/>
      <c r="AI19" s="136">
        <f t="shared" si="21"/>
        <v>0</v>
      </c>
      <c r="AJ19" s="102">
        <v>0</v>
      </c>
      <c r="AK19" s="104">
        <f t="shared" si="22"/>
        <v>0</v>
      </c>
      <c r="AL19" s="105">
        <f t="shared" si="23"/>
        <v>-192.62</v>
      </c>
      <c r="AM19" s="106"/>
      <c r="AN19" s="107">
        <f t="shared" si="7"/>
        <v>0</v>
      </c>
      <c r="AO19" s="108">
        <f t="shared" si="8"/>
        <v>129.46</v>
      </c>
      <c r="AP19" s="108">
        <f t="shared" si="9"/>
        <v>0</v>
      </c>
      <c r="AQ19" s="108">
        <f t="shared" si="24"/>
        <v>192.62</v>
      </c>
      <c r="AR19" s="108">
        <f t="shared" si="25"/>
        <v>0</v>
      </c>
      <c r="AS19" s="108">
        <f t="array" ref="AS19">_xlfn.IFS(S19=0,AL19,S19&lt;0,AL19/-S19,S19&gt;0,AL19/S19)</f>
        <v>-192.62</v>
      </c>
      <c r="AT19" s="103">
        <f t="shared" si="27"/>
        <v>0</v>
      </c>
      <c r="AU19" s="103">
        <f t="shared" si="28"/>
        <v>-1.4878727019928935</v>
      </c>
      <c r="AV19" s="109"/>
      <c r="AW19" s="104">
        <f t="shared" si="12"/>
        <v>-577.86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17</v>
      </c>
      <c r="F20" s="101">
        <v>11</v>
      </c>
      <c r="G20" s="101">
        <v>5</v>
      </c>
      <c r="H20" s="101">
        <v>1</v>
      </c>
      <c r="I20" s="101">
        <v>117.76</v>
      </c>
      <c r="J20" s="101">
        <f t="shared" si="0"/>
        <v>2001.92</v>
      </c>
      <c r="K20" s="98">
        <v>4</v>
      </c>
      <c r="L20" s="98">
        <v>8</v>
      </c>
      <c r="M20" s="98">
        <v>1343</v>
      </c>
      <c r="N20" s="98">
        <v>100</v>
      </c>
      <c r="O20" s="189">
        <f t="shared" si="1"/>
        <v>1.1428571428571428</v>
      </c>
      <c r="P20" s="101">
        <f t="shared" si="26"/>
        <v>1.7142857142857142</v>
      </c>
      <c r="Q20" s="102">
        <v>12</v>
      </c>
      <c r="R20" s="102">
        <v>0</v>
      </c>
      <c r="S20" s="101">
        <f t="shared" si="14"/>
        <v>12</v>
      </c>
      <c r="T20" s="102">
        <v>11380.84</v>
      </c>
      <c r="U20" s="102">
        <v>0</v>
      </c>
      <c r="V20" s="101">
        <f t="shared" si="15"/>
        <v>11380.84</v>
      </c>
      <c r="W20" s="102">
        <v>16200.82</v>
      </c>
      <c r="X20" s="102">
        <v>0</v>
      </c>
      <c r="Y20" s="101">
        <f t="shared" si="16"/>
        <v>16200.82</v>
      </c>
      <c r="Z20" s="101">
        <f t="shared" si="17"/>
        <v>10744</v>
      </c>
      <c r="AA20" s="103">
        <f t="shared" si="18"/>
        <v>2.0081709082130382E-2</v>
      </c>
      <c r="AB20" s="101">
        <f t="shared" si="19"/>
        <v>1413.1200000000001</v>
      </c>
      <c r="AC20" s="102">
        <v>6138.4900000000016</v>
      </c>
      <c r="AD20" s="103">
        <f t="shared" si="20"/>
        <v>0.37889995691576117</v>
      </c>
      <c r="AE20" s="102">
        <v>1381.6299999999994</v>
      </c>
      <c r="AF20" s="102">
        <v>0</v>
      </c>
      <c r="AG20" s="102"/>
      <c r="AH20" s="102"/>
      <c r="AI20" s="136">
        <f t="shared" si="21"/>
        <v>0.9876678765880218</v>
      </c>
      <c r="AJ20" s="102">
        <v>0</v>
      </c>
      <c r="AK20" s="104">
        <f t="shared" si="22"/>
        <v>113.80840000000001</v>
      </c>
      <c r="AL20" s="105">
        <f t="shared" si="23"/>
        <v>7152.7839321234105</v>
      </c>
      <c r="AM20" s="106"/>
      <c r="AN20" s="107">
        <f t="shared" si="7"/>
        <v>1350.0683333333334</v>
      </c>
      <c r="AO20" s="108">
        <f t="shared" si="8"/>
        <v>117.76</v>
      </c>
      <c r="AP20" s="108">
        <f t="shared" si="9"/>
        <v>511.54083333333347</v>
      </c>
      <c r="AQ20" s="108">
        <f t="shared" si="24"/>
        <v>115.13583333333328</v>
      </c>
      <c r="AR20" s="108">
        <f t="shared" si="25"/>
        <v>0</v>
      </c>
      <c r="AS20" s="108">
        <f t="array" ref="AS20">_xlfn.IFS(S20=0,AL20,S20&lt;0,AL20/-S20,S20&gt;0,AL20/S20)</f>
        <v>596.06532767695091</v>
      </c>
      <c r="AT20" s="103">
        <f t="shared" si="27"/>
        <v>0.44150752444156599</v>
      </c>
      <c r="AU20" s="103">
        <f t="shared" si="28"/>
        <v>5.0616960570393248</v>
      </c>
      <c r="AV20" s="109"/>
      <c r="AW20" s="104">
        <f t="shared" si="12"/>
        <v>10133.110570508166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52</v>
      </c>
      <c r="F21" s="101">
        <v>3</v>
      </c>
      <c r="G21" s="101">
        <v>1</v>
      </c>
      <c r="H21" s="101">
        <v>48</v>
      </c>
      <c r="I21" s="101">
        <v>129.46</v>
      </c>
      <c r="J21" s="101">
        <f t="shared" si="0"/>
        <v>6731.92</v>
      </c>
      <c r="K21" s="98">
        <v>89</v>
      </c>
      <c r="L21" s="98">
        <v>3</v>
      </c>
      <c r="M21" s="98">
        <v>1160</v>
      </c>
      <c r="N21" s="98">
        <v>0</v>
      </c>
      <c r="O21" s="189">
        <f t="shared" si="1"/>
        <v>0.42857142857142855</v>
      </c>
      <c r="P21" s="101">
        <f t="shared" si="26"/>
        <v>0</v>
      </c>
      <c r="Q21" s="102">
        <v>0</v>
      </c>
      <c r="R21" s="102">
        <v>0</v>
      </c>
      <c r="S21" s="101">
        <f t="shared" si="14"/>
        <v>0</v>
      </c>
      <c r="T21" s="102">
        <v>0</v>
      </c>
      <c r="U21" s="102">
        <v>0</v>
      </c>
      <c r="V21" s="101">
        <f t="shared" si="15"/>
        <v>0</v>
      </c>
      <c r="W21" s="102">
        <v>0</v>
      </c>
      <c r="X21" s="102">
        <v>0</v>
      </c>
      <c r="Y21" s="101">
        <f t="shared" si="16"/>
        <v>0</v>
      </c>
      <c r="Z21" s="101">
        <f t="shared" si="17"/>
        <v>0</v>
      </c>
      <c r="AA21" s="103">
        <f t="shared" si="18"/>
        <v>0</v>
      </c>
      <c r="AB21" s="101">
        <f t="shared" si="19"/>
        <v>0</v>
      </c>
      <c r="AC21" s="102">
        <v>0</v>
      </c>
      <c r="AD21" s="103">
        <f t="shared" si="20"/>
        <v>0</v>
      </c>
      <c r="AE21" s="102">
        <v>192.43</v>
      </c>
      <c r="AF21" s="102">
        <v>0</v>
      </c>
      <c r="AG21" s="102"/>
      <c r="AH21" s="102"/>
      <c r="AI21" s="136">
        <f t="shared" si="21"/>
        <v>47.408058076225046</v>
      </c>
      <c r="AJ21" s="102">
        <v>0</v>
      </c>
      <c r="AK21" s="104">
        <f t="shared" si="22"/>
        <v>0</v>
      </c>
      <c r="AL21" s="105">
        <f t="shared" si="23"/>
        <v>-239.83805807622505</v>
      </c>
      <c r="AM21" s="106"/>
      <c r="AN21" s="107">
        <f t="shared" si="7"/>
        <v>0</v>
      </c>
      <c r="AO21" s="108">
        <f t="shared" si="8"/>
        <v>129.46</v>
      </c>
      <c r="AP21" s="108">
        <f t="shared" si="9"/>
        <v>0</v>
      </c>
      <c r="AQ21" s="108">
        <f t="shared" si="24"/>
        <v>192.43</v>
      </c>
      <c r="AR21" s="108">
        <f t="shared" si="25"/>
        <v>0</v>
      </c>
      <c r="AS21" s="108">
        <f t="array" ref="AS21">_xlfn.IFS(S21=0,AL21,S21&lt;0,AL21/-S21,S21&gt;0,AL21/S21)</f>
        <v>-239.83805807622505</v>
      </c>
      <c r="AT21" s="103">
        <f t="shared" si="27"/>
        <v>0</v>
      </c>
      <c r="AU21" s="103">
        <f t="shared" si="28"/>
        <v>-1.8526035692586516</v>
      </c>
      <c r="AV21" s="109"/>
      <c r="AW21" s="104">
        <f t="shared" si="12"/>
        <v>-12471.579019963703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66</v>
      </c>
      <c r="F22" s="101">
        <v>4</v>
      </c>
      <c r="G22" s="101"/>
      <c r="H22" s="101">
        <v>62</v>
      </c>
      <c r="I22" s="101">
        <v>129.46</v>
      </c>
      <c r="J22" s="101">
        <f t="shared" si="0"/>
        <v>8544.36</v>
      </c>
      <c r="K22" s="98">
        <v>168</v>
      </c>
      <c r="L22" s="98">
        <v>4</v>
      </c>
      <c r="M22" s="98">
        <v>1200</v>
      </c>
      <c r="N22" s="98">
        <v>0</v>
      </c>
      <c r="O22" s="189">
        <f t="shared" si="1"/>
        <v>0.5714285714285714</v>
      </c>
      <c r="P22" s="101">
        <f t="shared" si="26"/>
        <v>0.14285714285714285</v>
      </c>
      <c r="Q22" s="102">
        <v>1</v>
      </c>
      <c r="R22" s="102">
        <v>0</v>
      </c>
      <c r="S22" s="101">
        <f t="shared" si="14"/>
        <v>1</v>
      </c>
      <c r="T22" s="102">
        <v>869</v>
      </c>
      <c r="U22" s="102">
        <v>0</v>
      </c>
      <c r="V22" s="101">
        <f t="shared" si="15"/>
        <v>869</v>
      </c>
      <c r="W22" s="102">
        <v>1230</v>
      </c>
      <c r="X22" s="102">
        <v>0</v>
      </c>
      <c r="Y22" s="101">
        <f t="shared" si="16"/>
        <v>1230</v>
      </c>
      <c r="Z22" s="101">
        <f t="shared" si="17"/>
        <v>0</v>
      </c>
      <c r="AA22" s="103">
        <f t="shared" si="18"/>
        <v>1.5246451828376817E-3</v>
      </c>
      <c r="AB22" s="101">
        <f t="shared" si="19"/>
        <v>129.46</v>
      </c>
      <c r="AC22" s="102">
        <v>475.99</v>
      </c>
      <c r="AD22" s="103">
        <f t="shared" si="20"/>
        <v>0.38698373983739837</v>
      </c>
      <c r="AE22" s="102">
        <v>493.13</v>
      </c>
      <c r="AF22" s="102">
        <v>0</v>
      </c>
      <c r="AG22" s="102"/>
      <c r="AH22" s="102"/>
      <c r="AI22" s="136">
        <f t="shared" si="21"/>
        <v>61.235408348457355</v>
      </c>
      <c r="AJ22" s="102">
        <v>0</v>
      </c>
      <c r="AK22" s="104">
        <f t="shared" si="22"/>
        <v>8.69</v>
      </c>
      <c r="AL22" s="105">
        <f t="shared" si="23"/>
        <v>61.494591651542606</v>
      </c>
      <c r="AM22" s="106"/>
      <c r="AN22" s="107">
        <f t="shared" si="7"/>
        <v>1230</v>
      </c>
      <c r="AO22" s="108">
        <f t="shared" si="8"/>
        <v>129.46</v>
      </c>
      <c r="AP22" s="108">
        <f t="shared" si="9"/>
        <v>475.99</v>
      </c>
      <c r="AQ22" s="108">
        <f t="shared" si="24"/>
        <v>493.13</v>
      </c>
      <c r="AR22" s="108">
        <f t="shared" si="25"/>
        <v>0</v>
      </c>
      <c r="AS22" s="108">
        <f t="array" ref="AS22">_xlfn.IFS(S22=0,AL22,S22&lt;0,AL22/-S22,S22&gt;0,AL22/S22)</f>
        <v>61.494591651542606</v>
      </c>
      <c r="AT22" s="103">
        <f t="shared" si="27"/>
        <v>4.9995602968733829E-2</v>
      </c>
      <c r="AU22" s="103">
        <f t="shared" si="28"/>
        <v>0.47500843234622742</v>
      </c>
      <c r="AV22" s="109"/>
      <c r="AW22" s="104">
        <f t="shared" si="12"/>
        <v>4058.643049001812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12</v>
      </c>
      <c r="F23" s="101">
        <v>6</v>
      </c>
      <c r="G23" s="101">
        <v>6</v>
      </c>
      <c r="H23" s="101"/>
      <c r="I23" s="101">
        <v>129.46</v>
      </c>
      <c r="J23" s="101">
        <f t="shared" si="0"/>
        <v>1553.52</v>
      </c>
      <c r="K23" s="98">
        <v>8</v>
      </c>
      <c r="L23" s="98">
        <v>9</v>
      </c>
      <c r="M23" s="98">
        <v>1170</v>
      </c>
      <c r="N23" s="98">
        <v>67</v>
      </c>
      <c r="O23" s="189">
        <f t="shared" si="1"/>
        <v>1.2857142857142858</v>
      </c>
      <c r="P23" s="101">
        <f t="shared" si="26"/>
        <v>1.1428571428571428</v>
      </c>
      <c r="Q23" s="102">
        <v>9</v>
      </c>
      <c r="R23" s="102">
        <v>-1</v>
      </c>
      <c r="S23" s="101">
        <f t="shared" si="14"/>
        <v>8</v>
      </c>
      <c r="T23" s="102">
        <v>7100</v>
      </c>
      <c r="U23" s="102">
        <v>-797</v>
      </c>
      <c r="V23" s="101">
        <f t="shared" si="15"/>
        <v>6303</v>
      </c>
      <c r="W23" s="102">
        <v>10740</v>
      </c>
      <c r="X23" s="102">
        <v>-1200</v>
      </c>
      <c r="Y23" s="101">
        <f t="shared" si="16"/>
        <v>9540</v>
      </c>
      <c r="Z23" s="101">
        <f t="shared" si="17"/>
        <v>7055.1</v>
      </c>
      <c r="AA23" s="103">
        <f t="shared" si="18"/>
        <v>1.1825296783960555E-2</v>
      </c>
      <c r="AB23" s="101">
        <f t="shared" si="19"/>
        <v>1035.68</v>
      </c>
      <c r="AC23" s="102">
        <v>3622.5</v>
      </c>
      <c r="AD23" s="103">
        <f t="shared" si="20"/>
        <v>0.37971698113207547</v>
      </c>
      <c r="AE23" s="102">
        <v>1401.8099999999997</v>
      </c>
      <c r="AF23" s="102">
        <v>0</v>
      </c>
      <c r="AG23" s="102"/>
      <c r="AH23" s="102"/>
      <c r="AI23" s="136">
        <f t="shared" si="21"/>
        <v>0</v>
      </c>
      <c r="AJ23" s="102">
        <v>0</v>
      </c>
      <c r="AK23" s="104">
        <f t="shared" si="22"/>
        <v>63.03</v>
      </c>
      <c r="AL23" s="105">
        <f t="shared" si="23"/>
        <v>3416.98</v>
      </c>
      <c r="AM23" s="106"/>
      <c r="AN23" s="107">
        <f t="shared" si="7"/>
        <v>1192.5</v>
      </c>
      <c r="AO23" s="108">
        <f t="shared" si="8"/>
        <v>129.46</v>
      </c>
      <c r="AP23" s="108">
        <f t="shared" si="9"/>
        <v>452.8125</v>
      </c>
      <c r="AQ23" s="108">
        <f t="shared" si="24"/>
        <v>155.75666666666663</v>
      </c>
      <c r="AR23" s="108">
        <f t="shared" si="25"/>
        <v>0</v>
      </c>
      <c r="AS23" s="108">
        <f t="array" ref="AS23">_xlfn.IFS(S23=0,AL23,S23&lt;0,AL23/-S23,S23&gt;0,AL23/S23)</f>
        <v>427.1225</v>
      </c>
      <c r="AT23" s="103">
        <f t="shared" si="27"/>
        <v>0.3581740041928721</v>
      </c>
      <c r="AU23" s="103">
        <f t="shared" si="28"/>
        <v>3.2992623204078479</v>
      </c>
      <c r="AV23" s="109"/>
      <c r="AW23" s="104">
        <f t="shared" si="12"/>
        <v>5125.47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31</v>
      </c>
      <c r="F24" s="101">
        <v>12</v>
      </c>
      <c r="G24" s="101">
        <v>5</v>
      </c>
      <c r="H24" s="101">
        <v>14</v>
      </c>
      <c r="I24" s="101">
        <v>123.61</v>
      </c>
      <c r="J24" s="101">
        <f t="shared" si="0"/>
        <v>3831.91</v>
      </c>
      <c r="K24" s="98">
        <v>11</v>
      </c>
      <c r="L24" s="98">
        <v>22</v>
      </c>
      <c r="M24" s="98">
        <v>1232</v>
      </c>
      <c r="N24" s="98">
        <v>58</v>
      </c>
      <c r="O24" s="189">
        <f t="shared" si="1"/>
        <v>3.1428571428571428</v>
      </c>
      <c r="P24" s="101">
        <f t="shared" si="26"/>
        <v>1.2857142857142858</v>
      </c>
      <c r="Q24" s="102">
        <v>9</v>
      </c>
      <c r="R24" s="102">
        <v>0</v>
      </c>
      <c r="S24" s="101">
        <f t="shared" si="14"/>
        <v>9</v>
      </c>
      <c r="T24" s="102">
        <v>7575</v>
      </c>
      <c r="U24" s="102">
        <v>0</v>
      </c>
      <c r="V24" s="101">
        <f t="shared" si="15"/>
        <v>7575</v>
      </c>
      <c r="W24" s="102">
        <v>11222</v>
      </c>
      <c r="X24" s="102">
        <v>0</v>
      </c>
      <c r="Y24" s="101">
        <f t="shared" si="16"/>
        <v>11222</v>
      </c>
      <c r="Z24" s="101">
        <f t="shared" si="17"/>
        <v>15720.32</v>
      </c>
      <c r="AA24" s="103">
        <f t="shared" si="18"/>
        <v>1.3910218082767855E-2</v>
      </c>
      <c r="AB24" s="101">
        <f t="shared" si="19"/>
        <v>1112.49</v>
      </c>
      <c r="AC24" s="102">
        <v>4258.3500000000004</v>
      </c>
      <c r="AD24" s="103">
        <f t="shared" si="20"/>
        <v>0.37946444484049191</v>
      </c>
      <c r="AE24" s="102">
        <v>2326.11</v>
      </c>
      <c r="AF24" s="102">
        <v>0</v>
      </c>
      <c r="AG24" s="102"/>
      <c r="AH24" s="102"/>
      <c r="AI24" s="136">
        <f t="shared" si="21"/>
        <v>13.827350272232305</v>
      </c>
      <c r="AJ24" s="102">
        <v>50</v>
      </c>
      <c r="AK24" s="104">
        <f t="shared" si="22"/>
        <v>75.75</v>
      </c>
      <c r="AL24" s="105">
        <f t="shared" si="23"/>
        <v>3385.4726497277675</v>
      </c>
      <c r="AM24" s="106"/>
      <c r="AN24" s="107">
        <f t="shared" si="7"/>
        <v>1246.8888888888889</v>
      </c>
      <c r="AO24" s="108">
        <f t="shared" si="8"/>
        <v>123.61</v>
      </c>
      <c r="AP24" s="108">
        <f t="shared" si="9"/>
        <v>473.15000000000003</v>
      </c>
      <c r="AQ24" s="108">
        <f t="shared" si="24"/>
        <v>258.45666666666671</v>
      </c>
      <c r="AR24" s="108">
        <f t="shared" si="25"/>
        <v>0</v>
      </c>
      <c r="AS24" s="108">
        <f t="array" ref="AS24">_xlfn.IFS(S24=0,AL24,S24&lt;0,AL24/-S24,S24&gt;0,AL24/S24)</f>
        <v>376.16362774752974</v>
      </c>
      <c r="AT24" s="103">
        <f t="shared" si="27"/>
        <v>0.30168175456494095</v>
      </c>
      <c r="AU24" s="103">
        <f t="shared" si="28"/>
        <v>3.0431488370482143</v>
      </c>
      <c r="AV24" s="109"/>
      <c r="AW24" s="104">
        <f t="shared" si="12"/>
        <v>11661.072460173422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78</v>
      </c>
      <c r="F25" s="101">
        <v>2</v>
      </c>
      <c r="G25" s="101">
        <v>3</v>
      </c>
      <c r="H25" s="101">
        <v>73</v>
      </c>
      <c r="I25" s="101">
        <v>123.61</v>
      </c>
      <c r="J25" s="101">
        <f t="shared" si="0"/>
        <v>9641.58</v>
      </c>
      <c r="K25" s="98">
        <v>153</v>
      </c>
      <c r="L25" s="98">
        <v>6</v>
      </c>
      <c r="M25" s="98">
        <v>1250</v>
      </c>
      <c r="N25" s="98">
        <v>50</v>
      </c>
      <c r="O25" s="189">
        <f t="shared" si="1"/>
        <v>0.8571428571428571</v>
      </c>
      <c r="P25" s="101">
        <f t="shared" si="26"/>
        <v>0.2857142857142857</v>
      </c>
      <c r="Q25" s="102">
        <v>2</v>
      </c>
      <c r="R25" s="102">
        <v>0</v>
      </c>
      <c r="S25" s="101">
        <f t="shared" si="14"/>
        <v>2</v>
      </c>
      <c r="T25" s="102">
        <v>1629</v>
      </c>
      <c r="U25" s="102">
        <v>0</v>
      </c>
      <c r="V25" s="101">
        <f t="shared" si="15"/>
        <v>1629</v>
      </c>
      <c r="W25" s="102">
        <v>2520</v>
      </c>
      <c r="X25" s="102">
        <v>0</v>
      </c>
      <c r="Y25" s="101">
        <f t="shared" si="16"/>
        <v>2520</v>
      </c>
      <c r="Z25" s="101">
        <f t="shared" si="17"/>
        <v>3750</v>
      </c>
      <c r="AA25" s="103">
        <f t="shared" si="18"/>
        <v>3.1236633014235429E-3</v>
      </c>
      <c r="AB25" s="101">
        <f t="shared" si="19"/>
        <v>247.22</v>
      </c>
      <c r="AC25" s="102">
        <v>960.52</v>
      </c>
      <c r="AD25" s="103">
        <f t="shared" si="20"/>
        <v>0.38115873015873014</v>
      </c>
      <c r="AE25" s="102">
        <v>797.8900000000001</v>
      </c>
      <c r="AF25" s="102">
        <v>0</v>
      </c>
      <c r="AG25" s="102"/>
      <c r="AH25" s="102"/>
      <c r="AI25" s="136">
        <f t="shared" si="21"/>
        <v>72.099754990925589</v>
      </c>
      <c r="AJ25" s="102">
        <v>0</v>
      </c>
      <c r="AK25" s="104">
        <f t="shared" si="22"/>
        <v>16.29</v>
      </c>
      <c r="AL25" s="105">
        <f t="shared" si="23"/>
        <v>425.98024500907451</v>
      </c>
      <c r="AM25" s="106"/>
      <c r="AN25" s="107">
        <f t="shared" si="7"/>
        <v>1260</v>
      </c>
      <c r="AO25" s="108">
        <f t="shared" si="8"/>
        <v>123.61</v>
      </c>
      <c r="AP25" s="108">
        <f t="shared" si="9"/>
        <v>480.26</v>
      </c>
      <c r="AQ25" s="108">
        <f t="shared" si="24"/>
        <v>398.94500000000005</v>
      </c>
      <c r="AR25" s="108">
        <f t="shared" si="25"/>
        <v>0</v>
      </c>
      <c r="AS25" s="108">
        <f t="array" ref="AS25">_xlfn.IFS(S25=0,AL25,S25&lt;0,AL25/-S25,S25&gt;0,AL25/S25)</f>
        <v>212.99012250453725</v>
      </c>
      <c r="AT25" s="103">
        <f t="shared" si="27"/>
        <v>0.16903977976550577</v>
      </c>
      <c r="AU25" s="103">
        <f t="shared" si="28"/>
        <v>1.7230816479616313</v>
      </c>
      <c r="AV25" s="109"/>
      <c r="AW25" s="104">
        <f t="shared" si="12"/>
        <v>16613.229555353904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74</v>
      </c>
      <c r="F26" s="101">
        <v>3</v>
      </c>
      <c r="G26" s="101">
        <v>2</v>
      </c>
      <c r="H26" s="101">
        <v>69</v>
      </c>
      <c r="I26" s="101">
        <v>123.61</v>
      </c>
      <c r="J26" s="101">
        <f t="shared" si="0"/>
        <v>9147.14</v>
      </c>
      <c r="K26" s="98">
        <v>128</v>
      </c>
      <c r="L26" s="98">
        <v>9</v>
      </c>
      <c r="M26" s="98">
        <v>1253</v>
      </c>
      <c r="N26" s="98">
        <v>60</v>
      </c>
      <c r="O26" s="189">
        <f t="shared" si="1"/>
        <v>1.2857142857142858</v>
      </c>
      <c r="P26" s="101">
        <f t="shared" si="26"/>
        <v>0.5714285714285714</v>
      </c>
      <c r="Q26" s="102">
        <v>4</v>
      </c>
      <c r="R26" s="102">
        <v>0</v>
      </c>
      <c r="S26" s="101">
        <f t="shared" si="14"/>
        <v>4</v>
      </c>
      <c r="T26" s="102">
        <v>3468</v>
      </c>
      <c r="U26" s="102">
        <v>0</v>
      </c>
      <c r="V26" s="101">
        <f t="shared" si="15"/>
        <v>3468</v>
      </c>
      <c r="W26" s="102">
        <v>5070</v>
      </c>
      <c r="X26" s="102">
        <v>0</v>
      </c>
      <c r="Y26" s="101">
        <f t="shared" si="16"/>
        <v>5070</v>
      </c>
      <c r="Z26" s="101">
        <f t="shared" si="17"/>
        <v>6766.2</v>
      </c>
      <c r="AA26" s="103">
        <f t="shared" si="18"/>
        <v>6.2845130707211757E-3</v>
      </c>
      <c r="AB26" s="101">
        <f t="shared" si="19"/>
        <v>494.44</v>
      </c>
      <c r="AC26" s="102">
        <v>1871.02</v>
      </c>
      <c r="AD26" s="103">
        <f t="shared" si="20"/>
        <v>0.36903747534516768</v>
      </c>
      <c r="AE26" s="102">
        <v>1091.98</v>
      </c>
      <c r="AF26" s="102">
        <v>1228</v>
      </c>
      <c r="AG26" s="102"/>
      <c r="AH26" s="102"/>
      <c r="AI26" s="136">
        <f t="shared" si="21"/>
        <v>68.149083484573495</v>
      </c>
      <c r="AJ26" s="102">
        <v>50</v>
      </c>
      <c r="AK26" s="104">
        <f t="shared" si="22"/>
        <v>34.68</v>
      </c>
      <c r="AL26" s="105">
        <f t="shared" si="23"/>
        <v>231.73091651542688</v>
      </c>
      <c r="AM26" s="106"/>
      <c r="AN26" s="107">
        <f t="shared" si="7"/>
        <v>1267.5</v>
      </c>
      <c r="AO26" s="108">
        <f t="shared" si="8"/>
        <v>123.61</v>
      </c>
      <c r="AP26" s="108">
        <f t="shared" si="9"/>
        <v>467.755</v>
      </c>
      <c r="AQ26" s="108">
        <f t="shared" si="24"/>
        <v>272.995</v>
      </c>
      <c r="AR26" s="108">
        <f t="shared" si="25"/>
        <v>307</v>
      </c>
      <c r="AS26" s="108">
        <f t="array" ref="AS26">_xlfn.IFS(S26=0,AL26,S26&lt;0,AL26/-S26,S26&gt;0,AL26/S26)</f>
        <v>57.932729128856721</v>
      </c>
      <c r="AT26" s="103">
        <f t="shared" si="27"/>
        <v>4.5706295170695639E-2</v>
      </c>
      <c r="AU26" s="103">
        <f t="shared" si="28"/>
        <v>0.46867348215238835</v>
      </c>
      <c r="AV26" s="109"/>
      <c r="AW26" s="104">
        <f t="shared" si="12"/>
        <v>4287.021955535397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2</v>
      </c>
      <c r="F27" s="101">
        <v>1</v>
      </c>
      <c r="G27" s="101"/>
      <c r="H27" s="101">
        <v>1</v>
      </c>
      <c r="I27" s="101">
        <v>117.76</v>
      </c>
      <c r="J27" s="101">
        <f t="shared" si="0"/>
        <v>235.52</v>
      </c>
      <c r="K27" s="98">
        <v>11</v>
      </c>
      <c r="L27" s="98">
        <v>0</v>
      </c>
      <c r="M27" s="98">
        <v>0</v>
      </c>
      <c r="N27" s="98">
        <v>0</v>
      </c>
      <c r="O27" s="189">
        <f t="shared" si="1"/>
        <v>0</v>
      </c>
      <c r="P27" s="101">
        <f t="shared" si="26"/>
        <v>0</v>
      </c>
      <c r="Q27" s="102">
        <v>0</v>
      </c>
      <c r="R27" s="102">
        <v>0</v>
      </c>
      <c r="S27" s="101">
        <f t="shared" si="14"/>
        <v>0</v>
      </c>
      <c r="T27" s="102">
        <v>0</v>
      </c>
      <c r="U27" s="102">
        <v>0</v>
      </c>
      <c r="V27" s="101">
        <f t="shared" si="15"/>
        <v>0</v>
      </c>
      <c r="W27" s="102">
        <v>0</v>
      </c>
      <c r="X27" s="102">
        <v>0</v>
      </c>
      <c r="Y27" s="101">
        <f t="shared" si="16"/>
        <v>0</v>
      </c>
      <c r="Z27" s="101">
        <f t="shared" si="17"/>
        <v>0</v>
      </c>
      <c r="AA27" s="103">
        <f t="shared" si="18"/>
        <v>0</v>
      </c>
      <c r="AB27" s="101">
        <f t="shared" si="19"/>
        <v>0</v>
      </c>
      <c r="AC27" s="102">
        <v>0</v>
      </c>
      <c r="AD27" s="103">
        <f t="shared" si="20"/>
        <v>0</v>
      </c>
      <c r="AE27" s="102">
        <v>170.14000000000001</v>
      </c>
      <c r="AF27" s="102">
        <v>0</v>
      </c>
      <c r="AG27" s="102"/>
      <c r="AH27" s="102"/>
      <c r="AI27" s="136">
        <f t="shared" si="21"/>
        <v>0.9876678765880218</v>
      </c>
      <c r="AJ27" s="102">
        <v>0</v>
      </c>
      <c r="AK27" s="104">
        <f t="shared" si="22"/>
        <v>0</v>
      </c>
      <c r="AL27" s="105">
        <f t="shared" si="23"/>
        <v>-171.12766787658805</v>
      </c>
      <c r="AM27" s="106"/>
      <c r="AN27" s="107">
        <f t="shared" si="7"/>
        <v>0</v>
      </c>
      <c r="AO27" s="108">
        <f t="shared" si="8"/>
        <v>117.76</v>
      </c>
      <c r="AP27" s="108">
        <f t="shared" si="9"/>
        <v>0</v>
      </c>
      <c r="AQ27" s="108">
        <f t="shared" si="24"/>
        <v>170.14000000000001</v>
      </c>
      <c r="AR27" s="108">
        <f t="shared" si="25"/>
        <v>0</v>
      </c>
      <c r="AS27" s="108">
        <f t="array" ref="AS27">_xlfn.IFS(S27=0,AL27,S27&lt;0,AL27/-S27,S27&gt;0,AL27/S27)</f>
        <v>-171.12766787658805</v>
      </c>
      <c r="AT27" s="103">
        <f t="shared" si="27"/>
        <v>0</v>
      </c>
      <c r="AU27" s="103">
        <f t="shared" si="28"/>
        <v>-1.4531901144411348</v>
      </c>
      <c r="AV27" s="109"/>
      <c r="AW27" s="104">
        <f t="shared" si="12"/>
        <v>-342.2553357531761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1</v>
      </c>
      <c r="F28" s="101">
        <v>1</v>
      </c>
      <c r="G28" s="101"/>
      <c r="H28" s="101"/>
      <c r="I28" s="101">
        <v>117.76</v>
      </c>
      <c r="J28" s="101">
        <f t="shared" si="0"/>
        <v>117.76</v>
      </c>
      <c r="K28" s="98">
        <v>10</v>
      </c>
      <c r="L28" s="98">
        <v>1</v>
      </c>
      <c r="M28" s="98">
        <v>924</v>
      </c>
      <c r="N28" s="98">
        <v>0</v>
      </c>
      <c r="O28" s="189">
        <f t="shared" si="1"/>
        <v>0.14285714285714285</v>
      </c>
      <c r="P28" s="101">
        <f t="shared" si="26"/>
        <v>0.14285714285714285</v>
      </c>
      <c r="Q28" s="102">
        <v>1</v>
      </c>
      <c r="R28" s="102">
        <v>0</v>
      </c>
      <c r="S28" s="101">
        <f t="shared" si="14"/>
        <v>1</v>
      </c>
      <c r="T28" s="102">
        <v>674</v>
      </c>
      <c r="U28" s="102">
        <v>0</v>
      </c>
      <c r="V28" s="101">
        <f t="shared" si="15"/>
        <v>674</v>
      </c>
      <c r="W28" s="102">
        <v>957</v>
      </c>
      <c r="X28" s="102">
        <v>0</v>
      </c>
      <c r="Y28" s="101">
        <f t="shared" si="16"/>
        <v>957</v>
      </c>
      <c r="Z28" s="101">
        <f t="shared" si="17"/>
        <v>0</v>
      </c>
      <c r="AA28" s="103">
        <f t="shared" si="18"/>
        <v>1.1862483251834646E-3</v>
      </c>
      <c r="AB28" s="101">
        <f t="shared" si="19"/>
        <v>117.76</v>
      </c>
      <c r="AC28" s="102">
        <v>364.29999999999995</v>
      </c>
      <c r="AD28" s="103">
        <f t="shared" si="20"/>
        <v>0.38066875653082544</v>
      </c>
      <c r="AE28" s="102">
        <v>67.78</v>
      </c>
      <c r="AF28" s="102">
        <v>0</v>
      </c>
      <c r="AG28" s="102"/>
      <c r="AH28" s="102"/>
      <c r="AI28" s="136">
        <f t="shared" si="21"/>
        <v>0</v>
      </c>
      <c r="AJ28" s="102">
        <v>0</v>
      </c>
      <c r="AK28" s="104">
        <f t="shared" si="22"/>
        <v>6.74</v>
      </c>
      <c r="AL28" s="105">
        <f t="shared" si="23"/>
        <v>400.42000000000007</v>
      </c>
      <c r="AM28" s="106"/>
      <c r="AN28" s="107">
        <f t="shared" si="7"/>
        <v>957</v>
      </c>
      <c r="AO28" s="108">
        <f t="shared" si="8"/>
        <v>117.76</v>
      </c>
      <c r="AP28" s="108">
        <f t="shared" si="9"/>
        <v>364.29999999999995</v>
      </c>
      <c r="AQ28" s="108">
        <f t="shared" si="24"/>
        <v>67.78</v>
      </c>
      <c r="AR28" s="108">
        <f t="shared" si="25"/>
        <v>0</v>
      </c>
      <c r="AS28" s="108">
        <f t="array" ref="AS28">_xlfn.IFS(S28=0,AL28,S28&lt;0,AL28/-S28,S28&gt;0,AL28/S28)</f>
        <v>400.42000000000007</v>
      </c>
      <c r="AT28" s="103">
        <f t="shared" si="27"/>
        <v>0.4184117032392895</v>
      </c>
      <c r="AU28" s="103">
        <f t="shared" si="28"/>
        <v>3.4003057065217397</v>
      </c>
      <c r="AV28" s="109"/>
      <c r="AW28" s="104">
        <f t="shared" si="12"/>
        <v>400.42000000000007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101">
        <v>1</v>
      </c>
      <c r="G29" s="101"/>
      <c r="H29" s="101">
        <v>1</v>
      </c>
      <c r="I29" s="101">
        <v>117.76</v>
      </c>
      <c r="J29" s="101">
        <f t="shared" si="0"/>
        <v>235.52</v>
      </c>
      <c r="K29" s="98">
        <v>999</v>
      </c>
      <c r="L29" s="98">
        <v>0</v>
      </c>
      <c r="M29" s="98">
        <v>0</v>
      </c>
      <c r="N29" s="98">
        <v>0</v>
      </c>
      <c r="O29" s="189">
        <f t="shared" si="1"/>
        <v>0</v>
      </c>
      <c r="P29" s="101">
        <f t="shared" si="26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0</v>
      </c>
      <c r="AF29" s="102">
        <v>0</v>
      </c>
      <c r="AG29" s="102"/>
      <c r="AH29" s="102"/>
      <c r="AI29" s="136">
        <f t="shared" si="21"/>
        <v>0.9876678765880218</v>
      </c>
      <c r="AJ29" s="102">
        <v>0</v>
      </c>
      <c r="AK29" s="104">
        <f t="shared" si="22"/>
        <v>0</v>
      </c>
      <c r="AL29" s="105">
        <f t="shared" si="23"/>
        <v>-0.9876678765880218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4"/>
        <v>0</v>
      </c>
      <c r="AR29" s="108">
        <f t="shared" si="25"/>
        <v>0</v>
      </c>
      <c r="AS29" s="108">
        <f t="array" ref="AS29">_xlfn.IFS(S29=0,AL29,S29&lt;0,AL29/-S29,S29&gt;0,AL29/S29)</f>
        <v>-0.9876678765880218</v>
      </c>
      <c r="AT29" s="103">
        <f t="shared" si="27"/>
        <v>0</v>
      </c>
      <c r="AU29" s="103">
        <f t="shared" si="28"/>
        <v>-8.3871253106999125E-3</v>
      </c>
      <c r="AV29" s="109"/>
      <c r="AW29" s="104">
        <f t="shared" si="12"/>
        <v>-1.9753357531760436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3</v>
      </c>
      <c r="F30" s="101">
        <v>3</v>
      </c>
      <c r="G30" s="101"/>
      <c r="H30" s="101"/>
      <c r="I30" s="101">
        <v>135.31</v>
      </c>
      <c r="J30" s="101">
        <f t="shared" si="0"/>
        <v>405.93</v>
      </c>
      <c r="K30" s="98">
        <v>6</v>
      </c>
      <c r="L30" s="98">
        <v>6</v>
      </c>
      <c r="M30" s="98">
        <v>1290</v>
      </c>
      <c r="N30" s="98">
        <v>67</v>
      </c>
      <c r="O30" s="189">
        <f t="shared" si="1"/>
        <v>0.8571428571428571</v>
      </c>
      <c r="P30" s="101">
        <f t="shared" si="26"/>
        <v>0.7142857142857143</v>
      </c>
      <c r="Q30" s="102">
        <v>5</v>
      </c>
      <c r="R30" s="102">
        <v>0</v>
      </c>
      <c r="S30" s="101">
        <f t="shared" si="14"/>
        <v>5</v>
      </c>
      <c r="T30" s="102">
        <v>4432.76</v>
      </c>
      <c r="U30" s="102">
        <v>0</v>
      </c>
      <c r="V30" s="101">
        <f t="shared" si="15"/>
        <v>4432.76</v>
      </c>
      <c r="W30" s="102">
        <v>6540.32</v>
      </c>
      <c r="X30" s="102">
        <v>0</v>
      </c>
      <c r="Y30" s="101">
        <f t="shared" si="16"/>
        <v>6540.32</v>
      </c>
      <c r="Z30" s="101">
        <f t="shared" si="17"/>
        <v>5185.8</v>
      </c>
      <c r="AA30" s="103">
        <f t="shared" si="18"/>
        <v>8.1070466522088977E-3</v>
      </c>
      <c r="AB30" s="101">
        <f t="shared" si="19"/>
        <v>676.55</v>
      </c>
      <c r="AC30" s="102">
        <v>2441.7399999999998</v>
      </c>
      <c r="AD30" s="103">
        <f t="shared" si="20"/>
        <v>0.37333647283313354</v>
      </c>
      <c r="AE30" s="102">
        <v>596.94000000000005</v>
      </c>
      <c r="AF30" s="102">
        <v>0</v>
      </c>
      <c r="AG30" s="102"/>
      <c r="AH30" s="102"/>
      <c r="AI30" s="136">
        <f t="shared" si="21"/>
        <v>0</v>
      </c>
      <c r="AJ30" s="102">
        <v>0</v>
      </c>
      <c r="AK30" s="104">
        <f t="shared" si="22"/>
        <v>44.327600000000004</v>
      </c>
      <c r="AL30" s="105">
        <f t="shared" si="23"/>
        <v>2780.7623999999996</v>
      </c>
      <c r="AM30" s="106"/>
      <c r="AN30" s="107">
        <f t="shared" si="7"/>
        <v>1308.0639999999999</v>
      </c>
      <c r="AO30" s="108">
        <f t="shared" si="8"/>
        <v>135.31</v>
      </c>
      <c r="AP30" s="108">
        <f t="shared" si="9"/>
        <v>488.34799999999996</v>
      </c>
      <c r="AQ30" s="108">
        <f t="shared" si="24"/>
        <v>119.38800000000001</v>
      </c>
      <c r="AR30" s="108">
        <f t="shared" si="25"/>
        <v>0</v>
      </c>
      <c r="AS30" s="108">
        <f t="array" ref="AS30">_xlfn.IFS(S30=0,AL30,S30&lt;0,AL30/-S30,S30&gt;0,AL30/S30)</f>
        <v>556.15247999999997</v>
      </c>
      <c r="AT30" s="103">
        <f t="shared" si="27"/>
        <v>0.42517222398904031</v>
      </c>
      <c r="AU30" s="103">
        <f t="shared" si="28"/>
        <v>4.1102097405956686</v>
      </c>
      <c r="AV30" s="109"/>
      <c r="AW30" s="104">
        <f t="shared" si="12"/>
        <v>1668.4574399999999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11</v>
      </c>
      <c r="F31" s="101">
        <v>6</v>
      </c>
      <c r="G31" s="101">
        <v>1</v>
      </c>
      <c r="H31" s="101">
        <v>4</v>
      </c>
      <c r="I31" s="101">
        <v>135.31</v>
      </c>
      <c r="J31" s="101">
        <f t="shared" si="0"/>
        <v>1488.41</v>
      </c>
      <c r="K31" s="98">
        <v>16</v>
      </c>
      <c r="L31" s="98">
        <v>7</v>
      </c>
      <c r="M31" s="98">
        <v>1340</v>
      </c>
      <c r="N31" s="98">
        <v>50</v>
      </c>
      <c r="O31" s="189">
        <f>L31/7</f>
        <v>1</v>
      </c>
      <c r="P31" s="101">
        <f t="shared" si="26"/>
        <v>0.14285714285714285</v>
      </c>
      <c r="Q31" s="102">
        <v>1</v>
      </c>
      <c r="R31" s="102">
        <v>0</v>
      </c>
      <c r="S31" s="101">
        <f t="shared" si="14"/>
        <v>1</v>
      </c>
      <c r="T31" s="102">
        <v>864</v>
      </c>
      <c r="U31" s="102">
        <v>0</v>
      </c>
      <c r="V31" s="101">
        <f t="shared" si="15"/>
        <v>864</v>
      </c>
      <c r="W31" s="102">
        <v>1340</v>
      </c>
      <c r="X31" s="102">
        <v>0</v>
      </c>
      <c r="Y31" s="101">
        <f t="shared" si="16"/>
        <v>1340</v>
      </c>
      <c r="Z31" s="101">
        <f t="shared" si="17"/>
        <v>4690</v>
      </c>
      <c r="AA31" s="103">
        <f t="shared" si="18"/>
        <v>1.6609955650426775E-3</v>
      </c>
      <c r="AB31" s="101">
        <f t="shared" si="19"/>
        <v>135.31</v>
      </c>
      <c r="AC31" s="102">
        <v>506.90999999999997</v>
      </c>
      <c r="AD31" s="103">
        <f t="shared" si="20"/>
        <v>0.37829104477611936</v>
      </c>
      <c r="AE31" s="102">
        <v>485.88999999999993</v>
      </c>
      <c r="AF31" s="102">
        <v>0</v>
      </c>
      <c r="AG31" s="102"/>
      <c r="AH31" s="102"/>
      <c r="AI31" s="136">
        <f t="shared" si="21"/>
        <v>3.9506715063520872</v>
      </c>
      <c r="AJ31" s="102">
        <v>0</v>
      </c>
      <c r="AK31" s="104">
        <f t="shared" si="22"/>
        <v>8.64</v>
      </c>
      <c r="AL31" s="105">
        <f t="shared" si="23"/>
        <v>199.29932849364809</v>
      </c>
      <c r="AM31" s="106"/>
      <c r="AN31" s="107">
        <f t="shared" si="7"/>
        <v>1340</v>
      </c>
      <c r="AO31" s="108">
        <f t="shared" si="8"/>
        <v>135.31</v>
      </c>
      <c r="AP31" s="108">
        <f t="shared" si="9"/>
        <v>506.90999999999997</v>
      </c>
      <c r="AQ31" s="108">
        <f t="shared" si="24"/>
        <v>485.88999999999993</v>
      </c>
      <c r="AR31" s="108">
        <f t="shared" si="25"/>
        <v>0</v>
      </c>
      <c r="AS31" s="108">
        <f t="array" ref="AS31">_xlfn.IFS(S31=0,AL31,S31&lt;0,AL31/-S31,S31&gt;0,AL31/S31)</f>
        <v>199.29932849364809</v>
      </c>
      <c r="AT31" s="103">
        <f t="shared" si="27"/>
        <v>0.14873084215943888</v>
      </c>
      <c r="AU31" s="103">
        <f t="shared" si="28"/>
        <v>1.4729090864950711</v>
      </c>
      <c r="AV31" s="109"/>
      <c r="AW31" s="104">
        <f t="shared" si="12"/>
        <v>2192.2926134301288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51</v>
      </c>
      <c r="F32" s="101">
        <v>8</v>
      </c>
      <c r="G32" s="101">
        <v>5</v>
      </c>
      <c r="H32" s="101">
        <v>38</v>
      </c>
      <c r="I32" s="101">
        <v>135.31</v>
      </c>
      <c r="J32" s="101">
        <f t="shared" si="0"/>
        <v>6900.81</v>
      </c>
      <c r="K32" s="98">
        <v>56</v>
      </c>
      <c r="L32" s="98">
        <v>15</v>
      </c>
      <c r="M32" s="98">
        <v>1320</v>
      </c>
      <c r="N32" s="98">
        <v>0</v>
      </c>
      <c r="O32" s="189">
        <f t="shared" si="1"/>
        <v>2.1428571428571428</v>
      </c>
      <c r="P32" s="101">
        <f t="shared" si="26"/>
        <v>0.14285714285714285</v>
      </c>
      <c r="Q32" s="102">
        <v>1</v>
      </c>
      <c r="R32" s="102">
        <v>0</v>
      </c>
      <c r="S32" s="101">
        <f t="shared" si="14"/>
        <v>1</v>
      </c>
      <c r="T32" s="102">
        <v>932</v>
      </c>
      <c r="U32" s="102">
        <v>0</v>
      </c>
      <c r="V32" s="101">
        <f t="shared" si="15"/>
        <v>932</v>
      </c>
      <c r="W32" s="102">
        <v>1380</v>
      </c>
      <c r="X32" s="102">
        <v>0</v>
      </c>
      <c r="Y32" s="101">
        <f t="shared" si="16"/>
        <v>1380</v>
      </c>
      <c r="Z32" s="101">
        <f t="shared" si="17"/>
        <v>0</v>
      </c>
      <c r="AA32" s="103">
        <f t="shared" si="18"/>
        <v>1.7105775222081305E-3</v>
      </c>
      <c r="AB32" s="101">
        <f t="shared" si="19"/>
        <v>135.31</v>
      </c>
      <c r="AC32" s="102">
        <v>523.73</v>
      </c>
      <c r="AD32" s="103">
        <f t="shared" si="20"/>
        <v>0.3795144927536232</v>
      </c>
      <c r="AE32" s="102">
        <v>1410.5600000000004</v>
      </c>
      <c r="AF32" s="102">
        <v>0</v>
      </c>
      <c r="AG32" s="102"/>
      <c r="AH32" s="102"/>
      <c r="AI32" s="136">
        <f t="shared" si="21"/>
        <v>37.531379310344832</v>
      </c>
      <c r="AJ32" s="102">
        <v>0</v>
      </c>
      <c r="AK32" s="104">
        <f t="shared" si="22"/>
        <v>9.32</v>
      </c>
      <c r="AL32" s="105">
        <f t="shared" si="23"/>
        <v>-736.45137931034526</v>
      </c>
      <c r="AM32" s="106"/>
      <c r="AN32" s="107">
        <f t="shared" si="7"/>
        <v>1380</v>
      </c>
      <c r="AO32" s="108">
        <f t="shared" si="8"/>
        <v>135.31</v>
      </c>
      <c r="AP32" s="108">
        <f t="shared" si="9"/>
        <v>523.73</v>
      </c>
      <c r="AQ32" s="108">
        <f t="shared" si="24"/>
        <v>1410.5600000000004</v>
      </c>
      <c r="AR32" s="108">
        <f t="shared" si="25"/>
        <v>0</v>
      </c>
      <c r="AS32" s="108">
        <f t="array" ref="AS32">_xlfn.IFS(S32=0,AL32,S32&lt;0,AL32/-S32,S32&gt;0,AL32/S32)</f>
        <v>-736.45137931034526</v>
      </c>
      <c r="AT32" s="103">
        <f t="shared" si="27"/>
        <v>-0.53366041979010526</v>
      </c>
      <c r="AU32" s="103">
        <f t="shared" si="28"/>
        <v>-5.4426973565172219</v>
      </c>
      <c r="AV32" s="109"/>
      <c r="AW32" s="104">
        <f t="shared" si="12"/>
        <v>-37559.020344827608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>
        <v>0</v>
      </c>
      <c r="G33" s="101">
        <v>0</v>
      </c>
      <c r="H33" s="101">
        <v>0</v>
      </c>
      <c r="I33" s="101">
        <v>129.46</v>
      </c>
      <c r="J33" s="101">
        <f t="shared" si="0"/>
        <v>0</v>
      </c>
      <c r="K33" s="98">
        <v>1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6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0</v>
      </c>
      <c r="AL33" s="105">
        <f t="shared" si="23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4"/>
        <v>0</v>
      </c>
      <c r="AR33" s="108">
        <f t="shared" si="25"/>
        <v>0</v>
      </c>
      <c r="AS33" s="108">
        <f t="array" ref="AS33">_xlfn.IFS(S33=0,AL33,S33&lt;0,AL33/-S33,S33&gt;0,AL33/S33)</f>
        <v>0</v>
      </c>
      <c r="AT33" s="103">
        <f t="shared" si="27"/>
        <v>0</v>
      </c>
      <c r="AU33" s="103">
        <f t="shared" si="28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29</v>
      </c>
      <c r="F34" s="101">
        <v>2</v>
      </c>
      <c r="G34" s="101">
        <v>1</v>
      </c>
      <c r="H34" s="101">
        <v>26</v>
      </c>
      <c r="I34" s="101">
        <v>117.76</v>
      </c>
      <c r="J34" s="101">
        <f t="shared" si="0"/>
        <v>3415.04</v>
      </c>
      <c r="K34" s="98">
        <v>74</v>
      </c>
      <c r="L34" s="98">
        <v>3</v>
      </c>
      <c r="M34" s="98">
        <v>1170</v>
      </c>
      <c r="N34" s="98">
        <v>0</v>
      </c>
      <c r="O34" s="189">
        <f t="shared" si="1"/>
        <v>0.42857142857142855</v>
      </c>
      <c r="P34" s="101">
        <f t="shared" si="26"/>
        <v>0.2857142857142857</v>
      </c>
      <c r="Q34" s="102">
        <v>2</v>
      </c>
      <c r="R34" s="102">
        <v>0</v>
      </c>
      <c r="S34" s="101">
        <f t="shared" si="14"/>
        <v>2</v>
      </c>
      <c r="T34" s="102">
        <v>1727.6100000000001</v>
      </c>
      <c r="U34" s="102">
        <v>0</v>
      </c>
      <c r="V34" s="101">
        <f t="shared" si="15"/>
        <v>1727.6100000000001</v>
      </c>
      <c r="W34" s="102">
        <v>2400.02</v>
      </c>
      <c r="X34" s="102">
        <v>0</v>
      </c>
      <c r="Y34" s="101">
        <f t="shared" si="16"/>
        <v>2400.02</v>
      </c>
      <c r="Z34" s="101">
        <f t="shared" si="17"/>
        <v>0</v>
      </c>
      <c r="AA34" s="103">
        <f t="shared" si="18"/>
        <v>2.9749422209057663E-3</v>
      </c>
      <c r="AB34" s="101">
        <f t="shared" si="19"/>
        <v>235.52</v>
      </c>
      <c r="AC34" s="102">
        <v>900.81</v>
      </c>
      <c r="AD34" s="103">
        <f t="shared" si="20"/>
        <v>0.37533437221356486</v>
      </c>
      <c r="AE34" s="102">
        <v>244.39999999999998</v>
      </c>
      <c r="AF34" s="102">
        <v>1000</v>
      </c>
      <c r="AG34" s="102"/>
      <c r="AH34" s="102"/>
      <c r="AI34" s="136">
        <f t="shared" si="21"/>
        <v>25.679364791288567</v>
      </c>
      <c r="AJ34" s="102">
        <v>0</v>
      </c>
      <c r="AK34" s="104">
        <f t="shared" si="22"/>
        <v>17.276100000000003</v>
      </c>
      <c r="AL34" s="105">
        <f t="shared" si="23"/>
        <v>-23.665464791288493</v>
      </c>
      <c r="AM34" s="106"/>
      <c r="AN34" s="107">
        <f t="shared" si="7"/>
        <v>1200.01</v>
      </c>
      <c r="AO34" s="108">
        <f t="shared" si="8"/>
        <v>117.76</v>
      </c>
      <c r="AP34" s="108">
        <f t="shared" si="9"/>
        <v>450.40499999999997</v>
      </c>
      <c r="AQ34" s="108">
        <f t="shared" si="24"/>
        <v>122.19999999999999</v>
      </c>
      <c r="AR34" s="108">
        <f t="shared" si="25"/>
        <v>500</v>
      </c>
      <c r="AS34" s="108">
        <f t="array" ref="AS34">_xlfn.IFS(S34=0,AL34,S34&lt;0,AL34/-S34,S34&gt;0,AL34/S34)</f>
        <v>-11.832732395644246</v>
      </c>
      <c r="AT34" s="103">
        <f t="shared" si="27"/>
        <v>-9.8605281586355495E-3</v>
      </c>
      <c r="AU34" s="103">
        <f t="shared" si="28"/>
        <v>-0.1004817628706203</v>
      </c>
      <c r="AV34" s="109"/>
      <c r="AW34" s="104">
        <f t="shared" si="12"/>
        <v>-343.14923947368317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39</v>
      </c>
      <c r="F35" s="101"/>
      <c r="G35" s="101">
        <v>1</v>
      </c>
      <c r="H35" s="101">
        <v>38</v>
      </c>
      <c r="I35" s="101">
        <v>117.76</v>
      </c>
      <c r="J35" s="101">
        <f t="shared" si="0"/>
        <v>4592.6400000000003</v>
      </c>
      <c r="K35" s="98">
        <v>159</v>
      </c>
      <c r="L35" s="98">
        <v>2</v>
      </c>
      <c r="M35" s="98">
        <v>1140</v>
      </c>
      <c r="N35" s="98">
        <v>100</v>
      </c>
      <c r="O35" s="189">
        <f t="shared" si="1"/>
        <v>0.2857142857142857</v>
      </c>
      <c r="P35" s="101">
        <f t="shared" si="26"/>
        <v>0.2857142857142857</v>
      </c>
      <c r="Q35" s="102">
        <v>2</v>
      </c>
      <c r="R35" s="102">
        <v>0</v>
      </c>
      <c r="S35" s="101">
        <f t="shared" si="14"/>
        <v>2</v>
      </c>
      <c r="T35" s="102">
        <v>1507</v>
      </c>
      <c r="U35" s="102">
        <v>0</v>
      </c>
      <c r="V35" s="101">
        <f t="shared" si="15"/>
        <v>1507</v>
      </c>
      <c r="W35" s="102">
        <v>2280</v>
      </c>
      <c r="X35" s="102">
        <v>0</v>
      </c>
      <c r="Y35" s="101">
        <f t="shared" si="16"/>
        <v>2280</v>
      </c>
      <c r="Z35" s="101">
        <f t="shared" si="17"/>
        <v>2280</v>
      </c>
      <c r="AA35" s="103">
        <f t="shared" si="18"/>
        <v>2.8261715584308243E-3</v>
      </c>
      <c r="AB35" s="101">
        <f t="shared" si="19"/>
        <v>235.52</v>
      </c>
      <c r="AC35" s="102">
        <v>863.98</v>
      </c>
      <c r="AD35" s="103">
        <f t="shared" si="20"/>
        <v>0.37893859649122807</v>
      </c>
      <c r="AE35" s="102">
        <v>485.17999999999995</v>
      </c>
      <c r="AF35" s="102">
        <v>0</v>
      </c>
      <c r="AG35" s="102"/>
      <c r="AH35" s="102"/>
      <c r="AI35" s="136">
        <f t="shared" si="21"/>
        <v>37.531379310344832</v>
      </c>
      <c r="AJ35" s="102">
        <v>0</v>
      </c>
      <c r="AK35" s="104">
        <f t="shared" si="22"/>
        <v>15.07</v>
      </c>
      <c r="AL35" s="105">
        <f t="shared" si="23"/>
        <v>642.71862068965515</v>
      </c>
      <c r="AM35" s="106"/>
      <c r="AN35" s="107">
        <f t="shared" si="7"/>
        <v>1140</v>
      </c>
      <c r="AO35" s="108">
        <f t="shared" si="8"/>
        <v>117.76</v>
      </c>
      <c r="AP35" s="108">
        <f t="shared" si="9"/>
        <v>431.99</v>
      </c>
      <c r="AQ35" s="108">
        <f t="shared" si="24"/>
        <v>242.58999999999997</v>
      </c>
      <c r="AR35" s="108">
        <f t="shared" si="25"/>
        <v>0</v>
      </c>
      <c r="AS35" s="108">
        <f t="array" ref="AS35">_xlfn.IFS(S35=0,AL35,S35&lt;0,AL35/-S35,S35&gt;0,AL35/S35)</f>
        <v>321.35931034482758</v>
      </c>
      <c r="AT35" s="103">
        <f t="shared" si="27"/>
        <v>0.2818941318814277</v>
      </c>
      <c r="AU35" s="103">
        <f t="shared" si="28"/>
        <v>2.7289343609445273</v>
      </c>
      <c r="AV35" s="109"/>
      <c r="AW35" s="104">
        <f t="shared" si="12"/>
        <v>12533.013103448275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37</v>
      </c>
      <c r="F36" s="101">
        <v>1</v>
      </c>
      <c r="G36" s="101">
        <v>1</v>
      </c>
      <c r="H36" s="101">
        <v>35</v>
      </c>
      <c r="I36" s="101">
        <v>117.76</v>
      </c>
      <c r="J36" s="101">
        <f t="shared" si="0"/>
        <v>4357.12</v>
      </c>
      <c r="K36" s="98">
        <v>108</v>
      </c>
      <c r="L36" s="98">
        <v>2</v>
      </c>
      <c r="M36" s="98">
        <v>1110</v>
      </c>
      <c r="N36" s="98">
        <v>100</v>
      </c>
      <c r="O36" s="189">
        <f t="shared" si="1"/>
        <v>0.2857142857142857</v>
      </c>
      <c r="P36" s="101">
        <f t="shared" si="26"/>
        <v>0.14285714285714285</v>
      </c>
      <c r="Q36" s="102">
        <v>1</v>
      </c>
      <c r="R36" s="102">
        <v>0</v>
      </c>
      <c r="S36" s="101">
        <f t="shared" si="14"/>
        <v>1</v>
      </c>
      <c r="T36" s="102">
        <v>745</v>
      </c>
      <c r="U36" s="102">
        <v>0</v>
      </c>
      <c r="V36" s="101">
        <f t="shared" si="15"/>
        <v>745</v>
      </c>
      <c r="W36" s="102">
        <v>1110</v>
      </c>
      <c r="X36" s="102">
        <v>0</v>
      </c>
      <c r="Y36" s="101">
        <f t="shared" si="16"/>
        <v>1110</v>
      </c>
      <c r="Z36" s="101">
        <f t="shared" si="17"/>
        <v>2220</v>
      </c>
      <c r="AA36" s="103">
        <f t="shared" si="18"/>
        <v>1.3758993113413224E-3</v>
      </c>
      <c r="AB36" s="101">
        <f t="shared" si="19"/>
        <v>117.76</v>
      </c>
      <c r="AC36" s="102">
        <v>421.08000000000004</v>
      </c>
      <c r="AD36" s="103">
        <f t="shared" si="20"/>
        <v>0.3793513513513514</v>
      </c>
      <c r="AE36" s="102">
        <v>191.23999999999998</v>
      </c>
      <c r="AF36" s="102">
        <v>0</v>
      </c>
      <c r="AG36" s="102"/>
      <c r="AH36" s="102"/>
      <c r="AI36" s="136">
        <f t="shared" si="21"/>
        <v>34.568375680580765</v>
      </c>
      <c r="AJ36" s="102">
        <v>0</v>
      </c>
      <c r="AK36" s="104">
        <f t="shared" si="22"/>
        <v>7.45</v>
      </c>
      <c r="AL36" s="105">
        <f t="shared" si="23"/>
        <v>337.90162431941923</v>
      </c>
      <c r="AM36" s="106"/>
      <c r="AN36" s="107">
        <f t="shared" si="7"/>
        <v>1110</v>
      </c>
      <c r="AO36" s="108">
        <f t="shared" si="8"/>
        <v>117.76</v>
      </c>
      <c r="AP36" s="108">
        <f t="shared" si="9"/>
        <v>421.08000000000004</v>
      </c>
      <c r="AQ36" s="108">
        <f t="shared" si="24"/>
        <v>191.23999999999998</v>
      </c>
      <c r="AR36" s="108">
        <f t="shared" si="25"/>
        <v>0</v>
      </c>
      <c r="AS36" s="108">
        <f t="array" ref="AS36">_xlfn.IFS(S36=0,AL36,S36&lt;0,AL36/-S36,S36&gt;0,AL36/S36)</f>
        <v>337.90162431941923</v>
      </c>
      <c r="AT36" s="103">
        <f t="shared" si="27"/>
        <v>0.30441587776524254</v>
      </c>
      <c r="AU36" s="103">
        <f t="shared" si="28"/>
        <v>2.8694091739081116</v>
      </c>
      <c r="AV36" s="109"/>
      <c r="AW36" s="104">
        <f t="shared" si="12"/>
        <v>12502.360099818512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11</v>
      </c>
      <c r="F37" s="101">
        <v>2</v>
      </c>
      <c r="G37" s="101"/>
      <c r="H37" s="101">
        <v>9</v>
      </c>
      <c r="I37" s="101">
        <v>218.89</v>
      </c>
      <c r="J37" s="101">
        <f t="shared" si="0"/>
        <v>2407.79</v>
      </c>
      <c r="K37" s="98">
        <v>41</v>
      </c>
      <c r="L37" s="98">
        <v>1</v>
      </c>
      <c r="M37" s="98">
        <v>1050</v>
      </c>
      <c r="N37" s="98">
        <v>0</v>
      </c>
      <c r="O37" s="189">
        <f t="shared" si="1"/>
        <v>0.14285714285714285</v>
      </c>
      <c r="P37" s="101">
        <f t="shared" si="26"/>
        <v>0.5714285714285714</v>
      </c>
      <c r="Q37" s="102">
        <v>4</v>
      </c>
      <c r="R37" s="102">
        <v>0</v>
      </c>
      <c r="S37" s="101">
        <f t="shared" si="14"/>
        <v>4</v>
      </c>
      <c r="T37" s="102">
        <v>2932</v>
      </c>
      <c r="U37" s="102">
        <v>0</v>
      </c>
      <c r="V37" s="101">
        <f t="shared" si="15"/>
        <v>2932</v>
      </c>
      <c r="W37" s="102">
        <v>4470</v>
      </c>
      <c r="X37" s="102">
        <v>0</v>
      </c>
      <c r="Y37" s="101">
        <f t="shared" si="16"/>
        <v>4470</v>
      </c>
      <c r="Z37" s="101">
        <f t="shared" si="17"/>
        <v>0</v>
      </c>
      <c r="AA37" s="103">
        <f t="shared" si="18"/>
        <v>5.5407837132393795E-3</v>
      </c>
      <c r="AB37" s="101">
        <f t="shared" si="19"/>
        <v>875.56</v>
      </c>
      <c r="AC37" s="102">
        <v>1531.0700000000002</v>
      </c>
      <c r="AD37" s="103">
        <f t="shared" si="20"/>
        <v>0.34252125279642059</v>
      </c>
      <c r="AE37" s="102">
        <v>511.95000000000005</v>
      </c>
      <c r="AF37" s="102">
        <v>0</v>
      </c>
      <c r="AG37" s="102"/>
      <c r="AH37" s="102"/>
      <c r="AI37" s="136">
        <f t="shared" si="21"/>
        <v>8.8890108892921962</v>
      </c>
      <c r="AJ37" s="102">
        <v>0</v>
      </c>
      <c r="AK37" s="104">
        <f t="shared" si="22"/>
        <v>29.32</v>
      </c>
      <c r="AL37" s="105">
        <f t="shared" si="23"/>
        <v>1513.2109891107077</v>
      </c>
      <c r="AM37" s="106"/>
      <c r="AN37" s="107">
        <f t="shared" si="7"/>
        <v>1117.5</v>
      </c>
      <c r="AO37" s="108">
        <f t="shared" si="8"/>
        <v>218.89</v>
      </c>
      <c r="AP37" s="108">
        <f t="shared" si="9"/>
        <v>382.76750000000004</v>
      </c>
      <c r="AQ37" s="108">
        <f t="shared" si="24"/>
        <v>127.98750000000001</v>
      </c>
      <c r="AR37" s="108">
        <f t="shared" si="25"/>
        <v>0</v>
      </c>
      <c r="AS37" s="108">
        <f t="array" ref="AS37">_xlfn.IFS(S37=0,AL37,S37&lt;0,AL37/-S37,S37&gt;0,AL37/S37)</f>
        <v>378.30274727767693</v>
      </c>
      <c r="AT37" s="103">
        <f t="shared" si="27"/>
        <v>0.33852594834691446</v>
      </c>
      <c r="AU37" s="103">
        <f t="shared" si="28"/>
        <v>1.728277889705683</v>
      </c>
      <c r="AV37" s="109"/>
      <c r="AW37" s="104">
        <f t="shared" si="12"/>
        <v>4161.3302200544458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10</v>
      </c>
      <c r="F38" s="101"/>
      <c r="G38" s="101"/>
      <c r="H38" s="101">
        <v>10</v>
      </c>
      <c r="I38" s="101">
        <v>218.89</v>
      </c>
      <c r="J38" s="101">
        <f t="shared" si="0"/>
        <v>2188.8999999999996</v>
      </c>
      <c r="K38" s="98">
        <v>999</v>
      </c>
      <c r="L38" s="98">
        <v>1</v>
      </c>
      <c r="M38" s="98">
        <v>1005</v>
      </c>
      <c r="N38" s="98">
        <v>100</v>
      </c>
      <c r="O38" s="189">
        <f t="shared" si="1"/>
        <v>0.14285714285714285</v>
      </c>
      <c r="P38" s="101">
        <f t="shared" si="26"/>
        <v>0.14285714285714285</v>
      </c>
      <c r="Q38" s="102">
        <v>1</v>
      </c>
      <c r="R38" s="102">
        <v>0</v>
      </c>
      <c r="S38" s="101">
        <f t="shared" si="14"/>
        <v>1</v>
      </c>
      <c r="T38" s="102">
        <v>626</v>
      </c>
      <c r="U38" s="102">
        <v>0</v>
      </c>
      <c r="V38" s="101">
        <f t="shared" si="15"/>
        <v>626</v>
      </c>
      <c r="W38" s="102">
        <v>1005</v>
      </c>
      <c r="X38" s="102">
        <v>0</v>
      </c>
      <c r="Y38" s="101">
        <f t="shared" si="16"/>
        <v>1005</v>
      </c>
      <c r="Z38" s="101">
        <f t="shared" si="17"/>
        <v>1005</v>
      </c>
      <c r="AA38" s="103">
        <f t="shared" si="18"/>
        <v>1.2457466737820081E-3</v>
      </c>
      <c r="AB38" s="101">
        <f t="shared" si="19"/>
        <v>218.89</v>
      </c>
      <c r="AC38" s="102">
        <v>349.15</v>
      </c>
      <c r="AD38" s="103">
        <f t="shared" si="20"/>
        <v>0.34741293532338308</v>
      </c>
      <c r="AE38" s="102">
        <v>142.28</v>
      </c>
      <c r="AF38" s="102">
        <v>0</v>
      </c>
      <c r="AG38" s="102"/>
      <c r="AH38" s="102"/>
      <c r="AI38" s="136">
        <f t="shared" si="21"/>
        <v>9.876678765880218</v>
      </c>
      <c r="AJ38" s="102">
        <v>0</v>
      </c>
      <c r="AK38" s="104">
        <f t="shared" si="22"/>
        <v>6.26</v>
      </c>
      <c r="AL38" s="105">
        <f t="shared" si="23"/>
        <v>278.54332123411984</v>
      </c>
      <c r="AM38" s="106"/>
      <c r="AN38" s="107">
        <f t="shared" si="7"/>
        <v>1005</v>
      </c>
      <c r="AO38" s="108">
        <f t="shared" si="8"/>
        <v>218.89</v>
      </c>
      <c r="AP38" s="108">
        <f t="shared" si="9"/>
        <v>349.15</v>
      </c>
      <c r="AQ38" s="108">
        <f t="shared" si="24"/>
        <v>142.28</v>
      </c>
      <c r="AR38" s="108">
        <f t="shared" si="25"/>
        <v>0</v>
      </c>
      <c r="AS38" s="108">
        <f t="array" ref="AS38">_xlfn.IFS(S38=0,AL38,S38&lt;0,AL38/-S38,S38&gt;0,AL38/S38)</f>
        <v>278.54332123411984</v>
      </c>
      <c r="AT38" s="103">
        <f t="shared" si="27"/>
        <v>0.27715753356628842</v>
      </c>
      <c r="AU38" s="103">
        <f t="shared" si="28"/>
        <v>1.2725264801229834</v>
      </c>
      <c r="AV38" s="109"/>
      <c r="AW38" s="104">
        <f t="shared" si="12"/>
        <v>2785.4332123411987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14</v>
      </c>
      <c r="F39" s="101">
        <v>1</v>
      </c>
      <c r="G39" s="101">
        <v>1</v>
      </c>
      <c r="H39" s="101">
        <v>12</v>
      </c>
      <c r="I39" s="101">
        <v>178.89</v>
      </c>
      <c r="J39" s="101">
        <f t="shared" si="0"/>
        <v>2504.46</v>
      </c>
      <c r="K39" s="98">
        <v>42</v>
      </c>
      <c r="L39" s="98">
        <v>2</v>
      </c>
      <c r="M39" s="98">
        <v>1120</v>
      </c>
      <c r="N39" s="98">
        <v>100</v>
      </c>
      <c r="O39" s="189">
        <f t="shared" si="1"/>
        <v>0.2857142857142857</v>
      </c>
      <c r="P39" s="101">
        <f t="shared" si="26"/>
        <v>0.8571428571428571</v>
      </c>
      <c r="Q39" s="102">
        <v>6</v>
      </c>
      <c r="R39" s="102">
        <v>0</v>
      </c>
      <c r="S39" s="101">
        <f t="shared" si="14"/>
        <v>6</v>
      </c>
      <c r="T39" s="102">
        <v>4439</v>
      </c>
      <c r="U39" s="102">
        <v>0</v>
      </c>
      <c r="V39" s="101">
        <f t="shared" si="15"/>
        <v>4439</v>
      </c>
      <c r="W39" s="102">
        <v>6888</v>
      </c>
      <c r="X39" s="102">
        <v>0</v>
      </c>
      <c r="Y39" s="101">
        <f t="shared" si="16"/>
        <v>6888</v>
      </c>
      <c r="Z39" s="101">
        <f t="shared" si="17"/>
        <v>2240</v>
      </c>
      <c r="AA39" s="103">
        <f t="shared" si="18"/>
        <v>8.5380130238910164E-3</v>
      </c>
      <c r="AB39" s="101">
        <f t="shared" si="19"/>
        <v>1073.3399999999999</v>
      </c>
      <c r="AC39" s="102">
        <v>2385.6500000000005</v>
      </c>
      <c r="AD39" s="103">
        <f t="shared" si="20"/>
        <v>0.34634872241579567</v>
      </c>
      <c r="AE39" s="102">
        <v>623.69999999999993</v>
      </c>
      <c r="AF39" s="102">
        <v>0</v>
      </c>
      <c r="AG39" s="102"/>
      <c r="AH39" s="102"/>
      <c r="AI39" s="136">
        <f t="shared" si="21"/>
        <v>11.852014519056262</v>
      </c>
      <c r="AJ39" s="102">
        <v>0</v>
      </c>
      <c r="AK39" s="104">
        <f t="shared" si="22"/>
        <v>44.39</v>
      </c>
      <c r="AL39" s="105">
        <f t="shared" si="23"/>
        <v>2749.0679854809432</v>
      </c>
      <c r="AM39" s="106"/>
      <c r="AN39" s="107">
        <f t="shared" si="7"/>
        <v>1148</v>
      </c>
      <c r="AO39" s="108">
        <f t="shared" si="8"/>
        <v>178.89</v>
      </c>
      <c r="AP39" s="108">
        <f t="shared" si="9"/>
        <v>397.60833333333341</v>
      </c>
      <c r="AQ39" s="108">
        <f t="shared" si="24"/>
        <v>103.94999999999999</v>
      </c>
      <c r="AR39" s="108">
        <f t="shared" si="25"/>
        <v>0</v>
      </c>
      <c r="AS39" s="108">
        <f t="array" ref="AS39">_xlfn.IFS(S39=0,AL39,S39&lt;0,AL39/-S39,S39&gt;0,AL39/S39)</f>
        <v>458.17799758015718</v>
      </c>
      <c r="AT39" s="103">
        <f t="shared" si="27"/>
        <v>0.39910975398968396</v>
      </c>
      <c r="AU39" s="103">
        <f t="shared" si="28"/>
        <v>2.5612275564881055</v>
      </c>
      <c r="AV39" s="109"/>
      <c r="AW39" s="104">
        <f t="shared" si="12"/>
        <v>6414.4919661222002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9</v>
      </c>
      <c r="F40" s="101">
        <v>1</v>
      </c>
      <c r="G40" s="101">
        <v>1</v>
      </c>
      <c r="H40" s="101">
        <v>7</v>
      </c>
      <c r="I40" s="101">
        <v>178.89</v>
      </c>
      <c r="J40" s="101">
        <f t="shared" si="0"/>
        <v>1610.0099999999998</v>
      </c>
      <c r="K40" s="98">
        <v>66</v>
      </c>
      <c r="L40" s="98">
        <v>1</v>
      </c>
      <c r="M40" s="98">
        <v>1050</v>
      </c>
      <c r="N40" s="98">
        <v>0</v>
      </c>
      <c r="O40" s="189">
        <f t="shared" si="1"/>
        <v>0.14285714285714285</v>
      </c>
      <c r="P40" s="101">
        <f t="shared" si="26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18"/>
        <v>0</v>
      </c>
      <c r="AB40" s="101">
        <f t="shared" si="19"/>
        <v>0</v>
      </c>
      <c r="AC40" s="102">
        <v>0</v>
      </c>
      <c r="AD40" s="103">
        <f t="shared" si="20"/>
        <v>0</v>
      </c>
      <c r="AE40" s="102">
        <v>102.02</v>
      </c>
      <c r="AF40" s="102">
        <v>0</v>
      </c>
      <c r="AG40" s="102"/>
      <c r="AH40" s="102"/>
      <c r="AI40" s="136">
        <f t="shared" si="21"/>
        <v>6.9136751361161526</v>
      </c>
      <c r="AJ40" s="102">
        <v>0</v>
      </c>
      <c r="AK40" s="104">
        <f t="shared" si="22"/>
        <v>0</v>
      </c>
      <c r="AL40" s="105">
        <f t="shared" si="23"/>
        <v>-108.93367513611615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4"/>
        <v>102.02</v>
      </c>
      <c r="AR40" s="108">
        <f t="shared" si="25"/>
        <v>0</v>
      </c>
      <c r="AS40" s="108">
        <f t="array" ref="AS40">_xlfn.IFS(S40=0,AL40,S40&lt;0,AL40/-S40,S40&gt;0,AL40/S40)</f>
        <v>-108.93367513611615</v>
      </c>
      <c r="AT40" s="103">
        <f t="shared" si="27"/>
        <v>0</v>
      </c>
      <c r="AU40" s="103">
        <f t="shared" si="28"/>
        <v>-0.60894222782780572</v>
      </c>
      <c r="AV40" s="109"/>
      <c r="AW40" s="104">
        <f t="shared" si="12"/>
        <v>-980.40307622504531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5</v>
      </c>
      <c r="F41" s="101">
        <v>1</v>
      </c>
      <c r="G41" s="101"/>
      <c r="H41" s="101">
        <v>4</v>
      </c>
      <c r="I41" s="101">
        <v>178.89</v>
      </c>
      <c r="J41" s="101">
        <f t="shared" si="0"/>
        <v>894.44999999999993</v>
      </c>
      <c r="K41" s="98">
        <v>27</v>
      </c>
      <c r="L41" s="98">
        <v>2</v>
      </c>
      <c r="M41" s="98">
        <v>1050</v>
      </c>
      <c r="N41" s="98">
        <v>100</v>
      </c>
      <c r="O41" s="189">
        <f t="shared" si="1"/>
        <v>0.2857142857142857</v>
      </c>
      <c r="P41" s="101">
        <f t="shared" si="26"/>
        <v>0.14285714285714285</v>
      </c>
      <c r="Q41" s="102">
        <v>1</v>
      </c>
      <c r="R41" s="102">
        <v>0</v>
      </c>
      <c r="S41" s="101">
        <f t="shared" si="14"/>
        <v>1</v>
      </c>
      <c r="T41" s="102">
        <v>701</v>
      </c>
      <c r="U41" s="102">
        <v>0</v>
      </c>
      <c r="V41" s="101">
        <f t="shared" si="15"/>
        <v>701</v>
      </c>
      <c r="W41" s="102">
        <v>1050</v>
      </c>
      <c r="X41" s="102">
        <v>0</v>
      </c>
      <c r="Y41" s="101">
        <f t="shared" si="16"/>
        <v>1050</v>
      </c>
      <c r="Z41" s="101">
        <f t="shared" si="17"/>
        <v>2100</v>
      </c>
      <c r="AA41" s="103">
        <f t="shared" si="18"/>
        <v>1.3015263755931429E-3</v>
      </c>
      <c r="AB41" s="101">
        <f t="shared" si="19"/>
        <v>178.89</v>
      </c>
      <c r="AC41" s="102">
        <v>372.84000000000003</v>
      </c>
      <c r="AD41" s="103">
        <f t="shared" si="20"/>
        <v>0.35508571428571434</v>
      </c>
      <c r="AE41" s="102">
        <v>86.81</v>
      </c>
      <c r="AF41" s="102">
        <v>0</v>
      </c>
      <c r="AG41" s="102"/>
      <c r="AH41" s="102"/>
      <c r="AI41" s="136">
        <f t="shared" si="21"/>
        <v>3.9506715063520872</v>
      </c>
      <c r="AJ41" s="102">
        <v>0</v>
      </c>
      <c r="AK41" s="104">
        <f t="shared" si="22"/>
        <v>7.01</v>
      </c>
      <c r="AL41" s="105">
        <f t="shared" si="23"/>
        <v>400.49932849364791</v>
      </c>
      <c r="AM41" s="106"/>
      <c r="AN41" s="107">
        <f t="shared" si="7"/>
        <v>1050</v>
      </c>
      <c r="AO41" s="108">
        <f t="shared" si="8"/>
        <v>178.89</v>
      </c>
      <c r="AP41" s="108">
        <f t="shared" si="9"/>
        <v>372.84000000000003</v>
      </c>
      <c r="AQ41" s="108">
        <f t="shared" si="24"/>
        <v>86.81</v>
      </c>
      <c r="AR41" s="108">
        <f t="shared" si="25"/>
        <v>0</v>
      </c>
      <c r="AS41" s="108">
        <f t="array" ref="AS41">_xlfn.IFS(S41=0,AL41,S41&lt;0,AL41/-S41,S41&gt;0,AL41/S41)</f>
        <v>400.49932849364791</v>
      </c>
      <c r="AT41" s="103">
        <f t="shared" si="27"/>
        <v>0.38142793189871227</v>
      </c>
      <c r="AU41" s="103">
        <f t="shared" si="28"/>
        <v>2.2388022164103525</v>
      </c>
      <c r="AV41" s="109"/>
      <c r="AW41" s="104">
        <f t="shared" si="12"/>
        <v>2002.4966424682395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8</v>
      </c>
      <c r="F42" s="101"/>
      <c r="G42" s="101"/>
      <c r="H42" s="101">
        <v>8</v>
      </c>
      <c r="I42" s="101">
        <v>178.89</v>
      </c>
      <c r="J42" s="101">
        <f t="shared" si="0"/>
        <v>1431.12</v>
      </c>
      <c r="K42" s="98">
        <v>254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6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>
        <v>0</v>
      </c>
      <c r="AG42" s="102"/>
      <c r="AH42" s="102"/>
      <c r="AI42" s="136">
        <f t="shared" si="21"/>
        <v>7.9013430127041744</v>
      </c>
      <c r="AJ42" s="102">
        <v>0</v>
      </c>
      <c r="AK42" s="104">
        <f t="shared" si="22"/>
        <v>0</v>
      </c>
      <c r="AL42" s="105">
        <f t="shared" si="23"/>
        <v>-7.9013430127041744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4"/>
        <v>0</v>
      </c>
      <c r="AR42" s="108">
        <f t="shared" si="25"/>
        <v>0</v>
      </c>
      <c r="AS42" s="108">
        <f t="array" ref="AS42">_xlfn.IFS(S42=0,AL42,S42&lt;0,AL42/-S42,S42&gt;0,AL42/S42)</f>
        <v>-7.9013430127041744</v>
      </c>
      <c r="AT42" s="103">
        <f t="shared" si="27"/>
        <v>0</v>
      </c>
      <c r="AU42" s="103">
        <f t="shared" si="28"/>
        <v>-4.4168723867763292E-2</v>
      </c>
      <c r="AV42" s="109"/>
      <c r="AW42" s="104">
        <f t="shared" si="12"/>
        <v>-63.210744101633395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23</v>
      </c>
      <c r="F43" s="101"/>
      <c r="G43" s="101"/>
      <c r="H43" s="101">
        <v>23</v>
      </c>
      <c r="I43" s="101">
        <v>178.89</v>
      </c>
      <c r="J43" s="101">
        <f t="shared" si="0"/>
        <v>4114.4699999999993</v>
      </c>
      <c r="K43" s="98">
        <v>652</v>
      </c>
      <c r="L43" s="98">
        <v>0</v>
      </c>
      <c r="M43" s="98">
        <v>0</v>
      </c>
      <c r="N43" s="98">
        <v>0</v>
      </c>
      <c r="O43" s="189">
        <f t="shared" si="1"/>
        <v>0</v>
      </c>
      <c r="P43" s="101">
        <f t="shared" si="26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18"/>
        <v>0</v>
      </c>
      <c r="AB43" s="101">
        <f t="shared" si="19"/>
        <v>0</v>
      </c>
      <c r="AC43" s="102">
        <v>0</v>
      </c>
      <c r="AD43" s="103">
        <f t="shared" si="20"/>
        <v>0</v>
      </c>
      <c r="AE43" s="102">
        <v>180.77</v>
      </c>
      <c r="AF43" s="102">
        <v>0</v>
      </c>
      <c r="AG43" s="102"/>
      <c r="AH43" s="102"/>
      <c r="AI43" s="136">
        <f t="shared" si="21"/>
        <v>22.7163611615245</v>
      </c>
      <c r="AJ43" s="102">
        <v>0</v>
      </c>
      <c r="AK43" s="104">
        <f t="shared" si="22"/>
        <v>0</v>
      </c>
      <c r="AL43" s="105">
        <f t="shared" si="23"/>
        <v>-203.48636116152451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4"/>
        <v>180.77</v>
      </c>
      <c r="AR43" s="108">
        <f t="shared" si="25"/>
        <v>0</v>
      </c>
      <c r="AS43" s="108">
        <f t="array" ref="AS43">_xlfn.IFS(S43=0,AL43,S43&lt;0,AL43/-S43,S43&gt;0,AL43/S43)</f>
        <v>-203.48636116152451</v>
      </c>
      <c r="AT43" s="103">
        <f t="shared" si="27"/>
        <v>0</v>
      </c>
      <c r="AU43" s="103">
        <f t="shared" si="28"/>
        <v>-1.1374943326151519</v>
      </c>
      <c r="AV43" s="109"/>
      <c r="AW43" s="104">
        <f t="shared" si="12"/>
        <v>-4680.1863067150634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39</v>
      </c>
      <c r="F44" s="101"/>
      <c r="G44" s="101"/>
      <c r="H44" s="101">
        <v>39</v>
      </c>
      <c r="I44" s="101">
        <v>228.89</v>
      </c>
      <c r="J44" s="101">
        <f t="shared" si="0"/>
        <v>8926.7099999999991</v>
      </c>
      <c r="K44" s="98">
        <v>999</v>
      </c>
      <c r="L44" s="98">
        <v>0</v>
      </c>
      <c r="M44" s="98">
        <v>0</v>
      </c>
      <c r="N44" s="98">
        <v>0</v>
      </c>
      <c r="O44" s="189">
        <f t="shared" si="1"/>
        <v>0</v>
      </c>
      <c r="P44" s="101">
        <f t="shared" si="26"/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38.519047186932852</v>
      </c>
      <c r="AJ44" s="102">
        <v>0</v>
      </c>
      <c r="AK44" s="104">
        <f t="shared" si="22"/>
        <v>0</v>
      </c>
      <c r="AL44" s="105">
        <f t="shared" si="23"/>
        <v>-38.519047186932852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4"/>
        <v>0</v>
      </c>
      <c r="AR44" s="108">
        <f t="shared" si="25"/>
        <v>0</v>
      </c>
      <c r="AS44" s="108">
        <f t="array" ref="AS44">_xlfn.IFS(S44=0,AL44,S44&lt;0,AL44/-S44,S44&gt;0,AL44/S44)</f>
        <v>-38.519047186932852</v>
      </c>
      <c r="AT44" s="103">
        <f t="shared" si="27"/>
        <v>0</v>
      </c>
      <c r="AU44" s="103">
        <f t="shared" si="28"/>
        <v>-0.16828628243668511</v>
      </c>
      <c r="AV44" s="109"/>
      <c r="AW44" s="104">
        <f t="shared" si="12"/>
        <v>-1502.2428402903813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35</v>
      </c>
      <c r="F45" s="101"/>
      <c r="G45" s="101"/>
      <c r="H45" s="101">
        <v>35</v>
      </c>
      <c r="I45" s="101">
        <v>228.89</v>
      </c>
      <c r="J45" s="101">
        <f t="shared" si="0"/>
        <v>8011.15</v>
      </c>
      <c r="K45" s="98">
        <v>167</v>
      </c>
      <c r="L45" s="98">
        <v>1</v>
      </c>
      <c r="M45" s="98">
        <v>1110</v>
      </c>
      <c r="N45" s="98">
        <v>0</v>
      </c>
      <c r="O45" s="189">
        <f t="shared" si="1"/>
        <v>0.14285714285714285</v>
      </c>
      <c r="P45" s="101">
        <f t="shared" si="26"/>
        <v>0.14285714285714285</v>
      </c>
      <c r="Q45" s="102">
        <v>1</v>
      </c>
      <c r="R45" s="102">
        <v>0</v>
      </c>
      <c r="S45" s="101">
        <f t="shared" si="14"/>
        <v>1</v>
      </c>
      <c r="T45" s="102">
        <v>729</v>
      </c>
      <c r="U45" s="102">
        <v>0</v>
      </c>
      <c r="V45" s="101">
        <f t="shared" si="15"/>
        <v>729</v>
      </c>
      <c r="W45" s="102">
        <v>1110</v>
      </c>
      <c r="X45" s="102">
        <v>0</v>
      </c>
      <c r="Y45" s="101">
        <f t="shared" si="16"/>
        <v>1110</v>
      </c>
      <c r="Z45" s="101">
        <f t="shared" si="17"/>
        <v>0</v>
      </c>
      <c r="AA45" s="103">
        <f t="shared" si="18"/>
        <v>1.3758993113413224E-3</v>
      </c>
      <c r="AB45" s="101">
        <f t="shared" si="19"/>
        <v>228.89</v>
      </c>
      <c r="AC45" s="102">
        <v>387.14</v>
      </c>
      <c r="AD45" s="103">
        <f t="shared" si="20"/>
        <v>0.34877477477477475</v>
      </c>
      <c r="AE45" s="102">
        <v>485.53000000000009</v>
      </c>
      <c r="AF45" s="102">
        <v>0</v>
      </c>
      <c r="AG45" s="102"/>
      <c r="AH45" s="102"/>
      <c r="AI45" s="136">
        <f t="shared" si="21"/>
        <v>34.568375680580765</v>
      </c>
      <c r="AJ45" s="102">
        <v>0</v>
      </c>
      <c r="AK45" s="104">
        <f t="shared" si="22"/>
        <v>7.29</v>
      </c>
      <c r="AL45" s="105">
        <f t="shared" si="23"/>
        <v>-33.418375680580823</v>
      </c>
      <c r="AM45" s="106"/>
      <c r="AN45" s="107">
        <f t="shared" si="7"/>
        <v>1110</v>
      </c>
      <c r="AO45" s="108">
        <f t="shared" si="8"/>
        <v>228.89</v>
      </c>
      <c r="AP45" s="108">
        <f t="shared" si="9"/>
        <v>387.14</v>
      </c>
      <c r="AQ45" s="108">
        <f t="shared" si="24"/>
        <v>485.53000000000009</v>
      </c>
      <c r="AR45" s="108">
        <f t="shared" si="25"/>
        <v>0</v>
      </c>
      <c r="AS45" s="108">
        <f t="array" ref="AS45">_xlfn.IFS(S45=0,AL45,S45&lt;0,AL45/-S45,S45&gt;0,AL45/S45)</f>
        <v>-33.418375680580823</v>
      </c>
      <c r="AT45" s="103">
        <f t="shared" si="27"/>
        <v>-3.0106644757280022E-2</v>
      </c>
      <c r="AU45" s="103">
        <f t="shared" si="28"/>
        <v>-0.14600190344960823</v>
      </c>
      <c r="AV45" s="109"/>
      <c r="AW45" s="104">
        <f t="shared" si="12"/>
        <v>-1169.6431488203289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34</v>
      </c>
      <c r="F46" s="101">
        <v>2</v>
      </c>
      <c r="G46" s="101">
        <v>1</v>
      </c>
      <c r="H46" s="101">
        <v>31</v>
      </c>
      <c r="I46" s="101">
        <v>178.89</v>
      </c>
      <c r="J46" s="101">
        <f t="shared" si="0"/>
        <v>6082.2599999999993</v>
      </c>
      <c r="K46" s="98">
        <v>106</v>
      </c>
      <c r="L46" s="98">
        <v>1</v>
      </c>
      <c r="M46" s="98">
        <v>1110</v>
      </c>
      <c r="N46" s="98">
        <v>0</v>
      </c>
      <c r="O46" s="189">
        <f t="shared" si="1"/>
        <v>0.14285714285714285</v>
      </c>
      <c r="P46" s="101">
        <f t="shared" si="26"/>
        <v>0.42857142857142855</v>
      </c>
      <c r="Q46" s="102">
        <v>3</v>
      </c>
      <c r="R46" s="102">
        <v>0</v>
      </c>
      <c r="S46" s="101">
        <f t="shared" si="14"/>
        <v>3</v>
      </c>
      <c r="T46" s="102">
        <v>2609</v>
      </c>
      <c r="U46" s="102">
        <v>0</v>
      </c>
      <c r="V46" s="101">
        <f t="shared" si="15"/>
        <v>2609</v>
      </c>
      <c r="W46" s="102">
        <v>3990</v>
      </c>
      <c r="X46" s="102">
        <v>0</v>
      </c>
      <c r="Y46" s="101">
        <f t="shared" si="16"/>
        <v>3990</v>
      </c>
      <c r="Z46" s="101">
        <f t="shared" si="17"/>
        <v>0</v>
      </c>
      <c r="AA46" s="103">
        <f t="shared" si="18"/>
        <v>4.9458002272539424E-3</v>
      </c>
      <c r="AB46" s="101">
        <f t="shared" si="19"/>
        <v>536.66999999999996</v>
      </c>
      <c r="AC46" s="102">
        <v>1373.9699999999998</v>
      </c>
      <c r="AD46" s="103">
        <f t="shared" si="20"/>
        <v>0.34435338345864658</v>
      </c>
      <c r="AE46" s="102">
        <v>255.78</v>
      </c>
      <c r="AF46" s="102">
        <v>0</v>
      </c>
      <c r="AG46" s="102"/>
      <c r="AH46" s="102"/>
      <c r="AI46" s="136">
        <f t="shared" si="21"/>
        <v>30.617704174228678</v>
      </c>
      <c r="AJ46" s="102">
        <v>0</v>
      </c>
      <c r="AK46" s="104">
        <f t="shared" si="22"/>
        <v>26.09</v>
      </c>
      <c r="AL46" s="105">
        <f t="shared" si="23"/>
        <v>1766.8722958257715</v>
      </c>
      <c r="AM46" s="106"/>
      <c r="AN46" s="107">
        <f t="shared" si="7"/>
        <v>1330</v>
      </c>
      <c r="AO46" s="108">
        <f t="shared" si="8"/>
        <v>178.89</v>
      </c>
      <c r="AP46" s="108">
        <f t="shared" si="9"/>
        <v>457.98999999999995</v>
      </c>
      <c r="AQ46" s="108">
        <f t="shared" si="24"/>
        <v>85.26</v>
      </c>
      <c r="AR46" s="108">
        <f t="shared" si="25"/>
        <v>0</v>
      </c>
      <c r="AS46" s="108">
        <f t="array" ref="AS46">_xlfn.IFS(S46=0,AL46,S46&lt;0,AL46/-S46,S46&gt;0,AL46/S46)</f>
        <v>588.9574319419238</v>
      </c>
      <c r="AT46" s="103">
        <f t="shared" si="27"/>
        <v>0.44282513679843893</v>
      </c>
      <c r="AU46" s="103">
        <f t="shared" si="28"/>
        <v>3.2922881767674204</v>
      </c>
      <c r="AV46" s="109"/>
      <c r="AW46" s="104">
        <f t="shared" si="12"/>
        <v>20024.55268602541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37</v>
      </c>
      <c r="F47" s="101"/>
      <c r="G47" s="101"/>
      <c r="H47" s="101">
        <v>37</v>
      </c>
      <c r="I47" s="101">
        <v>178.89</v>
      </c>
      <c r="J47" s="101">
        <f t="shared" si="0"/>
        <v>6618.9299999999994</v>
      </c>
      <c r="K47" s="98">
        <v>454</v>
      </c>
      <c r="L47" s="98">
        <v>0</v>
      </c>
      <c r="M47" s="98">
        <v>0</v>
      </c>
      <c r="N47" s="98">
        <v>0</v>
      </c>
      <c r="O47" s="189">
        <f t="shared" si="1"/>
        <v>0</v>
      </c>
      <c r="P47" s="101">
        <f t="shared" si="26"/>
        <v>0.14285714285714285</v>
      </c>
      <c r="Q47" s="102">
        <v>2</v>
      </c>
      <c r="R47" s="102">
        <v>-1</v>
      </c>
      <c r="S47" s="101">
        <f t="shared" si="14"/>
        <v>1</v>
      </c>
      <c r="T47" s="102">
        <v>1441</v>
      </c>
      <c r="U47" s="102">
        <v>-706</v>
      </c>
      <c r="V47" s="101">
        <f t="shared" si="15"/>
        <v>735</v>
      </c>
      <c r="W47" s="102">
        <v>2220</v>
      </c>
      <c r="X47" s="102">
        <v>-1110</v>
      </c>
      <c r="Y47" s="101">
        <f t="shared" si="16"/>
        <v>1110</v>
      </c>
      <c r="Z47" s="101">
        <f t="shared" si="17"/>
        <v>0</v>
      </c>
      <c r="AA47" s="103">
        <f t="shared" si="18"/>
        <v>1.3758993113413224E-3</v>
      </c>
      <c r="AB47" s="101">
        <f t="shared" si="19"/>
        <v>178.89</v>
      </c>
      <c r="AC47" s="102">
        <v>393.85000000000014</v>
      </c>
      <c r="AD47" s="103">
        <f t="shared" si="20"/>
        <v>0.35481981981981997</v>
      </c>
      <c r="AE47" s="102">
        <v>232.26</v>
      </c>
      <c r="AF47" s="102">
        <v>0</v>
      </c>
      <c r="AG47" s="102"/>
      <c r="AH47" s="102"/>
      <c r="AI47" s="136">
        <f t="shared" si="21"/>
        <v>36.543711433756805</v>
      </c>
      <c r="AJ47" s="102">
        <v>0</v>
      </c>
      <c r="AK47" s="104">
        <f t="shared" si="22"/>
        <v>7.3500000000000005</v>
      </c>
      <c r="AL47" s="105">
        <f t="shared" si="23"/>
        <v>261.10628856624305</v>
      </c>
      <c r="AM47" s="106"/>
      <c r="AN47" s="107">
        <f t="shared" si="7"/>
        <v>1110</v>
      </c>
      <c r="AO47" s="108">
        <f t="shared" si="8"/>
        <v>178.89</v>
      </c>
      <c r="AP47" s="108">
        <f t="shared" si="9"/>
        <v>393.85000000000014</v>
      </c>
      <c r="AQ47" s="108">
        <f t="shared" si="24"/>
        <v>116.13</v>
      </c>
      <c r="AR47" s="108">
        <f t="shared" si="25"/>
        <v>0</v>
      </c>
      <c r="AS47" s="108">
        <f t="array" ref="AS47">_xlfn.IFS(S47=0,AL47,S47&lt;0,AL47/-S47,S47&gt;0,AL47/S47)</f>
        <v>261.10628856624305</v>
      </c>
      <c r="AT47" s="103">
        <f t="shared" si="27"/>
        <v>0.23523089060021896</v>
      </c>
      <c r="AU47" s="103">
        <f t="shared" si="28"/>
        <v>1.4595913050826936</v>
      </c>
      <c r="AV47" s="109"/>
      <c r="AW47" s="104">
        <f t="shared" si="12"/>
        <v>9660.9326769509935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38</v>
      </c>
      <c r="F48" s="101"/>
      <c r="G48" s="101">
        <v>1</v>
      </c>
      <c r="H48" s="101">
        <v>37</v>
      </c>
      <c r="I48" s="101">
        <v>178.89</v>
      </c>
      <c r="J48" s="101">
        <f t="shared" si="0"/>
        <v>6797.82</v>
      </c>
      <c r="K48" s="98">
        <v>910</v>
      </c>
      <c r="L48" s="98">
        <v>1</v>
      </c>
      <c r="M48" s="98">
        <v>1110</v>
      </c>
      <c r="N48" s="98">
        <v>0</v>
      </c>
      <c r="O48" s="189">
        <f t="shared" si="1"/>
        <v>0.14285714285714285</v>
      </c>
      <c r="P48" s="101">
        <f t="shared" si="26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84.72</v>
      </c>
      <c r="AF48" s="102">
        <v>0</v>
      </c>
      <c r="AG48" s="102"/>
      <c r="AH48" s="102"/>
      <c r="AI48" s="136">
        <f t="shared" si="21"/>
        <v>36.543711433756805</v>
      </c>
      <c r="AJ48" s="102">
        <v>0</v>
      </c>
      <c r="AK48" s="104">
        <f t="shared" si="22"/>
        <v>0</v>
      </c>
      <c r="AL48" s="105">
        <f t="shared" si="23"/>
        <v>-121.26371143375681</v>
      </c>
      <c r="AM48" s="106"/>
      <c r="AN48" s="107">
        <f t="shared" si="7"/>
        <v>0</v>
      </c>
      <c r="AO48" s="108">
        <f t="shared" si="8"/>
        <v>178.89</v>
      </c>
      <c r="AP48" s="108">
        <f t="shared" si="9"/>
        <v>0</v>
      </c>
      <c r="AQ48" s="108">
        <f t="shared" si="24"/>
        <v>84.72</v>
      </c>
      <c r="AR48" s="108">
        <f t="shared" si="25"/>
        <v>0</v>
      </c>
      <c r="AS48" s="108">
        <f t="array" ref="AS48">_xlfn.IFS(S48=0,AL48,S48&lt;0,AL48/-S48,S48&gt;0,AL48/S48)</f>
        <v>-121.26371143375681</v>
      </c>
      <c r="AT48" s="103">
        <f t="shared" si="27"/>
        <v>0</v>
      </c>
      <c r="AU48" s="103">
        <f t="shared" si="28"/>
        <v>-0.67786746846529611</v>
      </c>
      <c r="AV48" s="109"/>
      <c r="AW48" s="104">
        <f t="shared" si="12"/>
        <v>-4608.0210344827592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33</v>
      </c>
      <c r="F49" s="101">
        <v>2</v>
      </c>
      <c r="G49" s="101">
        <v>2</v>
      </c>
      <c r="H49" s="101">
        <v>29</v>
      </c>
      <c r="I49" s="101">
        <v>178.89</v>
      </c>
      <c r="J49" s="101">
        <f t="shared" si="0"/>
        <v>5903.37</v>
      </c>
      <c r="K49" s="98">
        <v>83</v>
      </c>
      <c r="L49" s="98">
        <v>5</v>
      </c>
      <c r="M49" s="98">
        <v>1110</v>
      </c>
      <c r="N49" s="98">
        <v>60</v>
      </c>
      <c r="O49" s="189">
        <f t="shared" si="1"/>
        <v>0.7142857142857143</v>
      </c>
      <c r="P49" s="101">
        <f t="shared" si="26"/>
        <v>0.7142857142857143</v>
      </c>
      <c r="Q49" s="102">
        <v>5</v>
      </c>
      <c r="R49" s="102">
        <v>0</v>
      </c>
      <c r="S49" s="101">
        <f t="shared" si="14"/>
        <v>5</v>
      </c>
      <c r="T49" s="102">
        <v>4005</v>
      </c>
      <c r="U49" s="102">
        <v>0</v>
      </c>
      <c r="V49" s="101">
        <f t="shared" si="15"/>
        <v>4005</v>
      </c>
      <c r="W49" s="102">
        <v>6240</v>
      </c>
      <c r="X49" s="102">
        <v>0</v>
      </c>
      <c r="Y49" s="101">
        <f t="shared" si="16"/>
        <v>6240</v>
      </c>
      <c r="Z49" s="101">
        <f t="shared" si="17"/>
        <v>3330</v>
      </c>
      <c r="AA49" s="103">
        <f t="shared" si="18"/>
        <v>7.7347853178106772E-3</v>
      </c>
      <c r="AB49" s="101">
        <f t="shared" si="19"/>
        <v>894.44999999999993</v>
      </c>
      <c r="AC49" s="102">
        <v>2179.1400000000003</v>
      </c>
      <c r="AD49" s="103">
        <f t="shared" si="20"/>
        <v>0.34922115384615388</v>
      </c>
      <c r="AE49" s="102">
        <v>819.6</v>
      </c>
      <c r="AF49" s="102">
        <v>3000</v>
      </c>
      <c r="AG49" s="102"/>
      <c r="AH49" s="102"/>
      <c r="AI49" s="136">
        <f t="shared" si="21"/>
        <v>28.64236842105263</v>
      </c>
      <c r="AJ49" s="102">
        <v>0</v>
      </c>
      <c r="AK49" s="104">
        <f t="shared" si="22"/>
        <v>40.050000000000004</v>
      </c>
      <c r="AL49" s="105">
        <f t="shared" si="23"/>
        <v>-721.88236842105266</v>
      </c>
      <c r="AM49" s="106"/>
      <c r="AN49" s="107">
        <f t="shared" si="7"/>
        <v>1248</v>
      </c>
      <c r="AO49" s="108">
        <f t="shared" si="8"/>
        <v>178.89</v>
      </c>
      <c r="AP49" s="108">
        <f t="shared" si="9"/>
        <v>435.82800000000009</v>
      </c>
      <c r="AQ49" s="108">
        <f t="shared" si="24"/>
        <v>163.92000000000002</v>
      </c>
      <c r="AR49" s="108">
        <f t="shared" si="25"/>
        <v>600</v>
      </c>
      <c r="AS49" s="108">
        <f t="array" ref="AS49">_xlfn.IFS(S49=0,AL49,S49&lt;0,AL49/-S49,S49&gt;0,AL49/S49)</f>
        <v>-144.37647368421054</v>
      </c>
      <c r="AT49" s="103">
        <f t="shared" si="27"/>
        <v>-0.11568627699055331</v>
      </c>
      <c r="AU49" s="103">
        <f t="shared" si="28"/>
        <v>-0.80706844253010535</v>
      </c>
      <c r="AV49" s="109"/>
      <c r="AW49" s="104">
        <f t="shared" si="12"/>
        <v>-4764.4236315789476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19</v>
      </c>
      <c r="F50" s="101">
        <v>1</v>
      </c>
      <c r="G50" s="101"/>
      <c r="H50" s="101">
        <v>18</v>
      </c>
      <c r="I50" s="101">
        <v>218.89</v>
      </c>
      <c r="J50" s="101">
        <f t="shared" si="0"/>
        <v>4158.91</v>
      </c>
      <c r="K50" s="98">
        <v>999</v>
      </c>
      <c r="L50" s="98">
        <v>0</v>
      </c>
      <c r="M50" s="98">
        <v>0</v>
      </c>
      <c r="N50" s="98">
        <v>0</v>
      </c>
      <c r="O50" s="189">
        <f t="shared" si="1"/>
        <v>0</v>
      </c>
      <c r="P50" s="101">
        <f t="shared" si="26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17.778021778584392</v>
      </c>
      <c r="AJ50" s="102">
        <v>0</v>
      </c>
      <c r="AK50" s="104">
        <f t="shared" si="22"/>
        <v>0</v>
      </c>
      <c r="AL50" s="105">
        <f t="shared" si="23"/>
        <v>-17.778021778584392</v>
      </c>
      <c r="AM50" s="106"/>
      <c r="AN50" s="107">
        <f t="shared" si="7"/>
        <v>0</v>
      </c>
      <c r="AO50" s="108">
        <f t="shared" si="8"/>
        <v>218.89</v>
      </c>
      <c r="AP50" s="108">
        <f t="shared" si="9"/>
        <v>0</v>
      </c>
      <c r="AQ50" s="108">
        <f t="shared" si="24"/>
        <v>0</v>
      </c>
      <c r="AR50" s="108">
        <f t="shared" si="25"/>
        <v>0</v>
      </c>
      <c r="AS50" s="108">
        <f t="array" ref="AS50">_xlfn.IFS(S50=0,AL50,S50&lt;0,AL50/-S50,S50&gt;0,AL50/S50)</f>
        <v>-17.778021778584392</v>
      </c>
      <c r="AT50" s="103">
        <f t="shared" si="27"/>
        <v>0</v>
      </c>
      <c r="AU50" s="103">
        <f t="shared" si="28"/>
        <v>-8.1218976557103542E-2</v>
      </c>
      <c r="AV50" s="109"/>
      <c r="AW50" s="104">
        <f t="shared" si="12"/>
        <v>-337.78241379310344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40</v>
      </c>
      <c r="F51" s="101"/>
      <c r="G51" s="101"/>
      <c r="H51" s="101">
        <v>40</v>
      </c>
      <c r="I51" s="101">
        <v>218.89</v>
      </c>
      <c r="J51" s="101">
        <f t="shared" si="0"/>
        <v>8755.5999999999985</v>
      </c>
      <c r="K51" s="98">
        <v>246</v>
      </c>
      <c r="L51" s="98">
        <v>1</v>
      </c>
      <c r="M51" s="98">
        <v>1140</v>
      </c>
      <c r="N51" s="98">
        <v>0</v>
      </c>
      <c r="O51" s="189">
        <f t="shared" si="1"/>
        <v>0.14285714285714285</v>
      </c>
      <c r="P51" s="101">
        <f t="shared" si="26"/>
        <v>0.14285714285714285</v>
      </c>
      <c r="Q51" s="102">
        <v>1</v>
      </c>
      <c r="R51" s="102">
        <v>0</v>
      </c>
      <c r="S51" s="101">
        <f t="shared" si="14"/>
        <v>1</v>
      </c>
      <c r="T51" s="102">
        <v>1008</v>
      </c>
      <c r="U51" s="102">
        <v>0</v>
      </c>
      <c r="V51" s="101">
        <f t="shared" si="15"/>
        <v>1008</v>
      </c>
      <c r="W51" s="102">
        <v>1470</v>
      </c>
      <c r="X51" s="102">
        <v>0</v>
      </c>
      <c r="Y51" s="101">
        <f t="shared" si="16"/>
        <v>1470</v>
      </c>
      <c r="Z51" s="101">
        <f t="shared" si="17"/>
        <v>0</v>
      </c>
      <c r="AA51" s="103">
        <f t="shared" si="18"/>
        <v>1.8221369258304E-3</v>
      </c>
      <c r="AB51" s="101">
        <f t="shared" si="19"/>
        <v>218.89</v>
      </c>
      <c r="AC51" s="102">
        <v>514.4</v>
      </c>
      <c r="AD51" s="103">
        <f t="shared" si="20"/>
        <v>0.34993197278911564</v>
      </c>
      <c r="AE51" s="102">
        <v>229.42</v>
      </c>
      <c r="AF51" s="102">
        <v>0</v>
      </c>
      <c r="AG51" s="102"/>
      <c r="AH51" s="102"/>
      <c r="AI51" s="136">
        <f t="shared" si="21"/>
        <v>39.506715063520872</v>
      </c>
      <c r="AJ51" s="102">
        <v>0</v>
      </c>
      <c r="AK51" s="104">
        <f t="shared" si="22"/>
        <v>10.08</v>
      </c>
      <c r="AL51" s="105">
        <f t="shared" si="23"/>
        <v>457.70328493647935</v>
      </c>
      <c r="AM51" s="106"/>
      <c r="AN51" s="107">
        <f t="shared" si="7"/>
        <v>1470</v>
      </c>
      <c r="AO51" s="108">
        <f t="shared" si="8"/>
        <v>218.89</v>
      </c>
      <c r="AP51" s="108">
        <f t="shared" si="9"/>
        <v>514.4</v>
      </c>
      <c r="AQ51" s="108">
        <f t="shared" si="24"/>
        <v>229.42</v>
      </c>
      <c r="AR51" s="108">
        <f t="shared" si="25"/>
        <v>0</v>
      </c>
      <c r="AS51" s="108">
        <f t="array" ref="AS51">_xlfn.IFS(S51=0,AL51,S51&lt;0,AL51/-S51,S51&gt;0,AL51/S51)</f>
        <v>457.70328493647935</v>
      </c>
      <c r="AT51" s="103">
        <f t="shared" si="27"/>
        <v>0.31136277886835328</v>
      </c>
      <c r="AU51" s="103">
        <f t="shared" si="28"/>
        <v>2.0910196214376144</v>
      </c>
      <c r="AV51" s="109"/>
      <c r="AW51" s="104">
        <f t="shared" si="12"/>
        <v>18308.131397459176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43</v>
      </c>
      <c r="F52" s="101"/>
      <c r="G52" s="101"/>
      <c r="H52" s="101">
        <v>43</v>
      </c>
      <c r="I52" s="101">
        <v>218.89</v>
      </c>
      <c r="J52" s="101">
        <f t="shared" si="0"/>
        <v>9412.2699999999986</v>
      </c>
      <c r="K52" s="98">
        <v>263</v>
      </c>
      <c r="L52" s="98">
        <v>1</v>
      </c>
      <c r="M52" s="98">
        <v>1140</v>
      </c>
      <c r="N52" s="98">
        <v>100</v>
      </c>
      <c r="O52" s="189">
        <f t="shared" si="1"/>
        <v>0.14285714285714285</v>
      </c>
      <c r="P52" s="101">
        <f t="shared" si="26"/>
        <v>0.2857142857142857</v>
      </c>
      <c r="Q52" s="102">
        <v>2</v>
      </c>
      <c r="R52" s="102">
        <v>0</v>
      </c>
      <c r="S52" s="101">
        <f t="shared" si="14"/>
        <v>2</v>
      </c>
      <c r="T52" s="102">
        <v>1729</v>
      </c>
      <c r="U52" s="102">
        <v>0</v>
      </c>
      <c r="V52" s="101">
        <f t="shared" si="15"/>
        <v>1729</v>
      </c>
      <c r="W52" s="102">
        <v>2610</v>
      </c>
      <c r="X52" s="102">
        <v>0</v>
      </c>
      <c r="Y52" s="101">
        <f t="shared" si="16"/>
        <v>2610</v>
      </c>
      <c r="Z52" s="101">
        <f t="shared" si="17"/>
        <v>1140</v>
      </c>
      <c r="AA52" s="103">
        <f t="shared" si="18"/>
        <v>3.2352227050458124E-3</v>
      </c>
      <c r="AB52" s="101">
        <f t="shared" si="19"/>
        <v>437.78</v>
      </c>
      <c r="AC52" s="102">
        <v>919.52</v>
      </c>
      <c r="AD52" s="103">
        <f t="shared" si="20"/>
        <v>0.35230651340996166</v>
      </c>
      <c r="AE52" s="102">
        <v>380.3</v>
      </c>
      <c r="AF52" s="102">
        <v>0</v>
      </c>
      <c r="AG52" s="102"/>
      <c r="AH52" s="102"/>
      <c r="AI52" s="136">
        <f t="shared" si="21"/>
        <v>42.469718693284939</v>
      </c>
      <c r="AJ52" s="102">
        <v>0</v>
      </c>
      <c r="AK52" s="104">
        <f t="shared" si="22"/>
        <v>17.29</v>
      </c>
      <c r="AL52" s="105">
        <f t="shared" si="23"/>
        <v>812.64028130671545</v>
      </c>
      <c r="AM52" s="106"/>
      <c r="AN52" s="107">
        <f t="shared" si="7"/>
        <v>1305</v>
      </c>
      <c r="AO52" s="108">
        <f t="shared" si="8"/>
        <v>218.89</v>
      </c>
      <c r="AP52" s="108">
        <f t="shared" si="9"/>
        <v>459.76</v>
      </c>
      <c r="AQ52" s="108">
        <f t="shared" si="24"/>
        <v>190.15</v>
      </c>
      <c r="AR52" s="108">
        <f t="shared" si="25"/>
        <v>0</v>
      </c>
      <c r="AS52" s="108">
        <f t="array" ref="AS52">_xlfn.IFS(S52=0,AL52,S52&lt;0,AL52/-S52,S52&gt;0,AL52/S52)</f>
        <v>406.32014065335773</v>
      </c>
      <c r="AT52" s="103">
        <f t="shared" si="27"/>
        <v>0.31135642961943122</v>
      </c>
      <c r="AU52" s="103">
        <f t="shared" si="28"/>
        <v>1.8562754838199906</v>
      </c>
      <c r="AV52" s="109"/>
      <c r="AW52" s="104">
        <f t="shared" si="12"/>
        <v>17471.766048094381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39</v>
      </c>
      <c r="F53" s="101"/>
      <c r="G53" s="101"/>
      <c r="H53" s="101">
        <v>39</v>
      </c>
      <c r="I53" s="101">
        <v>188.89</v>
      </c>
      <c r="J53" s="101">
        <f t="shared" si="0"/>
        <v>7366.7099999999991</v>
      </c>
      <c r="K53" s="98">
        <v>999</v>
      </c>
      <c r="L53" s="98">
        <v>0</v>
      </c>
      <c r="M53" s="98">
        <v>0</v>
      </c>
      <c r="N53" s="98">
        <v>0</v>
      </c>
      <c r="O53" s="189">
        <f t="shared" si="1"/>
        <v>0</v>
      </c>
      <c r="P53" s="101">
        <f t="shared" si="26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169.8</v>
      </c>
      <c r="AF53" s="102">
        <v>0</v>
      </c>
      <c r="AG53" s="102"/>
      <c r="AH53" s="102"/>
      <c r="AI53" s="136">
        <f t="shared" si="21"/>
        <v>38.519047186932852</v>
      </c>
      <c r="AJ53" s="102">
        <v>0</v>
      </c>
      <c r="AK53" s="104">
        <f t="shared" si="22"/>
        <v>0</v>
      </c>
      <c r="AL53" s="105">
        <f t="shared" si="23"/>
        <v>-208.31904718693286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4"/>
        <v>169.8</v>
      </c>
      <c r="AR53" s="108">
        <f t="shared" si="25"/>
        <v>0</v>
      </c>
      <c r="AS53" s="108">
        <f t="array" ref="AS53">_xlfn.IFS(S53=0,AL53,S53&lt;0,AL53/-S53,S53&gt;0,AL53/S53)</f>
        <v>-208.31904718693286</v>
      </c>
      <c r="AT53" s="103">
        <f t="shared" si="27"/>
        <v>0</v>
      </c>
      <c r="AU53" s="103">
        <f t="shared" si="28"/>
        <v>-1.1028590565246064</v>
      </c>
      <c r="AV53" s="109"/>
      <c r="AW53" s="104">
        <f t="shared" si="12"/>
        <v>-8124.4428402903814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101"/>
      <c r="G54" s="101"/>
      <c r="H54" s="101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1"/>
        <v>0</v>
      </c>
      <c r="P54" s="101">
        <f t="shared" si="26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13.827350272232305</v>
      </c>
      <c r="AJ54" s="102">
        <v>0</v>
      </c>
      <c r="AK54" s="104">
        <f t="shared" si="22"/>
        <v>0</v>
      </c>
      <c r="AL54" s="105">
        <f t="shared" si="23"/>
        <v>-13.827350272232305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4"/>
        <v>0</v>
      </c>
      <c r="AR54" s="108">
        <f t="shared" si="25"/>
        <v>0</v>
      </c>
      <c r="AS54" s="108">
        <f t="array" ref="AS54">_xlfn.IFS(S54=0,AL54,S54&lt;0,AL54/-S54,S54&gt;0,AL54/S54)</f>
        <v>-13.827350272232305</v>
      </c>
      <c r="AT54" s="103">
        <f t="shared" si="27"/>
        <v>0</v>
      </c>
      <c r="AU54" s="103">
        <f t="shared" si="28"/>
        <v>-6.3170315099969412E-2</v>
      </c>
      <c r="AV54" s="109"/>
      <c r="AW54" s="104">
        <f t="shared" si="12"/>
        <v>-193.58290381125227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20</v>
      </c>
      <c r="F55" s="101">
        <v>1</v>
      </c>
      <c r="G55" s="101"/>
      <c r="H55" s="101">
        <v>19</v>
      </c>
      <c r="I55" s="101">
        <v>218.89</v>
      </c>
      <c r="J55" s="101">
        <f t="shared" si="0"/>
        <v>4377.7999999999993</v>
      </c>
      <c r="K55" s="98">
        <v>88</v>
      </c>
      <c r="L55" s="98">
        <v>2</v>
      </c>
      <c r="M55" s="98">
        <v>1140</v>
      </c>
      <c r="N55" s="98">
        <v>50</v>
      </c>
      <c r="O55" s="189">
        <f t="shared" si="1"/>
        <v>0.2857142857142857</v>
      </c>
      <c r="P55" s="101">
        <f t="shared" si="26"/>
        <v>0.42857142857142855</v>
      </c>
      <c r="Q55" s="102">
        <v>3</v>
      </c>
      <c r="R55" s="102">
        <v>0</v>
      </c>
      <c r="S55" s="101">
        <f t="shared" si="14"/>
        <v>3</v>
      </c>
      <c r="T55" s="102">
        <v>2247</v>
      </c>
      <c r="U55" s="102">
        <v>0</v>
      </c>
      <c r="V55" s="101">
        <f t="shared" si="15"/>
        <v>2247</v>
      </c>
      <c r="W55" s="102">
        <v>3420</v>
      </c>
      <c r="X55" s="102">
        <v>0</v>
      </c>
      <c r="Y55" s="101">
        <f t="shared" si="16"/>
        <v>3420</v>
      </c>
      <c r="Z55" s="101">
        <f t="shared" si="17"/>
        <v>1140</v>
      </c>
      <c r="AA55" s="103">
        <f t="shared" si="18"/>
        <v>4.2392573376462362E-3</v>
      </c>
      <c r="AB55" s="101">
        <f t="shared" si="19"/>
        <v>656.67</v>
      </c>
      <c r="AC55" s="102">
        <v>1199.5300000000002</v>
      </c>
      <c r="AD55" s="103">
        <f t="shared" si="20"/>
        <v>0.35073976608187141</v>
      </c>
      <c r="AE55" s="102">
        <v>509.06999999999994</v>
      </c>
      <c r="AF55" s="102">
        <v>2000</v>
      </c>
      <c r="AG55" s="102"/>
      <c r="AH55" s="102"/>
      <c r="AI55" s="136">
        <f t="shared" si="21"/>
        <v>18.765689655172416</v>
      </c>
      <c r="AJ55" s="102">
        <v>0</v>
      </c>
      <c r="AK55" s="104">
        <f t="shared" si="22"/>
        <v>22.47</v>
      </c>
      <c r="AL55" s="105">
        <f t="shared" si="23"/>
        <v>-986.50568965517266</v>
      </c>
      <c r="AM55" s="106"/>
      <c r="AN55" s="107">
        <f t="shared" si="7"/>
        <v>1140</v>
      </c>
      <c r="AO55" s="108">
        <f t="shared" si="8"/>
        <v>218.89</v>
      </c>
      <c r="AP55" s="108">
        <f t="shared" si="9"/>
        <v>399.84333333333342</v>
      </c>
      <c r="AQ55" s="108">
        <f t="shared" si="24"/>
        <v>169.68999999999997</v>
      </c>
      <c r="AR55" s="108">
        <f t="shared" si="25"/>
        <v>666.66666666666663</v>
      </c>
      <c r="AS55" s="108">
        <f t="array" ref="AS55">_xlfn.IFS(S55=0,AL55,S55&lt;0,AL55/-S55,S55&gt;0,AL55/S55)</f>
        <v>-328.83522988505757</v>
      </c>
      <c r="AT55" s="103">
        <f t="shared" si="27"/>
        <v>-0.28845195603952417</v>
      </c>
      <c r="AU55" s="103">
        <f t="shared" si="28"/>
        <v>-1.5022853025951739</v>
      </c>
      <c r="AV55" s="109"/>
      <c r="AW55" s="104">
        <f t="shared" si="12"/>
        <v>-6576.7045977011512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101"/>
      <c r="G56" s="101"/>
      <c r="H56" s="101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1"/>
        <v>0</v>
      </c>
      <c r="P56" s="101">
        <f t="shared" si="26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38.519047186932852</v>
      </c>
      <c r="AJ56" s="102">
        <v>0</v>
      </c>
      <c r="AK56" s="104">
        <f t="shared" si="22"/>
        <v>0</v>
      </c>
      <c r="AL56" s="105">
        <f t="shared" si="23"/>
        <v>-38.519047186932852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4"/>
        <v>0</v>
      </c>
      <c r="AR56" s="108">
        <f t="shared" si="25"/>
        <v>0</v>
      </c>
      <c r="AS56" s="108">
        <f t="array" ref="AS56">_xlfn.IFS(S56=0,AL56,S56&lt;0,AL56/-S56,S56&gt;0,AL56/S56)</f>
        <v>-38.519047186932852</v>
      </c>
      <c r="AT56" s="103">
        <f t="shared" si="27"/>
        <v>0</v>
      </c>
      <c r="AU56" s="103">
        <f t="shared" si="28"/>
        <v>-0.2039231679121862</v>
      </c>
      <c r="AV56" s="109"/>
      <c r="AW56" s="104">
        <f t="shared" si="12"/>
        <v>-1502.2428402903813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9">AVERAGE(AN3:AN56)</f>
        <v>860.40501871203844</v>
      </c>
      <c r="AO57" s="122">
        <f t="shared" si="29"/>
        <v>160.80574074074084</v>
      </c>
      <c r="AP57" s="122">
        <f t="shared" si="29"/>
        <v>309.16012620065936</v>
      </c>
      <c r="AQ57" s="122">
        <f t="shared" si="29"/>
        <v>179.23557685468182</v>
      </c>
      <c r="AR57" s="122">
        <f t="shared" si="29"/>
        <v>72.663236522562542</v>
      </c>
      <c r="AS57" s="122">
        <f t="shared" si="29"/>
        <v>160.73418686232105</v>
      </c>
      <c r="AT57" s="123">
        <f t="shared" si="29"/>
        <v>0.1499159702495641</v>
      </c>
      <c r="AU57" s="122">
        <f t="shared" si="29"/>
        <v>1.0784490038925065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7455</v>
      </c>
      <c r="F58" s="127">
        <f>SUM(F3:F56)</f>
        <v>653</v>
      </c>
      <c r="G58" s="127">
        <f>SUM(G3:G56)</f>
        <v>205</v>
      </c>
      <c r="H58" s="127">
        <f>SUM(H3:H56)</f>
        <v>6597</v>
      </c>
      <c r="I58" s="127"/>
      <c r="J58" s="127">
        <f>SUM(J3:J56)</f>
        <v>994988.67000000051</v>
      </c>
      <c r="K58" s="127"/>
      <c r="L58" s="127">
        <f>SUM(L3:L56)</f>
        <v>1081</v>
      </c>
      <c r="M58" s="127"/>
      <c r="N58" s="127"/>
      <c r="O58" s="443">
        <f t="shared" ref="O58:AC58" si="30">SUM(O3:O56)</f>
        <v>154.42857142857133</v>
      </c>
      <c r="P58" s="127"/>
      <c r="Q58" s="127">
        <f t="shared" si="30"/>
        <v>638</v>
      </c>
      <c r="R58" s="127">
        <f t="shared" si="30"/>
        <v>-9</v>
      </c>
      <c r="S58" s="127">
        <f t="shared" si="30"/>
        <v>629</v>
      </c>
      <c r="T58" s="127">
        <f t="shared" si="30"/>
        <v>548435.4600000002</v>
      </c>
      <c r="U58" s="127">
        <f t="shared" si="30"/>
        <v>-7418.6399999999994</v>
      </c>
      <c r="V58" s="127">
        <f t="shared" si="30"/>
        <v>541016.82000000007</v>
      </c>
      <c r="W58" s="127">
        <f t="shared" si="30"/>
        <v>817854.85</v>
      </c>
      <c r="X58" s="127">
        <f t="shared" si="30"/>
        <v>-11109.77</v>
      </c>
      <c r="Y58" s="127">
        <f t="shared" si="30"/>
        <v>806745.08</v>
      </c>
      <c r="Z58" s="127">
        <f t="shared" si="30"/>
        <v>847427.0199999999</v>
      </c>
      <c r="AA58" s="128">
        <f t="shared" si="30"/>
        <v>0.99999999999999967</v>
      </c>
      <c r="AB58" s="129">
        <f t="shared" si="30"/>
        <v>85073.029999999984</v>
      </c>
      <c r="AC58" s="129">
        <f t="shared" si="30"/>
        <v>303420.28999999975</v>
      </c>
      <c r="AD58" s="128">
        <f>AC58/Y58</f>
        <v>0.37610429554773334</v>
      </c>
      <c r="AE58" s="127">
        <f t="shared" ref="AE58:AL58" si="31">SUM(AE3:AE56)</f>
        <v>97296.19999999991</v>
      </c>
      <c r="AF58" s="127">
        <f t="shared" si="31"/>
        <v>124217</v>
      </c>
      <c r="AG58" s="127">
        <f t="shared" si="31"/>
        <v>0</v>
      </c>
      <c r="AH58" s="127">
        <f t="shared" si="31"/>
        <v>0</v>
      </c>
      <c r="AI58" s="127">
        <f t="shared" si="31"/>
        <v>6515.6449818511774</v>
      </c>
      <c r="AJ58" s="127">
        <f t="shared" si="31"/>
        <v>300</v>
      </c>
      <c r="AK58" s="127">
        <f t="shared" si="31"/>
        <v>5410.1682000000001</v>
      </c>
      <c r="AL58" s="127">
        <f t="shared" si="31"/>
        <v>184512.74681814914</v>
      </c>
      <c r="AM58" s="130"/>
      <c r="AN58" s="127"/>
      <c r="AO58" s="127"/>
      <c r="AP58" s="127"/>
      <c r="AQ58" s="127"/>
      <c r="AR58" s="127">
        <f>(AF58+AG58)/Q58</f>
        <v>194.6974921630094</v>
      </c>
      <c r="AS58" s="127"/>
      <c r="AT58" s="127"/>
      <c r="AU58" s="127"/>
      <c r="AV58" s="131"/>
      <c r="AW58" s="127">
        <f>SUM(AW3:AW6)</f>
        <v>1429619.6502477636</v>
      </c>
    </row>
    <row r="59" spans="1:49" s="132" customFormat="1">
      <c r="A59" s="448" t="s">
        <v>319</v>
      </c>
      <c r="B59" s="449"/>
      <c r="C59" s="450"/>
      <c r="D59" s="450"/>
      <c r="E59" s="450">
        <f>SUM(E3:E8)</f>
        <v>6114</v>
      </c>
      <c r="F59" s="450">
        <f>SUM(F3:F8)</f>
        <v>505</v>
      </c>
      <c r="G59" s="450">
        <f>SUM(G3:G8)</f>
        <v>138</v>
      </c>
      <c r="H59" s="450">
        <f>SUM(H3:H8)</f>
        <v>5471</v>
      </c>
      <c r="I59" s="450"/>
      <c r="J59" s="450">
        <f>SUM(J3:J8)</f>
        <v>774530.82000000007</v>
      </c>
      <c r="K59" s="450"/>
      <c r="L59" s="450">
        <f>SUM(L3:L8)</f>
        <v>843</v>
      </c>
      <c r="M59" s="450"/>
      <c r="N59" s="450"/>
      <c r="O59" s="450"/>
      <c r="P59" s="450"/>
      <c r="Q59" s="450">
        <f t="shared" ref="Q59:AB59" si="32">SUM(Q3:Q8)</f>
        <v>491</v>
      </c>
      <c r="R59" s="450">
        <f t="shared" si="32"/>
        <v>-6</v>
      </c>
      <c r="S59" s="450">
        <f t="shared" si="32"/>
        <v>485</v>
      </c>
      <c r="T59" s="450">
        <f t="shared" si="32"/>
        <v>422194.4800000001</v>
      </c>
      <c r="U59" s="450">
        <f t="shared" si="32"/>
        <v>-5004.6399999999994</v>
      </c>
      <c r="V59" s="450">
        <f t="shared" si="32"/>
        <v>417189.84000000008</v>
      </c>
      <c r="W59" s="450">
        <f t="shared" si="32"/>
        <v>631051.64</v>
      </c>
      <c r="X59" s="450">
        <f t="shared" si="32"/>
        <v>-7401.77</v>
      </c>
      <c r="Y59" s="450">
        <f>SUM(Y3:Y8)</f>
        <v>623649.87</v>
      </c>
      <c r="Z59" s="450">
        <f t="shared" si="32"/>
        <v>692718.52</v>
      </c>
      <c r="AA59" s="451">
        <f t="shared" si="32"/>
        <v>0.77304452851450911</v>
      </c>
      <c r="AB59" s="452">
        <f t="shared" si="32"/>
        <v>62105.34</v>
      </c>
      <c r="AC59" s="452">
        <f>SUM(AC3:AC8)</f>
        <v>235781.60999999967</v>
      </c>
      <c r="AD59" s="451">
        <f>AC59/Y59</f>
        <v>0.37806727996271317</v>
      </c>
      <c r="AE59" s="450">
        <f t="shared" ref="AE59:AL59" si="33">SUM(AE3:AE8)</f>
        <v>69407.719999999899</v>
      </c>
      <c r="AF59" s="450">
        <f>SUM(AF3:AF8)</f>
        <v>106989</v>
      </c>
      <c r="AG59" s="450">
        <f t="shared" si="33"/>
        <v>0</v>
      </c>
      <c r="AH59" s="450">
        <f t="shared" si="33"/>
        <v>0</v>
      </c>
      <c r="AI59" s="450">
        <f t="shared" si="33"/>
        <v>5403.5309528130674</v>
      </c>
      <c r="AJ59" s="450">
        <f t="shared" si="33"/>
        <v>200</v>
      </c>
      <c r="AK59" s="450">
        <f t="shared" si="33"/>
        <v>4171.8984</v>
      </c>
      <c r="AL59" s="450">
        <f t="shared" si="33"/>
        <v>139590.77064718731</v>
      </c>
      <c r="AM59" s="453"/>
      <c r="AN59" s="450"/>
      <c r="AO59" s="450"/>
      <c r="AP59" s="450"/>
      <c r="AQ59" s="450"/>
      <c r="AR59" s="450">
        <f>(AF59+AG59)/Q59</f>
        <v>217.90020366598779</v>
      </c>
      <c r="AS59" s="450"/>
      <c r="AT59" s="450"/>
      <c r="AU59" s="450"/>
      <c r="AV59" s="454"/>
      <c r="AW59" s="450">
        <f>SUM(AW3:AW7)</f>
        <v>1501058.8098727099</v>
      </c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34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35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36">L60/7</f>
        <v>0</v>
      </c>
      <c r="P60" s="101">
        <f t="shared" ref="P60:P66" si="37">S60/7</f>
        <v>0</v>
      </c>
      <c r="Q60" s="102">
        <v>0</v>
      </c>
      <c r="R60" s="102">
        <v>0</v>
      </c>
      <c r="S60" s="101">
        <f t="shared" ref="S60" si="38">Q60+R60</f>
        <v>0</v>
      </c>
      <c r="T60" s="102">
        <v>0</v>
      </c>
      <c r="U60" s="102">
        <v>0</v>
      </c>
      <c r="V60" s="101">
        <f t="shared" ref="V60" si="39">T60+U60</f>
        <v>0</v>
      </c>
      <c r="W60" s="102">
        <v>0</v>
      </c>
      <c r="X60" s="102">
        <v>0</v>
      </c>
      <c r="Y60" s="101">
        <f t="shared" ref="Y60" si="40">W60+X60</f>
        <v>0</v>
      </c>
      <c r="Z60" s="101">
        <f t="shared" ref="Z60" si="41">L60*M60*N60/100</f>
        <v>0</v>
      </c>
      <c r="AA60" s="103">
        <f t="shared" ref="AA60" si="42">Y60/$Y$70</f>
        <v>0</v>
      </c>
      <c r="AB60" s="101">
        <f t="shared" ref="AB60" si="43">S60*I60</f>
        <v>0</v>
      </c>
      <c r="AC60" s="102">
        <v>0</v>
      </c>
      <c r="AD60" s="103">
        <f t="shared" ref="AD60" si="44">IF(Y60=0,0,AC60/Y60)</f>
        <v>0</v>
      </c>
      <c r="AE60" s="102">
        <v>0</v>
      </c>
      <c r="AF60" s="102">
        <v>0</v>
      </c>
      <c r="AG60" s="102"/>
      <c r="AH60" s="102"/>
      <c r="AI60" s="136">
        <f t="shared" ref="AI60" si="45">IFERROR($AI$70*H60/$H$70,0)</f>
        <v>0</v>
      </c>
      <c r="AJ60" s="102">
        <v>0</v>
      </c>
      <c r="AK60" s="104">
        <f t="shared" ref="AK60:AK66" si="46">V60*1%</f>
        <v>0</v>
      </c>
      <c r="AL60" s="105">
        <f t="shared" ref="AL60:AL66" si="47">Y60-AB60-AC60-AE60-AF60-AG60-AH60-AI60-AK60-AJ60</f>
        <v>0</v>
      </c>
      <c r="AM60" s="106"/>
      <c r="AN60" s="107">
        <f t="shared" ref="AN60:AN66" si="48">IF(S60=0,0,Y60/S60)</f>
        <v>0</v>
      </c>
      <c r="AO60" s="108">
        <f t="shared" ref="AO60:AO66" si="49">I60</f>
        <v>533.55999999999995</v>
      </c>
      <c r="AP60" s="108">
        <f t="shared" ref="AP60:AP66" si="50">IF(S60=0,0,AC60/S60)</f>
        <v>0</v>
      </c>
      <c r="AQ60" s="108">
        <f t="shared" ref="AQ60:AQ66" si="51">IF(Q60=0,AE60/1,AE60/Q60)</f>
        <v>0</v>
      </c>
      <c r="AR60" s="108">
        <f t="shared" ref="AR60:AR66" si="52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53">IF(AN60=0,0,AS60/AN60)</f>
        <v>0</v>
      </c>
      <c r="AU60" s="103">
        <f t="shared" ref="AU60:AU66" si="54">IF(AO60=0,0,AS60/AO60)</f>
        <v>0</v>
      </c>
      <c r="AV60" s="109"/>
      <c r="AW60" s="104">
        <f t="shared" ref="AW60:AW66" si="55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34"/>
        <v>2</v>
      </c>
      <c r="F61" s="101" t="s">
        <v>142</v>
      </c>
      <c r="G61" s="101" t="s">
        <v>142</v>
      </c>
      <c r="H61" s="101">
        <v>2</v>
      </c>
      <c r="I61" s="101">
        <v>533.55999999999995</v>
      </c>
      <c r="J61" s="101">
        <f t="shared" si="35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36"/>
        <v>0</v>
      </c>
      <c r="P61" s="101">
        <f t="shared" si="37"/>
        <v>0</v>
      </c>
      <c r="Q61" s="102">
        <v>0</v>
      </c>
      <c r="R61" s="102">
        <v>0</v>
      </c>
      <c r="S61" s="101">
        <f t="shared" ref="S61:S66" si="56">Q61+R61</f>
        <v>0</v>
      </c>
      <c r="T61" s="102">
        <v>0</v>
      </c>
      <c r="U61" s="102">
        <v>0</v>
      </c>
      <c r="V61" s="101">
        <f t="shared" ref="V61:V66" si="57">T61+U61</f>
        <v>0</v>
      </c>
      <c r="W61" s="102">
        <v>0</v>
      </c>
      <c r="X61" s="102">
        <v>0</v>
      </c>
      <c r="Y61" s="101">
        <f t="shared" ref="Y61:Y66" si="58">W61+X61</f>
        <v>0</v>
      </c>
      <c r="Z61" s="101">
        <f t="shared" ref="Z61:Z66" si="59">L61*M61*N61/100</f>
        <v>0</v>
      </c>
      <c r="AA61" s="103">
        <f t="shared" ref="AA61:AA66" si="60">Y61/$Y$70</f>
        <v>0</v>
      </c>
      <c r="AB61" s="101">
        <f t="shared" ref="AB61:AB66" si="61">S61*I61</f>
        <v>0</v>
      </c>
      <c r="AC61" s="102">
        <v>0</v>
      </c>
      <c r="AD61" s="103">
        <f t="shared" ref="AD61:AD66" si="62">IF(Y61=0,0,AC61/Y61)</f>
        <v>0</v>
      </c>
      <c r="AE61" s="102">
        <v>0</v>
      </c>
      <c r="AF61" s="102">
        <v>0</v>
      </c>
      <c r="AG61" s="102"/>
      <c r="AH61" s="102"/>
      <c r="AI61" s="136">
        <f t="shared" ref="AI61:AI66" si="63">IFERROR($AI$70*H61/$H$70,0)</f>
        <v>1.9753357531760436</v>
      </c>
      <c r="AJ61" s="102">
        <v>0</v>
      </c>
      <c r="AK61" s="104">
        <f t="shared" si="46"/>
        <v>0</v>
      </c>
      <c r="AL61" s="105">
        <f t="shared" si="47"/>
        <v>-1.9753357531760436</v>
      </c>
      <c r="AM61" s="106"/>
      <c r="AN61" s="107">
        <f t="shared" si="48"/>
        <v>0</v>
      </c>
      <c r="AO61" s="108">
        <f t="shared" si="49"/>
        <v>533.55999999999995</v>
      </c>
      <c r="AP61" s="108">
        <f t="shared" si="50"/>
        <v>0</v>
      </c>
      <c r="AQ61" s="108">
        <f t="shared" si="51"/>
        <v>0</v>
      </c>
      <c r="AR61" s="108">
        <f t="shared" si="52"/>
        <v>0</v>
      </c>
      <c r="AS61" s="108">
        <f t="array" ref="AS61">_xlfn.IFS(S61=0,AL61,S61&lt;0,AL61/-S61,S61&gt;0,AL61/S61)</f>
        <v>-1.9753357531760436</v>
      </c>
      <c r="AT61" s="103">
        <f t="shared" si="53"/>
        <v>0</v>
      </c>
      <c r="AU61" s="103">
        <f t="shared" si="54"/>
        <v>-3.7021811102332328E-3</v>
      </c>
      <c r="AV61" s="109"/>
      <c r="AW61" s="104">
        <f t="shared" si="55"/>
        <v>-3.9506715063520872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34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35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36"/>
        <v>0</v>
      </c>
      <c r="P62" s="101">
        <f t="shared" si="37"/>
        <v>0</v>
      </c>
      <c r="Q62" s="102">
        <v>0</v>
      </c>
      <c r="R62" s="102">
        <v>0</v>
      </c>
      <c r="S62" s="101">
        <f t="shared" si="56"/>
        <v>0</v>
      </c>
      <c r="T62" s="102">
        <v>0</v>
      </c>
      <c r="U62" s="102">
        <v>0</v>
      </c>
      <c r="V62" s="101">
        <f t="shared" si="57"/>
        <v>0</v>
      </c>
      <c r="W62" s="102">
        <v>0</v>
      </c>
      <c r="X62" s="102">
        <v>0</v>
      </c>
      <c r="Y62" s="101">
        <f t="shared" si="58"/>
        <v>0</v>
      </c>
      <c r="Z62" s="101">
        <f t="shared" si="59"/>
        <v>0</v>
      </c>
      <c r="AA62" s="103">
        <f t="shared" si="60"/>
        <v>0</v>
      </c>
      <c r="AB62" s="101">
        <f t="shared" si="61"/>
        <v>0</v>
      </c>
      <c r="AC62" s="102">
        <v>0</v>
      </c>
      <c r="AD62" s="103">
        <f t="shared" si="62"/>
        <v>0</v>
      </c>
      <c r="AE62" s="102">
        <v>0</v>
      </c>
      <c r="AF62" s="102">
        <v>0</v>
      </c>
      <c r="AG62" s="102"/>
      <c r="AH62" s="102"/>
      <c r="AI62" s="136">
        <f t="shared" si="63"/>
        <v>0</v>
      </c>
      <c r="AJ62" s="102">
        <v>0</v>
      </c>
      <c r="AK62" s="104">
        <f t="shared" si="46"/>
        <v>0</v>
      </c>
      <c r="AL62" s="105">
        <f t="shared" si="47"/>
        <v>0</v>
      </c>
      <c r="AM62" s="106"/>
      <c r="AN62" s="107">
        <f t="shared" si="48"/>
        <v>0</v>
      </c>
      <c r="AO62" s="108">
        <f t="shared" si="49"/>
        <v>533.55999999999995</v>
      </c>
      <c r="AP62" s="108">
        <f t="shared" si="50"/>
        <v>0</v>
      </c>
      <c r="AQ62" s="108">
        <f t="shared" si="51"/>
        <v>0</v>
      </c>
      <c r="AR62" s="108">
        <f t="shared" si="52"/>
        <v>0</v>
      </c>
      <c r="AS62" s="108">
        <f t="array" ref="AS62">_xlfn.IFS(S62=0,AL62,S62&lt;0,AL62/-S62,S62&gt;0,AL62/S62)</f>
        <v>0</v>
      </c>
      <c r="AT62" s="103">
        <f t="shared" si="53"/>
        <v>0</v>
      </c>
      <c r="AU62" s="103">
        <f t="shared" si="54"/>
        <v>0</v>
      </c>
      <c r="AV62" s="109"/>
      <c r="AW62" s="104">
        <f t="shared" si="55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34"/>
        <v>1</v>
      </c>
      <c r="F63" s="101" t="s">
        <v>142</v>
      </c>
      <c r="G63" s="101" t="s">
        <v>142</v>
      </c>
      <c r="H63" s="101">
        <v>1</v>
      </c>
      <c r="I63" s="101">
        <v>326.89</v>
      </c>
      <c r="J63" s="101">
        <f t="shared" si="35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36"/>
        <v>0</v>
      </c>
      <c r="P63" s="101">
        <f t="shared" si="37"/>
        <v>0</v>
      </c>
      <c r="Q63" s="102">
        <v>0</v>
      </c>
      <c r="R63" s="102">
        <v>0</v>
      </c>
      <c r="S63" s="101">
        <f t="shared" si="56"/>
        <v>0</v>
      </c>
      <c r="T63" s="102">
        <v>0</v>
      </c>
      <c r="U63" s="102">
        <v>0</v>
      </c>
      <c r="V63" s="101">
        <f t="shared" si="57"/>
        <v>0</v>
      </c>
      <c r="W63" s="102">
        <v>0</v>
      </c>
      <c r="X63" s="102">
        <v>0</v>
      </c>
      <c r="Y63" s="101">
        <f t="shared" si="58"/>
        <v>0</v>
      </c>
      <c r="Z63" s="101">
        <f t="shared" si="59"/>
        <v>0</v>
      </c>
      <c r="AA63" s="103">
        <f t="shared" si="60"/>
        <v>0</v>
      </c>
      <c r="AB63" s="101">
        <f t="shared" si="61"/>
        <v>0</v>
      </c>
      <c r="AC63" s="102">
        <v>0</v>
      </c>
      <c r="AD63" s="103">
        <f t="shared" si="62"/>
        <v>0</v>
      </c>
      <c r="AE63" s="102">
        <v>0</v>
      </c>
      <c r="AF63" s="102">
        <v>0</v>
      </c>
      <c r="AG63" s="102"/>
      <c r="AH63" s="102"/>
      <c r="AI63" s="136">
        <f t="shared" si="63"/>
        <v>0.9876678765880218</v>
      </c>
      <c r="AJ63" s="102">
        <v>0</v>
      </c>
      <c r="AK63" s="104">
        <f t="shared" si="46"/>
        <v>0</v>
      </c>
      <c r="AL63" s="105">
        <f t="shared" si="47"/>
        <v>-0.9876678765880218</v>
      </c>
      <c r="AM63" s="106"/>
      <c r="AN63" s="107">
        <f t="shared" si="48"/>
        <v>0</v>
      </c>
      <c r="AO63" s="108">
        <f t="shared" si="49"/>
        <v>326.89</v>
      </c>
      <c r="AP63" s="108">
        <f t="shared" si="50"/>
        <v>0</v>
      </c>
      <c r="AQ63" s="108">
        <f t="shared" si="51"/>
        <v>0</v>
      </c>
      <c r="AR63" s="108">
        <f t="shared" si="52"/>
        <v>0</v>
      </c>
      <c r="AS63" s="108">
        <f t="array" ref="AS63">_xlfn.IFS(S63=0,AL63,S63&lt;0,AL63/-S63,S63&gt;0,AL63/S63)</f>
        <v>-0.9876678765880218</v>
      </c>
      <c r="AT63" s="103">
        <f t="shared" si="53"/>
        <v>0</v>
      </c>
      <c r="AU63" s="103">
        <f t="shared" si="54"/>
        <v>-3.0214074354921283E-3</v>
      </c>
      <c r="AV63" s="109"/>
      <c r="AW63" s="104">
        <f t="shared" si="55"/>
        <v>-0.9876678765880218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34"/>
        <v>8</v>
      </c>
      <c r="F64" s="101" t="s">
        <v>142</v>
      </c>
      <c r="G64" s="101" t="s">
        <v>142</v>
      </c>
      <c r="H64" s="101">
        <v>8</v>
      </c>
      <c r="I64" s="101">
        <v>326.89</v>
      </c>
      <c r="J64" s="101">
        <f t="shared" si="35"/>
        <v>2615.12</v>
      </c>
      <c r="K64" s="98">
        <v>999</v>
      </c>
      <c r="L64" s="98">
        <v>0</v>
      </c>
      <c r="M64" s="98">
        <v>0</v>
      </c>
      <c r="N64" s="98">
        <v>0</v>
      </c>
      <c r="O64" s="101">
        <f t="shared" si="36"/>
        <v>0</v>
      </c>
      <c r="P64" s="101">
        <f t="shared" si="37"/>
        <v>0</v>
      </c>
      <c r="Q64" s="102">
        <v>0</v>
      </c>
      <c r="R64" s="102">
        <v>0</v>
      </c>
      <c r="S64" s="101">
        <f t="shared" si="56"/>
        <v>0</v>
      </c>
      <c r="T64" s="102">
        <v>0</v>
      </c>
      <c r="U64" s="102">
        <v>0</v>
      </c>
      <c r="V64" s="101">
        <f t="shared" si="57"/>
        <v>0</v>
      </c>
      <c r="W64" s="102">
        <v>0</v>
      </c>
      <c r="X64" s="102">
        <v>0</v>
      </c>
      <c r="Y64" s="101">
        <f t="shared" si="58"/>
        <v>0</v>
      </c>
      <c r="Z64" s="101">
        <f t="shared" si="59"/>
        <v>0</v>
      </c>
      <c r="AA64" s="103">
        <f t="shared" si="60"/>
        <v>0</v>
      </c>
      <c r="AB64" s="101">
        <f t="shared" si="61"/>
        <v>0</v>
      </c>
      <c r="AC64" s="102">
        <v>0</v>
      </c>
      <c r="AD64" s="103">
        <f t="shared" si="62"/>
        <v>0</v>
      </c>
      <c r="AE64" s="102">
        <v>0</v>
      </c>
      <c r="AF64" s="102">
        <v>0</v>
      </c>
      <c r="AG64" s="102"/>
      <c r="AH64" s="102"/>
      <c r="AI64" s="136">
        <f t="shared" si="63"/>
        <v>7.9013430127041744</v>
      </c>
      <c r="AJ64" s="102">
        <v>0</v>
      </c>
      <c r="AK64" s="104">
        <f t="shared" si="46"/>
        <v>0</v>
      </c>
      <c r="AL64" s="105">
        <f t="shared" si="47"/>
        <v>-7.9013430127041744</v>
      </c>
      <c r="AM64" s="106"/>
      <c r="AN64" s="107">
        <f t="shared" si="48"/>
        <v>0</v>
      </c>
      <c r="AO64" s="108">
        <f t="shared" si="49"/>
        <v>326.89</v>
      </c>
      <c r="AP64" s="108">
        <f t="shared" si="50"/>
        <v>0</v>
      </c>
      <c r="AQ64" s="108">
        <f t="shared" si="51"/>
        <v>0</v>
      </c>
      <c r="AR64" s="108">
        <f t="shared" si="52"/>
        <v>0</v>
      </c>
      <c r="AS64" s="108">
        <f t="array" ref="AS64">_xlfn.IFS(S64=0,AL64,S64&lt;0,AL64/-S64,S64&gt;0,AL64/S64)</f>
        <v>-7.9013430127041744</v>
      </c>
      <c r="AT64" s="103">
        <f t="shared" si="53"/>
        <v>0</v>
      </c>
      <c r="AU64" s="103">
        <f t="shared" si="54"/>
        <v>-2.4171259483937026E-2</v>
      </c>
      <c r="AV64" s="109"/>
      <c r="AW64" s="104">
        <f t="shared" si="55"/>
        <v>-63.210744101633395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34"/>
        <v>3</v>
      </c>
      <c r="F65" s="101" t="s">
        <v>142</v>
      </c>
      <c r="G65" s="101" t="s">
        <v>142</v>
      </c>
      <c r="H65" s="101">
        <v>3</v>
      </c>
      <c r="I65" s="101">
        <v>326.89</v>
      </c>
      <c r="J65" s="101">
        <f t="shared" si="35"/>
        <v>980.67</v>
      </c>
      <c r="K65" s="98">
        <v>999</v>
      </c>
      <c r="L65" s="98">
        <v>0</v>
      </c>
      <c r="M65" s="98">
        <v>0</v>
      </c>
      <c r="N65" s="98">
        <v>0</v>
      </c>
      <c r="O65" s="101">
        <f t="shared" si="36"/>
        <v>0</v>
      </c>
      <c r="P65" s="101">
        <f t="shared" si="37"/>
        <v>0</v>
      </c>
      <c r="Q65" s="102">
        <v>0</v>
      </c>
      <c r="R65" s="102">
        <v>0</v>
      </c>
      <c r="S65" s="101">
        <f t="shared" si="56"/>
        <v>0</v>
      </c>
      <c r="T65" s="102">
        <v>0</v>
      </c>
      <c r="U65" s="102">
        <v>0</v>
      </c>
      <c r="V65" s="101">
        <f t="shared" si="57"/>
        <v>0</v>
      </c>
      <c r="W65" s="102">
        <v>0</v>
      </c>
      <c r="X65" s="102">
        <v>0</v>
      </c>
      <c r="Y65" s="101">
        <f t="shared" si="58"/>
        <v>0</v>
      </c>
      <c r="Z65" s="101">
        <f t="shared" si="59"/>
        <v>0</v>
      </c>
      <c r="AA65" s="103">
        <f t="shared" si="60"/>
        <v>0</v>
      </c>
      <c r="AB65" s="101">
        <f t="shared" si="61"/>
        <v>0</v>
      </c>
      <c r="AC65" s="102">
        <v>0</v>
      </c>
      <c r="AD65" s="103">
        <f t="shared" si="62"/>
        <v>0</v>
      </c>
      <c r="AE65" s="102">
        <v>0</v>
      </c>
      <c r="AF65" s="102">
        <v>0</v>
      </c>
      <c r="AG65" s="102"/>
      <c r="AH65" s="102"/>
      <c r="AI65" s="136">
        <f t="shared" si="63"/>
        <v>2.9630036297640654</v>
      </c>
      <c r="AJ65" s="102">
        <v>0</v>
      </c>
      <c r="AK65" s="104">
        <f t="shared" si="46"/>
        <v>0</v>
      </c>
      <c r="AL65" s="105">
        <f t="shared" si="47"/>
        <v>-2.9630036297640654</v>
      </c>
      <c r="AM65" s="106"/>
      <c r="AN65" s="107">
        <f t="shared" si="48"/>
        <v>0</v>
      </c>
      <c r="AO65" s="108">
        <f t="shared" si="49"/>
        <v>326.89</v>
      </c>
      <c r="AP65" s="108">
        <f t="shared" si="50"/>
        <v>0</v>
      </c>
      <c r="AQ65" s="108">
        <f t="shared" si="51"/>
        <v>0</v>
      </c>
      <c r="AR65" s="108">
        <f t="shared" si="52"/>
        <v>0</v>
      </c>
      <c r="AS65" s="108">
        <f t="array" ref="AS65">_xlfn.IFS(S65=0,AL65,S65&lt;0,AL65/-S65,S65&gt;0,AL65/S65)</f>
        <v>-2.9630036297640654</v>
      </c>
      <c r="AT65" s="103">
        <f t="shared" si="53"/>
        <v>0</v>
      </c>
      <c r="AU65" s="103">
        <f t="shared" si="54"/>
        <v>-9.0642223064763845E-3</v>
      </c>
      <c r="AV65" s="109"/>
      <c r="AW65" s="104">
        <f t="shared" si="55"/>
        <v>-8.8890108892921962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34"/>
        <v>1</v>
      </c>
      <c r="F66" s="101" t="s">
        <v>142</v>
      </c>
      <c r="G66" s="101" t="s">
        <v>142</v>
      </c>
      <c r="H66" s="101">
        <v>1</v>
      </c>
      <c r="I66" s="101">
        <v>326.89</v>
      </c>
      <c r="J66" s="101">
        <f t="shared" si="35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36"/>
        <v>0</v>
      </c>
      <c r="P66" s="101">
        <f t="shared" si="37"/>
        <v>0</v>
      </c>
      <c r="Q66" s="102">
        <v>0</v>
      </c>
      <c r="R66" s="102">
        <v>0</v>
      </c>
      <c r="S66" s="101">
        <f t="shared" si="56"/>
        <v>0</v>
      </c>
      <c r="T66" s="102">
        <v>0</v>
      </c>
      <c r="U66" s="102">
        <v>0</v>
      </c>
      <c r="V66" s="101">
        <f t="shared" si="57"/>
        <v>0</v>
      </c>
      <c r="W66" s="102">
        <v>0</v>
      </c>
      <c r="X66" s="102">
        <v>0</v>
      </c>
      <c r="Y66" s="101">
        <f t="shared" si="58"/>
        <v>0</v>
      </c>
      <c r="Z66" s="101">
        <f t="shared" si="59"/>
        <v>0</v>
      </c>
      <c r="AA66" s="103">
        <f t="shared" si="60"/>
        <v>0</v>
      </c>
      <c r="AB66" s="101">
        <f t="shared" si="61"/>
        <v>0</v>
      </c>
      <c r="AC66" s="102">
        <v>0</v>
      </c>
      <c r="AD66" s="103">
        <f t="shared" si="62"/>
        <v>0</v>
      </c>
      <c r="AE66" s="102">
        <v>0</v>
      </c>
      <c r="AF66" s="102">
        <v>0</v>
      </c>
      <c r="AG66" s="102"/>
      <c r="AH66" s="102"/>
      <c r="AI66" s="136">
        <f t="shared" si="63"/>
        <v>0.9876678765880218</v>
      </c>
      <c r="AJ66" s="102">
        <v>0</v>
      </c>
      <c r="AK66" s="104">
        <f t="shared" si="46"/>
        <v>0</v>
      </c>
      <c r="AL66" s="105">
        <f t="shared" si="47"/>
        <v>-0.9876678765880218</v>
      </c>
      <c r="AM66" s="106"/>
      <c r="AN66" s="107">
        <f t="shared" si="48"/>
        <v>0</v>
      </c>
      <c r="AO66" s="108">
        <f t="shared" si="49"/>
        <v>326.89</v>
      </c>
      <c r="AP66" s="108">
        <f t="shared" si="50"/>
        <v>0</v>
      </c>
      <c r="AQ66" s="108">
        <f t="shared" si="51"/>
        <v>0</v>
      </c>
      <c r="AR66" s="108">
        <f t="shared" si="52"/>
        <v>0</v>
      </c>
      <c r="AS66" s="108">
        <f t="array" ref="AS66">_xlfn.IFS(S66=0,AL66,S66&lt;0,AL66/-S66,S66&gt;0,AL66/S66)</f>
        <v>-0.9876678765880218</v>
      </c>
      <c r="AT66" s="103">
        <f t="shared" si="53"/>
        <v>0</v>
      </c>
      <c r="AU66" s="103">
        <f t="shared" si="54"/>
        <v>-3.0214074354921283E-3</v>
      </c>
      <c r="AV66" s="109"/>
      <c r="AW66" s="104">
        <f t="shared" si="55"/>
        <v>-0.9876678765880218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64">AVERAGE(AN60:AN66)</f>
        <v>0</v>
      </c>
      <c r="AO67" s="145">
        <f t="shared" si="64"/>
        <v>415.46285714285705</v>
      </c>
      <c r="AP67" s="145">
        <f t="shared" si="64"/>
        <v>0</v>
      </c>
      <c r="AQ67" s="145">
        <f t="shared" si="64"/>
        <v>0</v>
      </c>
      <c r="AR67" s="145">
        <f t="shared" si="64"/>
        <v>0</v>
      </c>
      <c r="AS67" s="145">
        <f t="shared" si="64"/>
        <v>-2.1164311641171896</v>
      </c>
      <c r="AT67" s="146">
        <f t="shared" si="64"/>
        <v>0</v>
      </c>
      <c r="AU67" s="146">
        <f t="shared" si="64"/>
        <v>-6.1400682530901281E-3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0</v>
      </c>
      <c r="G68" s="149">
        <f>SUM(G60:G66)</f>
        <v>0</v>
      </c>
      <c r="H68" s="149">
        <f>SUM(H60:H66)</f>
        <v>15</v>
      </c>
      <c r="I68" s="149"/>
      <c r="J68" s="149">
        <f>SUM(J60:J66)</f>
        <v>5316.69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65">SUM(Q60:Q66)</f>
        <v>0</v>
      </c>
      <c r="R68" s="149">
        <f t="shared" si="65"/>
        <v>0</v>
      </c>
      <c r="S68" s="149">
        <f t="shared" si="65"/>
        <v>0</v>
      </c>
      <c r="T68" s="149">
        <f t="shared" si="65"/>
        <v>0</v>
      </c>
      <c r="U68" s="149">
        <f t="shared" si="65"/>
        <v>0</v>
      </c>
      <c r="V68" s="149">
        <f t="shared" si="65"/>
        <v>0</v>
      </c>
      <c r="W68" s="149">
        <f t="shared" si="65"/>
        <v>0</v>
      </c>
      <c r="X68" s="149">
        <f t="shared" si="65"/>
        <v>0</v>
      </c>
      <c r="Y68" s="149">
        <f t="shared" si="65"/>
        <v>0</v>
      </c>
      <c r="Z68" s="149">
        <f t="shared" si="65"/>
        <v>0</v>
      </c>
      <c r="AA68" s="150">
        <f t="shared" si="65"/>
        <v>0</v>
      </c>
      <c r="AB68" s="151">
        <f t="shared" si="65"/>
        <v>0</v>
      </c>
      <c r="AC68" s="149">
        <f t="shared" si="65"/>
        <v>0</v>
      </c>
      <c r="AD68" s="150" t="e">
        <f>AC68/Y68</f>
        <v>#DIV/0!</v>
      </c>
      <c r="AE68" s="149">
        <f t="shared" ref="AE68:AL68" si="66">SUM(AE60:AE66)</f>
        <v>0</v>
      </c>
      <c r="AF68" s="149">
        <f t="shared" si="66"/>
        <v>0</v>
      </c>
      <c r="AG68" s="149">
        <f t="shared" si="66"/>
        <v>0</v>
      </c>
      <c r="AH68" s="149">
        <f t="shared" si="66"/>
        <v>0</v>
      </c>
      <c r="AI68" s="152">
        <f t="shared" si="66"/>
        <v>14.815018148820327</v>
      </c>
      <c r="AJ68" s="149">
        <f t="shared" si="66"/>
        <v>0</v>
      </c>
      <c r="AK68" s="149">
        <f t="shared" si="66"/>
        <v>0</v>
      </c>
      <c r="AL68" s="149">
        <f t="shared" si="66"/>
        <v>-14.815018148820327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-78.025762250453724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42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7">E58+E68</f>
        <v>7470</v>
      </c>
      <c r="F70" s="172">
        <f t="shared" si="67"/>
        <v>653</v>
      </c>
      <c r="G70" s="172">
        <f t="shared" si="67"/>
        <v>205</v>
      </c>
      <c r="H70" s="172">
        <f t="shared" si="67"/>
        <v>6612</v>
      </c>
      <c r="I70" s="172">
        <f t="shared" si="67"/>
        <v>0</v>
      </c>
      <c r="J70" s="172">
        <f t="shared" si="67"/>
        <v>1000305.3600000005</v>
      </c>
      <c r="K70" s="172">
        <f t="shared" si="67"/>
        <v>0</v>
      </c>
      <c r="L70" s="172">
        <f t="shared" si="67"/>
        <v>1081</v>
      </c>
      <c r="M70" s="172">
        <f t="shared" si="67"/>
        <v>0</v>
      </c>
      <c r="N70" s="172">
        <f t="shared" si="67"/>
        <v>0</v>
      </c>
      <c r="O70" s="172">
        <f t="shared" si="67"/>
        <v>154.42857142857133</v>
      </c>
      <c r="P70" s="172">
        <f t="shared" si="67"/>
        <v>0</v>
      </c>
      <c r="Q70" s="172">
        <f t="shared" si="67"/>
        <v>638</v>
      </c>
      <c r="R70" s="172">
        <f t="shared" si="67"/>
        <v>-9</v>
      </c>
      <c r="S70" s="172">
        <f t="shared" si="67"/>
        <v>629</v>
      </c>
      <c r="T70" s="172">
        <f t="shared" si="67"/>
        <v>548435.4600000002</v>
      </c>
      <c r="U70" s="172">
        <f t="shared" si="67"/>
        <v>-7418.6399999999994</v>
      </c>
      <c r="V70" s="172">
        <f t="shared" si="67"/>
        <v>541016.82000000007</v>
      </c>
      <c r="W70" s="172">
        <f t="shared" si="67"/>
        <v>817854.85</v>
      </c>
      <c r="X70" s="172">
        <f t="shared" si="67"/>
        <v>-11109.77</v>
      </c>
      <c r="Y70" s="172">
        <f t="shared" si="67"/>
        <v>806745.08</v>
      </c>
      <c r="Z70" s="172">
        <f t="shared" si="67"/>
        <v>847427.0199999999</v>
      </c>
      <c r="AA70" s="173">
        <f t="shared" si="67"/>
        <v>0.99999999999999967</v>
      </c>
      <c r="AB70" s="174">
        <f t="shared" si="67"/>
        <v>85073.029999999984</v>
      </c>
      <c r="AC70" s="172">
        <f t="shared" si="67"/>
        <v>303420.28999999975</v>
      </c>
      <c r="AD70" s="173">
        <f>AC70/Y70</f>
        <v>0.37610429554773334</v>
      </c>
      <c r="AE70" s="174">
        <f>AE58+AE68</f>
        <v>97296.19999999991</v>
      </c>
      <c r="AF70" s="175">
        <f>AF58+AF68</f>
        <v>124217</v>
      </c>
      <c r="AG70" s="175">
        <f>AG58+AG68</f>
        <v>0</v>
      </c>
      <c r="AH70" s="175">
        <f>AH58+AH68</f>
        <v>0</v>
      </c>
      <c r="AI70" s="176">
        <v>6530.46</v>
      </c>
      <c r="AJ70" s="172">
        <f>AJ58+AJ68</f>
        <v>300</v>
      </c>
      <c r="AK70" s="172">
        <f>AK58+AK68</f>
        <v>5410.1682000000001</v>
      </c>
      <c r="AL70" s="172">
        <f>AL58+AL68</f>
        <v>184497.93180000031</v>
      </c>
      <c r="AM70" s="172"/>
      <c r="AN70" s="172"/>
      <c r="AO70" s="172"/>
      <c r="AP70" s="172"/>
      <c r="AQ70" s="172"/>
      <c r="AR70" s="172">
        <f>(AF70+AG70)/Q70</f>
        <v>194.6974921630094</v>
      </c>
      <c r="AS70" s="172"/>
      <c r="AT70" s="172"/>
      <c r="AU70" s="172"/>
      <c r="AV70" s="177"/>
      <c r="AW70" s="172">
        <f>AW58+AW68</f>
        <v>1429541.6244855132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42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103" priority="8" operator="greaterThan">
      <formula>120</formula>
    </cfRule>
  </conditionalFormatting>
  <conditionalFormatting sqref="O67">
    <cfRule type="cellIs" dxfId="102" priority="7" operator="between">
      <formula>0.000001</formula>
      <formula>25</formula>
    </cfRule>
  </conditionalFormatting>
  <conditionalFormatting sqref="AA69 AA71:AA1048576">
    <cfRule type="cellIs" dxfId="101" priority="9" operator="greaterThan">
      <formula>0.23</formula>
    </cfRule>
  </conditionalFormatting>
  <conditionalFormatting sqref="AA1">
    <cfRule type="cellIs" dxfId="100" priority="6" operator="greaterThan">
      <formula>0.23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{93342737-7F26-49C2-9F96-D45226F889FE}</x14:id>
        </ext>
      </extLst>
    </cfRule>
  </conditionalFormatting>
  <conditionalFormatting sqref="AW3:AW57 AW6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{976CFC82-852B-4C4D-B2DD-C04D683ECA28}</x14:id>
        </ext>
      </extLst>
    </cfRule>
  </conditionalFormatting>
  <conditionalFormatting sqref="AL3:AL57 AL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{8DD52113-6CB1-4489-9F7F-D0D7E5A96E8F}</x14:id>
        </ext>
      </extLst>
    </cfRule>
  </conditionalFormatting>
  <conditionalFormatting sqref="AS60:AS6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{4E4FF881-EED7-49DA-AC72-33EE6EDA76BE}</x14:id>
        </ext>
      </extLst>
    </cfRule>
  </conditionalFormatting>
  <conditionalFormatting sqref="AT60:AU6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{3146B55A-9BF1-450C-9267-42F7C674D8D2}</x14:id>
        </ext>
      </extLst>
    </cfRule>
  </conditionalFormatting>
  <conditionalFormatting sqref="AW60:AW6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{1BD72B3B-EE11-4879-B374-32FBFAACD4D7}</x14:id>
        </ext>
      </extLst>
    </cfRule>
  </conditionalFormatting>
  <conditionalFormatting sqref="AL60:AL6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{7B94BA9B-2A2F-44C3-9FFB-7AD2EB1CED12}</x14:id>
        </ext>
      </extLst>
    </cfRule>
  </conditionalFormatting>
  <conditionalFormatting sqref="AS3:AS5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{21825492-6591-4340-90D1-3FF6E0D61E73}</x14:id>
        </ext>
      </extLst>
    </cfRule>
  </conditionalFormatting>
  <conditionalFormatting sqref="AT3:AU5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{8656BB6B-EDFE-49F6-A308-4B77C0C34662}</x14:id>
        </ext>
      </extLst>
    </cfRule>
  </conditionalFormatting>
  <conditionalFormatting sqref="AA3:AA5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{B6A59ACE-63F5-4BFC-B5EE-2BD29F42EC5C}</x14:id>
        </ext>
      </extLst>
    </cfRule>
  </conditionalFormatting>
  <conditionalFormatting sqref="AW3:AW5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{9342F050-7AD6-48D7-8645-5BB023951690}</x14:id>
        </ext>
      </extLst>
    </cfRule>
  </conditionalFormatting>
  <conditionalFormatting sqref="AL3:AL5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{6EEBE8F5-3883-4D81-9D9C-699708F4B278}</x14:id>
        </ext>
      </extLst>
    </cfRule>
  </conditionalFormatting>
  <conditionalFormatting sqref="K60:K66">
    <cfRule type="cellIs" dxfId="99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{353D3DFF-623F-4006-9AEC-DB78E1B95C76}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{0A198BD1-DD73-4E2A-80F0-05CCF0CA33C9}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342737-7F26-49C2-9F96-D45226F889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976CFC82-852B-4C4D-B2DD-C04D683ECA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8DD52113-6CB1-4489-9F7F-D0D7E5A96E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4E4FF881-EED7-49DA-AC72-33EE6EDA76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AS60:AS66</xm:sqref>
        </x14:conditionalFormatting>
        <x14:conditionalFormatting xmlns:xm="http://schemas.microsoft.com/office/excel/2006/main">
          <x14:cfRule type="dataBar" id="{3146B55A-9BF1-450C-9267-42F7C674D8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AT60:AU66</xm:sqref>
        </x14:conditionalFormatting>
        <x14:conditionalFormatting xmlns:xm="http://schemas.microsoft.com/office/excel/2006/main">
          <x14:cfRule type="dataBar" id="{1BD72B3B-EE11-4879-B374-32FBFAACD4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AW60:AW66</xm:sqref>
        </x14:conditionalFormatting>
        <x14:conditionalFormatting xmlns:xm="http://schemas.microsoft.com/office/excel/2006/main">
          <x14:cfRule type="dataBar" id="{7B94BA9B-2A2F-44C3-9FFB-7AD2EB1CED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21825492-6591-4340-90D1-3FF6E0D61E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8656BB6B-EDFE-49F6-A308-4B77C0C346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B6A59ACE-63F5-4BFC-B5EE-2BD29F42EC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9342F050-7AD6-48D7-8645-5BB0239516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6EEBE8F5-3883-4D81-9D9C-699708F4B2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353D3DFF-623F-4006-9AEC-DB78E1B95C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0A198BD1-DD73-4E2A-80F0-05CCF0CA33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910DC-D5AB-4323-942E-629CF571345A}">
  <dimension ref="A1:AW73"/>
  <sheetViews>
    <sheetView zoomScale="70" zoomScaleNormal="70" workbookViewId="0">
      <pane xSplit="3" ySplit="2" topLeftCell="N42" activePane="bottomRight" state="frozen"/>
      <selection pane="topRight" activeCell="D1" sqref="D1"/>
      <selection pane="bottomLeft" activeCell="A3" sqref="A3"/>
      <selection pane="bottomRight" activeCell="A59" sqref="A59:XFD5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287</v>
      </c>
      <c r="B1" s="77"/>
      <c r="C1" s="76"/>
      <c r="D1" s="76"/>
      <c r="E1" s="78"/>
      <c r="F1" s="545" t="s">
        <v>47</v>
      </c>
      <c r="G1" s="545"/>
      <c r="H1" s="545"/>
      <c r="K1" s="424" t="s">
        <v>48</v>
      </c>
      <c r="L1" s="545" t="s">
        <v>49</v>
      </c>
      <c r="M1" s="545"/>
      <c r="N1" s="545"/>
      <c r="P1" s="80"/>
      <c r="Q1" s="546"/>
      <c r="R1" s="546"/>
      <c r="S1" s="216"/>
      <c r="T1" s="547"/>
      <c r="U1" s="548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49"/>
      <c r="AG1" s="549"/>
      <c r="AH1" s="425"/>
      <c r="AI1" s="81" t="s">
        <v>50</v>
      </c>
      <c r="AJ1" s="215"/>
      <c r="AM1" s="82"/>
      <c r="AN1" s="542" t="s">
        <v>51</v>
      </c>
      <c r="AO1" s="543"/>
      <c r="AP1" s="543"/>
      <c r="AQ1" s="543"/>
      <c r="AR1" s="543"/>
      <c r="AS1" s="543"/>
      <c r="AT1" s="543"/>
      <c r="AU1" s="544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288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1227</v>
      </c>
      <c r="F3" s="101">
        <v>118</v>
      </c>
      <c r="G3" s="101">
        <v>34</v>
      </c>
      <c r="H3" s="101">
        <v>1075</v>
      </c>
      <c r="I3" s="101">
        <v>142.97999999999999</v>
      </c>
      <c r="J3" s="101">
        <f t="shared" ref="J3:J56" si="0">E3*I3</f>
        <v>175436.46</v>
      </c>
      <c r="K3" s="98">
        <v>52</v>
      </c>
      <c r="L3" s="98">
        <v>149</v>
      </c>
      <c r="M3" s="98">
        <v>1395</v>
      </c>
      <c r="N3" s="98">
        <v>73</v>
      </c>
      <c r="O3" s="189">
        <f t="shared" ref="O3:O56" si="1">L3/7</f>
        <v>21.285714285714285</v>
      </c>
      <c r="P3" s="101">
        <f t="shared" ref="P3" si="2">S3/7</f>
        <v>12.571428571428571</v>
      </c>
      <c r="Q3" s="102">
        <v>90</v>
      </c>
      <c r="R3" s="102">
        <v>-2</v>
      </c>
      <c r="S3" s="101">
        <f>Q3+R3</f>
        <v>88</v>
      </c>
      <c r="T3" s="102">
        <v>82407.430000000008</v>
      </c>
      <c r="U3" s="102">
        <v>-1767</v>
      </c>
      <c r="V3" s="101">
        <f>T3+U3</f>
        <v>80640.430000000008</v>
      </c>
      <c r="W3" s="102">
        <v>123322.53000000001</v>
      </c>
      <c r="X3" s="102">
        <v>-2724</v>
      </c>
      <c r="Y3" s="101">
        <f t="shared" ref="Y3" si="3">W3+X3</f>
        <v>120598.53000000001</v>
      </c>
      <c r="Z3" s="101">
        <f>L3*M3*N3/100</f>
        <v>151734.15</v>
      </c>
      <c r="AA3" s="103">
        <f t="shared" ref="AA3" si="4">Y3/$Y$70</f>
        <v>0.14668321312400193</v>
      </c>
      <c r="AB3" s="101">
        <f>S3*I3</f>
        <v>12582.24</v>
      </c>
      <c r="AC3" s="102">
        <v>45680.110000000008</v>
      </c>
      <c r="AD3" s="103">
        <f t="shared" ref="AD3" si="5">IF(Y3=0,0,AC3/Y3)</f>
        <v>0.37877833170935005</v>
      </c>
      <c r="AE3" s="102">
        <v>13100.060000000003</v>
      </c>
      <c r="AF3" s="102">
        <v>18000</v>
      </c>
      <c r="AG3" s="102"/>
      <c r="AH3" s="102"/>
      <c r="AI3" s="136">
        <f t="shared" ref="AI3:AI56" si="6">IFERROR($AI$70*H3/$H$70,0)</f>
        <v>1049.6381459813344</v>
      </c>
      <c r="AJ3" s="102">
        <v>0</v>
      </c>
      <c r="AK3" s="104">
        <f>V3*1%</f>
        <v>806.40430000000015</v>
      </c>
      <c r="AL3" s="105">
        <f>Y3-AB3-AC3-AE3-AF3-AG3-AH3-AI3-AK3-AJ3</f>
        <v>29380.077554018659</v>
      </c>
      <c r="AM3" s="106"/>
      <c r="AN3" s="107">
        <f t="shared" ref="AN3:AN56" si="7">IF(S3=0,0,Y3/S3)</f>
        <v>1370.4378409090912</v>
      </c>
      <c r="AO3" s="108">
        <f t="shared" ref="AO3:AO56" si="8">I3</f>
        <v>142.97999999999999</v>
      </c>
      <c r="AP3" s="108">
        <f t="shared" ref="AP3:AP56" si="9">IF(S3=0,0,AC3/S3)</f>
        <v>519.09215909090915</v>
      </c>
      <c r="AQ3" s="108">
        <f>IF(Q3=0,AE3/1,AE3/Q3)</f>
        <v>145.55622222222226</v>
      </c>
      <c r="AR3" s="108">
        <f>IF(Q3=0,0,(AF3+AG3)/Q3)</f>
        <v>200</v>
      </c>
      <c r="AS3" s="108">
        <f>_xlfn.IFS(S3=0,AL3,S3&lt;0,AL3/-S3,S3&gt;0,AL3/S3)</f>
        <v>333.86451765930292</v>
      </c>
      <c r="AT3" s="103">
        <f t="shared" ref="AT3" si="10">IF(AN3=0,0,AS3/AN3)</f>
        <v>0.24361886959997481</v>
      </c>
      <c r="AU3" s="103">
        <f t="shared" ref="AU3" si="11">IF(AO3=0,0,AS3/AO3)</f>
        <v>2.335043486216974</v>
      </c>
      <c r="AV3" s="109"/>
      <c r="AW3" s="104">
        <f t="shared" ref="AW3:AW56" si="12">AS3*E3</f>
        <v>409651.7631679647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2628</v>
      </c>
      <c r="F4" s="101">
        <v>271</v>
      </c>
      <c r="G4" s="101">
        <v>67</v>
      </c>
      <c r="H4" s="101">
        <v>2290</v>
      </c>
      <c r="I4" s="101">
        <v>123.09</v>
      </c>
      <c r="J4" s="101">
        <f t="shared" si="0"/>
        <v>323480.52</v>
      </c>
      <c r="K4" s="98">
        <v>34</v>
      </c>
      <c r="L4" s="98">
        <v>396</v>
      </c>
      <c r="M4" s="98">
        <v>1278</v>
      </c>
      <c r="N4" s="98">
        <v>65</v>
      </c>
      <c r="O4" s="189">
        <f t="shared" si="1"/>
        <v>56.571428571428569</v>
      </c>
      <c r="P4" s="101">
        <f>S4/7</f>
        <v>37.142857142857146</v>
      </c>
      <c r="Q4" s="102">
        <v>265</v>
      </c>
      <c r="R4" s="102">
        <v>-5</v>
      </c>
      <c r="S4" s="101">
        <f t="shared" ref="S4:S56" si="14">Q4+R4</f>
        <v>260</v>
      </c>
      <c r="T4" s="102">
        <v>230010.66000000009</v>
      </c>
      <c r="U4" s="102">
        <v>-4295</v>
      </c>
      <c r="V4" s="101">
        <f t="shared" ref="V4:V56" si="15">T4+U4</f>
        <v>225715.66000000009</v>
      </c>
      <c r="W4" s="102">
        <v>344249.89000000007</v>
      </c>
      <c r="X4" s="102">
        <v>-6562</v>
      </c>
      <c r="Y4" s="101">
        <f t="shared" ref="Y4:Y56" si="16">W4+X4</f>
        <v>337687.89000000007</v>
      </c>
      <c r="Z4" s="101">
        <f t="shared" ref="Z4:Z56" si="17">L4*M4*N4/100</f>
        <v>328957.2</v>
      </c>
      <c r="AA4" s="103">
        <f t="shared" ref="AA4:AA56" si="18">Y4/$Y$70</f>
        <v>0.41072759956746174</v>
      </c>
      <c r="AB4" s="101">
        <f t="shared" ref="AB4:AB56" si="19">S4*I4</f>
        <v>32003.4</v>
      </c>
      <c r="AC4" s="102">
        <v>127758.31999999995</v>
      </c>
      <c r="AD4" s="103">
        <f t="shared" ref="AD4:AD56" si="20">IF(Y4=0,0,AC4/Y4)</f>
        <v>0.37833254843696029</v>
      </c>
      <c r="AE4" s="102">
        <v>34535.26999999996</v>
      </c>
      <c r="AF4" s="102">
        <v>27000</v>
      </c>
      <c r="AG4" s="102"/>
      <c r="AH4" s="102"/>
      <c r="AI4" s="136">
        <f t="shared" si="6"/>
        <v>2235.9733528346569</v>
      </c>
      <c r="AJ4" s="102">
        <v>30</v>
      </c>
      <c r="AK4" s="104">
        <f t="shared" ref="AK4:AK56" si="21">V4*1%</f>
        <v>2257.1566000000012</v>
      </c>
      <c r="AL4" s="105">
        <f t="shared" ref="AL4:AL56" si="22">Y4-AB4-AC4-AE4-AF4-AG4-AH4-AI4-AK4-AJ4</f>
        <v>111867.77004716548</v>
      </c>
      <c r="AM4" s="106"/>
      <c r="AN4" s="107">
        <f t="shared" si="7"/>
        <v>1298.7995769230772</v>
      </c>
      <c r="AO4" s="108">
        <f t="shared" si="8"/>
        <v>123.09</v>
      </c>
      <c r="AP4" s="108">
        <f t="shared" si="9"/>
        <v>491.37815384615362</v>
      </c>
      <c r="AQ4" s="108">
        <f t="shared" ref="AQ4:AQ56" si="23">IF(Q4=0,AE4/1,AE4/Q4)</f>
        <v>130.32177358490551</v>
      </c>
      <c r="AR4" s="108">
        <f t="shared" ref="AR4:AR56" si="24">IF(Q4=0,0,(AF4+AG4)/Q4)</f>
        <v>101.88679245283019</v>
      </c>
      <c r="AS4" s="108">
        <f t="array" ref="AS4">_xlfn.IFS(S4=0,AL4,S4&lt;0,AL4/-S4,S4&gt;0,AL4/S4)</f>
        <v>430.26065402755955</v>
      </c>
      <c r="AT4" s="103">
        <f>IF(AN4=0,0,AS4/AN4)</f>
        <v>0.33127563457240194</v>
      </c>
      <c r="AU4" s="103">
        <f>IF(AO4=0,0,AS4/AO4)</f>
        <v>3.495496417479564</v>
      </c>
      <c r="AV4" s="109"/>
      <c r="AW4" s="104">
        <f t="shared" si="12"/>
        <v>1130724.9987844266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778</v>
      </c>
      <c r="F5" s="101">
        <v>44</v>
      </c>
      <c r="G5" s="101">
        <v>12</v>
      </c>
      <c r="H5" s="101">
        <v>722</v>
      </c>
      <c r="I5" s="101">
        <v>123.09</v>
      </c>
      <c r="J5" s="101">
        <f t="shared" si="0"/>
        <v>95764.02</v>
      </c>
      <c r="K5" s="98">
        <v>90</v>
      </c>
      <c r="L5" s="98">
        <v>64</v>
      </c>
      <c r="M5" s="98">
        <v>1238</v>
      </c>
      <c r="N5" s="98">
        <v>52</v>
      </c>
      <c r="O5" s="189">
        <f t="shared" si="1"/>
        <v>9.1428571428571423</v>
      </c>
      <c r="P5" s="101">
        <f>S5/7</f>
        <v>4.8571428571428568</v>
      </c>
      <c r="Q5" s="102">
        <v>35</v>
      </c>
      <c r="R5" s="102">
        <v>-1</v>
      </c>
      <c r="S5" s="101">
        <f t="shared" si="14"/>
        <v>34</v>
      </c>
      <c r="T5" s="102">
        <v>28594.069999999996</v>
      </c>
      <c r="U5" s="102">
        <v>-772</v>
      </c>
      <c r="V5" s="101">
        <f t="shared" si="15"/>
        <v>27822.069999999996</v>
      </c>
      <c r="W5" s="102">
        <v>42958.89</v>
      </c>
      <c r="X5" s="102">
        <v>-1176</v>
      </c>
      <c r="Y5" s="101">
        <f t="shared" si="16"/>
        <v>41782.89</v>
      </c>
      <c r="Z5" s="101">
        <f t="shared" si="17"/>
        <v>41200.639999999999</v>
      </c>
      <c r="AA5" s="103">
        <f t="shared" si="18"/>
        <v>5.0820259242021673E-2</v>
      </c>
      <c r="AB5" s="101">
        <f t="shared" si="19"/>
        <v>4185.0600000000004</v>
      </c>
      <c r="AC5" s="102">
        <v>15848.550000000001</v>
      </c>
      <c r="AD5" s="103">
        <f t="shared" si="20"/>
        <v>0.37930717573628825</v>
      </c>
      <c r="AE5" s="102">
        <v>4968.0499999999984</v>
      </c>
      <c r="AF5" s="102">
        <v>11000</v>
      </c>
      <c r="AG5" s="102"/>
      <c r="AH5" s="102"/>
      <c r="AI5" s="136">
        <f t="shared" si="6"/>
        <v>704.96627106839401</v>
      </c>
      <c r="AJ5" s="102">
        <v>0</v>
      </c>
      <c r="AK5" s="104">
        <f t="shared" si="21"/>
        <v>278.22069999999997</v>
      </c>
      <c r="AL5" s="105">
        <f t="shared" si="22"/>
        <v>4798.0430289316055</v>
      </c>
      <c r="AM5" s="106"/>
      <c r="AN5" s="107">
        <f t="shared" si="7"/>
        <v>1228.9085294117647</v>
      </c>
      <c r="AO5" s="108">
        <f t="shared" si="8"/>
        <v>123.09</v>
      </c>
      <c r="AP5" s="108">
        <f t="shared" si="9"/>
        <v>466.13382352941181</v>
      </c>
      <c r="AQ5" s="108">
        <f t="shared" si="23"/>
        <v>141.94428571428566</v>
      </c>
      <c r="AR5" s="108">
        <f t="shared" si="24"/>
        <v>314.28571428571428</v>
      </c>
      <c r="AS5" s="108">
        <f t="array" ref="AS5">_xlfn.IFS(S5=0,AL5,S5&lt;0,AL5/-S5,S5&gt;0,AL5/S5)</f>
        <v>141.11891261563545</v>
      </c>
      <c r="AT5" s="103">
        <f>IF(AN5=0,0,AS5/AN5)</f>
        <v>0.11483272289043686</v>
      </c>
      <c r="AU5" s="103">
        <f>IF(AO5=0,0,AS5/AO5)</f>
        <v>1.1464693526333207</v>
      </c>
      <c r="AV5" s="109"/>
      <c r="AW5" s="104">
        <f t="shared" si="12"/>
        <v>109790.51401496438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828</v>
      </c>
      <c r="F6" s="101">
        <v>31</v>
      </c>
      <c r="G6" s="101">
        <v>6</v>
      </c>
      <c r="H6" s="101">
        <v>791</v>
      </c>
      <c r="I6" s="101">
        <v>123.09</v>
      </c>
      <c r="J6" s="101">
        <f t="shared" si="0"/>
        <v>101918.52</v>
      </c>
      <c r="K6" s="98">
        <v>113</v>
      </c>
      <c r="L6" s="98">
        <v>39</v>
      </c>
      <c r="M6" s="98">
        <v>1271</v>
      </c>
      <c r="N6" s="98">
        <v>56</v>
      </c>
      <c r="O6" s="189">
        <f t="shared" si="1"/>
        <v>5.5714285714285712</v>
      </c>
      <c r="P6" s="101">
        <f t="shared" ref="P6:P56" si="25">S6/7</f>
        <v>3.8571428571428572</v>
      </c>
      <c r="Q6" s="102">
        <v>28</v>
      </c>
      <c r="R6" s="102">
        <v>-1</v>
      </c>
      <c r="S6" s="101">
        <f t="shared" si="14"/>
        <v>27</v>
      </c>
      <c r="T6" s="102">
        <v>22951.15</v>
      </c>
      <c r="U6" s="102">
        <v>-799</v>
      </c>
      <c r="V6" s="101">
        <f t="shared" si="15"/>
        <v>22152.15</v>
      </c>
      <c r="W6" s="102">
        <v>34726.46</v>
      </c>
      <c r="X6" s="102">
        <v>-1238</v>
      </c>
      <c r="Y6" s="101">
        <f t="shared" si="16"/>
        <v>33488.46</v>
      </c>
      <c r="Z6" s="101">
        <f t="shared" si="17"/>
        <v>27758.639999999999</v>
      </c>
      <c r="AA6" s="103">
        <f t="shared" si="18"/>
        <v>4.0731797604619334E-2</v>
      </c>
      <c r="AB6" s="101">
        <f t="shared" si="19"/>
        <v>3323.4300000000003</v>
      </c>
      <c r="AC6" s="102">
        <v>12742.14</v>
      </c>
      <c r="AD6" s="103">
        <f t="shared" si="20"/>
        <v>0.38049345953800207</v>
      </c>
      <c r="AE6" s="102">
        <v>3875.0599999999981</v>
      </c>
      <c r="AF6" s="102">
        <v>1000</v>
      </c>
      <c r="AG6" s="102"/>
      <c r="AH6" s="102"/>
      <c r="AI6" s="136">
        <f t="shared" si="6"/>
        <v>772.33839392673076</v>
      </c>
      <c r="AJ6" s="102">
        <v>0</v>
      </c>
      <c r="AK6" s="104">
        <f t="shared" si="21"/>
        <v>221.52150000000003</v>
      </c>
      <c r="AL6" s="105">
        <f t="shared" si="22"/>
        <v>11553.97010607327</v>
      </c>
      <c r="AM6" s="106"/>
      <c r="AN6" s="107">
        <f t="shared" si="7"/>
        <v>1240.3133333333333</v>
      </c>
      <c r="AO6" s="108">
        <f t="shared" si="8"/>
        <v>123.09</v>
      </c>
      <c r="AP6" s="108">
        <f t="shared" si="9"/>
        <v>471.93111111111108</v>
      </c>
      <c r="AQ6" s="108">
        <f t="shared" si="23"/>
        <v>138.39499999999992</v>
      </c>
      <c r="AR6" s="108">
        <f t="shared" si="24"/>
        <v>35.714285714285715</v>
      </c>
      <c r="AS6" s="108">
        <f t="array" ref="AS6">_xlfn.IFS(S6=0,AL6,S6&lt;0,AL6/-S6,S6&gt;0,AL6/S6)</f>
        <v>427.92481874345441</v>
      </c>
      <c r="AT6" s="103">
        <f t="shared" ref="AT6:AT56" si="26">IF(AN6=0,0,AS6/AN6)</f>
        <v>0.34501347945152655</v>
      </c>
      <c r="AU6" s="103">
        <f t="shared" ref="AU6:AU56" si="27">IF(AO6=0,0,AS6/AO6)</f>
        <v>3.4765197720647851</v>
      </c>
      <c r="AV6" s="109"/>
      <c r="AW6" s="104">
        <f t="shared" si="12"/>
        <v>354321.74991958024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507</v>
      </c>
      <c r="F7" s="101">
        <v>14</v>
      </c>
      <c r="G7" s="101">
        <v>4</v>
      </c>
      <c r="H7" s="101">
        <v>489</v>
      </c>
      <c r="I7" s="101">
        <v>123.09</v>
      </c>
      <c r="J7" s="101">
        <f t="shared" si="0"/>
        <v>62406.630000000005</v>
      </c>
      <c r="K7" s="98">
        <v>139</v>
      </c>
      <c r="L7" s="98">
        <v>13</v>
      </c>
      <c r="M7" s="98">
        <v>1327</v>
      </c>
      <c r="N7" s="98">
        <v>17</v>
      </c>
      <c r="O7" s="189">
        <f t="shared" si="1"/>
        <v>1.8571428571428572</v>
      </c>
      <c r="P7" s="101">
        <f t="shared" si="25"/>
        <v>2</v>
      </c>
      <c r="Q7" s="102">
        <v>14</v>
      </c>
      <c r="R7" s="102">
        <v>0</v>
      </c>
      <c r="S7" s="101">
        <f t="shared" si="14"/>
        <v>14</v>
      </c>
      <c r="T7" s="102">
        <v>11138.82</v>
      </c>
      <c r="U7" s="102">
        <v>0</v>
      </c>
      <c r="V7" s="101">
        <f t="shared" si="15"/>
        <v>11138.82</v>
      </c>
      <c r="W7" s="102">
        <v>16892.38</v>
      </c>
      <c r="X7" s="102">
        <v>0</v>
      </c>
      <c r="Y7" s="101">
        <f t="shared" si="16"/>
        <v>16892.38</v>
      </c>
      <c r="Z7" s="101">
        <f t="shared" si="17"/>
        <v>2932.67</v>
      </c>
      <c r="AA7" s="103">
        <f t="shared" si="18"/>
        <v>2.0546092690446785E-2</v>
      </c>
      <c r="AB7" s="101">
        <f t="shared" si="19"/>
        <v>1723.26</v>
      </c>
      <c r="AC7" s="102">
        <v>6385.7999999999993</v>
      </c>
      <c r="AD7" s="103">
        <f t="shared" si="20"/>
        <v>0.3780284364902991</v>
      </c>
      <c r="AE7" s="102">
        <v>2300.14</v>
      </c>
      <c r="AF7" s="102">
        <v>2267</v>
      </c>
      <c r="AG7" s="102"/>
      <c r="AH7" s="102"/>
      <c r="AI7" s="136">
        <f t="shared" si="6"/>
        <v>477.4633054743</v>
      </c>
      <c r="AJ7" s="102">
        <v>0</v>
      </c>
      <c r="AK7" s="104">
        <f t="shared" si="21"/>
        <v>111.3882</v>
      </c>
      <c r="AL7" s="105">
        <f t="shared" si="22"/>
        <v>3627.3284945257024</v>
      </c>
      <c r="AM7" s="106"/>
      <c r="AN7" s="107">
        <f t="shared" si="7"/>
        <v>1206.5985714285714</v>
      </c>
      <c r="AO7" s="108">
        <f t="shared" si="8"/>
        <v>123.09</v>
      </c>
      <c r="AP7" s="108">
        <f t="shared" si="9"/>
        <v>456.12857142857138</v>
      </c>
      <c r="AQ7" s="108">
        <f t="shared" si="23"/>
        <v>164.29571428571427</v>
      </c>
      <c r="AR7" s="108">
        <f t="shared" si="24"/>
        <v>161.92857142857142</v>
      </c>
      <c r="AS7" s="108">
        <f t="array" ref="AS7">_xlfn.IFS(S7=0,AL7,S7&lt;0,AL7/-S7,S7&gt;0,AL7/S7)</f>
        <v>259.09489246612162</v>
      </c>
      <c r="AT7" s="103">
        <f t="shared" si="26"/>
        <v>0.21473164199039466</v>
      </c>
      <c r="AU7" s="103">
        <f t="shared" si="27"/>
        <v>2.1049223532872015</v>
      </c>
      <c r="AV7" s="109"/>
      <c r="AW7" s="104">
        <f t="shared" si="12"/>
        <v>131361.11048032367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658</v>
      </c>
      <c r="F8" s="101">
        <v>37</v>
      </c>
      <c r="G8" s="101">
        <v>6</v>
      </c>
      <c r="H8" s="101">
        <v>615</v>
      </c>
      <c r="I8" s="101">
        <v>123.09</v>
      </c>
      <c r="J8" s="101">
        <f t="shared" si="0"/>
        <v>80993.22</v>
      </c>
      <c r="K8" s="98">
        <v>74</v>
      </c>
      <c r="L8" s="98">
        <v>51</v>
      </c>
      <c r="M8" s="98">
        <v>1312</v>
      </c>
      <c r="N8" s="98">
        <v>76</v>
      </c>
      <c r="O8" s="189">
        <f t="shared" si="1"/>
        <v>7.2857142857142856</v>
      </c>
      <c r="P8" s="101">
        <f t="shared" si="25"/>
        <v>6</v>
      </c>
      <c r="Q8" s="102">
        <v>43</v>
      </c>
      <c r="R8" s="102">
        <v>-1</v>
      </c>
      <c r="S8" s="101">
        <f t="shared" si="14"/>
        <v>42</v>
      </c>
      <c r="T8" s="102">
        <v>35885.839999999997</v>
      </c>
      <c r="U8" s="102">
        <v>-874</v>
      </c>
      <c r="V8" s="101">
        <f t="shared" si="15"/>
        <v>35011.839999999997</v>
      </c>
      <c r="W8" s="102">
        <v>53844.499999999993</v>
      </c>
      <c r="X8" s="102">
        <v>-1294</v>
      </c>
      <c r="Y8" s="101">
        <f t="shared" si="16"/>
        <v>52550.499999999993</v>
      </c>
      <c r="Z8" s="101">
        <f t="shared" si="17"/>
        <v>50853.120000000003</v>
      </c>
      <c r="AA8" s="103">
        <f t="shared" si="18"/>
        <v>6.3916833739788209E-2</v>
      </c>
      <c r="AB8" s="101">
        <f t="shared" si="19"/>
        <v>5169.78</v>
      </c>
      <c r="AC8" s="102">
        <v>19906.109999999986</v>
      </c>
      <c r="AD8" s="103">
        <f t="shared" si="20"/>
        <v>0.37879963083129542</v>
      </c>
      <c r="AE8" s="102">
        <v>4300.2899999999991</v>
      </c>
      <c r="AF8" s="102">
        <v>6999</v>
      </c>
      <c r="AG8" s="102"/>
      <c r="AH8" s="102"/>
      <c r="AI8" s="136">
        <f t="shared" si="6"/>
        <v>600.49066025908905</v>
      </c>
      <c r="AJ8" s="102">
        <v>0</v>
      </c>
      <c r="AK8" s="104">
        <f t="shared" si="21"/>
        <v>350.11839999999995</v>
      </c>
      <c r="AL8" s="105">
        <f t="shared" si="22"/>
        <v>15224.710939740919</v>
      </c>
      <c r="AM8" s="106"/>
      <c r="AN8" s="107">
        <f t="shared" si="7"/>
        <v>1251.2023809523807</v>
      </c>
      <c r="AO8" s="108">
        <f t="shared" si="8"/>
        <v>123.09</v>
      </c>
      <c r="AP8" s="108">
        <f t="shared" si="9"/>
        <v>473.95499999999964</v>
      </c>
      <c r="AQ8" s="108">
        <f t="shared" si="23"/>
        <v>100.00674418604649</v>
      </c>
      <c r="AR8" s="108">
        <f t="shared" si="24"/>
        <v>162.76744186046511</v>
      </c>
      <c r="AS8" s="108">
        <f t="array" ref="AS8">_xlfn.IFS(S8=0,AL8,S8&lt;0,AL8/-S8,S8&gt;0,AL8/S8)</f>
        <v>362.49311761287902</v>
      </c>
      <c r="AT8" s="103">
        <f t="shared" si="26"/>
        <v>0.28971581506819005</v>
      </c>
      <c r="AU8" s="103">
        <f t="shared" si="27"/>
        <v>2.9449436803386058</v>
      </c>
      <c r="AV8" s="109"/>
      <c r="AW8" s="104">
        <f t="shared" si="12"/>
        <v>238520.4713892744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23</v>
      </c>
      <c r="F9" s="101">
        <v>16</v>
      </c>
      <c r="G9" s="101">
        <v>3</v>
      </c>
      <c r="H9" s="101">
        <v>4</v>
      </c>
      <c r="I9" s="101">
        <v>169.89</v>
      </c>
      <c r="J9" s="101">
        <f t="shared" si="0"/>
        <v>3907.47</v>
      </c>
      <c r="K9" s="98">
        <v>9</v>
      </c>
      <c r="L9" s="98">
        <v>13</v>
      </c>
      <c r="M9" s="98">
        <v>1453</v>
      </c>
      <c r="N9" s="98">
        <v>75</v>
      </c>
      <c r="O9" s="189">
        <f t="shared" si="1"/>
        <v>1.8571428571428572</v>
      </c>
      <c r="P9" s="101">
        <f t="shared" si="25"/>
        <v>2</v>
      </c>
      <c r="Q9" s="102">
        <v>15</v>
      </c>
      <c r="R9" s="102">
        <v>-1</v>
      </c>
      <c r="S9" s="101">
        <f t="shared" si="14"/>
        <v>14</v>
      </c>
      <c r="T9" s="102">
        <v>14746</v>
      </c>
      <c r="U9" s="102">
        <v>-1066</v>
      </c>
      <c r="V9" s="101">
        <f t="shared" si="15"/>
        <v>13680</v>
      </c>
      <c r="W9" s="102">
        <v>21407</v>
      </c>
      <c r="X9" s="102">
        <v>-1677</v>
      </c>
      <c r="Y9" s="101">
        <f t="shared" si="16"/>
        <v>19730</v>
      </c>
      <c r="Z9" s="101">
        <f t="shared" si="17"/>
        <v>14166.75</v>
      </c>
      <c r="AA9" s="103">
        <f t="shared" si="18"/>
        <v>2.3997471568986434E-2</v>
      </c>
      <c r="AB9" s="101">
        <f t="shared" si="19"/>
        <v>2378.46</v>
      </c>
      <c r="AC9" s="102">
        <v>7499.96</v>
      </c>
      <c r="AD9" s="103">
        <f t="shared" si="20"/>
        <v>0.38012975164723772</v>
      </c>
      <c r="AE9" s="102">
        <v>1893.6899999999998</v>
      </c>
      <c r="AF9" s="102">
        <v>0</v>
      </c>
      <c r="AG9" s="102"/>
      <c r="AH9" s="102"/>
      <c r="AI9" s="136">
        <f t="shared" si="6"/>
        <v>3.9056303106282213</v>
      </c>
      <c r="AJ9" s="102">
        <v>0</v>
      </c>
      <c r="AK9" s="104">
        <f t="shared" si="21"/>
        <v>136.80000000000001</v>
      </c>
      <c r="AL9" s="105">
        <f t="shared" si="22"/>
        <v>7817.1843696893739</v>
      </c>
      <c r="AM9" s="106"/>
      <c r="AN9" s="107">
        <f t="shared" si="7"/>
        <v>1409.2857142857142</v>
      </c>
      <c r="AO9" s="108">
        <f t="shared" si="8"/>
        <v>169.89</v>
      </c>
      <c r="AP9" s="108">
        <f t="shared" si="9"/>
        <v>535.71142857142854</v>
      </c>
      <c r="AQ9" s="108">
        <f t="shared" si="23"/>
        <v>126.246</v>
      </c>
      <c r="AR9" s="108">
        <f t="shared" si="24"/>
        <v>0</v>
      </c>
      <c r="AS9" s="108">
        <f t="array" ref="AS9">_xlfn.IFS(S9=0,AL9,S9&lt;0,AL9/-S9,S9&gt;0,AL9/S9)</f>
        <v>558.37031212066961</v>
      </c>
      <c r="AT9" s="103">
        <f t="shared" si="26"/>
        <v>0.39620802684690193</v>
      </c>
      <c r="AU9" s="103">
        <f t="shared" si="27"/>
        <v>3.2866579087684364</v>
      </c>
      <c r="AV9" s="109"/>
      <c r="AW9" s="104">
        <f t="shared" si="12"/>
        <v>12842.517178775401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12</v>
      </c>
      <c r="F10" s="101">
        <v>2</v>
      </c>
      <c r="G10" s="101">
        <v>1</v>
      </c>
      <c r="H10" s="101">
        <v>9</v>
      </c>
      <c r="I10" s="101">
        <v>169.89</v>
      </c>
      <c r="J10" s="101">
        <f t="shared" si="0"/>
        <v>2038.6799999999998</v>
      </c>
      <c r="K10" s="98">
        <v>27</v>
      </c>
      <c r="L10" s="98">
        <v>3</v>
      </c>
      <c r="M10" s="98">
        <v>1036</v>
      </c>
      <c r="N10" s="98">
        <v>100</v>
      </c>
      <c r="O10" s="189">
        <f t="shared" si="1"/>
        <v>0.42857142857142855</v>
      </c>
      <c r="P10" s="101">
        <f t="shared" si="25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2034</v>
      </c>
      <c r="U10" s="102">
        <v>0</v>
      </c>
      <c r="V10" s="101">
        <f t="shared" si="15"/>
        <v>2034</v>
      </c>
      <c r="W10" s="102">
        <v>3108</v>
      </c>
      <c r="X10" s="102">
        <v>0</v>
      </c>
      <c r="Y10" s="101">
        <f t="shared" si="16"/>
        <v>3108</v>
      </c>
      <c r="Z10" s="101">
        <f t="shared" si="17"/>
        <v>3108</v>
      </c>
      <c r="AA10" s="103">
        <f t="shared" si="18"/>
        <v>3.7802403262245229E-3</v>
      </c>
      <c r="AB10" s="101">
        <f t="shared" si="19"/>
        <v>509.66999999999996</v>
      </c>
      <c r="AC10" s="102">
        <v>1151.33</v>
      </c>
      <c r="AD10" s="103">
        <f t="shared" si="20"/>
        <v>0.37044079794079793</v>
      </c>
      <c r="AE10" s="102">
        <v>531.87</v>
      </c>
      <c r="AF10" s="102">
        <v>0</v>
      </c>
      <c r="AG10" s="102"/>
      <c r="AH10" s="102"/>
      <c r="AI10" s="136">
        <f t="shared" si="6"/>
        <v>8.7876681989134973</v>
      </c>
      <c r="AJ10" s="102">
        <v>0</v>
      </c>
      <c r="AK10" s="104">
        <f t="shared" si="21"/>
        <v>20.34</v>
      </c>
      <c r="AL10" s="105">
        <f t="shared" si="22"/>
        <v>886.00233180108648</v>
      </c>
      <c r="AM10" s="106"/>
      <c r="AN10" s="107">
        <f t="shared" si="7"/>
        <v>1036</v>
      </c>
      <c r="AO10" s="108">
        <f t="shared" si="8"/>
        <v>169.89</v>
      </c>
      <c r="AP10" s="108">
        <f t="shared" si="9"/>
        <v>383.77666666666664</v>
      </c>
      <c r="AQ10" s="108">
        <f t="shared" si="23"/>
        <v>177.29</v>
      </c>
      <c r="AR10" s="108">
        <f t="shared" si="24"/>
        <v>0</v>
      </c>
      <c r="AS10" s="108">
        <f t="array" ref="AS10">_xlfn.IFS(S10=0,AL10,S10&lt;0,AL10/-S10,S10&gt;0,AL10/S10)</f>
        <v>295.33411060036218</v>
      </c>
      <c r="AT10" s="103">
        <f t="shared" si="26"/>
        <v>0.28507153532853491</v>
      </c>
      <c r="AU10" s="103">
        <f t="shared" si="27"/>
        <v>1.7383843110269128</v>
      </c>
      <c r="AV10" s="109"/>
      <c r="AW10" s="104">
        <f t="shared" si="12"/>
        <v>3544.0093272043459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5</v>
      </c>
      <c r="F11" s="101">
        <v>2</v>
      </c>
      <c r="G11" s="101">
        <v>3</v>
      </c>
      <c r="H11" s="101"/>
      <c r="I11" s="101">
        <v>169.89</v>
      </c>
      <c r="J11" s="101">
        <f t="shared" si="0"/>
        <v>849.44999999999993</v>
      </c>
      <c r="K11" s="98">
        <v>9</v>
      </c>
      <c r="L11" s="98">
        <v>3</v>
      </c>
      <c r="M11" s="98">
        <v>981</v>
      </c>
      <c r="N11" s="98">
        <v>0</v>
      </c>
      <c r="O11" s="189">
        <f t="shared" si="1"/>
        <v>0.42857142857142855</v>
      </c>
      <c r="P11" s="101">
        <f t="shared" si="25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18"/>
        <v>0</v>
      </c>
      <c r="AB11" s="101">
        <f t="shared" si="19"/>
        <v>0</v>
      </c>
      <c r="AC11" s="102">
        <v>0</v>
      </c>
      <c r="AD11" s="103">
        <f t="shared" si="20"/>
        <v>0</v>
      </c>
      <c r="AE11" s="102">
        <v>344.69</v>
      </c>
      <c r="AF11" s="102">
        <v>0</v>
      </c>
      <c r="AG11" s="102"/>
      <c r="AH11" s="102"/>
      <c r="AI11" s="136">
        <f t="shared" si="6"/>
        <v>0</v>
      </c>
      <c r="AJ11" s="102">
        <v>0</v>
      </c>
      <c r="AK11" s="104">
        <f t="shared" si="21"/>
        <v>0</v>
      </c>
      <c r="AL11" s="105">
        <f t="shared" si="22"/>
        <v>-344.69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3"/>
        <v>344.69</v>
      </c>
      <c r="AR11" s="108">
        <f t="shared" si="24"/>
        <v>0</v>
      </c>
      <c r="AS11" s="108">
        <f t="array" ref="AS11">_xlfn.IFS(S11=0,AL11,S11&lt;0,AL11/-S11,S11&gt;0,AL11/S11)</f>
        <v>-344.69</v>
      </c>
      <c r="AT11" s="103">
        <f t="shared" si="26"/>
        <v>0</v>
      </c>
      <c r="AU11" s="103">
        <f t="shared" si="27"/>
        <v>-2.0289010536229326</v>
      </c>
      <c r="AV11" s="109"/>
      <c r="AW11" s="104">
        <f t="shared" si="12"/>
        <v>-1723.45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</v>
      </c>
      <c r="F12" s="101"/>
      <c r="G12" s="101"/>
      <c r="H12" s="101">
        <v>1</v>
      </c>
      <c r="I12" s="101">
        <v>169.89</v>
      </c>
      <c r="J12" s="101">
        <f t="shared" si="0"/>
        <v>169.89</v>
      </c>
      <c r="K12" s="98">
        <v>6</v>
      </c>
      <c r="L12" s="98">
        <v>0</v>
      </c>
      <c r="M12" s="98">
        <v>0</v>
      </c>
      <c r="N12" s="98">
        <v>0</v>
      </c>
      <c r="O12" s="189">
        <f t="shared" si="1"/>
        <v>0</v>
      </c>
      <c r="P12" s="101">
        <f t="shared" si="25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16"/>
        <v>0</v>
      </c>
      <c r="Z12" s="101">
        <f t="shared" si="17"/>
        <v>0</v>
      </c>
      <c r="AA12" s="103">
        <f t="shared" si="18"/>
        <v>0</v>
      </c>
      <c r="AB12" s="101">
        <f t="shared" si="19"/>
        <v>0</v>
      </c>
      <c r="AC12" s="102">
        <v>0</v>
      </c>
      <c r="AD12" s="103">
        <f t="shared" si="20"/>
        <v>0</v>
      </c>
      <c r="AE12" s="102">
        <v>90.07</v>
      </c>
      <c r="AF12" s="102">
        <v>0</v>
      </c>
      <c r="AG12" s="102"/>
      <c r="AH12" s="102"/>
      <c r="AI12" s="136">
        <f t="shared" si="6"/>
        <v>0.97640757765705533</v>
      </c>
      <c r="AJ12" s="102">
        <v>0</v>
      </c>
      <c r="AK12" s="104">
        <f t="shared" si="21"/>
        <v>0</v>
      </c>
      <c r="AL12" s="105">
        <f t="shared" si="22"/>
        <v>-91.04640757765705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3"/>
        <v>90.07</v>
      </c>
      <c r="AR12" s="108">
        <f t="shared" si="24"/>
        <v>0</v>
      </c>
      <c r="AS12" s="108">
        <f t="array" ref="AS12">_xlfn.IFS(S12=0,AL12,S12&lt;0,AL12/-S12,S12&gt;0,AL12/S12)</f>
        <v>-91.04640757765705</v>
      </c>
      <c r="AT12" s="103">
        <f t="shared" si="26"/>
        <v>0</v>
      </c>
      <c r="AU12" s="103">
        <f t="shared" si="27"/>
        <v>-0.53591387119699252</v>
      </c>
      <c r="AV12" s="109"/>
      <c r="AW12" s="104">
        <f t="shared" si="12"/>
        <v>-91.04640757765705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5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>
        <v>0</v>
      </c>
      <c r="AG13" s="102"/>
      <c r="AH13" s="102"/>
      <c r="AI13" s="136">
        <f t="shared" si="6"/>
        <v>0</v>
      </c>
      <c r="AJ13" s="102">
        <v>0</v>
      </c>
      <c r="AK13" s="104">
        <f t="shared" si="21"/>
        <v>0</v>
      </c>
      <c r="AL13" s="105">
        <f t="shared" si="22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3"/>
        <v>0</v>
      </c>
      <c r="AR13" s="108">
        <f t="shared" si="24"/>
        <v>0</v>
      </c>
      <c r="AS13" s="108">
        <f t="array" ref="AS13">_xlfn.IFS(S13=0,AL13,S13&lt;0,AL13/-S13,S13&gt;0,AL13/S13)</f>
        <v>0</v>
      </c>
      <c r="AT13" s="103">
        <f t="shared" si="26"/>
        <v>0</v>
      </c>
      <c r="AU13" s="103">
        <f t="shared" si="27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26</v>
      </c>
      <c r="F14" s="101">
        <v>7</v>
      </c>
      <c r="G14" s="101">
        <v>2</v>
      </c>
      <c r="H14" s="101">
        <v>17</v>
      </c>
      <c r="I14" s="101">
        <v>169.89</v>
      </c>
      <c r="J14" s="101">
        <f t="shared" si="0"/>
        <v>4417.1399999999994</v>
      </c>
      <c r="K14" s="98">
        <v>27</v>
      </c>
      <c r="L14" s="98">
        <v>8</v>
      </c>
      <c r="M14" s="98">
        <v>1232</v>
      </c>
      <c r="N14" s="98">
        <v>80</v>
      </c>
      <c r="O14" s="189">
        <f t="shared" si="1"/>
        <v>1.1428571428571428</v>
      </c>
      <c r="P14" s="101">
        <f t="shared" si="25"/>
        <v>0.5714285714285714</v>
      </c>
      <c r="Q14" s="102">
        <v>4</v>
      </c>
      <c r="R14" s="102">
        <v>0</v>
      </c>
      <c r="S14" s="101">
        <f t="shared" si="14"/>
        <v>4</v>
      </c>
      <c r="T14" s="102">
        <v>3322</v>
      </c>
      <c r="U14" s="102">
        <v>0</v>
      </c>
      <c r="V14" s="101">
        <f t="shared" si="15"/>
        <v>3322</v>
      </c>
      <c r="W14" s="102">
        <v>4928</v>
      </c>
      <c r="X14" s="102">
        <v>0</v>
      </c>
      <c r="Y14" s="101">
        <f t="shared" si="16"/>
        <v>4928</v>
      </c>
      <c r="Z14" s="101">
        <f t="shared" si="17"/>
        <v>7884.8</v>
      </c>
      <c r="AA14" s="103">
        <f t="shared" si="18"/>
        <v>5.9938945713109556E-3</v>
      </c>
      <c r="AB14" s="101">
        <f t="shared" si="19"/>
        <v>679.56</v>
      </c>
      <c r="AC14" s="102">
        <v>1877.5499999999997</v>
      </c>
      <c r="AD14" s="103">
        <f t="shared" si="20"/>
        <v>0.38099634740259736</v>
      </c>
      <c r="AE14" s="102">
        <v>976.39</v>
      </c>
      <c r="AF14" s="102">
        <v>0</v>
      </c>
      <c r="AG14" s="102"/>
      <c r="AH14" s="102"/>
      <c r="AI14" s="136">
        <f t="shared" si="6"/>
        <v>16.598928820169942</v>
      </c>
      <c r="AJ14" s="102">
        <v>0</v>
      </c>
      <c r="AK14" s="104">
        <f t="shared" si="21"/>
        <v>33.22</v>
      </c>
      <c r="AL14" s="105">
        <f t="shared" si="22"/>
        <v>1344.681071179831</v>
      </c>
      <c r="AM14" s="106"/>
      <c r="AN14" s="107">
        <f t="shared" si="7"/>
        <v>1232</v>
      </c>
      <c r="AO14" s="108">
        <f t="shared" si="8"/>
        <v>169.89</v>
      </c>
      <c r="AP14" s="108">
        <f t="shared" si="9"/>
        <v>469.38749999999993</v>
      </c>
      <c r="AQ14" s="108">
        <f t="shared" si="23"/>
        <v>244.0975</v>
      </c>
      <c r="AR14" s="108">
        <f t="shared" si="24"/>
        <v>0</v>
      </c>
      <c r="AS14" s="108">
        <f t="array" ref="AS14">_xlfn.IFS(S14=0,AL14,S14&lt;0,AL14/-S14,S14&gt;0,AL14/S14)</f>
        <v>336.17026779495774</v>
      </c>
      <c r="AT14" s="103">
        <f t="shared" si="26"/>
        <v>0.27286547710629688</v>
      </c>
      <c r="AU14" s="103">
        <f t="shared" si="27"/>
        <v>1.9787525327856716</v>
      </c>
      <c r="AV14" s="109"/>
      <c r="AW14" s="104">
        <f t="shared" si="12"/>
        <v>8740.426962668902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</v>
      </c>
      <c r="F15" s="101">
        <v>2</v>
      </c>
      <c r="G15" s="101">
        <v>1</v>
      </c>
      <c r="H15" s="101"/>
      <c r="I15" s="101">
        <v>169.89</v>
      </c>
      <c r="J15" s="101">
        <f t="shared" si="0"/>
        <v>509.66999999999996</v>
      </c>
      <c r="K15" s="98">
        <v>4</v>
      </c>
      <c r="L15" s="98">
        <v>1</v>
      </c>
      <c r="M15" s="98">
        <v>1176</v>
      </c>
      <c r="N15" s="98">
        <v>0</v>
      </c>
      <c r="O15" s="189">
        <f t="shared" si="1"/>
        <v>0.14285714285714285</v>
      </c>
      <c r="P15" s="101">
        <f t="shared" si="25"/>
        <v>0.42857142857142855</v>
      </c>
      <c r="Q15" s="102">
        <v>3</v>
      </c>
      <c r="R15" s="102">
        <v>0</v>
      </c>
      <c r="S15" s="101">
        <f t="shared" si="14"/>
        <v>3</v>
      </c>
      <c r="T15" s="102">
        <v>2190</v>
      </c>
      <c r="U15" s="102">
        <v>0</v>
      </c>
      <c r="V15" s="101">
        <f t="shared" si="15"/>
        <v>2190</v>
      </c>
      <c r="W15" s="102">
        <v>3304</v>
      </c>
      <c r="X15" s="102">
        <v>0</v>
      </c>
      <c r="Y15" s="101">
        <f t="shared" si="16"/>
        <v>3304</v>
      </c>
      <c r="Z15" s="101">
        <f t="shared" si="17"/>
        <v>0</v>
      </c>
      <c r="AA15" s="103">
        <f t="shared" si="18"/>
        <v>4.0186338603107538E-3</v>
      </c>
      <c r="AB15" s="101">
        <f t="shared" si="19"/>
        <v>509.66999999999996</v>
      </c>
      <c r="AC15" s="102">
        <v>1265.3900000000001</v>
      </c>
      <c r="AD15" s="103">
        <f t="shared" si="20"/>
        <v>0.38298728813559324</v>
      </c>
      <c r="AE15" s="102">
        <v>313.75</v>
      </c>
      <c r="AF15" s="102">
        <v>0</v>
      </c>
      <c r="AG15" s="102"/>
      <c r="AH15" s="102"/>
      <c r="AI15" s="136">
        <f t="shared" si="6"/>
        <v>0</v>
      </c>
      <c r="AJ15" s="102">
        <v>0</v>
      </c>
      <c r="AK15" s="104">
        <f t="shared" si="21"/>
        <v>21.900000000000002</v>
      </c>
      <c r="AL15" s="105">
        <f t="shared" si="22"/>
        <v>1193.2899999999997</v>
      </c>
      <c r="AM15" s="106"/>
      <c r="AN15" s="107">
        <f t="shared" si="7"/>
        <v>1101.3333333333333</v>
      </c>
      <c r="AO15" s="108">
        <f t="shared" si="8"/>
        <v>169.89</v>
      </c>
      <c r="AP15" s="108">
        <f t="shared" si="9"/>
        <v>421.79666666666668</v>
      </c>
      <c r="AQ15" s="108">
        <f t="shared" si="23"/>
        <v>104.58333333333333</v>
      </c>
      <c r="AR15" s="108">
        <f t="shared" si="24"/>
        <v>0</v>
      </c>
      <c r="AS15" s="108">
        <f t="array" ref="AS15">_xlfn.IFS(S15=0,AL15,S15&lt;0,AL15/-S15,S15&gt;0,AL15/S15)</f>
        <v>397.76333333333326</v>
      </c>
      <c r="AT15" s="103">
        <f t="shared" si="26"/>
        <v>0.36116525423728812</v>
      </c>
      <c r="AU15" s="103">
        <f t="shared" si="27"/>
        <v>2.341299272078011</v>
      </c>
      <c r="AV15" s="109"/>
      <c r="AW15" s="104">
        <f t="shared" si="12"/>
        <v>1193.2899999999997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110</v>
      </c>
      <c r="F16" s="101">
        <v>14</v>
      </c>
      <c r="G16" s="101">
        <v>7</v>
      </c>
      <c r="H16" s="101">
        <v>89</v>
      </c>
      <c r="I16" s="101">
        <v>169.89</v>
      </c>
      <c r="J16" s="101">
        <f t="shared" si="0"/>
        <v>18687.899999999998</v>
      </c>
      <c r="K16" s="98">
        <v>20</v>
      </c>
      <c r="L16" s="98">
        <v>27</v>
      </c>
      <c r="M16" s="98">
        <v>1368</v>
      </c>
      <c r="N16" s="98">
        <v>63</v>
      </c>
      <c r="O16" s="189">
        <f t="shared" si="1"/>
        <v>3.8571428571428572</v>
      </c>
      <c r="P16" s="101">
        <f t="shared" si="25"/>
        <v>2.4285714285714284</v>
      </c>
      <c r="Q16" s="102">
        <v>18</v>
      </c>
      <c r="R16" s="102">
        <v>-1</v>
      </c>
      <c r="S16" s="101">
        <f t="shared" si="14"/>
        <v>17</v>
      </c>
      <c r="T16" s="102">
        <v>16830.78</v>
      </c>
      <c r="U16" s="102">
        <v>-919</v>
      </c>
      <c r="V16" s="101">
        <f t="shared" si="15"/>
        <v>15911.779999999999</v>
      </c>
      <c r="W16" s="102">
        <v>24445.079999999994</v>
      </c>
      <c r="X16" s="102">
        <v>-1368</v>
      </c>
      <c r="Y16" s="101">
        <f t="shared" si="16"/>
        <v>23077.079999999994</v>
      </c>
      <c r="Z16" s="101">
        <f t="shared" si="17"/>
        <v>23269.68</v>
      </c>
      <c r="AA16" s="103">
        <f t="shared" si="18"/>
        <v>2.8068503355054501E-2</v>
      </c>
      <c r="AB16" s="101">
        <f t="shared" si="19"/>
        <v>2888.1299999999997</v>
      </c>
      <c r="AC16" s="102">
        <v>8709.4699999999939</v>
      </c>
      <c r="AD16" s="103">
        <f t="shared" si="20"/>
        <v>0.37740780029362447</v>
      </c>
      <c r="AE16" s="102">
        <v>2695.87</v>
      </c>
      <c r="AF16" s="102">
        <v>2000</v>
      </c>
      <c r="AG16" s="102"/>
      <c r="AH16" s="102"/>
      <c r="AI16" s="136">
        <f t="shared" si="6"/>
        <v>86.900274411477938</v>
      </c>
      <c r="AJ16" s="102">
        <v>0</v>
      </c>
      <c r="AK16" s="104">
        <f t="shared" si="21"/>
        <v>159.11779999999999</v>
      </c>
      <c r="AL16" s="105">
        <f t="shared" si="22"/>
        <v>6537.5919255885228</v>
      </c>
      <c r="AM16" s="106"/>
      <c r="AN16" s="107">
        <f t="shared" si="7"/>
        <v>1357.4752941176466</v>
      </c>
      <c r="AO16" s="108">
        <f t="shared" si="8"/>
        <v>169.89</v>
      </c>
      <c r="AP16" s="108">
        <f t="shared" si="9"/>
        <v>512.32176470588195</v>
      </c>
      <c r="AQ16" s="108">
        <f t="shared" si="23"/>
        <v>149.77055555555555</v>
      </c>
      <c r="AR16" s="108">
        <f t="shared" si="24"/>
        <v>111.11111111111111</v>
      </c>
      <c r="AS16" s="108">
        <f t="array" ref="AS16">_xlfn.IFS(S16=0,AL16,S16&lt;0,AL16/-S16,S16&gt;0,AL16/S16)</f>
        <v>384.56423091697195</v>
      </c>
      <c r="AT16" s="103">
        <f t="shared" si="26"/>
        <v>0.28329372371151484</v>
      </c>
      <c r="AU16" s="103">
        <f t="shared" si="27"/>
        <v>2.2636072218316086</v>
      </c>
      <c r="AV16" s="109"/>
      <c r="AW16" s="104">
        <f t="shared" si="12"/>
        <v>42302.065400866915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109</v>
      </c>
      <c r="F17" s="101">
        <v>26</v>
      </c>
      <c r="G17" s="101">
        <v>5</v>
      </c>
      <c r="H17" s="101">
        <v>78</v>
      </c>
      <c r="I17" s="101">
        <v>169.89</v>
      </c>
      <c r="J17" s="101">
        <f t="shared" si="0"/>
        <v>18518.009999999998</v>
      </c>
      <c r="K17" s="98">
        <v>16</v>
      </c>
      <c r="L17" s="98">
        <v>45</v>
      </c>
      <c r="M17" s="98">
        <v>1377</v>
      </c>
      <c r="N17" s="98">
        <v>56</v>
      </c>
      <c r="O17" s="189">
        <f t="shared" si="1"/>
        <v>6.4285714285714288</v>
      </c>
      <c r="P17" s="101">
        <f t="shared" si="25"/>
        <v>3.7142857142857144</v>
      </c>
      <c r="Q17" s="102">
        <v>26</v>
      </c>
      <c r="R17" s="102">
        <v>0</v>
      </c>
      <c r="S17" s="101">
        <f t="shared" si="14"/>
        <v>26</v>
      </c>
      <c r="T17" s="102">
        <v>24712.260000000002</v>
      </c>
      <c r="U17" s="102">
        <v>0</v>
      </c>
      <c r="V17" s="101">
        <f t="shared" si="15"/>
        <v>24712.260000000002</v>
      </c>
      <c r="W17" s="102">
        <v>35803.040000000008</v>
      </c>
      <c r="X17" s="102">
        <v>0</v>
      </c>
      <c r="Y17" s="101">
        <f t="shared" si="16"/>
        <v>35803.040000000008</v>
      </c>
      <c r="Z17" s="101">
        <f t="shared" si="17"/>
        <v>34700.400000000001</v>
      </c>
      <c r="AA17" s="103">
        <f t="shared" si="18"/>
        <v>4.354700630934031E-2</v>
      </c>
      <c r="AB17" s="101">
        <f t="shared" si="19"/>
        <v>4417.1399999999994</v>
      </c>
      <c r="AC17" s="102">
        <v>13524.990000000013</v>
      </c>
      <c r="AD17" s="103">
        <f t="shared" si="20"/>
        <v>0.37776093873592881</v>
      </c>
      <c r="AE17" s="102">
        <v>3889.72</v>
      </c>
      <c r="AF17" s="102">
        <v>4999</v>
      </c>
      <c r="AG17" s="102"/>
      <c r="AH17" s="102"/>
      <c r="AI17" s="136">
        <f t="shared" si="6"/>
        <v>76.159791057250317</v>
      </c>
      <c r="AJ17" s="102">
        <v>0</v>
      </c>
      <c r="AK17" s="104">
        <f t="shared" si="21"/>
        <v>247.12260000000003</v>
      </c>
      <c r="AL17" s="105">
        <f t="shared" si="22"/>
        <v>8648.9076089427454</v>
      </c>
      <c r="AM17" s="106"/>
      <c r="AN17" s="107">
        <f t="shared" si="7"/>
        <v>1377.0400000000004</v>
      </c>
      <c r="AO17" s="108">
        <f t="shared" si="8"/>
        <v>169.89</v>
      </c>
      <c r="AP17" s="108">
        <f t="shared" si="9"/>
        <v>520.19192307692356</v>
      </c>
      <c r="AQ17" s="108">
        <f t="shared" si="23"/>
        <v>149.60461538461539</v>
      </c>
      <c r="AR17" s="108">
        <f t="shared" si="24"/>
        <v>192.26923076923077</v>
      </c>
      <c r="AS17" s="108">
        <f t="array" ref="AS17">_xlfn.IFS(S17=0,AL17,S17&lt;0,AL17/-S17,S17&gt;0,AL17/S17)</f>
        <v>332.65029265164407</v>
      </c>
      <c r="AT17" s="103">
        <f t="shared" si="26"/>
        <v>0.24156908488616449</v>
      </c>
      <c r="AU17" s="103">
        <f t="shared" si="27"/>
        <v>1.9580333901444704</v>
      </c>
      <c r="AV17" s="109"/>
      <c r="AW17" s="104">
        <f t="shared" si="12"/>
        <v>36258.881899029206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101</v>
      </c>
      <c r="F18" s="101">
        <v>16</v>
      </c>
      <c r="G18" s="101">
        <v>5</v>
      </c>
      <c r="H18" s="101">
        <v>80</v>
      </c>
      <c r="I18" s="101">
        <v>169.89</v>
      </c>
      <c r="J18" s="101">
        <f t="shared" si="0"/>
        <v>17158.89</v>
      </c>
      <c r="K18" s="98">
        <v>24</v>
      </c>
      <c r="L18" s="98">
        <v>23</v>
      </c>
      <c r="M18" s="98">
        <v>1357</v>
      </c>
      <c r="N18" s="98">
        <v>46</v>
      </c>
      <c r="O18" s="189">
        <f t="shared" si="1"/>
        <v>3.2857142857142856</v>
      </c>
      <c r="P18" s="101">
        <f t="shared" si="25"/>
        <v>1.7142857142857142</v>
      </c>
      <c r="Q18" s="102">
        <v>13</v>
      </c>
      <c r="R18" s="102">
        <v>-1</v>
      </c>
      <c r="S18" s="101">
        <f t="shared" si="14"/>
        <v>12</v>
      </c>
      <c r="T18" s="102">
        <v>11446</v>
      </c>
      <c r="U18" s="102">
        <v>-905</v>
      </c>
      <c r="V18" s="101">
        <f t="shared" si="15"/>
        <v>10541</v>
      </c>
      <c r="W18" s="102">
        <v>17595</v>
      </c>
      <c r="X18" s="102">
        <v>-1357</v>
      </c>
      <c r="Y18" s="101">
        <f t="shared" si="16"/>
        <v>16238</v>
      </c>
      <c r="Z18" s="101">
        <f t="shared" si="17"/>
        <v>14357.06</v>
      </c>
      <c r="AA18" s="103">
        <f t="shared" si="18"/>
        <v>1.9750174522919498E-2</v>
      </c>
      <c r="AB18" s="101">
        <f t="shared" si="19"/>
        <v>2038.6799999999998</v>
      </c>
      <c r="AC18" s="102">
        <v>6120.4100000000008</v>
      </c>
      <c r="AD18" s="103">
        <f t="shared" si="20"/>
        <v>0.37691895553639615</v>
      </c>
      <c r="AE18" s="102">
        <v>2559.7100000000005</v>
      </c>
      <c r="AF18" s="102">
        <v>0</v>
      </c>
      <c r="AG18" s="102"/>
      <c r="AH18" s="102"/>
      <c r="AI18" s="136">
        <f t="shared" si="6"/>
        <v>78.11260621256443</v>
      </c>
      <c r="AJ18" s="102">
        <v>0</v>
      </c>
      <c r="AK18" s="104">
        <f t="shared" si="21"/>
        <v>105.41</v>
      </c>
      <c r="AL18" s="105">
        <f t="shared" si="22"/>
        <v>5335.677393787435</v>
      </c>
      <c r="AM18" s="106"/>
      <c r="AN18" s="107">
        <f t="shared" si="7"/>
        <v>1353.1666666666667</v>
      </c>
      <c r="AO18" s="108">
        <f t="shared" si="8"/>
        <v>169.89</v>
      </c>
      <c r="AP18" s="108">
        <f t="shared" si="9"/>
        <v>510.03416666666675</v>
      </c>
      <c r="AQ18" s="108">
        <f t="shared" si="23"/>
        <v>196.90076923076927</v>
      </c>
      <c r="AR18" s="108">
        <f t="shared" si="24"/>
        <v>0</v>
      </c>
      <c r="AS18" s="108">
        <f t="array" ref="AS18">_xlfn.IFS(S18=0,AL18,S18&lt;0,AL18/-S18,S18&gt;0,AL18/S18)</f>
        <v>444.63978281561958</v>
      </c>
      <c r="AT18" s="103">
        <f t="shared" si="26"/>
        <v>0.32859203065571096</v>
      </c>
      <c r="AU18" s="103">
        <f t="shared" si="27"/>
        <v>2.6172216305587122</v>
      </c>
      <c r="AV18" s="109"/>
      <c r="AW18" s="104">
        <f t="shared" si="12"/>
        <v>44908.618064377581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3</v>
      </c>
      <c r="F19" s="101">
        <v>2</v>
      </c>
      <c r="G19" s="101">
        <v>1</v>
      </c>
      <c r="H19" s="101"/>
      <c r="I19" s="101">
        <v>129.46</v>
      </c>
      <c r="J19" s="101">
        <f t="shared" si="0"/>
        <v>388.38</v>
      </c>
      <c r="K19" s="98">
        <v>999</v>
      </c>
      <c r="L19" s="98">
        <v>2</v>
      </c>
      <c r="M19" s="98">
        <v>1380</v>
      </c>
      <c r="N19" s="98">
        <v>0</v>
      </c>
      <c r="O19" s="189">
        <f t="shared" si="1"/>
        <v>0.2857142857142857</v>
      </c>
      <c r="P19" s="101">
        <f t="shared" si="25"/>
        <v>0.2857142857142857</v>
      </c>
      <c r="Q19" s="102">
        <v>2</v>
      </c>
      <c r="R19" s="102">
        <v>0</v>
      </c>
      <c r="S19" s="101">
        <f t="shared" si="14"/>
        <v>2</v>
      </c>
      <c r="T19" s="102">
        <v>1771</v>
      </c>
      <c r="U19" s="102">
        <v>0</v>
      </c>
      <c r="V19" s="101">
        <f t="shared" si="15"/>
        <v>1771</v>
      </c>
      <c r="W19" s="102">
        <v>2760</v>
      </c>
      <c r="X19" s="102">
        <v>0</v>
      </c>
      <c r="Y19" s="101">
        <f t="shared" si="16"/>
        <v>2760</v>
      </c>
      <c r="Z19" s="101">
        <f t="shared" si="17"/>
        <v>0</v>
      </c>
      <c r="AA19" s="103">
        <f t="shared" si="18"/>
        <v>3.3569701738673371E-3</v>
      </c>
      <c r="AB19" s="101">
        <f t="shared" si="19"/>
        <v>258.92</v>
      </c>
      <c r="AC19" s="102">
        <v>1051.6500000000001</v>
      </c>
      <c r="AD19" s="103">
        <f t="shared" si="20"/>
        <v>0.3810326086956522</v>
      </c>
      <c r="AE19" s="102">
        <v>153.69999999999999</v>
      </c>
      <c r="AF19" s="102">
        <v>0</v>
      </c>
      <c r="AG19" s="102"/>
      <c r="AH19" s="102"/>
      <c r="AI19" s="136">
        <f t="shared" si="6"/>
        <v>0</v>
      </c>
      <c r="AJ19" s="102">
        <v>0</v>
      </c>
      <c r="AK19" s="104">
        <f t="shared" si="21"/>
        <v>17.71</v>
      </c>
      <c r="AL19" s="105">
        <f t="shared" si="22"/>
        <v>1278.0199999999998</v>
      </c>
      <c r="AM19" s="106"/>
      <c r="AN19" s="107">
        <f t="shared" si="7"/>
        <v>1380</v>
      </c>
      <c r="AO19" s="108">
        <f t="shared" si="8"/>
        <v>129.46</v>
      </c>
      <c r="AP19" s="108">
        <f t="shared" si="9"/>
        <v>525.82500000000005</v>
      </c>
      <c r="AQ19" s="108">
        <f t="shared" si="23"/>
        <v>76.849999999999994</v>
      </c>
      <c r="AR19" s="108">
        <f t="shared" si="24"/>
        <v>0</v>
      </c>
      <c r="AS19" s="108">
        <f t="array" ref="AS19">_xlfn.IFS(S19=0,AL19,S19&lt;0,AL19/-S19,S19&gt;0,AL19/S19)</f>
        <v>639.00999999999988</v>
      </c>
      <c r="AT19" s="103">
        <f t="shared" si="26"/>
        <v>0.46305072463768104</v>
      </c>
      <c r="AU19" s="103">
        <f t="shared" si="27"/>
        <v>4.9359647767650223</v>
      </c>
      <c r="AV19" s="109"/>
      <c r="AW19" s="104">
        <f t="shared" si="12"/>
        <v>1917.0299999999997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31</v>
      </c>
      <c r="F20" s="101">
        <v>24</v>
      </c>
      <c r="G20" s="101">
        <v>6</v>
      </c>
      <c r="H20" s="101">
        <v>1</v>
      </c>
      <c r="I20" s="101">
        <v>117.76</v>
      </c>
      <c r="J20" s="101">
        <f t="shared" si="0"/>
        <v>3650.56</v>
      </c>
      <c r="K20" s="98">
        <v>5</v>
      </c>
      <c r="L20" s="98">
        <v>26</v>
      </c>
      <c r="M20" s="98">
        <v>1350</v>
      </c>
      <c r="N20" s="98">
        <v>38</v>
      </c>
      <c r="O20" s="189">
        <f t="shared" si="1"/>
        <v>3.7142857142857144</v>
      </c>
      <c r="P20" s="101">
        <f t="shared" si="25"/>
        <v>1.4285714285714286</v>
      </c>
      <c r="Q20" s="102">
        <v>10</v>
      </c>
      <c r="R20" s="102">
        <v>0</v>
      </c>
      <c r="S20" s="101">
        <f t="shared" si="14"/>
        <v>10</v>
      </c>
      <c r="T20" s="102">
        <v>9117.44</v>
      </c>
      <c r="U20" s="102">
        <v>0</v>
      </c>
      <c r="V20" s="101">
        <f t="shared" si="15"/>
        <v>9117.44</v>
      </c>
      <c r="W20" s="102">
        <v>13501.19</v>
      </c>
      <c r="X20" s="102">
        <v>0</v>
      </c>
      <c r="Y20" s="101">
        <f t="shared" si="16"/>
        <v>13501.19</v>
      </c>
      <c r="Z20" s="101">
        <f t="shared" si="17"/>
        <v>13338</v>
      </c>
      <c r="AA20" s="103">
        <f t="shared" si="18"/>
        <v>1.6421410196273897E-2</v>
      </c>
      <c r="AB20" s="101">
        <f t="shared" si="19"/>
        <v>1177.6000000000001</v>
      </c>
      <c r="AC20" s="102">
        <v>5114.9000000000015</v>
      </c>
      <c r="AD20" s="103">
        <f t="shared" si="20"/>
        <v>0.37884808672420739</v>
      </c>
      <c r="AE20" s="102">
        <v>2265.3500000000004</v>
      </c>
      <c r="AF20" s="102">
        <v>0</v>
      </c>
      <c r="AG20" s="102"/>
      <c r="AH20" s="102"/>
      <c r="AI20" s="136">
        <f t="shared" si="6"/>
        <v>0.97640757765705533</v>
      </c>
      <c r="AJ20" s="102">
        <v>0</v>
      </c>
      <c r="AK20" s="104">
        <f t="shared" si="21"/>
        <v>91.174400000000006</v>
      </c>
      <c r="AL20" s="105">
        <f t="shared" si="22"/>
        <v>4851.189192422341</v>
      </c>
      <c r="AM20" s="106"/>
      <c r="AN20" s="107">
        <f t="shared" si="7"/>
        <v>1350.1190000000001</v>
      </c>
      <c r="AO20" s="108">
        <f t="shared" si="8"/>
        <v>117.76</v>
      </c>
      <c r="AP20" s="108">
        <f t="shared" si="9"/>
        <v>511.49000000000012</v>
      </c>
      <c r="AQ20" s="108">
        <f t="shared" si="23"/>
        <v>226.53500000000003</v>
      </c>
      <c r="AR20" s="108">
        <f t="shared" si="24"/>
        <v>0</v>
      </c>
      <c r="AS20" s="108">
        <f t="array" ref="AS20">_xlfn.IFS(S20=0,AL20,S20&lt;0,AL20/-S20,S20&gt;0,AL20/S20)</f>
        <v>485.11891924223409</v>
      </c>
      <c r="AT20" s="103">
        <f t="shared" si="26"/>
        <v>0.3593156745755256</v>
      </c>
      <c r="AU20" s="103">
        <f t="shared" si="27"/>
        <v>4.1195560397608189</v>
      </c>
      <c r="AV20" s="109"/>
      <c r="AW20" s="104">
        <f t="shared" si="12"/>
        <v>15038.686496509257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52</v>
      </c>
      <c r="F21" s="101">
        <v>2</v>
      </c>
      <c r="G21" s="101">
        <v>1</v>
      </c>
      <c r="H21" s="101">
        <v>49</v>
      </c>
      <c r="I21" s="101">
        <v>129.46</v>
      </c>
      <c r="J21" s="101">
        <f t="shared" si="0"/>
        <v>6731.92</v>
      </c>
      <c r="K21" s="98">
        <v>70</v>
      </c>
      <c r="L21" s="98">
        <v>3</v>
      </c>
      <c r="M21" s="98">
        <v>1200</v>
      </c>
      <c r="N21" s="98">
        <v>0</v>
      </c>
      <c r="O21" s="189">
        <f t="shared" si="1"/>
        <v>0.42857142857142855</v>
      </c>
      <c r="P21" s="101">
        <f t="shared" si="25"/>
        <v>0.2857142857142857</v>
      </c>
      <c r="Q21" s="102">
        <v>2</v>
      </c>
      <c r="R21" s="102">
        <v>0</v>
      </c>
      <c r="S21" s="101">
        <f t="shared" si="14"/>
        <v>2</v>
      </c>
      <c r="T21" s="102">
        <v>1511</v>
      </c>
      <c r="U21" s="102">
        <v>0</v>
      </c>
      <c r="V21" s="101">
        <f t="shared" si="15"/>
        <v>1511</v>
      </c>
      <c r="W21" s="102">
        <v>2310</v>
      </c>
      <c r="X21" s="102">
        <v>0</v>
      </c>
      <c r="Y21" s="101">
        <f t="shared" si="16"/>
        <v>2310</v>
      </c>
      <c r="Z21" s="101">
        <f t="shared" si="17"/>
        <v>0</v>
      </c>
      <c r="AA21" s="103">
        <f t="shared" si="18"/>
        <v>2.8096380803020104E-3</v>
      </c>
      <c r="AB21" s="101">
        <f t="shared" si="19"/>
        <v>258.92</v>
      </c>
      <c r="AC21" s="102">
        <v>880.99</v>
      </c>
      <c r="AD21" s="103">
        <f t="shared" si="20"/>
        <v>0.38138095238095238</v>
      </c>
      <c r="AE21" s="102">
        <v>379.13</v>
      </c>
      <c r="AF21" s="102">
        <v>0</v>
      </c>
      <c r="AG21" s="102"/>
      <c r="AH21" s="102"/>
      <c r="AI21" s="136">
        <f t="shared" si="6"/>
        <v>47.843971305195709</v>
      </c>
      <c r="AJ21" s="102">
        <v>0</v>
      </c>
      <c r="AK21" s="104">
        <f t="shared" si="21"/>
        <v>15.11</v>
      </c>
      <c r="AL21" s="105">
        <f t="shared" si="22"/>
        <v>728.00602869480417</v>
      </c>
      <c r="AM21" s="106"/>
      <c r="AN21" s="107">
        <f t="shared" si="7"/>
        <v>1155</v>
      </c>
      <c r="AO21" s="108">
        <f t="shared" si="8"/>
        <v>129.46</v>
      </c>
      <c r="AP21" s="108">
        <f t="shared" si="9"/>
        <v>440.495</v>
      </c>
      <c r="AQ21" s="108">
        <f t="shared" si="23"/>
        <v>189.565</v>
      </c>
      <c r="AR21" s="108">
        <f t="shared" si="24"/>
        <v>0</v>
      </c>
      <c r="AS21" s="108">
        <f t="array" ref="AS21">_xlfn.IFS(S21=0,AL21,S21&lt;0,AL21/-S21,S21&gt;0,AL21/S21)</f>
        <v>364.00301434740209</v>
      </c>
      <c r="AT21" s="103">
        <f t="shared" si="26"/>
        <v>0.31515412497610568</v>
      </c>
      <c r="AU21" s="103">
        <f t="shared" si="27"/>
        <v>2.8117025671821572</v>
      </c>
      <c r="AV21" s="109"/>
      <c r="AW21" s="104">
        <f t="shared" si="12"/>
        <v>18928.156746064909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68</v>
      </c>
      <c r="F22" s="101">
        <v>6</v>
      </c>
      <c r="G22" s="101">
        <v>1</v>
      </c>
      <c r="H22" s="101">
        <v>61</v>
      </c>
      <c r="I22" s="101">
        <v>129.46</v>
      </c>
      <c r="J22" s="101">
        <f t="shared" si="0"/>
        <v>8803.2800000000007</v>
      </c>
      <c r="K22" s="98">
        <v>113</v>
      </c>
      <c r="L22" s="98">
        <v>7</v>
      </c>
      <c r="M22" s="98">
        <v>1230</v>
      </c>
      <c r="N22" s="98">
        <v>67</v>
      </c>
      <c r="O22" s="189">
        <f t="shared" si="1"/>
        <v>1</v>
      </c>
      <c r="P22" s="101">
        <f t="shared" si="25"/>
        <v>0.5714285714285714</v>
      </c>
      <c r="Q22" s="102">
        <v>4</v>
      </c>
      <c r="R22" s="102">
        <v>0</v>
      </c>
      <c r="S22" s="101">
        <f t="shared" si="14"/>
        <v>4</v>
      </c>
      <c r="T22" s="102">
        <v>3428.8</v>
      </c>
      <c r="U22" s="102">
        <v>0</v>
      </c>
      <c r="V22" s="101">
        <f t="shared" si="15"/>
        <v>3428.8</v>
      </c>
      <c r="W22" s="102">
        <v>4920.5599999999995</v>
      </c>
      <c r="X22" s="102">
        <v>0</v>
      </c>
      <c r="Y22" s="101">
        <f t="shared" si="16"/>
        <v>4920.5599999999995</v>
      </c>
      <c r="Z22" s="101">
        <f t="shared" si="17"/>
        <v>5768.7</v>
      </c>
      <c r="AA22" s="103">
        <f t="shared" si="18"/>
        <v>5.9848453473640081E-3</v>
      </c>
      <c r="AB22" s="101">
        <f t="shared" si="19"/>
        <v>517.84</v>
      </c>
      <c r="AC22" s="102">
        <v>1856.9399999999996</v>
      </c>
      <c r="AD22" s="103">
        <f t="shared" si="20"/>
        <v>0.37738387500609683</v>
      </c>
      <c r="AE22" s="102">
        <v>784.95999999999992</v>
      </c>
      <c r="AF22" s="102">
        <v>0</v>
      </c>
      <c r="AG22" s="102"/>
      <c r="AH22" s="102"/>
      <c r="AI22" s="136">
        <f t="shared" si="6"/>
        <v>59.560862237080372</v>
      </c>
      <c r="AJ22" s="102">
        <v>0</v>
      </c>
      <c r="AK22" s="104">
        <f t="shared" si="21"/>
        <v>34.288000000000004</v>
      </c>
      <c r="AL22" s="105">
        <f t="shared" si="22"/>
        <v>1666.9711377629194</v>
      </c>
      <c r="AM22" s="106"/>
      <c r="AN22" s="107">
        <f t="shared" si="7"/>
        <v>1230.1399999999999</v>
      </c>
      <c r="AO22" s="108">
        <f t="shared" si="8"/>
        <v>129.46</v>
      </c>
      <c r="AP22" s="108">
        <f t="shared" si="9"/>
        <v>464.2349999999999</v>
      </c>
      <c r="AQ22" s="108">
        <f t="shared" si="23"/>
        <v>196.23999999999998</v>
      </c>
      <c r="AR22" s="108">
        <f t="shared" si="24"/>
        <v>0</v>
      </c>
      <c r="AS22" s="108">
        <f t="array" ref="AS22">_xlfn.IFS(S22=0,AL22,S22&lt;0,AL22/-S22,S22&gt;0,AL22/S22)</f>
        <v>416.74278444072985</v>
      </c>
      <c r="AT22" s="103">
        <f t="shared" si="26"/>
        <v>0.33877671195207854</v>
      </c>
      <c r="AU22" s="103">
        <f t="shared" si="27"/>
        <v>3.2190853116076767</v>
      </c>
      <c r="AV22" s="109"/>
      <c r="AW22" s="104">
        <f t="shared" si="12"/>
        <v>28338.509341969631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20</v>
      </c>
      <c r="F23" s="101">
        <v>14</v>
      </c>
      <c r="G23" s="101">
        <v>5</v>
      </c>
      <c r="H23" s="101">
        <v>1</v>
      </c>
      <c r="I23" s="101">
        <v>129.46</v>
      </c>
      <c r="J23" s="101">
        <f t="shared" si="0"/>
        <v>2589.2000000000003</v>
      </c>
      <c r="K23" s="98">
        <v>9</v>
      </c>
      <c r="L23" s="98">
        <v>15</v>
      </c>
      <c r="M23" s="98">
        <v>1200</v>
      </c>
      <c r="N23" s="98">
        <v>86</v>
      </c>
      <c r="O23" s="189">
        <f t="shared" si="1"/>
        <v>2.1428571428571428</v>
      </c>
      <c r="P23" s="101">
        <f t="shared" si="25"/>
        <v>2.1428571428571428</v>
      </c>
      <c r="Q23" s="102">
        <v>16</v>
      </c>
      <c r="R23" s="102">
        <v>-1</v>
      </c>
      <c r="S23" s="101">
        <f t="shared" si="14"/>
        <v>15</v>
      </c>
      <c r="T23" s="102">
        <v>13485.67</v>
      </c>
      <c r="U23" s="102">
        <v>-776</v>
      </c>
      <c r="V23" s="101">
        <f t="shared" si="15"/>
        <v>12709.67</v>
      </c>
      <c r="W23" s="102">
        <v>19139.989999999998</v>
      </c>
      <c r="X23" s="102">
        <v>-1200</v>
      </c>
      <c r="Y23" s="101">
        <f t="shared" si="16"/>
        <v>17939.989999999998</v>
      </c>
      <c r="Z23" s="101">
        <f t="shared" si="17"/>
        <v>15480</v>
      </c>
      <c r="AA23" s="103">
        <f t="shared" si="18"/>
        <v>2.1820293967202274E-2</v>
      </c>
      <c r="AB23" s="101">
        <f t="shared" si="19"/>
        <v>1941.9</v>
      </c>
      <c r="AC23" s="102">
        <v>6853.64</v>
      </c>
      <c r="AD23" s="103">
        <f t="shared" si="20"/>
        <v>0.38203142811116403</v>
      </c>
      <c r="AE23" s="102">
        <v>1618.9299999999998</v>
      </c>
      <c r="AF23" s="102">
        <v>0</v>
      </c>
      <c r="AG23" s="102"/>
      <c r="AH23" s="102"/>
      <c r="AI23" s="136">
        <f t="shared" si="6"/>
        <v>0.97640757765705533</v>
      </c>
      <c r="AJ23" s="102">
        <v>0</v>
      </c>
      <c r="AK23" s="104">
        <f t="shared" si="21"/>
        <v>127.0967</v>
      </c>
      <c r="AL23" s="105">
        <f t="shared" si="22"/>
        <v>7397.4468924223393</v>
      </c>
      <c r="AM23" s="106"/>
      <c r="AN23" s="107">
        <f t="shared" si="7"/>
        <v>1195.9993333333332</v>
      </c>
      <c r="AO23" s="108">
        <f t="shared" si="8"/>
        <v>129.46</v>
      </c>
      <c r="AP23" s="108">
        <f t="shared" si="9"/>
        <v>456.90933333333334</v>
      </c>
      <c r="AQ23" s="108">
        <f t="shared" si="23"/>
        <v>101.18312499999999</v>
      </c>
      <c r="AR23" s="108">
        <f t="shared" si="24"/>
        <v>0</v>
      </c>
      <c r="AS23" s="108">
        <f t="array" ref="AS23">_xlfn.IFS(S23=0,AL23,S23&lt;0,AL23/-S23,S23&gt;0,AL23/S23)</f>
        <v>493.16312616148929</v>
      </c>
      <c r="AT23" s="103">
        <f t="shared" si="26"/>
        <v>0.41234398081728807</v>
      </c>
      <c r="AU23" s="103">
        <f t="shared" si="27"/>
        <v>3.8093861127876507</v>
      </c>
      <c r="AV23" s="109"/>
      <c r="AW23" s="104">
        <f t="shared" si="12"/>
        <v>9863.2625232297851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41</v>
      </c>
      <c r="F24" s="101">
        <v>19</v>
      </c>
      <c r="G24" s="101">
        <v>4</v>
      </c>
      <c r="H24" s="101">
        <v>18</v>
      </c>
      <c r="I24" s="101">
        <v>123.61</v>
      </c>
      <c r="J24" s="101">
        <f t="shared" si="0"/>
        <v>5068.01</v>
      </c>
      <c r="K24" s="98">
        <v>8</v>
      </c>
      <c r="L24" s="98">
        <v>19</v>
      </c>
      <c r="M24" s="98">
        <v>1252</v>
      </c>
      <c r="N24" s="98">
        <v>80</v>
      </c>
      <c r="O24" s="189">
        <f t="shared" si="1"/>
        <v>2.7142857142857144</v>
      </c>
      <c r="P24" s="101">
        <f t="shared" si="25"/>
        <v>1.1428571428571428</v>
      </c>
      <c r="Q24" s="102">
        <v>9</v>
      </c>
      <c r="R24" s="102">
        <v>-1</v>
      </c>
      <c r="S24" s="101">
        <f t="shared" si="14"/>
        <v>8</v>
      </c>
      <c r="T24" s="102">
        <v>8051.64</v>
      </c>
      <c r="U24" s="102">
        <v>-902</v>
      </c>
      <c r="V24" s="101">
        <f t="shared" si="15"/>
        <v>7149.64</v>
      </c>
      <c r="W24" s="102">
        <v>11439.77</v>
      </c>
      <c r="X24" s="102">
        <v>-1271</v>
      </c>
      <c r="Y24" s="101">
        <f t="shared" si="16"/>
        <v>10168.77</v>
      </c>
      <c r="Z24" s="101">
        <f t="shared" si="17"/>
        <v>19030.400000000001</v>
      </c>
      <c r="AA24" s="103">
        <f t="shared" si="18"/>
        <v>1.2368209273520638E-2</v>
      </c>
      <c r="AB24" s="101">
        <f t="shared" si="19"/>
        <v>988.88</v>
      </c>
      <c r="AC24" s="102">
        <v>3793.190000000001</v>
      </c>
      <c r="AD24" s="103">
        <f t="shared" si="20"/>
        <v>0.37302348268276309</v>
      </c>
      <c r="AE24" s="102">
        <v>1888.4299999999996</v>
      </c>
      <c r="AF24" s="102">
        <v>0</v>
      </c>
      <c r="AG24" s="102"/>
      <c r="AH24" s="102"/>
      <c r="AI24" s="136">
        <f t="shared" si="6"/>
        <v>17.575336397826995</v>
      </c>
      <c r="AJ24" s="102">
        <v>0</v>
      </c>
      <c r="AK24" s="104">
        <f t="shared" si="21"/>
        <v>71.496400000000008</v>
      </c>
      <c r="AL24" s="105">
        <f t="shared" si="22"/>
        <v>3409.1982636021744</v>
      </c>
      <c r="AM24" s="106"/>
      <c r="AN24" s="107">
        <f t="shared" si="7"/>
        <v>1271.0962500000001</v>
      </c>
      <c r="AO24" s="108">
        <f t="shared" si="8"/>
        <v>123.61</v>
      </c>
      <c r="AP24" s="108">
        <f t="shared" si="9"/>
        <v>474.14875000000012</v>
      </c>
      <c r="AQ24" s="108">
        <f t="shared" si="23"/>
        <v>209.82555555555552</v>
      </c>
      <c r="AR24" s="108">
        <f t="shared" si="24"/>
        <v>0</v>
      </c>
      <c r="AS24" s="108">
        <f t="array" ref="AS24">_xlfn.IFS(S24=0,AL24,S24&lt;0,AL24/-S24,S24&gt;0,AL24/S24)</f>
        <v>426.1497829502718</v>
      </c>
      <c r="AT24" s="103">
        <f t="shared" si="26"/>
        <v>0.33526161606587368</v>
      </c>
      <c r="AU24" s="103">
        <f t="shared" si="27"/>
        <v>3.4475348511469281</v>
      </c>
      <c r="AV24" s="109"/>
      <c r="AW24" s="104">
        <f t="shared" si="12"/>
        <v>17472.141100961144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80</v>
      </c>
      <c r="F25" s="101">
        <v>5</v>
      </c>
      <c r="G25" s="101">
        <v>4</v>
      </c>
      <c r="H25" s="101">
        <v>71</v>
      </c>
      <c r="I25" s="101">
        <v>123.61</v>
      </c>
      <c r="J25" s="101">
        <f t="shared" si="0"/>
        <v>9888.7999999999993</v>
      </c>
      <c r="K25" s="98">
        <v>97</v>
      </c>
      <c r="L25" s="98">
        <v>6</v>
      </c>
      <c r="M25" s="98">
        <v>1260</v>
      </c>
      <c r="N25" s="98">
        <v>50</v>
      </c>
      <c r="O25" s="189">
        <f t="shared" si="1"/>
        <v>0.8571428571428571</v>
      </c>
      <c r="P25" s="101">
        <f t="shared" si="25"/>
        <v>0.14285714285714285</v>
      </c>
      <c r="Q25" s="102">
        <v>1</v>
      </c>
      <c r="R25" s="102">
        <v>0</v>
      </c>
      <c r="S25" s="101">
        <f t="shared" si="14"/>
        <v>1</v>
      </c>
      <c r="T25" s="102">
        <v>839</v>
      </c>
      <c r="U25" s="102">
        <v>0</v>
      </c>
      <c r="V25" s="101">
        <f t="shared" si="15"/>
        <v>839</v>
      </c>
      <c r="W25" s="102">
        <v>1260</v>
      </c>
      <c r="X25" s="102">
        <v>0</v>
      </c>
      <c r="Y25" s="101">
        <f t="shared" si="16"/>
        <v>1260</v>
      </c>
      <c r="Z25" s="101">
        <f t="shared" si="17"/>
        <v>3780</v>
      </c>
      <c r="AA25" s="103">
        <f t="shared" si="18"/>
        <v>1.5325298619829147E-3</v>
      </c>
      <c r="AB25" s="101">
        <f t="shared" si="19"/>
        <v>123.61</v>
      </c>
      <c r="AC25" s="102">
        <v>477.71000000000004</v>
      </c>
      <c r="AD25" s="103">
        <f t="shared" si="20"/>
        <v>0.37913492063492066</v>
      </c>
      <c r="AE25" s="102">
        <v>515.03</v>
      </c>
      <c r="AF25" s="102">
        <v>0</v>
      </c>
      <c r="AG25" s="102"/>
      <c r="AH25" s="102"/>
      <c r="AI25" s="136">
        <f t="shared" si="6"/>
        <v>69.324938013650922</v>
      </c>
      <c r="AJ25" s="102">
        <v>0</v>
      </c>
      <c r="AK25" s="104">
        <f t="shared" si="21"/>
        <v>8.39</v>
      </c>
      <c r="AL25" s="105">
        <f t="shared" si="22"/>
        <v>65.935061986349169</v>
      </c>
      <c r="AM25" s="106"/>
      <c r="AN25" s="107">
        <f t="shared" si="7"/>
        <v>1260</v>
      </c>
      <c r="AO25" s="108">
        <f t="shared" si="8"/>
        <v>123.61</v>
      </c>
      <c r="AP25" s="108">
        <f t="shared" si="9"/>
        <v>477.71000000000004</v>
      </c>
      <c r="AQ25" s="108">
        <f t="shared" si="23"/>
        <v>515.03</v>
      </c>
      <c r="AR25" s="108">
        <f t="shared" si="24"/>
        <v>0</v>
      </c>
      <c r="AS25" s="108">
        <f t="array" ref="AS25">_xlfn.IFS(S25=0,AL25,S25&lt;0,AL25/-S25,S25&gt;0,AL25/S25)</f>
        <v>65.935061986349169</v>
      </c>
      <c r="AT25" s="103">
        <f t="shared" si="26"/>
        <v>5.232941427488029E-2</v>
      </c>
      <c r="AU25" s="103">
        <f t="shared" si="27"/>
        <v>0.53341203775057977</v>
      </c>
      <c r="AV25" s="109"/>
      <c r="AW25" s="104">
        <f t="shared" si="12"/>
        <v>5274.8049589079337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79</v>
      </c>
      <c r="F26" s="101">
        <v>6</v>
      </c>
      <c r="G26" s="101">
        <v>4</v>
      </c>
      <c r="H26" s="101">
        <v>69</v>
      </c>
      <c r="I26" s="101">
        <v>123.61</v>
      </c>
      <c r="J26" s="101">
        <f t="shared" si="0"/>
        <v>9765.19</v>
      </c>
      <c r="K26" s="98">
        <v>109</v>
      </c>
      <c r="L26" s="98">
        <v>8</v>
      </c>
      <c r="M26" s="98">
        <v>1271</v>
      </c>
      <c r="N26" s="98">
        <v>50</v>
      </c>
      <c r="O26" s="189">
        <f t="shared" si="1"/>
        <v>1.1428571428571428</v>
      </c>
      <c r="P26" s="101">
        <f t="shared" si="25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2680.7799999999997</v>
      </c>
      <c r="U26" s="102">
        <v>0</v>
      </c>
      <c r="V26" s="101">
        <f t="shared" si="15"/>
        <v>2680.7799999999997</v>
      </c>
      <c r="W26" s="102">
        <v>3839.99</v>
      </c>
      <c r="X26" s="102">
        <v>0</v>
      </c>
      <c r="Y26" s="101">
        <f t="shared" si="16"/>
        <v>3839.99</v>
      </c>
      <c r="Z26" s="101">
        <f t="shared" si="17"/>
        <v>5084</v>
      </c>
      <c r="AA26" s="103">
        <f t="shared" si="18"/>
        <v>4.6705550354887082E-3</v>
      </c>
      <c r="AB26" s="101">
        <f t="shared" si="19"/>
        <v>370.83</v>
      </c>
      <c r="AC26" s="102">
        <v>1445.6799999999998</v>
      </c>
      <c r="AD26" s="103">
        <f t="shared" si="20"/>
        <v>0.37648014708371635</v>
      </c>
      <c r="AE26" s="102">
        <v>542.88</v>
      </c>
      <c r="AF26" s="102">
        <v>2000</v>
      </c>
      <c r="AG26" s="102"/>
      <c r="AH26" s="102"/>
      <c r="AI26" s="136">
        <f t="shared" si="6"/>
        <v>67.372122858336823</v>
      </c>
      <c r="AJ26" s="102">
        <v>0</v>
      </c>
      <c r="AK26" s="104">
        <f t="shared" si="21"/>
        <v>26.807799999999997</v>
      </c>
      <c r="AL26" s="105">
        <f t="shared" si="22"/>
        <v>-613.579922858337</v>
      </c>
      <c r="AM26" s="106"/>
      <c r="AN26" s="107">
        <f t="shared" si="7"/>
        <v>1279.9966666666667</v>
      </c>
      <c r="AO26" s="108">
        <f t="shared" si="8"/>
        <v>123.61</v>
      </c>
      <c r="AP26" s="108">
        <f t="shared" si="9"/>
        <v>481.89333333333326</v>
      </c>
      <c r="AQ26" s="108">
        <f t="shared" si="23"/>
        <v>180.96</v>
      </c>
      <c r="AR26" s="108">
        <f t="shared" si="24"/>
        <v>666.66666666666663</v>
      </c>
      <c r="AS26" s="108">
        <f t="array" ref="AS26">_xlfn.IFS(S26=0,AL26,S26&lt;0,AL26/-S26,S26&gt;0,AL26/S26)</f>
        <v>-204.52664095277899</v>
      </c>
      <c r="AT26" s="103">
        <f t="shared" si="26"/>
        <v>-0.15978685435595846</v>
      </c>
      <c r="AU26" s="103">
        <f t="shared" si="27"/>
        <v>-1.6546124177071353</v>
      </c>
      <c r="AV26" s="109"/>
      <c r="AW26" s="104">
        <f t="shared" si="12"/>
        <v>-16157.604635269539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2</v>
      </c>
      <c r="F27" s="101">
        <v>2</v>
      </c>
      <c r="G27" s="101"/>
      <c r="H27" s="101"/>
      <c r="I27" s="101">
        <v>117.76</v>
      </c>
      <c r="J27" s="101">
        <f t="shared" si="0"/>
        <v>235.52</v>
      </c>
      <c r="K27" s="98">
        <v>7</v>
      </c>
      <c r="L27" s="98">
        <v>0</v>
      </c>
      <c r="M27" s="98">
        <v>0</v>
      </c>
      <c r="N27" s="98">
        <v>0</v>
      </c>
      <c r="O27" s="189">
        <f t="shared" si="1"/>
        <v>0</v>
      </c>
      <c r="P27" s="101">
        <f t="shared" si="25"/>
        <v>0.14285714285714285</v>
      </c>
      <c r="Q27" s="102">
        <v>1</v>
      </c>
      <c r="R27" s="102">
        <v>0</v>
      </c>
      <c r="S27" s="101">
        <f t="shared" si="14"/>
        <v>1</v>
      </c>
      <c r="T27" s="102">
        <v>754</v>
      </c>
      <c r="U27" s="102">
        <v>0</v>
      </c>
      <c r="V27" s="101">
        <f t="shared" si="15"/>
        <v>754</v>
      </c>
      <c r="W27" s="102">
        <v>1148</v>
      </c>
      <c r="X27" s="102">
        <v>0</v>
      </c>
      <c r="Y27" s="101">
        <f t="shared" si="16"/>
        <v>1148</v>
      </c>
      <c r="Z27" s="101">
        <f t="shared" si="17"/>
        <v>0</v>
      </c>
      <c r="AA27" s="103">
        <f t="shared" si="18"/>
        <v>1.3963049853622112E-3</v>
      </c>
      <c r="AB27" s="101">
        <f t="shared" si="19"/>
        <v>117.76</v>
      </c>
      <c r="AC27" s="102">
        <v>407.69000000000005</v>
      </c>
      <c r="AD27" s="103">
        <f t="shared" si="20"/>
        <v>0.35513066202090598</v>
      </c>
      <c r="AE27" s="102">
        <v>57.61</v>
      </c>
      <c r="AF27" s="102">
        <v>0</v>
      </c>
      <c r="AG27" s="102"/>
      <c r="AH27" s="102"/>
      <c r="AI27" s="136">
        <f t="shared" si="6"/>
        <v>0</v>
      </c>
      <c r="AJ27" s="102">
        <v>0</v>
      </c>
      <c r="AK27" s="104">
        <f t="shared" si="21"/>
        <v>7.54</v>
      </c>
      <c r="AL27" s="105">
        <f t="shared" si="22"/>
        <v>557.4</v>
      </c>
      <c r="AM27" s="106"/>
      <c r="AN27" s="107">
        <f t="shared" si="7"/>
        <v>1148</v>
      </c>
      <c r="AO27" s="108">
        <f t="shared" si="8"/>
        <v>117.76</v>
      </c>
      <c r="AP27" s="108">
        <f t="shared" si="9"/>
        <v>407.69000000000005</v>
      </c>
      <c r="AQ27" s="108">
        <f t="shared" si="23"/>
        <v>57.61</v>
      </c>
      <c r="AR27" s="108">
        <f t="shared" si="24"/>
        <v>0</v>
      </c>
      <c r="AS27" s="108">
        <f t="array" ref="AS27">_xlfn.IFS(S27=0,AL27,S27&lt;0,AL27/-S27,S27&gt;0,AL27/S27)</f>
        <v>557.4</v>
      </c>
      <c r="AT27" s="103">
        <f t="shared" si="26"/>
        <v>0.48554006968641111</v>
      </c>
      <c r="AU27" s="103">
        <f t="shared" si="27"/>
        <v>4.7333559782608692</v>
      </c>
      <c r="AV27" s="109"/>
      <c r="AW27" s="104">
        <f t="shared" si="12"/>
        <v>1114.8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2</v>
      </c>
      <c r="F28" s="101">
        <v>1</v>
      </c>
      <c r="G28" s="101"/>
      <c r="H28" s="101">
        <v>1</v>
      </c>
      <c r="I28" s="101">
        <v>117.76</v>
      </c>
      <c r="J28" s="101">
        <f t="shared" si="0"/>
        <v>235.52</v>
      </c>
      <c r="K28" s="98">
        <v>6</v>
      </c>
      <c r="L28" s="98">
        <v>3</v>
      </c>
      <c r="M28" s="98">
        <v>957</v>
      </c>
      <c r="N28" s="98">
        <v>100</v>
      </c>
      <c r="O28" s="189">
        <f t="shared" si="1"/>
        <v>0.42857142857142855</v>
      </c>
      <c r="P28" s="101">
        <f t="shared" si="25"/>
        <v>0.2857142857142857</v>
      </c>
      <c r="Q28" s="102">
        <v>2</v>
      </c>
      <c r="R28" s="102">
        <v>0</v>
      </c>
      <c r="S28" s="101">
        <f t="shared" si="14"/>
        <v>2</v>
      </c>
      <c r="T28" s="102">
        <v>1357</v>
      </c>
      <c r="U28" s="102">
        <v>0</v>
      </c>
      <c r="V28" s="101">
        <f t="shared" si="15"/>
        <v>1357</v>
      </c>
      <c r="W28" s="102">
        <v>1914</v>
      </c>
      <c r="X28" s="102">
        <v>0</v>
      </c>
      <c r="Y28" s="101">
        <f t="shared" si="16"/>
        <v>1914</v>
      </c>
      <c r="Z28" s="101">
        <f t="shared" si="17"/>
        <v>2871</v>
      </c>
      <c r="AA28" s="103">
        <f t="shared" si="18"/>
        <v>2.3279858379645227E-3</v>
      </c>
      <c r="AB28" s="101">
        <f t="shared" si="19"/>
        <v>235.52</v>
      </c>
      <c r="AC28" s="102">
        <v>734.88999999999987</v>
      </c>
      <c r="AD28" s="103">
        <f t="shared" si="20"/>
        <v>0.38395506792058509</v>
      </c>
      <c r="AE28" s="102">
        <v>274.18</v>
      </c>
      <c r="AF28" s="102">
        <v>0</v>
      </c>
      <c r="AG28" s="102"/>
      <c r="AH28" s="102"/>
      <c r="AI28" s="136">
        <f t="shared" si="6"/>
        <v>0.97640757765705533</v>
      </c>
      <c r="AJ28" s="102">
        <v>0</v>
      </c>
      <c r="AK28" s="104">
        <f t="shared" si="21"/>
        <v>13.57</v>
      </c>
      <c r="AL28" s="105">
        <f t="shared" si="22"/>
        <v>654.863592422343</v>
      </c>
      <c r="AM28" s="106"/>
      <c r="AN28" s="107">
        <f t="shared" si="7"/>
        <v>957</v>
      </c>
      <c r="AO28" s="108">
        <f t="shared" si="8"/>
        <v>117.76</v>
      </c>
      <c r="AP28" s="108">
        <f t="shared" si="9"/>
        <v>367.44499999999994</v>
      </c>
      <c r="AQ28" s="108">
        <f t="shared" si="23"/>
        <v>137.09</v>
      </c>
      <c r="AR28" s="108">
        <f t="shared" si="24"/>
        <v>0</v>
      </c>
      <c r="AS28" s="108">
        <f t="array" ref="AS28">_xlfn.IFS(S28=0,AL28,S28&lt;0,AL28/-S28,S28&gt;0,AL28/S28)</f>
        <v>327.4317962111715</v>
      </c>
      <c r="AT28" s="103">
        <f t="shared" si="26"/>
        <v>0.34214398768147491</v>
      </c>
      <c r="AU28" s="103">
        <f t="shared" si="27"/>
        <v>2.7805009868475841</v>
      </c>
      <c r="AV28" s="109"/>
      <c r="AW28" s="104">
        <f t="shared" si="12"/>
        <v>654.863592422343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101"/>
      <c r="G29" s="101"/>
      <c r="H29" s="101">
        <v>2</v>
      </c>
      <c r="I29" s="101">
        <v>117.76</v>
      </c>
      <c r="J29" s="101">
        <f t="shared" si="0"/>
        <v>235.52</v>
      </c>
      <c r="K29" s="98">
        <v>999</v>
      </c>
      <c r="L29" s="98">
        <v>0</v>
      </c>
      <c r="M29" s="98">
        <v>0</v>
      </c>
      <c r="N29" s="98">
        <v>0</v>
      </c>
      <c r="O29" s="189">
        <f t="shared" si="1"/>
        <v>0</v>
      </c>
      <c r="P29" s="101">
        <f t="shared" si="25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109.83</v>
      </c>
      <c r="AF29" s="102">
        <v>0</v>
      </c>
      <c r="AG29" s="102"/>
      <c r="AH29" s="102"/>
      <c r="AI29" s="136">
        <f t="shared" si="6"/>
        <v>1.9528151553141107</v>
      </c>
      <c r="AJ29" s="102">
        <v>0</v>
      </c>
      <c r="AK29" s="104">
        <f t="shared" si="21"/>
        <v>0</v>
      </c>
      <c r="AL29" s="105">
        <f t="shared" si="22"/>
        <v>-111.78281515531411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3"/>
        <v>109.83</v>
      </c>
      <c r="AR29" s="108">
        <f t="shared" si="24"/>
        <v>0</v>
      </c>
      <c r="AS29" s="108">
        <f t="array" ref="AS29">_xlfn.IFS(S29=0,AL29,S29&lt;0,AL29/-S29,S29&gt;0,AL29/S29)</f>
        <v>-111.78281515531411</v>
      </c>
      <c r="AT29" s="103">
        <f t="shared" si="26"/>
        <v>0</v>
      </c>
      <c r="AU29" s="103">
        <f t="shared" si="27"/>
        <v>-0.94924265587053414</v>
      </c>
      <c r="AV29" s="109"/>
      <c r="AW29" s="104">
        <f t="shared" si="12"/>
        <v>-223.56563031062822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8</v>
      </c>
      <c r="F30" s="101">
        <v>3</v>
      </c>
      <c r="G30" s="101">
        <v>4</v>
      </c>
      <c r="H30" s="101">
        <v>1</v>
      </c>
      <c r="I30" s="101">
        <v>135.31</v>
      </c>
      <c r="J30" s="101">
        <f t="shared" si="0"/>
        <v>1082.48</v>
      </c>
      <c r="K30" s="98">
        <v>8</v>
      </c>
      <c r="L30" s="98">
        <v>7</v>
      </c>
      <c r="M30" s="98">
        <v>1320</v>
      </c>
      <c r="N30" s="98">
        <v>40</v>
      </c>
      <c r="O30" s="189">
        <f t="shared" si="1"/>
        <v>1</v>
      </c>
      <c r="P30" s="101">
        <f t="shared" si="25"/>
        <v>0.5714285714285714</v>
      </c>
      <c r="Q30" s="102">
        <v>4</v>
      </c>
      <c r="R30" s="102">
        <v>0</v>
      </c>
      <c r="S30" s="101">
        <f t="shared" si="14"/>
        <v>4</v>
      </c>
      <c r="T30" s="102">
        <v>3624</v>
      </c>
      <c r="U30" s="102">
        <v>0</v>
      </c>
      <c r="V30" s="101">
        <f t="shared" si="15"/>
        <v>3624</v>
      </c>
      <c r="W30" s="102">
        <v>5280</v>
      </c>
      <c r="X30" s="102">
        <v>0</v>
      </c>
      <c r="Y30" s="101">
        <f t="shared" si="16"/>
        <v>5280</v>
      </c>
      <c r="Z30" s="101">
        <f t="shared" si="17"/>
        <v>3696</v>
      </c>
      <c r="AA30" s="103">
        <f t="shared" si="18"/>
        <v>6.4220298978331664E-3</v>
      </c>
      <c r="AB30" s="101">
        <f t="shared" si="19"/>
        <v>541.24</v>
      </c>
      <c r="AC30" s="102">
        <v>1987.3900000000003</v>
      </c>
      <c r="AD30" s="103">
        <f t="shared" si="20"/>
        <v>0.37639962121212128</v>
      </c>
      <c r="AE30" s="102">
        <v>995.15000000000009</v>
      </c>
      <c r="AF30" s="102">
        <v>0</v>
      </c>
      <c r="AG30" s="102"/>
      <c r="AH30" s="102"/>
      <c r="AI30" s="136">
        <f t="shared" si="6"/>
        <v>0.97640757765705533</v>
      </c>
      <c r="AJ30" s="102">
        <v>0</v>
      </c>
      <c r="AK30" s="104">
        <f t="shared" si="21"/>
        <v>36.24</v>
      </c>
      <c r="AL30" s="105">
        <f t="shared" si="22"/>
        <v>1719.0035924223428</v>
      </c>
      <c r="AM30" s="106"/>
      <c r="AN30" s="107">
        <f t="shared" si="7"/>
        <v>1320</v>
      </c>
      <c r="AO30" s="108">
        <f t="shared" si="8"/>
        <v>135.31</v>
      </c>
      <c r="AP30" s="108">
        <f t="shared" si="9"/>
        <v>496.84750000000008</v>
      </c>
      <c r="AQ30" s="108">
        <f t="shared" si="23"/>
        <v>248.78750000000002</v>
      </c>
      <c r="AR30" s="108">
        <f t="shared" si="24"/>
        <v>0</v>
      </c>
      <c r="AS30" s="108">
        <f t="array" ref="AS30">_xlfn.IFS(S30=0,AL30,S30&lt;0,AL30/-S30,S30&gt;0,AL30/S30)</f>
        <v>429.75089810558569</v>
      </c>
      <c r="AT30" s="103">
        <f t="shared" si="26"/>
        <v>0.32556886220120129</v>
      </c>
      <c r="AU30" s="103">
        <f t="shared" si="27"/>
        <v>3.1760468413686032</v>
      </c>
      <c r="AV30" s="109"/>
      <c r="AW30" s="104">
        <f t="shared" si="12"/>
        <v>3438.0071848446855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12</v>
      </c>
      <c r="F31" s="101">
        <v>3</v>
      </c>
      <c r="G31" s="101">
        <v>6</v>
      </c>
      <c r="H31" s="101">
        <v>3</v>
      </c>
      <c r="I31" s="101">
        <v>135.31</v>
      </c>
      <c r="J31" s="101">
        <f t="shared" si="0"/>
        <v>1623.72</v>
      </c>
      <c r="K31" s="98">
        <v>5</v>
      </c>
      <c r="L31" s="98">
        <v>4</v>
      </c>
      <c r="M31" s="98">
        <v>1340</v>
      </c>
      <c r="N31" s="98">
        <v>100</v>
      </c>
      <c r="O31" s="189">
        <f t="shared" si="1"/>
        <v>0.5714285714285714</v>
      </c>
      <c r="P31" s="101">
        <f t="shared" si="25"/>
        <v>0.7142857142857143</v>
      </c>
      <c r="Q31" s="102">
        <v>5</v>
      </c>
      <c r="R31" s="102">
        <v>0</v>
      </c>
      <c r="S31" s="101">
        <f t="shared" si="14"/>
        <v>5</v>
      </c>
      <c r="T31" s="102">
        <v>4693.2</v>
      </c>
      <c r="U31" s="102">
        <v>0</v>
      </c>
      <c r="V31" s="101">
        <f t="shared" si="15"/>
        <v>4693.2</v>
      </c>
      <c r="W31" s="102">
        <v>6740.07</v>
      </c>
      <c r="X31" s="102">
        <v>0</v>
      </c>
      <c r="Y31" s="101">
        <f t="shared" si="16"/>
        <v>6740.07</v>
      </c>
      <c r="Z31" s="101">
        <f t="shared" si="17"/>
        <v>5360</v>
      </c>
      <c r="AA31" s="103">
        <f t="shared" si="18"/>
        <v>8.1979036086152254E-3</v>
      </c>
      <c r="AB31" s="101">
        <f t="shared" si="19"/>
        <v>676.55</v>
      </c>
      <c r="AC31" s="102">
        <v>2555.9700000000003</v>
      </c>
      <c r="AD31" s="103">
        <f t="shared" si="20"/>
        <v>0.37922009712065308</v>
      </c>
      <c r="AE31" s="102">
        <v>1065.47</v>
      </c>
      <c r="AF31" s="102">
        <v>0</v>
      </c>
      <c r="AG31" s="102"/>
      <c r="AH31" s="102"/>
      <c r="AI31" s="136">
        <f t="shared" si="6"/>
        <v>2.9292227329711658</v>
      </c>
      <c r="AJ31" s="102">
        <v>0</v>
      </c>
      <c r="AK31" s="104">
        <f t="shared" si="21"/>
        <v>46.932000000000002</v>
      </c>
      <c r="AL31" s="105">
        <f t="shared" si="22"/>
        <v>2392.2187772670281</v>
      </c>
      <c r="AM31" s="106"/>
      <c r="AN31" s="107">
        <f t="shared" si="7"/>
        <v>1348.0139999999999</v>
      </c>
      <c r="AO31" s="108">
        <f t="shared" si="8"/>
        <v>135.31</v>
      </c>
      <c r="AP31" s="108">
        <f t="shared" si="9"/>
        <v>511.19400000000007</v>
      </c>
      <c r="AQ31" s="108">
        <f t="shared" si="23"/>
        <v>213.09399999999999</v>
      </c>
      <c r="AR31" s="108">
        <f t="shared" si="24"/>
        <v>0</v>
      </c>
      <c r="AS31" s="108">
        <f t="array" ref="AS31">_xlfn.IFS(S31=0,AL31,S31&lt;0,AL31/-S31,S31&gt;0,AL31/S31)</f>
        <v>478.44375545340563</v>
      </c>
      <c r="AT31" s="103">
        <f t="shared" si="26"/>
        <v>0.35492491580458785</v>
      </c>
      <c r="AU31" s="103">
        <f t="shared" si="27"/>
        <v>3.5359083249826742</v>
      </c>
      <c r="AV31" s="109"/>
      <c r="AW31" s="104">
        <f t="shared" si="12"/>
        <v>5741.3250654408675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53</v>
      </c>
      <c r="F32" s="101">
        <v>6</v>
      </c>
      <c r="G32" s="101">
        <v>2</v>
      </c>
      <c r="H32" s="101">
        <v>45</v>
      </c>
      <c r="I32" s="101">
        <v>135.31</v>
      </c>
      <c r="J32" s="101">
        <f t="shared" si="0"/>
        <v>7171.43</v>
      </c>
      <c r="K32" s="98">
        <v>74</v>
      </c>
      <c r="L32" s="98">
        <v>10</v>
      </c>
      <c r="M32" s="98">
        <v>1362</v>
      </c>
      <c r="N32" s="98">
        <v>43</v>
      </c>
      <c r="O32" s="189">
        <f t="shared" si="1"/>
        <v>1.4285714285714286</v>
      </c>
      <c r="P32" s="101">
        <f t="shared" si="25"/>
        <v>0.8571428571428571</v>
      </c>
      <c r="Q32" s="102">
        <v>6</v>
      </c>
      <c r="R32" s="102">
        <v>0</v>
      </c>
      <c r="S32" s="101">
        <f t="shared" si="14"/>
        <v>6</v>
      </c>
      <c r="T32" s="102">
        <v>5439.03</v>
      </c>
      <c r="U32" s="102">
        <v>0</v>
      </c>
      <c r="V32" s="101">
        <f t="shared" si="15"/>
        <v>5439.03</v>
      </c>
      <c r="W32" s="102">
        <v>8100</v>
      </c>
      <c r="X32" s="102">
        <v>0</v>
      </c>
      <c r="Y32" s="101">
        <f t="shared" si="16"/>
        <v>8100</v>
      </c>
      <c r="Z32" s="101">
        <f t="shared" si="17"/>
        <v>5856.6</v>
      </c>
      <c r="AA32" s="103">
        <f t="shared" si="18"/>
        <v>9.8519776841758805E-3</v>
      </c>
      <c r="AB32" s="101">
        <f t="shared" si="19"/>
        <v>811.86</v>
      </c>
      <c r="AC32" s="102">
        <v>3056.9000000000005</v>
      </c>
      <c r="AD32" s="103">
        <f t="shared" si="20"/>
        <v>0.37739506172839515</v>
      </c>
      <c r="AE32" s="102">
        <v>1005.73</v>
      </c>
      <c r="AF32" s="102">
        <v>0</v>
      </c>
      <c r="AG32" s="102"/>
      <c r="AH32" s="102"/>
      <c r="AI32" s="136">
        <f t="shared" si="6"/>
        <v>43.938340994567483</v>
      </c>
      <c r="AJ32" s="102">
        <v>0</v>
      </c>
      <c r="AK32" s="104">
        <f t="shared" si="21"/>
        <v>54.390299999999996</v>
      </c>
      <c r="AL32" s="105">
        <f t="shared" si="22"/>
        <v>3127.1813590054321</v>
      </c>
      <c r="AM32" s="106"/>
      <c r="AN32" s="107">
        <f t="shared" si="7"/>
        <v>1350</v>
      </c>
      <c r="AO32" s="108">
        <f t="shared" si="8"/>
        <v>135.31</v>
      </c>
      <c r="AP32" s="108">
        <f t="shared" si="9"/>
        <v>509.48333333333341</v>
      </c>
      <c r="AQ32" s="108">
        <f t="shared" si="23"/>
        <v>167.62166666666667</v>
      </c>
      <c r="AR32" s="108">
        <f t="shared" si="24"/>
        <v>0</v>
      </c>
      <c r="AS32" s="108">
        <f t="array" ref="AS32">_xlfn.IFS(S32=0,AL32,S32&lt;0,AL32/-S32,S32&gt;0,AL32/S32)</f>
        <v>521.19689316757206</v>
      </c>
      <c r="AT32" s="103">
        <f t="shared" si="26"/>
        <v>0.38607177271672005</v>
      </c>
      <c r="AU32" s="103">
        <f t="shared" si="27"/>
        <v>3.851872686184111</v>
      </c>
      <c r="AV32" s="109"/>
      <c r="AW32" s="104">
        <f t="shared" si="12"/>
        <v>27623.435337881318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>
        <v>0</v>
      </c>
      <c r="G33" s="101">
        <v>0</v>
      </c>
      <c r="H33" s="101">
        <v>0</v>
      </c>
      <c r="I33" s="101">
        <v>129.46</v>
      </c>
      <c r="J33" s="101">
        <f t="shared" si="0"/>
        <v>0</v>
      </c>
      <c r="K33" s="98">
        <v>14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5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/>
      <c r="AH33" s="102"/>
      <c r="AI33" s="136">
        <f t="shared" si="6"/>
        <v>0</v>
      </c>
      <c r="AJ33" s="102">
        <v>0</v>
      </c>
      <c r="AK33" s="104">
        <f t="shared" si="21"/>
        <v>0</v>
      </c>
      <c r="AL33" s="105">
        <f t="shared" si="22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3"/>
        <v>0</v>
      </c>
      <c r="AR33" s="108">
        <f t="shared" si="24"/>
        <v>0</v>
      </c>
      <c r="AS33" s="108">
        <f t="array" ref="AS33">_xlfn.IFS(S33=0,AL33,S33&lt;0,AL33/-S33,S33&gt;0,AL33/S33)</f>
        <v>0</v>
      </c>
      <c r="AT33" s="103">
        <f t="shared" si="26"/>
        <v>0</v>
      </c>
      <c r="AU33" s="103">
        <f t="shared" si="27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31</v>
      </c>
      <c r="F34" s="101">
        <v>2</v>
      </c>
      <c r="G34" s="101">
        <v>1</v>
      </c>
      <c r="H34" s="101">
        <v>28</v>
      </c>
      <c r="I34" s="101">
        <v>117.76</v>
      </c>
      <c r="J34" s="101">
        <f t="shared" si="0"/>
        <v>3650.56</v>
      </c>
      <c r="K34" s="98">
        <v>38</v>
      </c>
      <c r="L34" s="98">
        <v>6</v>
      </c>
      <c r="M34" s="98">
        <v>1200</v>
      </c>
      <c r="N34" s="98">
        <v>100</v>
      </c>
      <c r="O34" s="189">
        <f t="shared" si="1"/>
        <v>0.8571428571428571</v>
      </c>
      <c r="P34" s="101">
        <f t="shared" si="25"/>
        <v>1</v>
      </c>
      <c r="Q34" s="102">
        <v>7</v>
      </c>
      <c r="R34" s="102">
        <v>0</v>
      </c>
      <c r="S34" s="101">
        <f t="shared" si="14"/>
        <v>7</v>
      </c>
      <c r="T34" s="102">
        <v>5554.18</v>
      </c>
      <c r="U34" s="102">
        <v>0</v>
      </c>
      <c r="V34" s="101">
        <f t="shared" si="15"/>
        <v>5554.18</v>
      </c>
      <c r="W34" s="102">
        <v>8400.67</v>
      </c>
      <c r="X34" s="102">
        <v>0</v>
      </c>
      <c r="Y34" s="101">
        <f t="shared" si="16"/>
        <v>8400.67</v>
      </c>
      <c r="Z34" s="101">
        <f t="shared" si="17"/>
        <v>7200</v>
      </c>
      <c r="AA34" s="103">
        <f t="shared" si="18"/>
        <v>1.0217680663225407E-2</v>
      </c>
      <c r="AB34" s="101">
        <f t="shared" si="19"/>
        <v>824.32</v>
      </c>
      <c r="AC34" s="102">
        <v>3089.26</v>
      </c>
      <c r="AD34" s="103">
        <f t="shared" si="20"/>
        <v>0.36773971599884298</v>
      </c>
      <c r="AE34" s="102">
        <v>910.77</v>
      </c>
      <c r="AF34" s="102">
        <v>1000</v>
      </c>
      <c r="AG34" s="102"/>
      <c r="AH34" s="102"/>
      <c r="AI34" s="136">
        <f t="shared" si="6"/>
        <v>27.339412174397552</v>
      </c>
      <c r="AJ34" s="102">
        <v>0</v>
      </c>
      <c r="AK34" s="104">
        <f t="shared" si="21"/>
        <v>55.541800000000002</v>
      </c>
      <c r="AL34" s="105">
        <f t="shared" si="22"/>
        <v>2493.4387878256025</v>
      </c>
      <c r="AM34" s="106"/>
      <c r="AN34" s="107">
        <f t="shared" si="7"/>
        <v>1200.0957142857144</v>
      </c>
      <c r="AO34" s="108">
        <f t="shared" si="8"/>
        <v>117.76</v>
      </c>
      <c r="AP34" s="108">
        <f t="shared" si="9"/>
        <v>441.32285714285717</v>
      </c>
      <c r="AQ34" s="108">
        <f t="shared" si="23"/>
        <v>130.10999999999999</v>
      </c>
      <c r="AR34" s="108">
        <f t="shared" si="24"/>
        <v>142.85714285714286</v>
      </c>
      <c r="AS34" s="108">
        <f t="array" ref="AS34">_xlfn.IFS(S34=0,AL34,S34&lt;0,AL34/-S34,S34&gt;0,AL34/S34)</f>
        <v>356.2055411179432</v>
      </c>
      <c r="AT34" s="103">
        <f t="shared" si="26"/>
        <v>0.29681427645956837</v>
      </c>
      <c r="AU34" s="103">
        <f t="shared" si="27"/>
        <v>3.024843249982534</v>
      </c>
      <c r="AV34" s="109"/>
      <c r="AW34" s="104">
        <f t="shared" si="12"/>
        <v>11042.37177465624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41</v>
      </c>
      <c r="F35" s="101">
        <v>4</v>
      </c>
      <c r="G35" s="101">
        <v>1</v>
      </c>
      <c r="H35" s="101">
        <v>36</v>
      </c>
      <c r="I35" s="101">
        <v>117.76</v>
      </c>
      <c r="J35" s="101">
        <f t="shared" si="0"/>
        <v>4828.16</v>
      </c>
      <c r="K35" s="98">
        <v>54</v>
      </c>
      <c r="L35" s="98">
        <v>4</v>
      </c>
      <c r="M35" s="98">
        <v>1140</v>
      </c>
      <c r="N35" s="98">
        <v>0</v>
      </c>
      <c r="O35" s="189">
        <f t="shared" si="1"/>
        <v>0.5714285714285714</v>
      </c>
      <c r="P35" s="101">
        <f t="shared" si="25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731</v>
      </c>
      <c r="U35" s="102">
        <v>0</v>
      </c>
      <c r="V35" s="101">
        <f t="shared" si="15"/>
        <v>731</v>
      </c>
      <c r="W35" s="102">
        <v>1140</v>
      </c>
      <c r="X35" s="102">
        <v>0</v>
      </c>
      <c r="Y35" s="101">
        <f t="shared" si="16"/>
        <v>1140</v>
      </c>
      <c r="Z35" s="101">
        <f t="shared" si="17"/>
        <v>0</v>
      </c>
      <c r="AA35" s="103">
        <f t="shared" si="18"/>
        <v>1.386574637032161E-3</v>
      </c>
      <c r="AB35" s="101">
        <f t="shared" si="19"/>
        <v>117.76</v>
      </c>
      <c r="AC35" s="102">
        <v>406.49</v>
      </c>
      <c r="AD35" s="103">
        <f t="shared" si="20"/>
        <v>0.35657017543859648</v>
      </c>
      <c r="AE35" s="102">
        <v>481.83</v>
      </c>
      <c r="AF35" s="102">
        <v>0</v>
      </c>
      <c r="AG35" s="102"/>
      <c r="AH35" s="102"/>
      <c r="AI35" s="136">
        <f t="shared" si="6"/>
        <v>35.150672795653989</v>
      </c>
      <c r="AJ35" s="102">
        <v>0</v>
      </c>
      <c r="AK35" s="104">
        <f t="shared" si="21"/>
        <v>7.3100000000000005</v>
      </c>
      <c r="AL35" s="105">
        <f t="shared" si="22"/>
        <v>91.459327204346025</v>
      </c>
      <c r="AM35" s="106"/>
      <c r="AN35" s="107">
        <f t="shared" si="7"/>
        <v>1140</v>
      </c>
      <c r="AO35" s="108">
        <f t="shared" si="8"/>
        <v>117.76</v>
      </c>
      <c r="AP35" s="108">
        <f t="shared" si="9"/>
        <v>406.49</v>
      </c>
      <c r="AQ35" s="108">
        <f t="shared" si="23"/>
        <v>481.83</v>
      </c>
      <c r="AR35" s="108">
        <f t="shared" si="24"/>
        <v>0</v>
      </c>
      <c r="AS35" s="108">
        <f t="array" ref="AS35">_xlfn.IFS(S35=0,AL35,S35&lt;0,AL35/-S35,S35&gt;0,AL35/S35)</f>
        <v>91.459327204346025</v>
      </c>
      <c r="AT35" s="103">
        <f t="shared" si="26"/>
        <v>8.0227480003812301E-2</v>
      </c>
      <c r="AU35" s="103">
        <f t="shared" si="27"/>
        <v>0.77665868889560141</v>
      </c>
      <c r="AV35" s="109"/>
      <c r="AW35" s="104">
        <f t="shared" si="12"/>
        <v>3749.8324153781869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38</v>
      </c>
      <c r="F36" s="101">
        <v>1</v>
      </c>
      <c r="G36" s="101"/>
      <c r="H36" s="101">
        <v>37</v>
      </c>
      <c r="I36" s="101">
        <v>117.76</v>
      </c>
      <c r="J36" s="101">
        <f t="shared" si="0"/>
        <v>4474.88</v>
      </c>
      <c r="K36" s="98">
        <v>98</v>
      </c>
      <c r="L36" s="98">
        <v>4</v>
      </c>
      <c r="M36" s="98">
        <v>1140</v>
      </c>
      <c r="N36" s="98">
        <v>67</v>
      </c>
      <c r="O36" s="189">
        <f t="shared" si="1"/>
        <v>0.5714285714285714</v>
      </c>
      <c r="P36" s="101">
        <f t="shared" si="25"/>
        <v>0.42857142857142855</v>
      </c>
      <c r="Q36" s="102">
        <v>3</v>
      </c>
      <c r="R36" s="102">
        <v>0</v>
      </c>
      <c r="S36" s="101">
        <f t="shared" si="14"/>
        <v>3</v>
      </c>
      <c r="T36" s="102">
        <v>2370.86</v>
      </c>
      <c r="U36" s="102">
        <v>0</v>
      </c>
      <c r="V36" s="101">
        <f t="shared" si="15"/>
        <v>2370.86</v>
      </c>
      <c r="W36" s="102">
        <v>3419.94</v>
      </c>
      <c r="X36" s="102">
        <v>0</v>
      </c>
      <c r="Y36" s="101">
        <f t="shared" si="16"/>
        <v>3419.94</v>
      </c>
      <c r="Z36" s="101">
        <f t="shared" si="17"/>
        <v>3055.2</v>
      </c>
      <c r="AA36" s="103">
        <f t="shared" si="18"/>
        <v>4.1596509334840071E-3</v>
      </c>
      <c r="AB36" s="101">
        <f t="shared" si="19"/>
        <v>353.28000000000003</v>
      </c>
      <c r="AC36" s="102">
        <v>1286.6300000000001</v>
      </c>
      <c r="AD36" s="103">
        <f t="shared" si="20"/>
        <v>0.37621420258834953</v>
      </c>
      <c r="AE36" s="102">
        <v>274.13</v>
      </c>
      <c r="AF36" s="102">
        <v>0</v>
      </c>
      <c r="AG36" s="102"/>
      <c r="AH36" s="102"/>
      <c r="AI36" s="136">
        <f t="shared" si="6"/>
        <v>36.127080373311045</v>
      </c>
      <c r="AJ36" s="102">
        <v>0</v>
      </c>
      <c r="AK36" s="104">
        <f t="shared" si="21"/>
        <v>23.708600000000001</v>
      </c>
      <c r="AL36" s="105">
        <f t="shared" si="22"/>
        <v>1446.0643196266888</v>
      </c>
      <c r="AM36" s="106"/>
      <c r="AN36" s="107">
        <f t="shared" si="7"/>
        <v>1139.98</v>
      </c>
      <c r="AO36" s="108">
        <f t="shared" si="8"/>
        <v>117.76</v>
      </c>
      <c r="AP36" s="108">
        <f t="shared" si="9"/>
        <v>428.87666666666672</v>
      </c>
      <c r="AQ36" s="108">
        <f t="shared" si="23"/>
        <v>91.376666666666665</v>
      </c>
      <c r="AR36" s="108">
        <f t="shared" si="24"/>
        <v>0</v>
      </c>
      <c r="AS36" s="108">
        <f t="array" ref="AS36">_xlfn.IFS(S36=0,AL36,S36&lt;0,AL36/-S36,S36&gt;0,AL36/S36)</f>
        <v>482.02143987556292</v>
      </c>
      <c r="AT36" s="103">
        <f t="shared" si="26"/>
        <v>0.42283324257931099</v>
      </c>
      <c r="AU36" s="103">
        <f t="shared" si="27"/>
        <v>4.0932527163346037</v>
      </c>
      <c r="AV36" s="109"/>
      <c r="AW36" s="104">
        <f t="shared" si="12"/>
        <v>18316.81471527139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14</v>
      </c>
      <c r="F37" s="101">
        <v>7</v>
      </c>
      <c r="G37" s="101"/>
      <c r="H37" s="101">
        <v>7</v>
      </c>
      <c r="I37" s="101">
        <v>218.89</v>
      </c>
      <c r="J37" s="101">
        <f t="shared" si="0"/>
        <v>3064.46</v>
      </c>
      <c r="K37" s="98">
        <v>42</v>
      </c>
      <c r="L37" s="98">
        <v>11</v>
      </c>
      <c r="M37" s="98">
        <v>1129</v>
      </c>
      <c r="N37" s="98">
        <v>100</v>
      </c>
      <c r="O37" s="189">
        <f t="shared" si="1"/>
        <v>1.5714285714285714</v>
      </c>
      <c r="P37" s="101">
        <f t="shared" si="25"/>
        <v>0.2857142857142857</v>
      </c>
      <c r="Q37" s="102">
        <v>2</v>
      </c>
      <c r="R37" s="102">
        <v>0</v>
      </c>
      <c r="S37" s="101">
        <f t="shared" si="14"/>
        <v>2</v>
      </c>
      <c r="T37" s="102">
        <v>1574</v>
      </c>
      <c r="U37" s="102">
        <v>0</v>
      </c>
      <c r="V37" s="101">
        <f t="shared" si="15"/>
        <v>1574</v>
      </c>
      <c r="W37" s="102">
        <v>2340</v>
      </c>
      <c r="X37" s="102">
        <v>0</v>
      </c>
      <c r="Y37" s="101">
        <f t="shared" si="16"/>
        <v>2340</v>
      </c>
      <c r="Z37" s="101">
        <f t="shared" si="17"/>
        <v>12419</v>
      </c>
      <c r="AA37" s="103">
        <f t="shared" si="18"/>
        <v>2.8461268865396989E-3</v>
      </c>
      <c r="AB37" s="101">
        <f t="shared" si="19"/>
        <v>437.78</v>
      </c>
      <c r="AC37" s="102">
        <v>760.94999999999982</v>
      </c>
      <c r="AD37" s="103">
        <f t="shared" si="20"/>
        <v>0.32519230769230761</v>
      </c>
      <c r="AE37" s="102">
        <v>115.24</v>
      </c>
      <c r="AF37" s="102">
        <v>2000</v>
      </c>
      <c r="AG37" s="102"/>
      <c r="AH37" s="102"/>
      <c r="AI37" s="136">
        <f t="shared" si="6"/>
        <v>6.8348530435993879</v>
      </c>
      <c r="AJ37" s="102">
        <v>0</v>
      </c>
      <c r="AK37" s="104">
        <f t="shared" si="21"/>
        <v>15.74</v>
      </c>
      <c r="AL37" s="105">
        <f t="shared" si="22"/>
        <v>-996.54485304359923</v>
      </c>
      <c r="AM37" s="106"/>
      <c r="AN37" s="107">
        <f t="shared" si="7"/>
        <v>1170</v>
      </c>
      <c r="AO37" s="108">
        <f t="shared" si="8"/>
        <v>218.89</v>
      </c>
      <c r="AP37" s="108">
        <f t="shared" si="9"/>
        <v>380.47499999999991</v>
      </c>
      <c r="AQ37" s="108">
        <f t="shared" si="23"/>
        <v>57.62</v>
      </c>
      <c r="AR37" s="108">
        <f t="shared" si="24"/>
        <v>1000</v>
      </c>
      <c r="AS37" s="108">
        <f t="array" ref="AS37">_xlfn.IFS(S37=0,AL37,S37&lt;0,AL37/-S37,S37&gt;0,AL37/S37)</f>
        <v>-498.27242652179962</v>
      </c>
      <c r="AT37" s="103">
        <f t="shared" si="26"/>
        <v>-0.42587386882205097</v>
      </c>
      <c r="AU37" s="103">
        <f t="shared" si="27"/>
        <v>-2.2763599365973759</v>
      </c>
      <c r="AV37" s="109"/>
      <c r="AW37" s="104">
        <f t="shared" si="12"/>
        <v>-6975.8139713051951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11</v>
      </c>
      <c r="F38" s="101">
        <v>1</v>
      </c>
      <c r="G38" s="101"/>
      <c r="H38" s="101">
        <v>10</v>
      </c>
      <c r="I38" s="101">
        <v>218.89</v>
      </c>
      <c r="J38" s="101">
        <f t="shared" si="0"/>
        <v>2407.79</v>
      </c>
      <c r="K38" s="98">
        <v>152</v>
      </c>
      <c r="L38" s="98">
        <v>1</v>
      </c>
      <c r="M38" s="98">
        <v>1005</v>
      </c>
      <c r="N38" s="98">
        <v>0</v>
      </c>
      <c r="O38" s="189">
        <f t="shared" si="1"/>
        <v>0.14285714285714285</v>
      </c>
      <c r="P38" s="101">
        <f t="shared" si="25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0</v>
      </c>
      <c r="AF38" s="102">
        <v>0</v>
      </c>
      <c r="AG38" s="102"/>
      <c r="AH38" s="102"/>
      <c r="AI38" s="136">
        <f t="shared" si="6"/>
        <v>9.7640757765705537</v>
      </c>
      <c r="AJ38" s="102">
        <v>0</v>
      </c>
      <c r="AK38" s="104">
        <f t="shared" si="21"/>
        <v>0</v>
      </c>
      <c r="AL38" s="105">
        <f t="shared" si="22"/>
        <v>-9.7640757765705537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3"/>
        <v>0</v>
      </c>
      <c r="AR38" s="108">
        <f t="shared" si="24"/>
        <v>0</v>
      </c>
      <c r="AS38" s="108">
        <f t="array" ref="AS38">_xlfn.IFS(S38=0,AL38,S38&lt;0,AL38/-S38,S38&gt;0,AL38/S38)</f>
        <v>-9.7640757765705537</v>
      </c>
      <c r="AT38" s="103">
        <f t="shared" si="26"/>
        <v>0</v>
      </c>
      <c r="AU38" s="103">
        <f t="shared" si="27"/>
        <v>-4.4607226353741855E-2</v>
      </c>
      <c r="AV38" s="109"/>
      <c r="AW38" s="104">
        <f t="shared" si="12"/>
        <v>-107.40483354227609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20</v>
      </c>
      <c r="F39" s="101">
        <v>8</v>
      </c>
      <c r="G39" s="101"/>
      <c r="H39" s="101">
        <v>12</v>
      </c>
      <c r="I39" s="101">
        <v>178.89</v>
      </c>
      <c r="J39" s="101">
        <f t="shared" si="0"/>
        <v>3577.7999999999997</v>
      </c>
      <c r="K39" s="98">
        <v>39</v>
      </c>
      <c r="L39" s="98">
        <v>10</v>
      </c>
      <c r="M39" s="98">
        <v>1154</v>
      </c>
      <c r="N39" s="98">
        <v>100</v>
      </c>
      <c r="O39" s="189">
        <f t="shared" si="1"/>
        <v>1.4285714285714286</v>
      </c>
      <c r="P39" s="101">
        <f t="shared" si="25"/>
        <v>0.7142857142857143</v>
      </c>
      <c r="Q39" s="102">
        <v>5</v>
      </c>
      <c r="R39" s="102">
        <v>0</v>
      </c>
      <c r="S39" s="101">
        <f t="shared" si="14"/>
        <v>5</v>
      </c>
      <c r="T39" s="102">
        <v>3897</v>
      </c>
      <c r="U39" s="102">
        <v>0</v>
      </c>
      <c r="V39" s="101">
        <f t="shared" si="15"/>
        <v>3897</v>
      </c>
      <c r="W39" s="102">
        <v>5852</v>
      </c>
      <c r="X39" s="102">
        <v>0</v>
      </c>
      <c r="Y39" s="101">
        <f t="shared" si="16"/>
        <v>5852</v>
      </c>
      <c r="Z39" s="101">
        <f t="shared" si="17"/>
        <v>11540</v>
      </c>
      <c r="AA39" s="103">
        <f t="shared" si="18"/>
        <v>7.1177498034317591E-3</v>
      </c>
      <c r="AB39" s="101">
        <f t="shared" si="19"/>
        <v>894.44999999999993</v>
      </c>
      <c r="AC39" s="102">
        <v>2049.85</v>
      </c>
      <c r="AD39" s="103">
        <f t="shared" si="20"/>
        <v>0.35028195488721803</v>
      </c>
      <c r="AE39" s="102">
        <v>288.68</v>
      </c>
      <c r="AF39" s="102">
        <v>4000</v>
      </c>
      <c r="AG39" s="102"/>
      <c r="AH39" s="102"/>
      <c r="AI39" s="136">
        <f t="shared" si="6"/>
        <v>11.716890931884663</v>
      </c>
      <c r="AJ39" s="102">
        <v>0</v>
      </c>
      <c r="AK39" s="104">
        <f t="shared" si="21"/>
        <v>38.97</v>
      </c>
      <c r="AL39" s="105">
        <f t="shared" si="22"/>
        <v>-1431.6668909318842</v>
      </c>
      <c r="AM39" s="106"/>
      <c r="AN39" s="107">
        <f t="shared" si="7"/>
        <v>1170.4000000000001</v>
      </c>
      <c r="AO39" s="108">
        <f t="shared" si="8"/>
        <v>178.89</v>
      </c>
      <c r="AP39" s="108">
        <f t="shared" si="9"/>
        <v>409.96999999999997</v>
      </c>
      <c r="AQ39" s="108">
        <f t="shared" si="23"/>
        <v>57.736000000000004</v>
      </c>
      <c r="AR39" s="108">
        <f t="shared" si="24"/>
        <v>800</v>
      </c>
      <c r="AS39" s="108">
        <f t="array" ref="AS39">_xlfn.IFS(S39=0,AL39,S39&lt;0,AL39/-S39,S39&gt;0,AL39/S39)</f>
        <v>-286.33337818637682</v>
      </c>
      <c r="AT39" s="103">
        <f t="shared" si="26"/>
        <v>-0.24464574349485371</v>
      </c>
      <c r="AU39" s="103">
        <f t="shared" si="27"/>
        <v>-1.6006114270578391</v>
      </c>
      <c r="AV39" s="109"/>
      <c r="AW39" s="104">
        <f t="shared" si="12"/>
        <v>-5726.6675637275366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9</v>
      </c>
      <c r="F40" s="101">
        <v>1</v>
      </c>
      <c r="G40" s="101"/>
      <c r="H40" s="101">
        <v>8</v>
      </c>
      <c r="I40" s="101">
        <v>178.89</v>
      </c>
      <c r="J40" s="101">
        <f t="shared" si="0"/>
        <v>1610.0099999999998</v>
      </c>
      <c r="K40" s="98">
        <v>87</v>
      </c>
      <c r="L40" s="98">
        <v>1</v>
      </c>
      <c r="M40" s="98">
        <v>1050</v>
      </c>
      <c r="N40" s="98">
        <v>0</v>
      </c>
      <c r="O40" s="189">
        <f t="shared" si="1"/>
        <v>0.14285714285714285</v>
      </c>
      <c r="P40" s="101">
        <f t="shared" si="25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18"/>
        <v>0</v>
      </c>
      <c r="AB40" s="101">
        <f t="shared" si="19"/>
        <v>0</v>
      </c>
      <c r="AC40" s="102">
        <v>0</v>
      </c>
      <c r="AD40" s="103">
        <f t="shared" si="20"/>
        <v>0</v>
      </c>
      <c r="AE40" s="102">
        <v>0</v>
      </c>
      <c r="AF40" s="102">
        <v>0</v>
      </c>
      <c r="AG40" s="102"/>
      <c r="AH40" s="102"/>
      <c r="AI40" s="136">
        <f t="shared" si="6"/>
        <v>7.8112606212564426</v>
      </c>
      <c r="AJ40" s="102">
        <v>0</v>
      </c>
      <c r="AK40" s="104">
        <f t="shared" si="21"/>
        <v>0</v>
      </c>
      <c r="AL40" s="105">
        <f t="shared" si="22"/>
        <v>-7.8112606212564426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3"/>
        <v>0</v>
      </c>
      <c r="AR40" s="108">
        <f t="shared" si="24"/>
        <v>0</v>
      </c>
      <c r="AS40" s="108">
        <f t="array" ref="AS40">_xlfn.IFS(S40=0,AL40,S40&lt;0,AL40/-S40,S40&gt;0,AL40/S40)</f>
        <v>-7.8112606212564426</v>
      </c>
      <c r="AT40" s="103">
        <f t="shared" si="26"/>
        <v>0</v>
      </c>
      <c r="AU40" s="103">
        <f t="shared" si="27"/>
        <v>-4.3665160832111596E-2</v>
      </c>
      <c r="AV40" s="109"/>
      <c r="AW40" s="104">
        <f t="shared" si="12"/>
        <v>-70.301345591307978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6</v>
      </c>
      <c r="F41" s="101"/>
      <c r="G41" s="101"/>
      <c r="H41" s="101">
        <v>6</v>
      </c>
      <c r="I41" s="101">
        <v>178.89</v>
      </c>
      <c r="J41" s="101">
        <f t="shared" si="0"/>
        <v>1073.3399999999999</v>
      </c>
      <c r="K41" s="98">
        <v>50</v>
      </c>
      <c r="L41" s="98">
        <v>0</v>
      </c>
      <c r="M41" s="98">
        <v>0</v>
      </c>
      <c r="N41" s="98">
        <v>0</v>
      </c>
      <c r="O41" s="189">
        <f t="shared" si="1"/>
        <v>0</v>
      </c>
      <c r="P41" s="101">
        <f t="shared" si="25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18"/>
        <v>0</v>
      </c>
      <c r="AB41" s="101">
        <f t="shared" si="19"/>
        <v>0</v>
      </c>
      <c r="AC41" s="102">
        <v>0</v>
      </c>
      <c r="AD41" s="103">
        <f t="shared" si="20"/>
        <v>0</v>
      </c>
      <c r="AE41" s="102">
        <v>79.11</v>
      </c>
      <c r="AF41" s="102">
        <v>0</v>
      </c>
      <c r="AG41" s="102"/>
      <c r="AH41" s="102"/>
      <c r="AI41" s="136">
        <f t="shared" si="6"/>
        <v>5.8584454659423315</v>
      </c>
      <c r="AJ41" s="102">
        <v>0</v>
      </c>
      <c r="AK41" s="104">
        <f t="shared" si="21"/>
        <v>0</v>
      </c>
      <c r="AL41" s="105">
        <f t="shared" si="22"/>
        <v>-84.968445465942324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3"/>
        <v>79.11</v>
      </c>
      <c r="AR41" s="108">
        <f t="shared" si="24"/>
        <v>0</v>
      </c>
      <c r="AS41" s="108">
        <f t="array" ref="AS41">_xlfn.IFS(S41=0,AL41,S41&lt;0,AL41/-S41,S41&gt;0,AL41/S41)</f>
        <v>-84.968445465942324</v>
      </c>
      <c r="AT41" s="103">
        <f t="shared" si="26"/>
        <v>0</v>
      </c>
      <c r="AU41" s="103">
        <f t="shared" si="27"/>
        <v>-0.47497593753671158</v>
      </c>
      <c r="AV41" s="109"/>
      <c r="AW41" s="104">
        <f t="shared" si="12"/>
        <v>-509.81067279565394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8</v>
      </c>
      <c r="F42" s="101"/>
      <c r="G42" s="101"/>
      <c r="H42" s="101">
        <v>8</v>
      </c>
      <c r="I42" s="101">
        <v>178.89</v>
      </c>
      <c r="J42" s="101">
        <f t="shared" si="0"/>
        <v>1431.12</v>
      </c>
      <c r="K42" s="98">
        <v>120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5"/>
        <v>0.14285714285714285</v>
      </c>
      <c r="Q42" s="102">
        <v>1</v>
      </c>
      <c r="R42" s="102">
        <v>0</v>
      </c>
      <c r="S42" s="101">
        <f t="shared" si="14"/>
        <v>1</v>
      </c>
      <c r="T42" s="102">
        <v>779</v>
      </c>
      <c r="U42" s="102">
        <v>0</v>
      </c>
      <c r="V42" s="101">
        <f t="shared" si="15"/>
        <v>779</v>
      </c>
      <c r="W42" s="102">
        <v>1176</v>
      </c>
      <c r="X42" s="102">
        <v>0</v>
      </c>
      <c r="Y42" s="101">
        <f t="shared" si="16"/>
        <v>1176</v>
      </c>
      <c r="Z42" s="101">
        <f t="shared" si="17"/>
        <v>0</v>
      </c>
      <c r="AA42" s="103">
        <f t="shared" si="18"/>
        <v>1.430361204517387E-3</v>
      </c>
      <c r="AB42" s="101">
        <f t="shared" si="19"/>
        <v>178.89</v>
      </c>
      <c r="AC42" s="102">
        <v>382.38</v>
      </c>
      <c r="AD42" s="103">
        <f t="shared" si="20"/>
        <v>0.32515306122448978</v>
      </c>
      <c r="AE42" s="102">
        <v>65.78</v>
      </c>
      <c r="AF42" s="102">
        <v>0</v>
      </c>
      <c r="AG42" s="102"/>
      <c r="AH42" s="102"/>
      <c r="AI42" s="136">
        <f t="shared" si="6"/>
        <v>7.8112606212564426</v>
      </c>
      <c r="AJ42" s="102">
        <v>0</v>
      </c>
      <c r="AK42" s="104">
        <f t="shared" si="21"/>
        <v>7.79</v>
      </c>
      <c r="AL42" s="105">
        <f t="shared" si="22"/>
        <v>533.34873937874363</v>
      </c>
      <c r="AM42" s="106"/>
      <c r="AN42" s="107">
        <f t="shared" si="7"/>
        <v>1176</v>
      </c>
      <c r="AO42" s="108">
        <f t="shared" si="8"/>
        <v>178.89</v>
      </c>
      <c r="AP42" s="108">
        <f t="shared" si="9"/>
        <v>382.38</v>
      </c>
      <c r="AQ42" s="108">
        <f t="shared" si="23"/>
        <v>65.78</v>
      </c>
      <c r="AR42" s="108">
        <f t="shared" si="24"/>
        <v>0</v>
      </c>
      <c r="AS42" s="108">
        <f t="array" ref="AS42">_xlfn.IFS(S42=0,AL42,S42&lt;0,AL42/-S42,S42&gt;0,AL42/S42)</f>
        <v>533.34873937874363</v>
      </c>
      <c r="AT42" s="103">
        <f t="shared" si="26"/>
        <v>0.45352783960777521</v>
      </c>
      <c r="AU42" s="103">
        <f t="shared" si="27"/>
        <v>2.9814340621540816</v>
      </c>
      <c r="AV42" s="109"/>
      <c r="AW42" s="104">
        <f t="shared" si="12"/>
        <v>4266.789915029949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23</v>
      </c>
      <c r="F43" s="101">
        <v>2</v>
      </c>
      <c r="G43" s="101"/>
      <c r="H43" s="101">
        <v>21</v>
      </c>
      <c r="I43" s="101">
        <v>178.89</v>
      </c>
      <c r="J43" s="101">
        <f t="shared" si="0"/>
        <v>4114.4699999999993</v>
      </c>
      <c r="K43" s="98">
        <v>169</v>
      </c>
      <c r="L43" s="98">
        <v>1</v>
      </c>
      <c r="M43" s="98">
        <v>1160</v>
      </c>
      <c r="N43" s="98">
        <v>0</v>
      </c>
      <c r="O43" s="189">
        <f t="shared" si="1"/>
        <v>0.14285714285714285</v>
      </c>
      <c r="P43" s="101">
        <f t="shared" si="25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776</v>
      </c>
      <c r="U43" s="102">
        <v>0</v>
      </c>
      <c r="V43" s="101">
        <f t="shared" si="15"/>
        <v>776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0</v>
      </c>
      <c r="AA43" s="103">
        <f t="shared" si="18"/>
        <v>1.4595522495075379E-3</v>
      </c>
      <c r="AB43" s="101">
        <f t="shared" si="19"/>
        <v>178.89</v>
      </c>
      <c r="AC43" s="102">
        <v>418.03999999999996</v>
      </c>
      <c r="AD43" s="103">
        <f t="shared" si="20"/>
        <v>0.34836666666666666</v>
      </c>
      <c r="AE43" s="102">
        <v>64.510000000000005</v>
      </c>
      <c r="AF43" s="102">
        <v>1000</v>
      </c>
      <c r="AG43" s="102"/>
      <c r="AH43" s="102"/>
      <c r="AI43" s="136">
        <f t="shared" si="6"/>
        <v>20.504559130798164</v>
      </c>
      <c r="AJ43" s="102">
        <v>0</v>
      </c>
      <c r="AK43" s="104">
        <f t="shared" si="21"/>
        <v>7.76</v>
      </c>
      <c r="AL43" s="105">
        <f t="shared" si="22"/>
        <v>-489.70455913079809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418.03999999999996</v>
      </c>
      <c r="AQ43" s="108">
        <f t="shared" si="23"/>
        <v>64.510000000000005</v>
      </c>
      <c r="AR43" s="108">
        <f t="shared" si="24"/>
        <v>1000</v>
      </c>
      <c r="AS43" s="108">
        <f t="array" ref="AS43">_xlfn.IFS(S43=0,AL43,S43&lt;0,AL43/-S43,S43&gt;0,AL43/S43)</f>
        <v>-489.70455913079809</v>
      </c>
      <c r="AT43" s="103">
        <f t="shared" si="26"/>
        <v>-0.40808713260899843</v>
      </c>
      <c r="AU43" s="103">
        <f t="shared" si="27"/>
        <v>-2.737461899104467</v>
      </c>
      <c r="AV43" s="109"/>
      <c r="AW43" s="104">
        <f t="shared" si="12"/>
        <v>-11263.204860008356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39</v>
      </c>
      <c r="F44" s="101"/>
      <c r="G44" s="101"/>
      <c r="H44" s="101">
        <v>39</v>
      </c>
      <c r="I44" s="101">
        <v>228.89</v>
      </c>
      <c r="J44" s="101">
        <f t="shared" si="0"/>
        <v>8926.7099999999991</v>
      </c>
      <c r="K44" s="98">
        <v>653</v>
      </c>
      <c r="L44" s="98">
        <v>0</v>
      </c>
      <c r="M44" s="98">
        <v>0</v>
      </c>
      <c r="N44" s="98">
        <v>0</v>
      </c>
      <c r="O44" s="189">
        <f t="shared" si="1"/>
        <v>0</v>
      </c>
      <c r="P44" s="101">
        <f t="shared" si="25"/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79.11</v>
      </c>
      <c r="AF44" s="102">
        <v>1000</v>
      </c>
      <c r="AG44" s="102"/>
      <c r="AH44" s="102"/>
      <c r="AI44" s="136">
        <f t="shared" si="6"/>
        <v>38.079895528625158</v>
      </c>
      <c r="AJ44" s="102">
        <v>0</v>
      </c>
      <c r="AK44" s="104">
        <f t="shared" si="21"/>
        <v>0</v>
      </c>
      <c r="AL44" s="105">
        <f t="shared" si="22"/>
        <v>-1117.1898955286251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3"/>
        <v>79.11</v>
      </c>
      <c r="AR44" s="108">
        <f t="shared" si="24"/>
        <v>0</v>
      </c>
      <c r="AS44" s="108">
        <f t="array" ref="AS44">_xlfn.IFS(S44=0,AL44,S44&lt;0,AL44/-S44,S44&gt;0,AL44/S44)</f>
        <v>-1117.1898955286251</v>
      </c>
      <c r="AT44" s="103">
        <f t="shared" si="26"/>
        <v>0</v>
      </c>
      <c r="AU44" s="103">
        <f t="shared" si="27"/>
        <v>-4.8809030343336328</v>
      </c>
      <c r="AV44" s="109"/>
      <c r="AW44" s="104">
        <f t="shared" si="12"/>
        <v>-43570.405925616382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36</v>
      </c>
      <c r="F45" s="101">
        <v>5</v>
      </c>
      <c r="G45" s="101"/>
      <c r="H45" s="101">
        <v>31</v>
      </c>
      <c r="I45" s="101">
        <v>228.89</v>
      </c>
      <c r="J45" s="101">
        <f t="shared" si="0"/>
        <v>8240.0399999999991</v>
      </c>
      <c r="K45" s="98">
        <v>61</v>
      </c>
      <c r="L45" s="98">
        <v>9</v>
      </c>
      <c r="M45" s="98">
        <v>1343</v>
      </c>
      <c r="N45" s="98">
        <v>50</v>
      </c>
      <c r="O45" s="189">
        <f t="shared" si="1"/>
        <v>1.2857142857142858</v>
      </c>
      <c r="P45" s="101">
        <f t="shared" si="25"/>
        <v>0.2857142857142857</v>
      </c>
      <c r="Q45" s="102">
        <v>2</v>
      </c>
      <c r="R45" s="102">
        <v>0</v>
      </c>
      <c r="S45" s="101">
        <f t="shared" si="14"/>
        <v>2</v>
      </c>
      <c r="T45" s="102">
        <v>1640</v>
      </c>
      <c r="U45" s="102">
        <v>0</v>
      </c>
      <c r="V45" s="101">
        <f t="shared" si="15"/>
        <v>1640</v>
      </c>
      <c r="W45" s="102">
        <v>2580</v>
      </c>
      <c r="X45" s="102">
        <v>0</v>
      </c>
      <c r="Y45" s="101">
        <f t="shared" si="16"/>
        <v>2580</v>
      </c>
      <c r="Z45" s="101">
        <f t="shared" si="17"/>
        <v>6043.5</v>
      </c>
      <c r="AA45" s="103">
        <f t="shared" si="18"/>
        <v>3.1380373364412063E-3</v>
      </c>
      <c r="AB45" s="101">
        <f t="shared" si="19"/>
        <v>457.78</v>
      </c>
      <c r="AC45" s="102">
        <v>897.66000000000008</v>
      </c>
      <c r="AD45" s="103">
        <f t="shared" si="20"/>
        <v>0.34793023255813954</v>
      </c>
      <c r="AE45" s="102">
        <v>524.42000000000007</v>
      </c>
      <c r="AF45" s="102">
        <v>3000</v>
      </c>
      <c r="AG45" s="102"/>
      <c r="AH45" s="102"/>
      <c r="AI45" s="136">
        <f t="shared" si="6"/>
        <v>30.268634907368714</v>
      </c>
      <c r="AJ45" s="102">
        <v>0</v>
      </c>
      <c r="AK45" s="104">
        <f t="shared" si="21"/>
        <v>16.399999999999999</v>
      </c>
      <c r="AL45" s="105">
        <f t="shared" si="22"/>
        <v>-2346.5286349073685</v>
      </c>
      <c r="AM45" s="106"/>
      <c r="AN45" s="107">
        <f t="shared" si="7"/>
        <v>1290</v>
      </c>
      <c r="AO45" s="108">
        <f t="shared" si="8"/>
        <v>228.89</v>
      </c>
      <c r="AP45" s="108">
        <f t="shared" si="9"/>
        <v>448.83000000000004</v>
      </c>
      <c r="AQ45" s="108">
        <f t="shared" si="23"/>
        <v>262.21000000000004</v>
      </c>
      <c r="AR45" s="108">
        <f t="shared" si="24"/>
        <v>1500</v>
      </c>
      <c r="AS45" s="108">
        <f t="array" ref="AS45">_xlfn.IFS(S45=0,AL45,S45&lt;0,AL45/-S45,S45&gt;0,AL45/S45)</f>
        <v>-1173.2643174536843</v>
      </c>
      <c r="AT45" s="103">
        <f t="shared" si="26"/>
        <v>-0.90950722283231333</v>
      </c>
      <c r="AU45" s="103">
        <f t="shared" si="27"/>
        <v>-5.1258871835977295</v>
      </c>
      <c r="AV45" s="109"/>
      <c r="AW45" s="104">
        <f t="shared" si="12"/>
        <v>-42237.515428332634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37</v>
      </c>
      <c r="F46" s="101">
        <v>5</v>
      </c>
      <c r="G46" s="101"/>
      <c r="H46" s="101">
        <v>32</v>
      </c>
      <c r="I46" s="101">
        <v>178.89</v>
      </c>
      <c r="J46" s="101">
        <f t="shared" si="0"/>
        <v>6618.9299999999994</v>
      </c>
      <c r="K46" s="98">
        <v>90</v>
      </c>
      <c r="L46" s="98">
        <v>6</v>
      </c>
      <c r="M46" s="98">
        <v>1340</v>
      </c>
      <c r="N46" s="98">
        <v>0</v>
      </c>
      <c r="O46" s="189">
        <f t="shared" si="1"/>
        <v>0.8571428571428571</v>
      </c>
      <c r="P46" s="101">
        <f t="shared" si="25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86.85</v>
      </c>
      <c r="AF46" s="102">
        <v>5000</v>
      </c>
      <c r="AG46" s="102"/>
      <c r="AH46" s="102"/>
      <c r="AI46" s="136">
        <f t="shared" si="6"/>
        <v>31.24504248502577</v>
      </c>
      <c r="AJ46" s="102">
        <v>0</v>
      </c>
      <c r="AK46" s="104">
        <f t="shared" si="21"/>
        <v>0</v>
      </c>
      <c r="AL46" s="105">
        <f t="shared" si="22"/>
        <v>-5118.0950424850262</v>
      </c>
      <c r="AM46" s="106"/>
      <c r="AN46" s="107">
        <f t="shared" si="7"/>
        <v>0</v>
      </c>
      <c r="AO46" s="108">
        <f t="shared" si="8"/>
        <v>178.89</v>
      </c>
      <c r="AP46" s="108">
        <f t="shared" si="9"/>
        <v>0</v>
      </c>
      <c r="AQ46" s="108">
        <f t="shared" si="23"/>
        <v>86.85</v>
      </c>
      <c r="AR46" s="108">
        <f t="shared" si="24"/>
        <v>0</v>
      </c>
      <c r="AS46" s="108">
        <f t="array" ref="AS46">_xlfn.IFS(S46=0,AL46,S46&lt;0,AL46/-S46,S46&gt;0,AL46/S46)</f>
        <v>-5118.0950424850262</v>
      </c>
      <c r="AT46" s="103">
        <f t="shared" si="26"/>
        <v>0</v>
      </c>
      <c r="AU46" s="103">
        <f t="shared" si="27"/>
        <v>-28.610291477919539</v>
      </c>
      <c r="AV46" s="109"/>
      <c r="AW46" s="104">
        <f t="shared" si="12"/>
        <v>-189369.51657194598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39</v>
      </c>
      <c r="F47" s="101">
        <v>3</v>
      </c>
      <c r="G47" s="101"/>
      <c r="H47" s="101">
        <v>36</v>
      </c>
      <c r="I47" s="101">
        <v>178.89</v>
      </c>
      <c r="J47" s="101">
        <f t="shared" si="0"/>
        <v>6976.7099999999991</v>
      </c>
      <c r="K47" s="98">
        <v>218</v>
      </c>
      <c r="L47" s="98">
        <v>3</v>
      </c>
      <c r="M47" s="98">
        <v>1110</v>
      </c>
      <c r="N47" s="98">
        <v>0</v>
      </c>
      <c r="O47" s="189">
        <f t="shared" si="1"/>
        <v>0.42857142857142855</v>
      </c>
      <c r="P47" s="101">
        <f t="shared" si="25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0</v>
      </c>
      <c r="AF47" s="102">
        <v>1000</v>
      </c>
      <c r="AG47" s="102"/>
      <c r="AH47" s="102"/>
      <c r="AI47" s="136">
        <f t="shared" si="6"/>
        <v>35.150672795653989</v>
      </c>
      <c r="AJ47" s="102">
        <v>0</v>
      </c>
      <c r="AK47" s="104">
        <f t="shared" si="21"/>
        <v>0</v>
      </c>
      <c r="AL47" s="105">
        <f t="shared" si="22"/>
        <v>-1035.1506727956539</v>
      </c>
      <c r="AM47" s="106"/>
      <c r="AN47" s="107">
        <f t="shared" si="7"/>
        <v>0</v>
      </c>
      <c r="AO47" s="108">
        <f t="shared" si="8"/>
        <v>178.89</v>
      </c>
      <c r="AP47" s="108">
        <f t="shared" si="9"/>
        <v>0</v>
      </c>
      <c r="AQ47" s="108">
        <f t="shared" si="23"/>
        <v>0</v>
      </c>
      <c r="AR47" s="108">
        <f t="shared" si="24"/>
        <v>0</v>
      </c>
      <c r="AS47" s="108">
        <f t="array" ref="AS47">_xlfn.IFS(S47=0,AL47,S47&lt;0,AL47/-S47,S47&gt;0,AL47/S47)</f>
        <v>-1035.1506727956539</v>
      </c>
      <c r="AT47" s="103">
        <f t="shared" si="26"/>
        <v>0</v>
      </c>
      <c r="AU47" s="103">
        <f t="shared" si="27"/>
        <v>-5.7865206148787189</v>
      </c>
      <c r="AV47" s="109"/>
      <c r="AW47" s="104">
        <f t="shared" si="12"/>
        <v>-40370.876239030506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38</v>
      </c>
      <c r="F48" s="101"/>
      <c r="G48" s="101"/>
      <c r="H48" s="101">
        <v>38</v>
      </c>
      <c r="I48" s="101">
        <v>178.89</v>
      </c>
      <c r="J48" s="101">
        <f t="shared" si="0"/>
        <v>6797.82</v>
      </c>
      <c r="K48" s="98">
        <v>999</v>
      </c>
      <c r="L48" s="98">
        <v>0</v>
      </c>
      <c r="M48" s="98">
        <v>0</v>
      </c>
      <c r="N48" s="98">
        <v>0</v>
      </c>
      <c r="O48" s="189">
        <f t="shared" si="1"/>
        <v>0</v>
      </c>
      <c r="P48" s="101">
        <f t="shared" si="25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6"/>
        <v>37.103487950968102</v>
      </c>
      <c r="AJ48" s="102">
        <v>0</v>
      </c>
      <c r="AK48" s="104">
        <f t="shared" si="21"/>
        <v>0</v>
      </c>
      <c r="AL48" s="105">
        <f t="shared" si="22"/>
        <v>-37.103487950968102</v>
      </c>
      <c r="AM48" s="106"/>
      <c r="AN48" s="107">
        <f t="shared" si="7"/>
        <v>0</v>
      </c>
      <c r="AO48" s="108">
        <f t="shared" si="8"/>
        <v>178.89</v>
      </c>
      <c r="AP48" s="108">
        <f t="shared" si="9"/>
        <v>0</v>
      </c>
      <c r="AQ48" s="108">
        <f t="shared" si="23"/>
        <v>0</v>
      </c>
      <c r="AR48" s="108">
        <f t="shared" si="24"/>
        <v>0</v>
      </c>
      <c r="AS48" s="108">
        <f t="array" ref="AS48">_xlfn.IFS(S48=0,AL48,S48&lt;0,AL48/-S48,S48&gt;0,AL48/S48)</f>
        <v>-37.103487950968102</v>
      </c>
      <c r="AT48" s="103">
        <f t="shared" si="26"/>
        <v>0</v>
      </c>
      <c r="AU48" s="103">
        <f t="shared" si="27"/>
        <v>-0.20740951395253007</v>
      </c>
      <c r="AV48" s="109"/>
      <c r="AW48" s="104">
        <f t="shared" si="12"/>
        <v>-1409.9325421367878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38</v>
      </c>
      <c r="F49" s="101">
        <v>8</v>
      </c>
      <c r="G49" s="101"/>
      <c r="H49" s="101">
        <v>30</v>
      </c>
      <c r="I49" s="101">
        <v>178.89</v>
      </c>
      <c r="J49" s="101">
        <f t="shared" si="0"/>
        <v>6797.82</v>
      </c>
      <c r="K49" s="98">
        <v>64</v>
      </c>
      <c r="L49" s="98">
        <v>11</v>
      </c>
      <c r="M49" s="98">
        <v>1361</v>
      </c>
      <c r="N49" s="98">
        <v>33</v>
      </c>
      <c r="O49" s="189">
        <f t="shared" si="1"/>
        <v>1.5714285714285714</v>
      </c>
      <c r="P49" s="101">
        <f t="shared" si="25"/>
        <v>0.14285714285714285</v>
      </c>
      <c r="Q49" s="102">
        <v>1</v>
      </c>
      <c r="R49" s="102">
        <v>0</v>
      </c>
      <c r="S49" s="101">
        <f t="shared" si="14"/>
        <v>1</v>
      </c>
      <c r="T49" s="102">
        <v>951</v>
      </c>
      <c r="U49" s="102">
        <v>0</v>
      </c>
      <c r="V49" s="101">
        <f t="shared" si="15"/>
        <v>951</v>
      </c>
      <c r="W49" s="102">
        <v>1470</v>
      </c>
      <c r="X49" s="102">
        <v>0</v>
      </c>
      <c r="Y49" s="101">
        <f t="shared" si="16"/>
        <v>1470</v>
      </c>
      <c r="Z49" s="101">
        <f t="shared" si="17"/>
        <v>4940.43</v>
      </c>
      <c r="AA49" s="103">
        <f t="shared" si="18"/>
        <v>1.7879515056467338E-3</v>
      </c>
      <c r="AB49" s="101">
        <f t="shared" si="19"/>
        <v>178.89</v>
      </c>
      <c r="AC49" s="102">
        <v>512.12</v>
      </c>
      <c r="AD49" s="103">
        <f t="shared" si="20"/>
        <v>0.3483809523809524</v>
      </c>
      <c r="AE49" s="102">
        <v>238.46999999999997</v>
      </c>
      <c r="AF49" s="102">
        <v>3000</v>
      </c>
      <c r="AG49" s="102"/>
      <c r="AH49" s="102"/>
      <c r="AI49" s="136">
        <f t="shared" si="6"/>
        <v>29.292227329711658</v>
      </c>
      <c r="AJ49" s="102">
        <v>0</v>
      </c>
      <c r="AK49" s="104">
        <f t="shared" si="21"/>
        <v>9.51</v>
      </c>
      <c r="AL49" s="105">
        <f t="shared" si="22"/>
        <v>-2498.2822273297115</v>
      </c>
      <c r="AM49" s="106"/>
      <c r="AN49" s="107">
        <f t="shared" si="7"/>
        <v>1470</v>
      </c>
      <c r="AO49" s="108">
        <f t="shared" si="8"/>
        <v>178.89</v>
      </c>
      <c r="AP49" s="108">
        <f t="shared" si="9"/>
        <v>512.12</v>
      </c>
      <c r="AQ49" s="108">
        <f t="shared" si="23"/>
        <v>238.46999999999997</v>
      </c>
      <c r="AR49" s="108">
        <f t="shared" si="24"/>
        <v>3000</v>
      </c>
      <c r="AS49" s="108">
        <f t="array" ref="AS49">_xlfn.IFS(S49=0,AL49,S49&lt;0,AL49/-S49,S49&gt;0,AL49/S49)</f>
        <v>-2498.2822273297115</v>
      </c>
      <c r="AT49" s="103">
        <f t="shared" si="26"/>
        <v>-1.6995117192719127</v>
      </c>
      <c r="AU49" s="103">
        <f t="shared" si="27"/>
        <v>-13.965466081556889</v>
      </c>
      <c r="AV49" s="109"/>
      <c r="AW49" s="104">
        <f t="shared" si="12"/>
        <v>-94934.724638529035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19</v>
      </c>
      <c r="F50" s="101"/>
      <c r="G50" s="101"/>
      <c r="H50" s="101">
        <v>19</v>
      </c>
      <c r="I50" s="101">
        <v>218.89</v>
      </c>
      <c r="J50" s="101">
        <f t="shared" si="0"/>
        <v>4158.91</v>
      </c>
      <c r="K50" s="98">
        <v>999</v>
      </c>
      <c r="L50" s="98">
        <v>0</v>
      </c>
      <c r="M50" s="98">
        <v>0</v>
      </c>
      <c r="N50" s="98">
        <v>0</v>
      </c>
      <c r="O50" s="189">
        <f t="shared" si="1"/>
        <v>0</v>
      </c>
      <c r="P50" s="101">
        <f t="shared" si="25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79.11</v>
      </c>
      <c r="AF50" s="102">
        <v>0</v>
      </c>
      <c r="AG50" s="102"/>
      <c r="AH50" s="102"/>
      <c r="AI50" s="136">
        <f t="shared" si="6"/>
        <v>18.551743975484051</v>
      </c>
      <c r="AJ50" s="102">
        <v>0</v>
      </c>
      <c r="AK50" s="104">
        <f t="shared" si="21"/>
        <v>0</v>
      </c>
      <c r="AL50" s="105">
        <f t="shared" si="22"/>
        <v>-97.661743975484058</v>
      </c>
      <c r="AM50" s="106"/>
      <c r="AN50" s="107">
        <f t="shared" si="7"/>
        <v>0</v>
      </c>
      <c r="AO50" s="108">
        <f t="shared" si="8"/>
        <v>218.89</v>
      </c>
      <c r="AP50" s="108">
        <f t="shared" si="9"/>
        <v>0</v>
      </c>
      <c r="AQ50" s="108">
        <f t="shared" si="23"/>
        <v>79.11</v>
      </c>
      <c r="AR50" s="108">
        <f t="shared" si="24"/>
        <v>0</v>
      </c>
      <c r="AS50" s="108">
        <f t="array" ref="AS50">_xlfn.IFS(S50=0,AL50,S50&lt;0,AL50/-S50,S50&gt;0,AL50/S50)</f>
        <v>-97.661743975484058</v>
      </c>
      <c r="AT50" s="103">
        <f t="shared" si="26"/>
        <v>0</v>
      </c>
      <c r="AU50" s="103">
        <f t="shared" si="27"/>
        <v>-0.44616813913602293</v>
      </c>
      <c r="AV50" s="109"/>
      <c r="AW50" s="104">
        <f t="shared" si="12"/>
        <v>-1855.573135534197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41</v>
      </c>
      <c r="F51" s="101">
        <v>2</v>
      </c>
      <c r="G51" s="101">
        <v>1</v>
      </c>
      <c r="H51" s="101">
        <v>38</v>
      </c>
      <c r="I51" s="101">
        <v>218.89</v>
      </c>
      <c r="J51" s="101">
        <f t="shared" si="0"/>
        <v>8974.49</v>
      </c>
      <c r="K51" s="98">
        <v>119</v>
      </c>
      <c r="L51" s="98">
        <v>5</v>
      </c>
      <c r="M51" s="98">
        <v>1398</v>
      </c>
      <c r="N51" s="98">
        <v>67</v>
      </c>
      <c r="O51" s="189">
        <f t="shared" si="1"/>
        <v>0.7142857142857143</v>
      </c>
      <c r="P51" s="101">
        <f t="shared" si="25"/>
        <v>0.2857142857142857</v>
      </c>
      <c r="Q51" s="102">
        <v>2</v>
      </c>
      <c r="R51" s="102">
        <v>0</v>
      </c>
      <c r="S51" s="101">
        <f t="shared" si="14"/>
        <v>2</v>
      </c>
      <c r="T51" s="102">
        <v>1741</v>
      </c>
      <c r="U51" s="102">
        <v>0</v>
      </c>
      <c r="V51" s="101">
        <f t="shared" si="15"/>
        <v>1741</v>
      </c>
      <c r="W51" s="102">
        <v>2610</v>
      </c>
      <c r="X51" s="102">
        <v>0</v>
      </c>
      <c r="Y51" s="101">
        <f t="shared" si="16"/>
        <v>2610</v>
      </c>
      <c r="Z51" s="101">
        <f t="shared" si="17"/>
        <v>4683.3</v>
      </c>
      <c r="AA51" s="103">
        <f t="shared" si="18"/>
        <v>3.1745261426788947E-3</v>
      </c>
      <c r="AB51" s="101">
        <f t="shared" si="19"/>
        <v>437.78</v>
      </c>
      <c r="AC51" s="102">
        <v>920.40000000000009</v>
      </c>
      <c r="AD51" s="103">
        <f t="shared" si="20"/>
        <v>0.35264367816091957</v>
      </c>
      <c r="AE51" s="102">
        <v>200.6</v>
      </c>
      <c r="AF51" s="102">
        <v>3000</v>
      </c>
      <c r="AG51" s="102"/>
      <c r="AH51" s="102"/>
      <c r="AI51" s="136">
        <f t="shared" si="6"/>
        <v>37.103487950968102</v>
      </c>
      <c r="AJ51" s="102">
        <v>0</v>
      </c>
      <c r="AK51" s="104">
        <f t="shared" si="21"/>
        <v>17.41</v>
      </c>
      <c r="AL51" s="105">
        <f t="shared" si="22"/>
        <v>-2003.293487950968</v>
      </c>
      <c r="AM51" s="106"/>
      <c r="AN51" s="107">
        <f t="shared" si="7"/>
        <v>1305</v>
      </c>
      <c r="AO51" s="108">
        <f t="shared" si="8"/>
        <v>218.89</v>
      </c>
      <c r="AP51" s="108">
        <f t="shared" si="9"/>
        <v>460.20000000000005</v>
      </c>
      <c r="AQ51" s="108">
        <f t="shared" si="23"/>
        <v>100.3</v>
      </c>
      <c r="AR51" s="108">
        <f t="shared" si="24"/>
        <v>1500</v>
      </c>
      <c r="AS51" s="108">
        <f t="array" ref="AS51">_xlfn.IFS(S51=0,AL51,S51&lt;0,AL51/-S51,S51&gt;0,AL51/S51)</f>
        <v>-1001.646743975484</v>
      </c>
      <c r="AT51" s="103">
        <f t="shared" si="26"/>
        <v>-0.76754539768236318</v>
      </c>
      <c r="AU51" s="103">
        <f t="shared" si="27"/>
        <v>-4.576027886040861</v>
      </c>
      <c r="AV51" s="109"/>
      <c r="AW51" s="104">
        <f t="shared" si="12"/>
        <v>-41067.516502994848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45</v>
      </c>
      <c r="F52" s="101">
        <v>4</v>
      </c>
      <c r="G52" s="101">
        <v>1</v>
      </c>
      <c r="H52" s="101">
        <v>40</v>
      </c>
      <c r="I52" s="101">
        <v>218.89</v>
      </c>
      <c r="J52" s="101">
        <f t="shared" si="0"/>
        <v>9850.0499999999993</v>
      </c>
      <c r="K52" s="98">
        <v>108</v>
      </c>
      <c r="L52" s="98">
        <v>5</v>
      </c>
      <c r="M52" s="98">
        <v>1338</v>
      </c>
      <c r="N52" s="98">
        <v>50</v>
      </c>
      <c r="O52" s="189">
        <f t="shared" si="1"/>
        <v>0.7142857142857143</v>
      </c>
      <c r="P52" s="101">
        <f t="shared" si="25"/>
        <v>0.14285714285714285</v>
      </c>
      <c r="Q52" s="102">
        <v>1</v>
      </c>
      <c r="R52" s="102">
        <v>0</v>
      </c>
      <c r="S52" s="101">
        <f t="shared" si="14"/>
        <v>1</v>
      </c>
      <c r="T52" s="102">
        <v>1026</v>
      </c>
      <c r="U52" s="102">
        <v>0</v>
      </c>
      <c r="V52" s="101">
        <f t="shared" si="15"/>
        <v>1026</v>
      </c>
      <c r="W52" s="102">
        <v>1470</v>
      </c>
      <c r="X52" s="102">
        <v>0</v>
      </c>
      <c r="Y52" s="101">
        <f t="shared" si="16"/>
        <v>1470</v>
      </c>
      <c r="Z52" s="101">
        <f t="shared" si="17"/>
        <v>3345</v>
      </c>
      <c r="AA52" s="103">
        <f t="shared" si="18"/>
        <v>1.7879515056467338E-3</v>
      </c>
      <c r="AB52" s="101">
        <f t="shared" si="19"/>
        <v>218.89</v>
      </c>
      <c r="AC52" s="102">
        <v>524.15</v>
      </c>
      <c r="AD52" s="103">
        <f t="shared" si="20"/>
        <v>0.3565646258503401</v>
      </c>
      <c r="AE52" s="102">
        <v>136.03</v>
      </c>
      <c r="AF52" s="102">
        <v>3000</v>
      </c>
      <c r="AG52" s="102"/>
      <c r="AH52" s="102"/>
      <c r="AI52" s="136">
        <f t="shared" si="6"/>
        <v>39.056303106282215</v>
      </c>
      <c r="AJ52" s="102">
        <v>0</v>
      </c>
      <c r="AK52" s="104">
        <f t="shared" si="21"/>
        <v>10.26</v>
      </c>
      <c r="AL52" s="105">
        <f t="shared" si="22"/>
        <v>-2458.386303106282</v>
      </c>
      <c r="AM52" s="106"/>
      <c r="AN52" s="107">
        <f t="shared" si="7"/>
        <v>1470</v>
      </c>
      <c r="AO52" s="108">
        <f t="shared" si="8"/>
        <v>218.89</v>
      </c>
      <c r="AP52" s="108">
        <f t="shared" si="9"/>
        <v>524.15</v>
      </c>
      <c r="AQ52" s="108">
        <f t="shared" si="23"/>
        <v>136.03</v>
      </c>
      <c r="AR52" s="108">
        <f t="shared" si="24"/>
        <v>3000</v>
      </c>
      <c r="AS52" s="108">
        <f t="array" ref="AS52">_xlfn.IFS(S52=0,AL52,S52&lt;0,AL52/-S52,S52&gt;0,AL52/S52)</f>
        <v>-2458.386303106282</v>
      </c>
      <c r="AT52" s="103">
        <f t="shared" si="26"/>
        <v>-1.6723716347661781</v>
      </c>
      <c r="AU52" s="103">
        <f t="shared" si="27"/>
        <v>-11.23114944998073</v>
      </c>
      <c r="AV52" s="109"/>
      <c r="AW52" s="104">
        <f t="shared" si="12"/>
        <v>-110627.38363978268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39</v>
      </c>
      <c r="F53" s="101">
        <v>2</v>
      </c>
      <c r="G53" s="101">
        <v>1</v>
      </c>
      <c r="H53" s="101">
        <v>36</v>
      </c>
      <c r="I53" s="101">
        <v>188.89</v>
      </c>
      <c r="J53" s="101">
        <f t="shared" si="0"/>
        <v>7366.7099999999991</v>
      </c>
      <c r="K53" s="98">
        <v>217</v>
      </c>
      <c r="L53" s="98">
        <v>2</v>
      </c>
      <c r="M53" s="98">
        <v>1140</v>
      </c>
      <c r="N53" s="98">
        <v>0</v>
      </c>
      <c r="O53" s="189">
        <f t="shared" si="1"/>
        <v>0.2857142857142857</v>
      </c>
      <c r="P53" s="101">
        <f t="shared" si="25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79.11</v>
      </c>
      <c r="AF53" s="102">
        <v>1000</v>
      </c>
      <c r="AG53" s="102"/>
      <c r="AH53" s="102"/>
      <c r="AI53" s="136">
        <f t="shared" si="6"/>
        <v>35.150672795653989</v>
      </c>
      <c r="AJ53" s="102">
        <v>0</v>
      </c>
      <c r="AK53" s="104">
        <f t="shared" si="21"/>
        <v>0</v>
      </c>
      <c r="AL53" s="105">
        <f t="shared" si="22"/>
        <v>-1114.2606727956538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3"/>
        <v>79.11</v>
      </c>
      <c r="AR53" s="108">
        <f t="shared" si="24"/>
        <v>0</v>
      </c>
      <c r="AS53" s="108">
        <f t="array" ref="AS53">_xlfn.IFS(S53=0,AL53,S53&lt;0,AL53/-S53,S53&gt;0,AL53/S53)</f>
        <v>-1114.2606727956538</v>
      </c>
      <c r="AT53" s="103">
        <f t="shared" si="26"/>
        <v>0</v>
      </c>
      <c r="AU53" s="103">
        <f t="shared" si="27"/>
        <v>-5.8989923913158657</v>
      </c>
      <c r="AV53" s="109"/>
      <c r="AW53" s="104">
        <f t="shared" si="12"/>
        <v>-43456.166239030499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101"/>
      <c r="G54" s="101"/>
      <c r="H54" s="101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1"/>
        <v>0</v>
      </c>
      <c r="P54" s="101">
        <f t="shared" si="25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6"/>
        <v>13.669706087198776</v>
      </c>
      <c r="AJ54" s="102">
        <v>0</v>
      </c>
      <c r="AK54" s="104">
        <f t="shared" si="21"/>
        <v>0</v>
      </c>
      <c r="AL54" s="105">
        <f t="shared" si="22"/>
        <v>-13.669706087198776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3"/>
        <v>0</v>
      </c>
      <c r="AR54" s="108">
        <f t="shared" si="24"/>
        <v>0</v>
      </c>
      <c r="AS54" s="108">
        <f t="array" ref="AS54">_xlfn.IFS(S54=0,AL54,S54&lt;0,AL54/-S54,S54&gt;0,AL54/S54)</f>
        <v>-13.669706087198776</v>
      </c>
      <c r="AT54" s="103">
        <f t="shared" si="26"/>
        <v>0</v>
      </c>
      <c r="AU54" s="103">
        <f t="shared" si="27"/>
        <v>-6.2450116895238598E-2</v>
      </c>
      <c r="AV54" s="109"/>
      <c r="AW54" s="104">
        <f t="shared" si="12"/>
        <v>-191.37588522078286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23</v>
      </c>
      <c r="F55" s="101">
        <v>5</v>
      </c>
      <c r="G55" s="101">
        <v>1</v>
      </c>
      <c r="H55" s="101">
        <v>17</v>
      </c>
      <c r="I55" s="101">
        <v>218.89</v>
      </c>
      <c r="J55" s="101">
        <f t="shared" si="0"/>
        <v>5034.4699999999993</v>
      </c>
      <c r="K55" s="98">
        <v>51</v>
      </c>
      <c r="L55" s="98">
        <v>7</v>
      </c>
      <c r="M55" s="98">
        <v>1269</v>
      </c>
      <c r="N55" s="98">
        <v>50</v>
      </c>
      <c r="O55" s="189">
        <f t="shared" si="1"/>
        <v>1</v>
      </c>
      <c r="P55" s="101">
        <f t="shared" si="25"/>
        <v>0.14285714285714285</v>
      </c>
      <c r="Q55" s="102">
        <v>1</v>
      </c>
      <c r="R55" s="102">
        <v>0</v>
      </c>
      <c r="S55" s="101">
        <f t="shared" si="14"/>
        <v>1</v>
      </c>
      <c r="T55" s="102">
        <v>976</v>
      </c>
      <c r="U55" s="102">
        <v>0</v>
      </c>
      <c r="V55" s="101">
        <f t="shared" si="15"/>
        <v>976</v>
      </c>
      <c r="W55" s="102">
        <v>1440</v>
      </c>
      <c r="X55" s="102">
        <v>0</v>
      </c>
      <c r="Y55" s="101">
        <f t="shared" si="16"/>
        <v>1440</v>
      </c>
      <c r="Z55" s="101">
        <f t="shared" si="17"/>
        <v>4441.5</v>
      </c>
      <c r="AA55" s="103">
        <f t="shared" si="18"/>
        <v>1.7514626994090453E-3</v>
      </c>
      <c r="AB55" s="101">
        <f t="shared" si="19"/>
        <v>218.89</v>
      </c>
      <c r="AC55" s="102">
        <v>468.29999999999995</v>
      </c>
      <c r="AD55" s="103">
        <f t="shared" si="20"/>
        <v>0.32520833333333332</v>
      </c>
      <c r="AE55" s="102">
        <v>144.34</v>
      </c>
      <c r="AF55" s="102">
        <v>1000</v>
      </c>
      <c r="AG55" s="102"/>
      <c r="AH55" s="102"/>
      <c r="AI55" s="136">
        <f t="shared" si="6"/>
        <v>16.598928820169942</v>
      </c>
      <c r="AJ55" s="102">
        <v>0</v>
      </c>
      <c r="AK55" s="104">
        <f t="shared" si="21"/>
        <v>9.76</v>
      </c>
      <c r="AL55" s="105">
        <f t="shared" si="22"/>
        <v>-417.88892882016978</v>
      </c>
      <c r="AM55" s="106"/>
      <c r="AN55" s="107">
        <f t="shared" si="7"/>
        <v>1440</v>
      </c>
      <c r="AO55" s="108">
        <f t="shared" si="8"/>
        <v>218.89</v>
      </c>
      <c r="AP55" s="108">
        <f t="shared" si="9"/>
        <v>468.29999999999995</v>
      </c>
      <c r="AQ55" s="108">
        <f t="shared" si="23"/>
        <v>144.34</v>
      </c>
      <c r="AR55" s="108">
        <f t="shared" si="24"/>
        <v>1000</v>
      </c>
      <c r="AS55" s="108">
        <f t="array" ref="AS55">_xlfn.IFS(S55=0,AL55,S55&lt;0,AL55/-S55,S55&gt;0,AL55/S55)</f>
        <v>-417.88892882016978</v>
      </c>
      <c r="AT55" s="103">
        <f t="shared" si="26"/>
        <v>-0.29020064501400678</v>
      </c>
      <c r="AU55" s="103">
        <f t="shared" si="27"/>
        <v>-1.9091275472619571</v>
      </c>
      <c r="AV55" s="109"/>
      <c r="AW55" s="104">
        <f t="shared" si="12"/>
        <v>-9611.4453628639058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101"/>
      <c r="G56" s="101"/>
      <c r="H56" s="101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1"/>
        <v>0</v>
      </c>
      <c r="P56" s="101">
        <f t="shared" si="25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6"/>
        <v>38.079895528625158</v>
      </c>
      <c r="AJ56" s="102">
        <v>0</v>
      </c>
      <c r="AK56" s="104">
        <f t="shared" si="21"/>
        <v>0</v>
      </c>
      <c r="AL56" s="105">
        <f t="shared" si="22"/>
        <v>-38.079895528625158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3"/>
        <v>0</v>
      </c>
      <c r="AR56" s="108">
        <f t="shared" si="24"/>
        <v>0</v>
      </c>
      <c r="AS56" s="108">
        <f t="array" ref="AS56">_xlfn.IFS(S56=0,AL56,S56&lt;0,AL56/-S56,S56&gt;0,AL56/S56)</f>
        <v>-38.079895528625158</v>
      </c>
      <c r="AT56" s="103">
        <f t="shared" si="26"/>
        <v>0</v>
      </c>
      <c r="AU56" s="103">
        <f t="shared" si="27"/>
        <v>-0.20159826104412706</v>
      </c>
      <c r="AV56" s="109"/>
      <c r="AW56" s="104">
        <f t="shared" si="12"/>
        <v>-1485.1159256163812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8">AVERAGE(AN3:AN56)</f>
        <v>886.65559640087588</v>
      </c>
      <c r="AO57" s="122">
        <f t="shared" si="28"/>
        <v>160.80574074074084</v>
      </c>
      <c r="AP57" s="122">
        <f t="shared" si="28"/>
        <v>326.63629091055401</v>
      </c>
      <c r="AQ57" s="122">
        <f t="shared" si="28"/>
        <v>134.58513013678399</v>
      </c>
      <c r="AR57" s="122">
        <f t="shared" si="28"/>
        <v>275.73123994714848</v>
      </c>
      <c r="AS57" s="122">
        <f t="shared" si="28"/>
        <v>-127.36943192999522</v>
      </c>
      <c r="AT57" s="123">
        <f t="shared" si="28"/>
        <v>4.7301995769203582E-2</v>
      </c>
      <c r="AU57" s="122">
        <f t="shared" si="28"/>
        <v>-0.21723105041792415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8117</v>
      </c>
      <c r="F58" s="127">
        <f>SUM(F3:F56)</f>
        <v>753</v>
      </c>
      <c r="G58" s="127">
        <f>SUM(G3:G56)</f>
        <v>200</v>
      </c>
      <c r="H58" s="127">
        <f>SUM(H3:H56)</f>
        <v>7164</v>
      </c>
      <c r="I58" s="127"/>
      <c r="J58" s="127">
        <f>SUM(J3:J56)</f>
        <v>1084132.4200000002</v>
      </c>
      <c r="K58" s="127"/>
      <c r="L58" s="127">
        <f>SUM(L3:L56)</f>
        <v>1031</v>
      </c>
      <c r="M58" s="127"/>
      <c r="N58" s="127"/>
      <c r="O58" s="127"/>
      <c r="P58" s="127"/>
      <c r="Q58" s="127">
        <f t="shared" ref="Q58:AC58" si="29">SUM(Q3:Q56)</f>
        <v>649</v>
      </c>
      <c r="R58" s="127">
        <f t="shared" si="29"/>
        <v>-15</v>
      </c>
      <c r="S58" s="127">
        <f t="shared" si="29"/>
        <v>634</v>
      </c>
      <c r="T58" s="127">
        <f t="shared" si="29"/>
        <v>565037.6100000001</v>
      </c>
      <c r="U58" s="127">
        <f t="shared" si="29"/>
        <v>-13075</v>
      </c>
      <c r="V58" s="127">
        <f t="shared" si="29"/>
        <v>551962.61000000022</v>
      </c>
      <c r="W58" s="127">
        <f t="shared" si="29"/>
        <v>842036.95000000007</v>
      </c>
      <c r="X58" s="127">
        <f t="shared" si="29"/>
        <v>-19867</v>
      </c>
      <c r="Y58" s="127">
        <f t="shared" si="29"/>
        <v>822169.95000000007</v>
      </c>
      <c r="Z58" s="127">
        <f t="shared" si="29"/>
        <v>838855.74000000022</v>
      </c>
      <c r="AA58" s="128">
        <f t="shared" si="29"/>
        <v>1</v>
      </c>
      <c r="AB58" s="129">
        <f t="shared" si="29"/>
        <v>84927.50999999998</v>
      </c>
      <c r="AC58" s="129">
        <f t="shared" si="29"/>
        <v>310403.89999999997</v>
      </c>
      <c r="AD58" s="128">
        <f>AC58/Y58</f>
        <v>0.37754225875076064</v>
      </c>
      <c r="AE58" s="127">
        <f t="shared" ref="AE58:AL58" si="30">SUM(AE3:AE56)</f>
        <v>91879.099999999977</v>
      </c>
      <c r="AF58" s="127">
        <f t="shared" si="30"/>
        <v>104265</v>
      </c>
      <c r="AG58" s="127">
        <f t="shared" si="30"/>
        <v>0</v>
      </c>
      <c r="AH58" s="127">
        <f t="shared" si="30"/>
        <v>0</v>
      </c>
      <c r="AI58" s="127">
        <f t="shared" si="30"/>
        <v>6994.9838863351461</v>
      </c>
      <c r="AJ58" s="127">
        <f t="shared" si="30"/>
        <v>30</v>
      </c>
      <c r="AK58" s="127">
        <f t="shared" si="30"/>
        <v>5519.6260999999995</v>
      </c>
      <c r="AL58" s="127">
        <f t="shared" si="30"/>
        <v>218149.83001366496</v>
      </c>
      <c r="AM58" s="130"/>
      <c r="AN58" s="127"/>
      <c r="AO58" s="127"/>
      <c r="AP58" s="127"/>
      <c r="AQ58" s="127"/>
      <c r="AR58" s="127">
        <f>(AF58+AG58)/Q58</f>
        <v>160.65485362095532</v>
      </c>
      <c r="AS58" s="127"/>
      <c r="AT58" s="127"/>
      <c r="AU58" s="127"/>
      <c r="AV58" s="131"/>
      <c r="AW58" s="127">
        <f>SUM(AW3:AW6)</f>
        <v>2004489.0258869361</v>
      </c>
    </row>
    <row r="59" spans="1:49" s="132" customFormat="1">
      <c r="A59" s="448" t="s">
        <v>319</v>
      </c>
      <c r="B59" s="449"/>
      <c r="C59" s="450"/>
      <c r="D59" s="450"/>
      <c r="E59" s="450">
        <f>SUM(E3:E8)</f>
        <v>6626</v>
      </c>
      <c r="F59" s="450">
        <f>SUM(F3:F8)</f>
        <v>515</v>
      </c>
      <c r="G59" s="450">
        <f>SUM(G3:G8)</f>
        <v>129</v>
      </c>
      <c r="H59" s="450">
        <f>SUM(H3:H8)</f>
        <v>5982</v>
      </c>
      <c r="I59" s="450"/>
      <c r="J59" s="450">
        <f>SUM(J3:J8)</f>
        <v>839999.37</v>
      </c>
      <c r="K59" s="450"/>
      <c r="L59" s="450">
        <f>SUM(L3:L8)</f>
        <v>712</v>
      </c>
      <c r="M59" s="450"/>
      <c r="N59" s="450"/>
      <c r="O59" s="450"/>
      <c r="P59" s="450"/>
      <c r="Q59" s="450">
        <f t="shared" ref="Q59:AC59" si="31">SUM(Q3:Q8)</f>
        <v>475</v>
      </c>
      <c r="R59" s="450">
        <f t="shared" si="31"/>
        <v>-10</v>
      </c>
      <c r="S59" s="450">
        <f t="shared" si="31"/>
        <v>465</v>
      </c>
      <c r="T59" s="450">
        <f t="shared" si="31"/>
        <v>410987.97000000009</v>
      </c>
      <c r="U59" s="450">
        <f t="shared" si="31"/>
        <v>-8507</v>
      </c>
      <c r="V59" s="450">
        <f t="shared" si="31"/>
        <v>402480.97000000009</v>
      </c>
      <c r="W59" s="450">
        <f t="shared" si="31"/>
        <v>615994.65000000014</v>
      </c>
      <c r="X59" s="450">
        <f t="shared" si="31"/>
        <v>-12994</v>
      </c>
      <c r="Y59" s="450">
        <f t="shared" si="31"/>
        <v>603000.65000000014</v>
      </c>
      <c r="Z59" s="450">
        <f t="shared" si="31"/>
        <v>603436.42000000004</v>
      </c>
      <c r="AA59" s="451">
        <f t="shared" si="31"/>
        <v>0.73342579596833968</v>
      </c>
      <c r="AB59" s="452">
        <f t="shared" si="31"/>
        <v>58987.17</v>
      </c>
      <c r="AC59" s="452">
        <f t="shared" si="31"/>
        <v>228321.02999999991</v>
      </c>
      <c r="AD59" s="451">
        <f>AC59/Y59</f>
        <v>0.37864143264190486</v>
      </c>
      <c r="AE59" s="450">
        <f t="shared" ref="AE59:AL59" si="32">SUM(AE3:AE8)</f>
        <v>63078.869999999959</v>
      </c>
      <c r="AF59" s="450">
        <f t="shared" si="32"/>
        <v>66266</v>
      </c>
      <c r="AG59" s="450">
        <f t="shared" si="32"/>
        <v>0</v>
      </c>
      <c r="AH59" s="450">
        <f t="shared" si="32"/>
        <v>0</v>
      </c>
      <c r="AI59" s="450">
        <f t="shared" si="32"/>
        <v>5840.8701295445053</v>
      </c>
      <c r="AJ59" s="450">
        <f t="shared" si="32"/>
        <v>30</v>
      </c>
      <c r="AK59" s="450">
        <f t="shared" si="32"/>
        <v>4024.8097000000007</v>
      </c>
      <c r="AL59" s="450">
        <f t="shared" si="32"/>
        <v>176451.90017045563</v>
      </c>
      <c r="AM59" s="453"/>
      <c r="AN59" s="450"/>
      <c r="AO59" s="450"/>
      <c r="AP59" s="450"/>
      <c r="AQ59" s="450"/>
      <c r="AR59" s="450">
        <f>(AF59+AG59)/Q59</f>
        <v>139.50736842105263</v>
      </c>
      <c r="AS59" s="450"/>
      <c r="AT59" s="450"/>
      <c r="AU59" s="450"/>
      <c r="AV59" s="454"/>
      <c r="AW59" s="450">
        <f>SUM(AW3:AW7)</f>
        <v>2135850.1363672595</v>
      </c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33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34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35">L60/7</f>
        <v>0</v>
      </c>
      <c r="P60" s="101">
        <f t="shared" ref="P60:P66" si="36">S60/7</f>
        <v>0</v>
      </c>
      <c r="Q60" s="102">
        <v>0</v>
      </c>
      <c r="R60" s="102">
        <v>0</v>
      </c>
      <c r="S60" s="101">
        <f t="shared" ref="S60" si="37">Q60+R60</f>
        <v>0</v>
      </c>
      <c r="T60" s="102">
        <v>0</v>
      </c>
      <c r="U60" s="102">
        <v>0</v>
      </c>
      <c r="V60" s="101">
        <f t="shared" ref="V60" si="38">T60+U60</f>
        <v>0</v>
      </c>
      <c r="W60" s="102">
        <v>0</v>
      </c>
      <c r="X60" s="102">
        <v>0</v>
      </c>
      <c r="Y60" s="101">
        <f t="shared" ref="Y60" si="39">W60+X60</f>
        <v>0</v>
      </c>
      <c r="Z60" s="101">
        <f t="shared" ref="Z60" si="40">L60*M60*N60/100</f>
        <v>0</v>
      </c>
      <c r="AA60" s="103">
        <f t="shared" ref="AA60" si="41">Y60/$Y$70</f>
        <v>0</v>
      </c>
      <c r="AB60" s="101">
        <f t="shared" ref="AB60" si="42">S60*I60</f>
        <v>0</v>
      </c>
      <c r="AC60" s="102">
        <v>0</v>
      </c>
      <c r="AD60" s="103">
        <f t="shared" ref="AD60" si="43">IF(Y60=0,0,AC60/Y60)</f>
        <v>0</v>
      </c>
      <c r="AE60" s="102">
        <v>0</v>
      </c>
      <c r="AF60" s="102">
        <v>0</v>
      </c>
      <c r="AG60" s="102"/>
      <c r="AH60" s="102"/>
      <c r="AI60" s="136">
        <f t="shared" ref="AI60:AI66" si="44">IFERROR($AI$70*H60/$H$70,0)</f>
        <v>0</v>
      </c>
      <c r="AJ60" s="102">
        <v>0</v>
      </c>
      <c r="AK60" s="104">
        <f t="shared" ref="AK60:AK66" si="45">V60*1%</f>
        <v>0</v>
      </c>
      <c r="AL60" s="105">
        <f t="shared" ref="AL60:AL66" si="46">Y60-AB60-AC60-AE60-AF60-AG60-AH60-AI60-AK60-AJ60</f>
        <v>0</v>
      </c>
      <c r="AM60" s="106"/>
      <c r="AN60" s="107">
        <f t="shared" ref="AN60:AN66" si="47">IF(S60=0,0,Y60/S60)</f>
        <v>0</v>
      </c>
      <c r="AO60" s="108">
        <f t="shared" ref="AO60:AO66" si="48">I60</f>
        <v>533.55999999999995</v>
      </c>
      <c r="AP60" s="108">
        <f t="shared" ref="AP60:AP66" si="49">IF(S60=0,0,AC60/S60)</f>
        <v>0</v>
      </c>
      <c r="AQ60" s="108">
        <f t="shared" ref="AQ60:AQ66" si="50">IF(Q60=0,AE60/1,AE60/Q60)</f>
        <v>0</v>
      </c>
      <c r="AR60" s="108">
        <f t="shared" ref="AR60:AR66" si="51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52">IF(AN60=0,0,AS60/AN60)</f>
        <v>0</v>
      </c>
      <c r="AU60" s="103">
        <f t="shared" ref="AU60:AU66" si="53">IF(AO60=0,0,AS60/AO60)</f>
        <v>0</v>
      </c>
      <c r="AV60" s="109"/>
      <c r="AW60" s="104">
        <f t="shared" ref="AW60:AW66" si="54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33"/>
        <v>2</v>
      </c>
      <c r="F61" s="101" t="s">
        <v>142</v>
      </c>
      <c r="G61" s="101" t="s">
        <v>142</v>
      </c>
      <c r="H61" s="101">
        <v>2</v>
      </c>
      <c r="I61" s="101">
        <v>533.55999999999995</v>
      </c>
      <c r="J61" s="101">
        <f t="shared" si="34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35"/>
        <v>0</v>
      </c>
      <c r="P61" s="101">
        <f t="shared" si="36"/>
        <v>0</v>
      </c>
      <c r="Q61" s="102">
        <v>0</v>
      </c>
      <c r="R61" s="102">
        <v>0</v>
      </c>
      <c r="S61" s="101">
        <f t="shared" ref="S61:S66" si="55">Q61+R61</f>
        <v>0</v>
      </c>
      <c r="T61" s="102">
        <v>0</v>
      </c>
      <c r="U61" s="102">
        <v>0</v>
      </c>
      <c r="V61" s="101">
        <f t="shared" ref="V61:V66" si="56">T61+U61</f>
        <v>0</v>
      </c>
      <c r="W61" s="102">
        <v>0</v>
      </c>
      <c r="X61" s="102">
        <v>0</v>
      </c>
      <c r="Y61" s="101">
        <f t="shared" ref="Y61:Y66" si="57">W61+X61</f>
        <v>0</v>
      </c>
      <c r="Z61" s="101">
        <f t="shared" ref="Z61:Z66" si="58">L61*M61*N61/100</f>
        <v>0</v>
      </c>
      <c r="AA61" s="103">
        <f t="shared" ref="AA61:AA66" si="59">Y61/$Y$70</f>
        <v>0</v>
      </c>
      <c r="AB61" s="101">
        <f t="shared" ref="AB61:AB66" si="60">S61*I61</f>
        <v>0</v>
      </c>
      <c r="AC61" s="102">
        <v>0</v>
      </c>
      <c r="AD61" s="103">
        <f t="shared" ref="AD61:AD66" si="61">IF(Y61=0,0,AC61/Y61)</f>
        <v>0</v>
      </c>
      <c r="AE61" s="102">
        <v>0</v>
      </c>
      <c r="AF61" s="102">
        <v>0</v>
      </c>
      <c r="AG61" s="102"/>
      <c r="AH61" s="102"/>
      <c r="AI61" s="136">
        <f t="shared" si="44"/>
        <v>1.9528151553141107</v>
      </c>
      <c r="AJ61" s="102">
        <v>0</v>
      </c>
      <c r="AK61" s="104">
        <f t="shared" si="45"/>
        <v>0</v>
      </c>
      <c r="AL61" s="105">
        <f t="shared" si="46"/>
        <v>-1.9528151553141107</v>
      </c>
      <c r="AM61" s="106"/>
      <c r="AN61" s="107">
        <f t="shared" si="47"/>
        <v>0</v>
      </c>
      <c r="AO61" s="108">
        <f t="shared" si="48"/>
        <v>533.55999999999995</v>
      </c>
      <c r="AP61" s="108">
        <f t="shared" si="49"/>
        <v>0</v>
      </c>
      <c r="AQ61" s="108">
        <f t="shared" si="50"/>
        <v>0</v>
      </c>
      <c r="AR61" s="108">
        <f t="shared" si="51"/>
        <v>0</v>
      </c>
      <c r="AS61" s="108">
        <f t="array" ref="AS61">_xlfn.IFS(S61=0,AL61,S61&lt;0,AL61/-S61,S61&gt;0,AL61/S61)</f>
        <v>-1.9528151553141107</v>
      </c>
      <c r="AT61" s="103">
        <f t="shared" si="52"/>
        <v>0</v>
      </c>
      <c r="AU61" s="103">
        <f t="shared" si="53"/>
        <v>-3.6599729277196772E-3</v>
      </c>
      <c r="AV61" s="109"/>
      <c r="AW61" s="104">
        <f t="shared" si="54"/>
        <v>-3.9056303106282213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33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34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35"/>
        <v>0</v>
      </c>
      <c r="P62" s="101">
        <f t="shared" si="36"/>
        <v>0</v>
      </c>
      <c r="Q62" s="102">
        <v>0</v>
      </c>
      <c r="R62" s="102">
        <v>0</v>
      </c>
      <c r="S62" s="101">
        <f t="shared" si="55"/>
        <v>0</v>
      </c>
      <c r="T62" s="102">
        <v>0</v>
      </c>
      <c r="U62" s="102">
        <v>0</v>
      </c>
      <c r="V62" s="101">
        <f t="shared" si="56"/>
        <v>0</v>
      </c>
      <c r="W62" s="102">
        <v>0</v>
      </c>
      <c r="X62" s="102">
        <v>0</v>
      </c>
      <c r="Y62" s="101">
        <f t="shared" si="57"/>
        <v>0</v>
      </c>
      <c r="Z62" s="101">
        <f t="shared" si="58"/>
        <v>0</v>
      </c>
      <c r="AA62" s="103">
        <f t="shared" si="59"/>
        <v>0</v>
      </c>
      <c r="AB62" s="101">
        <f t="shared" si="60"/>
        <v>0</v>
      </c>
      <c r="AC62" s="102">
        <v>0</v>
      </c>
      <c r="AD62" s="103">
        <f t="shared" si="61"/>
        <v>0</v>
      </c>
      <c r="AE62" s="102">
        <v>0</v>
      </c>
      <c r="AF62" s="102">
        <v>0</v>
      </c>
      <c r="AG62" s="102"/>
      <c r="AH62" s="102"/>
      <c r="AI62" s="136">
        <f t="shared" si="44"/>
        <v>0</v>
      </c>
      <c r="AJ62" s="102">
        <v>0</v>
      </c>
      <c r="AK62" s="104">
        <f t="shared" si="45"/>
        <v>0</v>
      </c>
      <c r="AL62" s="105">
        <f t="shared" si="46"/>
        <v>0</v>
      </c>
      <c r="AM62" s="106"/>
      <c r="AN62" s="107">
        <f t="shared" si="47"/>
        <v>0</v>
      </c>
      <c r="AO62" s="108">
        <f t="shared" si="48"/>
        <v>533.55999999999995</v>
      </c>
      <c r="AP62" s="108">
        <f t="shared" si="49"/>
        <v>0</v>
      </c>
      <c r="AQ62" s="108">
        <f t="shared" si="50"/>
        <v>0</v>
      </c>
      <c r="AR62" s="108">
        <f t="shared" si="51"/>
        <v>0</v>
      </c>
      <c r="AS62" s="108">
        <f t="array" ref="AS62">_xlfn.IFS(S62=0,AL62,S62&lt;0,AL62/-S62,S62&gt;0,AL62/S62)</f>
        <v>0</v>
      </c>
      <c r="AT62" s="103">
        <f t="shared" si="52"/>
        <v>0</v>
      </c>
      <c r="AU62" s="103">
        <f t="shared" si="53"/>
        <v>0</v>
      </c>
      <c r="AV62" s="109"/>
      <c r="AW62" s="104">
        <f t="shared" si="54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33"/>
        <v>1</v>
      </c>
      <c r="F63" s="101" t="s">
        <v>142</v>
      </c>
      <c r="G63" s="101" t="s">
        <v>142</v>
      </c>
      <c r="H63" s="101">
        <v>1</v>
      </c>
      <c r="I63" s="101">
        <v>326.89</v>
      </c>
      <c r="J63" s="101">
        <f t="shared" si="34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35"/>
        <v>0</v>
      </c>
      <c r="P63" s="101">
        <f t="shared" si="36"/>
        <v>0</v>
      </c>
      <c r="Q63" s="102">
        <v>0</v>
      </c>
      <c r="R63" s="102">
        <v>0</v>
      </c>
      <c r="S63" s="101">
        <f t="shared" si="55"/>
        <v>0</v>
      </c>
      <c r="T63" s="102">
        <v>0</v>
      </c>
      <c r="U63" s="102">
        <v>0</v>
      </c>
      <c r="V63" s="101">
        <f t="shared" si="56"/>
        <v>0</v>
      </c>
      <c r="W63" s="102">
        <v>0</v>
      </c>
      <c r="X63" s="102">
        <v>0</v>
      </c>
      <c r="Y63" s="101">
        <f t="shared" si="57"/>
        <v>0</v>
      </c>
      <c r="Z63" s="101">
        <f t="shared" si="58"/>
        <v>0</v>
      </c>
      <c r="AA63" s="103">
        <f t="shared" si="59"/>
        <v>0</v>
      </c>
      <c r="AB63" s="101">
        <f t="shared" si="60"/>
        <v>0</v>
      </c>
      <c r="AC63" s="102">
        <v>0</v>
      </c>
      <c r="AD63" s="103">
        <f t="shared" si="61"/>
        <v>0</v>
      </c>
      <c r="AE63" s="102">
        <v>0</v>
      </c>
      <c r="AF63" s="102">
        <v>0</v>
      </c>
      <c r="AG63" s="102"/>
      <c r="AH63" s="102"/>
      <c r="AI63" s="136">
        <f t="shared" si="44"/>
        <v>0.97640757765705533</v>
      </c>
      <c r="AJ63" s="102">
        <v>0</v>
      </c>
      <c r="AK63" s="104">
        <f t="shared" si="45"/>
        <v>0</v>
      </c>
      <c r="AL63" s="105">
        <f t="shared" si="46"/>
        <v>-0.97640757765705533</v>
      </c>
      <c r="AM63" s="106"/>
      <c r="AN63" s="107">
        <f t="shared" si="47"/>
        <v>0</v>
      </c>
      <c r="AO63" s="108">
        <f t="shared" si="48"/>
        <v>326.89</v>
      </c>
      <c r="AP63" s="108">
        <f t="shared" si="49"/>
        <v>0</v>
      </c>
      <c r="AQ63" s="108">
        <f t="shared" si="50"/>
        <v>0</v>
      </c>
      <c r="AR63" s="108">
        <f t="shared" si="51"/>
        <v>0</v>
      </c>
      <c r="AS63" s="108">
        <f t="array" ref="AS63">_xlfn.IFS(S63=0,AL63,S63&lt;0,AL63/-S63,S63&gt;0,AL63/S63)</f>
        <v>-0.97640757765705533</v>
      </c>
      <c r="AT63" s="103">
        <f t="shared" si="52"/>
        <v>0</v>
      </c>
      <c r="AU63" s="103">
        <f t="shared" si="53"/>
        <v>-2.9869606829730348E-3</v>
      </c>
      <c r="AV63" s="109"/>
      <c r="AW63" s="104">
        <f t="shared" si="54"/>
        <v>-0.97640757765705533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33"/>
        <v>8</v>
      </c>
      <c r="F64" s="101" t="s">
        <v>142</v>
      </c>
      <c r="G64" s="101" t="s">
        <v>142</v>
      </c>
      <c r="H64" s="101">
        <v>8</v>
      </c>
      <c r="I64" s="101">
        <v>326.89</v>
      </c>
      <c r="J64" s="101">
        <f t="shared" si="34"/>
        <v>2615.12</v>
      </c>
      <c r="K64" s="98">
        <v>999</v>
      </c>
      <c r="L64" s="98">
        <v>0</v>
      </c>
      <c r="M64" s="98">
        <v>0</v>
      </c>
      <c r="N64" s="98">
        <v>0</v>
      </c>
      <c r="O64" s="101">
        <f t="shared" si="35"/>
        <v>0</v>
      </c>
      <c r="P64" s="101">
        <f t="shared" si="36"/>
        <v>0</v>
      </c>
      <c r="Q64" s="102">
        <v>0</v>
      </c>
      <c r="R64" s="102">
        <v>0</v>
      </c>
      <c r="S64" s="101">
        <f t="shared" si="55"/>
        <v>0</v>
      </c>
      <c r="T64" s="102">
        <v>0</v>
      </c>
      <c r="U64" s="102">
        <v>0</v>
      </c>
      <c r="V64" s="101">
        <f t="shared" si="56"/>
        <v>0</v>
      </c>
      <c r="W64" s="102">
        <v>0</v>
      </c>
      <c r="X64" s="102">
        <v>0</v>
      </c>
      <c r="Y64" s="101">
        <f t="shared" si="57"/>
        <v>0</v>
      </c>
      <c r="Z64" s="101">
        <f t="shared" si="58"/>
        <v>0</v>
      </c>
      <c r="AA64" s="103">
        <f t="shared" si="59"/>
        <v>0</v>
      </c>
      <c r="AB64" s="101">
        <f t="shared" si="60"/>
        <v>0</v>
      </c>
      <c r="AC64" s="102">
        <v>0</v>
      </c>
      <c r="AD64" s="103">
        <f t="shared" si="61"/>
        <v>0</v>
      </c>
      <c r="AE64" s="102">
        <v>0</v>
      </c>
      <c r="AF64" s="102">
        <v>0</v>
      </c>
      <c r="AG64" s="102"/>
      <c r="AH64" s="102"/>
      <c r="AI64" s="136">
        <f t="shared" si="44"/>
        <v>7.8112606212564426</v>
      </c>
      <c r="AJ64" s="102">
        <v>0</v>
      </c>
      <c r="AK64" s="104">
        <f t="shared" si="45"/>
        <v>0</v>
      </c>
      <c r="AL64" s="105">
        <f t="shared" si="46"/>
        <v>-7.8112606212564426</v>
      </c>
      <c r="AM64" s="106"/>
      <c r="AN64" s="107">
        <f t="shared" si="47"/>
        <v>0</v>
      </c>
      <c r="AO64" s="108">
        <f t="shared" si="48"/>
        <v>326.89</v>
      </c>
      <c r="AP64" s="108">
        <f t="shared" si="49"/>
        <v>0</v>
      </c>
      <c r="AQ64" s="108">
        <f t="shared" si="50"/>
        <v>0</v>
      </c>
      <c r="AR64" s="108">
        <f t="shared" si="51"/>
        <v>0</v>
      </c>
      <c r="AS64" s="108">
        <f t="array" ref="AS64">_xlfn.IFS(S64=0,AL64,S64&lt;0,AL64/-S64,S64&gt;0,AL64/S64)</f>
        <v>-7.8112606212564426</v>
      </c>
      <c r="AT64" s="103">
        <f t="shared" si="52"/>
        <v>0</v>
      </c>
      <c r="AU64" s="103">
        <f t="shared" si="53"/>
        <v>-2.3895685463784278E-2</v>
      </c>
      <c r="AV64" s="109"/>
      <c r="AW64" s="104">
        <f t="shared" si="54"/>
        <v>-62.490084970051541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33"/>
        <v>3</v>
      </c>
      <c r="F65" s="101" t="s">
        <v>142</v>
      </c>
      <c r="G65" s="101" t="s">
        <v>142</v>
      </c>
      <c r="H65" s="101">
        <v>3</v>
      </c>
      <c r="I65" s="101">
        <v>326.89</v>
      </c>
      <c r="J65" s="101">
        <f t="shared" si="34"/>
        <v>980.67</v>
      </c>
      <c r="K65" s="98">
        <v>999</v>
      </c>
      <c r="L65" s="98">
        <v>0</v>
      </c>
      <c r="M65" s="98">
        <v>0</v>
      </c>
      <c r="N65" s="98">
        <v>0</v>
      </c>
      <c r="O65" s="101">
        <f t="shared" si="35"/>
        <v>0</v>
      </c>
      <c r="P65" s="101">
        <f t="shared" si="36"/>
        <v>0</v>
      </c>
      <c r="Q65" s="102">
        <v>0</v>
      </c>
      <c r="R65" s="102">
        <v>0</v>
      </c>
      <c r="S65" s="101">
        <f t="shared" si="55"/>
        <v>0</v>
      </c>
      <c r="T65" s="102">
        <v>0</v>
      </c>
      <c r="U65" s="102">
        <v>0</v>
      </c>
      <c r="V65" s="101">
        <f t="shared" si="56"/>
        <v>0</v>
      </c>
      <c r="W65" s="102">
        <v>0</v>
      </c>
      <c r="X65" s="102">
        <v>0</v>
      </c>
      <c r="Y65" s="101">
        <f t="shared" si="57"/>
        <v>0</v>
      </c>
      <c r="Z65" s="101">
        <f t="shared" si="58"/>
        <v>0</v>
      </c>
      <c r="AA65" s="103">
        <f t="shared" si="59"/>
        <v>0</v>
      </c>
      <c r="AB65" s="101">
        <f t="shared" si="60"/>
        <v>0</v>
      </c>
      <c r="AC65" s="102">
        <v>0</v>
      </c>
      <c r="AD65" s="103">
        <f t="shared" si="61"/>
        <v>0</v>
      </c>
      <c r="AE65" s="102">
        <v>148.68</v>
      </c>
      <c r="AF65" s="102">
        <v>0</v>
      </c>
      <c r="AG65" s="102"/>
      <c r="AH65" s="102"/>
      <c r="AI65" s="136">
        <f t="shared" si="44"/>
        <v>2.9292227329711658</v>
      </c>
      <c r="AJ65" s="102">
        <v>0</v>
      </c>
      <c r="AK65" s="104">
        <f t="shared" si="45"/>
        <v>0</v>
      </c>
      <c r="AL65" s="105">
        <f t="shared" si="46"/>
        <v>-151.60922273297118</v>
      </c>
      <c r="AM65" s="106"/>
      <c r="AN65" s="107">
        <f t="shared" si="47"/>
        <v>0</v>
      </c>
      <c r="AO65" s="108">
        <f t="shared" si="48"/>
        <v>326.89</v>
      </c>
      <c r="AP65" s="108">
        <f t="shared" si="49"/>
        <v>0</v>
      </c>
      <c r="AQ65" s="108">
        <f t="shared" si="50"/>
        <v>148.68</v>
      </c>
      <c r="AR65" s="108">
        <f t="shared" si="51"/>
        <v>0</v>
      </c>
      <c r="AS65" s="108">
        <f t="array" ref="AS65">_xlfn.IFS(S65=0,AL65,S65&lt;0,AL65/-S65,S65&gt;0,AL65/S65)</f>
        <v>-151.60922273297118</v>
      </c>
      <c r="AT65" s="103">
        <f t="shared" si="52"/>
        <v>0</v>
      </c>
      <c r="AU65" s="103">
        <f t="shared" si="53"/>
        <v>-0.46379278268827795</v>
      </c>
      <c r="AV65" s="109"/>
      <c r="AW65" s="104">
        <f t="shared" si="54"/>
        <v>-454.82766819891356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33"/>
        <v>1</v>
      </c>
      <c r="F66" s="101" t="s">
        <v>142</v>
      </c>
      <c r="G66" s="101" t="s">
        <v>142</v>
      </c>
      <c r="H66" s="101">
        <v>1</v>
      </c>
      <c r="I66" s="101">
        <v>326.89</v>
      </c>
      <c r="J66" s="101">
        <f t="shared" si="34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35"/>
        <v>0</v>
      </c>
      <c r="P66" s="101">
        <f t="shared" si="36"/>
        <v>0</v>
      </c>
      <c r="Q66" s="102">
        <v>0</v>
      </c>
      <c r="R66" s="102">
        <v>0</v>
      </c>
      <c r="S66" s="101">
        <f t="shared" si="55"/>
        <v>0</v>
      </c>
      <c r="T66" s="102">
        <v>0</v>
      </c>
      <c r="U66" s="102">
        <v>0</v>
      </c>
      <c r="V66" s="101">
        <f t="shared" si="56"/>
        <v>0</v>
      </c>
      <c r="W66" s="102">
        <v>0</v>
      </c>
      <c r="X66" s="102">
        <v>0</v>
      </c>
      <c r="Y66" s="101">
        <f t="shared" si="57"/>
        <v>0</v>
      </c>
      <c r="Z66" s="101">
        <f t="shared" si="58"/>
        <v>0</v>
      </c>
      <c r="AA66" s="103">
        <f t="shared" si="59"/>
        <v>0</v>
      </c>
      <c r="AB66" s="101">
        <f t="shared" si="60"/>
        <v>0</v>
      </c>
      <c r="AC66" s="102">
        <v>0</v>
      </c>
      <c r="AD66" s="103">
        <f t="shared" si="61"/>
        <v>0</v>
      </c>
      <c r="AE66" s="102">
        <v>0</v>
      </c>
      <c r="AF66" s="102">
        <v>0</v>
      </c>
      <c r="AG66" s="102"/>
      <c r="AH66" s="102"/>
      <c r="AI66" s="136">
        <f t="shared" si="44"/>
        <v>0.97640757765705533</v>
      </c>
      <c r="AJ66" s="102">
        <v>0</v>
      </c>
      <c r="AK66" s="104">
        <f t="shared" si="45"/>
        <v>0</v>
      </c>
      <c r="AL66" s="105">
        <f t="shared" si="46"/>
        <v>-0.97640757765705533</v>
      </c>
      <c r="AM66" s="106"/>
      <c r="AN66" s="107">
        <f t="shared" si="47"/>
        <v>0</v>
      </c>
      <c r="AO66" s="108">
        <f t="shared" si="48"/>
        <v>326.89</v>
      </c>
      <c r="AP66" s="108">
        <f t="shared" si="49"/>
        <v>0</v>
      </c>
      <c r="AQ66" s="108">
        <f t="shared" si="50"/>
        <v>0</v>
      </c>
      <c r="AR66" s="108">
        <f t="shared" si="51"/>
        <v>0</v>
      </c>
      <c r="AS66" s="108">
        <f t="array" ref="AS66">_xlfn.IFS(S66=0,AL66,S66&lt;0,AL66/-S66,S66&gt;0,AL66/S66)</f>
        <v>-0.97640757765705533</v>
      </c>
      <c r="AT66" s="103">
        <f t="shared" si="52"/>
        <v>0</v>
      </c>
      <c r="AU66" s="103">
        <f t="shared" si="53"/>
        <v>-2.9869606829730348E-3</v>
      </c>
      <c r="AV66" s="109"/>
      <c r="AW66" s="104">
        <f t="shared" si="54"/>
        <v>-0.97640757765705533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62">AVERAGE(AN60:AN66)</f>
        <v>0</v>
      </c>
      <c r="AO67" s="145">
        <f t="shared" si="62"/>
        <v>415.46285714285705</v>
      </c>
      <c r="AP67" s="145">
        <f t="shared" si="62"/>
        <v>0</v>
      </c>
      <c r="AQ67" s="145">
        <f t="shared" si="62"/>
        <v>21.240000000000002</v>
      </c>
      <c r="AR67" s="145">
        <f t="shared" si="62"/>
        <v>0</v>
      </c>
      <c r="AS67" s="145">
        <f t="shared" si="62"/>
        <v>-23.332301952122265</v>
      </c>
      <c r="AT67" s="146">
        <f t="shared" si="62"/>
        <v>0</v>
      </c>
      <c r="AU67" s="146">
        <f t="shared" si="62"/>
        <v>-7.1046051777961139E-2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0</v>
      </c>
      <c r="G68" s="149">
        <f>SUM(G60:G66)</f>
        <v>0</v>
      </c>
      <c r="H68" s="149">
        <f>SUM(H60:H66)</f>
        <v>15</v>
      </c>
      <c r="I68" s="149"/>
      <c r="J68" s="149">
        <f>SUM(J60:J66)</f>
        <v>5316.69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63">SUM(Q60:Q66)</f>
        <v>0</v>
      </c>
      <c r="R68" s="149">
        <f t="shared" si="63"/>
        <v>0</v>
      </c>
      <c r="S68" s="149">
        <f t="shared" si="63"/>
        <v>0</v>
      </c>
      <c r="T68" s="149">
        <f t="shared" si="63"/>
        <v>0</v>
      </c>
      <c r="U68" s="149">
        <f t="shared" si="63"/>
        <v>0</v>
      </c>
      <c r="V68" s="149">
        <f t="shared" si="63"/>
        <v>0</v>
      </c>
      <c r="W68" s="149">
        <f t="shared" si="63"/>
        <v>0</v>
      </c>
      <c r="X68" s="149">
        <f t="shared" si="63"/>
        <v>0</v>
      </c>
      <c r="Y68" s="149">
        <f t="shared" si="63"/>
        <v>0</v>
      </c>
      <c r="Z68" s="149">
        <f t="shared" si="63"/>
        <v>0</v>
      </c>
      <c r="AA68" s="150">
        <f t="shared" si="63"/>
        <v>0</v>
      </c>
      <c r="AB68" s="151">
        <f t="shared" si="63"/>
        <v>0</v>
      </c>
      <c r="AC68" s="149">
        <f t="shared" si="63"/>
        <v>0</v>
      </c>
      <c r="AD68" s="150" t="e">
        <f>AC68/Y68</f>
        <v>#DIV/0!</v>
      </c>
      <c r="AE68" s="149">
        <f t="shared" ref="AE68:AL68" si="64">SUM(AE60:AE66)</f>
        <v>148.68</v>
      </c>
      <c r="AF68" s="149">
        <f t="shared" si="64"/>
        <v>0</v>
      </c>
      <c r="AG68" s="149">
        <f t="shared" si="64"/>
        <v>0</v>
      </c>
      <c r="AH68" s="149">
        <f t="shared" si="64"/>
        <v>0</v>
      </c>
      <c r="AI68" s="152">
        <f t="shared" si="64"/>
        <v>14.646113664855829</v>
      </c>
      <c r="AJ68" s="149">
        <f t="shared" si="64"/>
        <v>0</v>
      </c>
      <c r="AK68" s="149">
        <f t="shared" si="64"/>
        <v>0</v>
      </c>
      <c r="AL68" s="149">
        <f t="shared" si="64"/>
        <v>-163.32611366485585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-523.17619863490745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26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5">E58+E68</f>
        <v>8132</v>
      </c>
      <c r="F70" s="172">
        <f t="shared" si="65"/>
        <v>753</v>
      </c>
      <c r="G70" s="172">
        <f t="shared" si="65"/>
        <v>200</v>
      </c>
      <c r="H70" s="172">
        <f t="shared" si="65"/>
        <v>7179</v>
      </c>
      <c r="I70" s="172">
        <f t="shared" si="65"/>
        <v>0</v>
      </c>
      <c r="J70" s="172">
        <f t="shared" si="65"/>
        <v>1089449.1100000001</v>
      </c>
      <c r="K70" s="172">
        <f t="shared" si="65"/>
        <v>0</v>
      </c>
      <c r="L70" s="172">
        <f t="shared" si="65"/>
        <v>1031</v>
      </c>
      <c r="M70" s="172">
        <f t="shared" si="65"/>
        <v>0</v>
      </c>
      <c r="N70" s="172">
        <f t="shared" si="65"/>
        <v>0</v>
      </c>
      <c r="O70" s="172">
        <f t="shared" si="65"/>
        <v>0</v>
      </c>
      <c r="P70" s="172">
        <f t="shared" si="65"/>
        <v>0</v>
      </c>
      <c r="Q70" s="172">
        <f t="shared" si="65"/>
        <v>649</v>
      </c>
      <c r="R70" s="172">
        <f t="shared" si="65"/>
        <v>-15</v>
      </c>
      <c r="S70" s="172">
        <f t="shared" si="65"/>
        <v>634</v>
      </c>
      <c r="T70" s="172">
        <f t="shared" si="65"/>
        <v>565037.6100000001</v>
      </c>
      <c r="U70" s="172">
        <f t="shared" si="65"/>
        <v>-13075</v>
      </c>
      <c r="V70" s="172">
        <f t="shared" si="65"/>
        <v>551962.61000000022</v>
      </c>
      <c r="W70" s="172">
        <f t="shared" si="65"/>
        <v>842036.95000000007</v>
      </c>
      <c r="X70" s="172">
        <f t="shared" si="65"/>
        <v>-19867</v>
      </c>
      <c r="Y70" s="172">
        <f t="shared" si="65"/>
        <v>822169.95000000007</v>
      </c>
      <c r="Z70" s="172">
        <f t="shared" si="65"/>
        <v>838855.74000000022</v>
      </c>
      <c r="AA70" s="173">
        <f t="shared" si="65"/>
        <v>1</v>
      </c>
      <c r="AB70" s="174">
        <f t="shared" si="65"/>
        <v>84927.50999999998</v>
      </c>
      <c r="AC70" s="172">
        <f t="shared" si="65"/>
        <v>310403.89999999997</v>
      </c>
      <c r="AD70" s="173">
        <f>AC70/Y70</f>
        <v>0.37754225875076064</v>
      </c>
      <c r="AE70" s="174">
        <f>AE58+AE68</f>
        <v>92027.77999999997</v>
      </c>
      <c r="AF70" s="175">
        <f>AF58+AF68</f>
        <v>104265</v>
      </c>
      <c r="AG70" s="175">
        <f>AG58+AG68</f>
        <v>0</v>
      </c>
      <c r="AH70" s="175">
        <f>AH58+AH68</f>
        <v>0</v>
      </c>
      <c r="AI70" s="176">
        <v>7009.63</v>
      </c>
      <c r="AJ70" s="172">
        <f>AJ58+AJ68</f>
        <v>30</v>
      </c>
      <c r="AK70" s="172">
        <f>AK58+AK68</f>
        <v>5519.6260999999995</v>
      </c>
      <c r="AL70" s="172">
        <f>AL58+AL68</f>
        <v>217986.5039000001</v>
      </c>
      <c r="AM70" s="172"/>
      <c r="AN70" s="172"/>
      <c r="AO70" s="172"/>
      <c r="AP70" s="172"/>
      <c r="AQ70" s="172"/>
      <c r="AR70" s="172">
        <f>(AF70+AG70)/Q70</f>
        <v>160.65485362095532</v>
      </c>
      <c r="AS70" s="172"/>
      <c r="AT70" s="172"/>
      <c r="AU70" s="172"/>
      <c r="AV70" s="177"/>
      <c r="AW70" s="172">
        <f>AW58+AW68</f>
        <v>2003965.8496883011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26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98" priority="8" operator="greaterThan">
      <formula>120</formula>
    </cfRule>
  </conditionalFormatting>
  <conditionalFormatting sqref="O67">
    <cfRule type="cellIs" dxfId="97" priority="7" operator="between">
      <formula>0.000001</formula>
      <formula>25</formula>
    </cfRule>
  </conditionalFormatting>
  <conditionalFormatting sqref="AA69 AA71:AA1048576">
    <cfRule type="cellIs" dxfId="96" priority="9" operator="greaterThan">
      <formula>0.23</formula>
    </cfRule>
  </conditionalFormatting>
  <conditionalFormatting sqref="AA1">
    <cfRule type="cellIs" dxfId="95" priority="6" operator="greaterThan">
      <formula>0.23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{6DE76A5A-74C7-496F-8E49-65E086234F03}</x14:id>
        </ext>
      </extLst>
    </cfRule>
  </conditionalFormatting>
  <conditionalFormatting sqref="AW3:AW57 AW6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{4FFB9CDC-56A8-4F51-9F43-95935C4D1F22}</x14:id>
        </ext>
      </extLst>
    </cfRule>
  </conditionalFormatting>
  <conditionalFormatting sqref="AL3:AL57 AL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{8D65A248-195E-40D6-8738-E6196A241B04}</x14:id>
        </ext>
      </extLst>
    </cfRule>
  </conditionalFormatting>
  <conditionalFormatting sqref="AS60:AS6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{ECF7853D-D6C3-4971-B439-F64C06501EB9}</x14:id>
        </ext>
      </extLst>
    </cfRule>
  </conditionalFormatting>
  <conditionalFormatting sqref="AT60:AU6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{37876EE1-B053-41C1-AE00-72590B95F613}</x14:id>
        </ext>
      </extLst>
    </cfRule>
  </conditionalFormatting>
  <conditionalFormatting sqref="AW60:AW6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{66580EEC-E8CA-4447-A6F8-501F6EC7EE72}</x14:id>
        </ext>
      </extLst>
    </cfRule>
  </conditionalFormatting>
  <conditionalFormatting sqref="AL60:AL6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{B7BDF4C6-751F-4A53-A78A-26D5B74D5C7C}</x14:id>
        </ext>
      </extLst>
    </cfRule>
  </conditionalFormatting>
  <conditionalFormatting sqref="AS3:AS5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{457FAA61-3E67-4F49-8814-D442A08E3CDB}</x14:id>
        </ext>
      </extLst>
    </cfRule>
  </conditionalFormatting>
  <conditionalFormatting sqref="AT3:AU5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{E37F87A9-7802-4EE1-A76C-27A1BE2D9DBE}</x14:id>
        </ext>
      </extLst>
    </cfRule>
  </conditionalFormatting>
  <conditionalFormatting sqref="AA3:AA5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{48DDB3C1-32A2-47DE-8790-2A2F8641B511}</x14:id>
        </ext>
      </extLst>
    </cfRule>
  </conditionalFormatting>
  <conditionalFormatting sqref="AW3:AW5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{A393761F-749E-4C07-A41B-1FDADC7F500D}</x14:id>
        </ext>
      </extLst>
    </cfRule>
  </conditionalFormatting>
  <conditionalFormatting sqref="AL3:AL5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{11611BFF-BE50-4752-AF9E-4016D85357E0}</x14:id>
        </ext>
      </extLst>
    </cfRule>
  </conditionalFormatting>
  <conditionalFormatting sqref="K60:K66">
    <cfRule type="cellIs" dxfId="94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{F3C382DE-35CD-4C07-95BE-BC35CD316D3C}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{699030B0-390D-47CC-B747-11EB8CFBAA7E}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E76A5A-74C7-496F-8E49-65E086234F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4FFB9CDC-56A8-4F51-9F43-95935C4D1F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8D65A248-195E-40D6-8738-E6196A241B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ECF7853D-D6C3-4971-B439-F64C06501E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AS60:AS66</xm:sqref>
        </x14:conditionalFormatting>
        <x14:conditionalFormatting xmlns:xm="http://schemas.microsoft.com/office/excel/2006/main">
          <x14:cfRule type="dataBar" id="{37876EE1-B053-41C1-AE00-72590B95F6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AT60:AU66</xm:sqref>
        </x14:conditionalFormatting>
        <x14:conditionalFormatting xmlns:xm="http://schemas.microsoft.com/office/excel/2006/main">
          <x14:cfRule type="dataBar" id="{66580EEC-E8CA-4447-A6F8-501F6EC7EE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AW60:AW66</xm:sqref>
        </x14:conditionalFormatting>
        <x14:conditionalFormatting xmlns:xm="http://schemas.microsoft.com/office/excel/2006/main">
          <x14:cfRule type="dataBar" id="{B7BDF4C6-751F-4A53-A78A-26D5B74D5C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457FAA61-3E67-4F49-8814-D442A08E3C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E37F87A9-7802-4EE1-A76C-27A1BE2D9D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48DDB3C1-32A2-47DE-8790-2A2F8641B5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A393761F-749E-4C07-A41B-1FDADC7F50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11611BFF-BE50-4752-AF9E-4016D85357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F3C382DE-35CD-4C07-95BE-BC35CD316D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699030B0-390D-47CC-B747-11EB8CFBAA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2BEA-356F-4ABE-96F3-9110885AFEC6}">
  <dimension ref="A1:H73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10" sqref="E10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435" customWidth="1"/>
    <col min="7" max="8" width="12.36328125" style="435" customWidth="1"/>
    <col min="9" max="16384" width="12.54296875" style="110"/>
  </cols>
  <sheetData>
    <row r="1" spans="1:8" s="79" customFormat="1" ht="16" customHeight="1">
      <c r="A1" s="76"/>
      <c r="B1" s="77"/>
      <c r="C1" s="76"/>
      <c r="D1" s="76"/>
      <c r="E1" s="78"/>
      <c r="F1" s="550" t="s">
        <v>47</v>
      </c>
      <c r="G1" s="550"/>
      <c r="H1" s="550"/>
    </row>
    <row r="2" spans="1:8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299</v>
      </c>
      <c r="F2" s="430" t="s">
        <v>57</v>
      </c>
      <c r="G2" s="430" t="s">
        <v>58</v>
      </c>
      <c r="H2" s="430" t="s">
        <v>59</v>
      </c>
    </row>
    <row r="3" spans="1:8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1299</v>
      </c>
      <c r="F3" s="102">
        <v>156</v>
      </c>
      <c r="G3" s="102">
        <v>31</v>
      </c>
      <c r="H3" s="102">
        <v>1112</v>
      </c>
    </row>
    <row r="4" spans="1:8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11" si="0">F4+G4+H4</f>
        <v>2804</v>
      </c>
      <c r="F4" s="102">
        <v>341</v>
      </c>
      <c r="G4" s="102">
        <v>72</v>
      </c>
      <c r="H4" s="102">
        <v>2391</v>
      </c>
    </row>
    <row r="5" spans="1:8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798</v>
      </c>
      <c r="F5" s="102">
        <v>46</v>
      </c>
      <c r="G5" s="102">
        <v>11</v>
      </c>
      <c r="H5" s="102">
        <v>741</v>
      </c>
    </row>
    <row r="6" spans="1:8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844</v>
      </c>
      <c r="F6" s="102">
        <v>38</v>
      </c>
      <c r="G6" s="102">
        <v>10</v>
      </c>
      <c r="H6" s="102">
        <v>796</v>
      </c>
    </row>
    <row r="7" spans="1:8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516</v>
      </c>
      <c r="F7" s="102">
        <v>22</v>
      </c>
      <c r="G7" s="102">
        <v>6</v>
      </c>
      <c r="H7" s="102">
        <v>488</v>
      </c>
    </row>
    <row r="8" spans="1:8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689</v>
      </c>
      <c r="F8" s="102">
        <v>54</v>
      </c>
      <c r="G8" s="102">
        <v>8</v>
      </c>
      <c r="H8" s="102">
        <v>627</v>
      </c>
    </row>
    <row r="9" spans="1:8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30</v>
      </c>
      <c r="F9" s="102">
        <v>21</v>
      </c>
      <c r="G9" s="102">
        <v>6</v>
      </c>
      <c r="H9" s="102">
        <v>3</v>
      </c>
    </row>
    <row r="10" spans="1:8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12</v>
      </c>
      <c r="F10" s="102">
        <v>1</v>
      </c>
      <c r="G10" s="102">
        <v>4</v>
      </c>
      <c r="H10" s="102">
        <v>7</v>
      </c>
    </row>
    <row r="11" spans="1:8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5</v>
      </c>
      <c r="F11" s="102">
        <v>2</v>
      </c>
      <c r="G11" s="102">
        <v>2</v>
      </c>
      <c r="H11" s="102">
        <v>1</v>
      </c>
    </row>
    <row r="12" spans="1:8" outlineLevel="1">
      <c r="A12" s="98"/>
      <c r="B12" s="99">
        <v>497821775</v>
      </c>
      <c r="C12" s="99" t="s">
        <v>102</v>
      </c>
      <c r="D12" s="100" t="s">
        <v>93</v>
      </c>
      <c r="E12" s="101">
        <f>F12+G12+H12</f>
        <v>1</v>
      </c>
      <c r="F12" s="102"/>
      <c r="G12" s="102">
        <v>1</v>
      </c>
      <c r="H12" s="102"/>
    </row>
    <row r="13" spans="1:8" outlineLevel="1">
      <c r="A13" s="98"/>
      <c r="B13" s="99">
        <v>497823770</v>
      </c>
      <c r="C13" s="99" t="s">
        <v>103</v>
      </c>
      <c r="D13" s="100" t="s">
        <v>93</v>
      </c>
      <c r="E13" s="101">
        <f t="shared" ref="E13:E56" si="1">F13+G13+H13</f>
        <v>0</v>
      </c>
      <c r="F13" s="102">
        <v>0</v>
      </c>
      <c r="G13" s="102">
        <v>0</v>
      </c>
      <c r="H13" s="102">
        <v>0</v>
      </c>
    </row>
    <row r="14" spans="1:8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"/>
        <v>30</v>
      </c>
      <c r="F14" s="102">
        <v>10</v>
      </c>
      <c r="G14" s="102">
        <v>4</v>
      </c>
      <c r="H14" s="102">
        <v>16</v>
      </c>
    </row>
    <row r="15" spans="1:8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"/>
        <v>5</v>
      </c>
      <c r="F15" s="102">
        <v>5</v>
      </c>
      <c r="G15" s="102"/>
      <c r="H15" s="102"/>
    </row>
    <row r="16" spans="1:8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"/>
        <v>120</v>
      </c>
      <c r="F16" s="102">
        <v>23</v>
      </c>
      <c r="G16" s="102">
        <v>4</v>
      </c>
      <c r="H16" s="102">
        <v>93</v>
      </c>
    </row>
    <row r="17" spans="1:8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"/>
        <v>127</v>
      </c>
      <c r="F17" s="102">
        <v>34</v>
      </c>
      <c r="G17" s="102">
        <v>10</v>
      </c>
      <c r="H17" s="102">
        <v>83</v>
      </c>
    </row>
    <row r="18" spans="1:8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"/>
        <v>110</v>
      </c>
      <c r="F18" s="102">
        <v>25</v>
      </c>
      <c r="G18" s="102">
        <v>7</v>
      </c>
      <c r="H18" s="102">
        <v>78</v>
      </c>
    </row>
    <row r="19" spans="1:8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"/>
        <v>4</v>
      </c>
      <c r="F19" s="102">
        <v>2</v>
      </c>
      <c r="G19" s="102">
        <v>2</v>
      </c>
      <c r="H19" s="102"/>
    </row>
    <row r="20" spans="1:8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"/>
        <v>38</v>
      </c>
      <c r="F20" s="102">
        <v>26</v>
      </c>
      <c r="G20" s="102">
        <v>12</v>
      </c>
      <c r="H20" s="102"/>
    </row>
    <row r="21" spans="1:8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"/>
        <v>52</v>
      </c>
      <c r="F21" s="102">
        <v>3</v>
      </c>
      <c r="G21" s="102">
        <v>1</v>
      </c>
      <c r="H21" s="102">
        <v>48</v>
      </c>
    </row>
    <row r="22" spans="1:8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"/>
        <v>71</v>
      </c>
      <c r="F22" s="102">
        <v>8</v>
      </c>
      <c r="G22" s="102">
        <v>1</v>
      </c>
      <c r="H22" s="102">
        <v>62</v>
      </c>
    </row>
    <row r="23" spans="1:8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"/>
        <v>32</v>
      </c>
      <c r="F23" s="102">
        <v>26</v>
      </c>
      <c r="G23" s="102">
        <v>3</v>
      </c>
      <c r="H23" s="102">
        <v>3</v>
      </c>
    </row>
    <row r="24" spans="1:8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"/>
        <v>44</v>
      </c>
      <c r="F24" s="102">
        <v>13</v>
      </c>
      <c r="G24" s="102">
        <v>7</v>
      </c>
      <c r="H24" s="102">
        <v>24</v>
      </c>
    </row>
    <row r="25" spans="1:8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"/>
        <v>81</v>
      </c>
      <c r="F25" s="102">
        <v>4</v>
      </c>
      <c r="G25" s="102">
        <v>1</v>
      </c>
      <c r="H25" s="102">
        <v>76</v>
      </c>
    </row>
    <row r="26" spans="1:8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"/>
        <v>81</v>
      </c>
      <c r="F26" s="102">
        <v>7</v>
      </c>
      <c r="G26" s="102">
        <v>2</v>
      </c>
      <c r="H26" s="102">
        <v>72</v>
      </c>
    </row>
    <row r="27" spans="1:8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"/>
        <v>2</v>
      </c>
      <c r="F27" s="102">
        <v>1</v>
      </c>
      <c r="G27" s="102">
        <v>1</v>
      </c>
      <c r="H27" s="102"/>
    </row>
    <row r="28" spans="1:8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"/>
        <v>4</v>
      </c>
      <c r="F28" s="102">
        <v>3</v>
      </c>
      <c r="G28" s="102"/>
      <c r="H28" s="102">
        <v>1</v>
      </c>
    </row>
    <row r="29" spans="1:8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"/>
        <v>2</v>
      </c>
      <c r="F29" s="102">
        <v>1</v>
      </c>
      <c r="G29" s="102"/>
      <c r="H29" s="102">
        <v>1</v>
      </c>
    </row>
    <row r="30" spans="1:8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"/>
        <v>12</v>
      </c>
      <c r="F30" s="102">
        <v>11</v>
      </c>
      <c r="G30" s="102"/>
      <c r="H30" s="102">
        <v>1</v>
      </c>
    </row>
    <row r="31" spans="1:8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"/>
        <v>15</v>
      </c>
      <c r="F31" s="102">
        <v>11</v>
      </c>
      <c r="G31" s="102">
        <v>1</v>
      </c>
      <c r="H31" s="102">
        <v>3</v>
      </c>
    </row>
    <row r="32" spans="1:8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"/>
        <v>57</v>
      </c>
      <c r="F32" s="102">
        <v>11</v>
      </c>
      <c r="G32" s="102">
        <v>3</v>
      </c>
      <c r="H32" s="102">
        <v>43</v>
      </c>
    </row>
    <row r="33" spans="1:8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"/>
        <v>0</v>
      </c>
      <c r="F33" s="102">
        <v>0</v>
      </c>
      <c r="G33" s="102">
        <v>0</v>
      </c>
      <c r="H33" s="102">
        <v>0</v>
      </c>
    </row>
    <row r="34" spans="1:8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"/>
        <v>37</v>
      </c>
      <c r="F34" s="102">
        <v>7</v>
      </c>
      <c r="G34" s="102">
        <v>3</v>
      </c>
      <c r="H34" s="102">
        <v>27</v>
      </c>
    </row>
    <row r="35" spans="1:8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"/>
        <v>42</v>
      </c>
      <c r="F35" s="102">
        <v>5</v>
      </c>
      <c r="G35" s="102"/>
      <c r="H35" s="102">
        <v>37</v>
      </c>
    </row>
    <row r="36" spans="1:8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"/>
        <v>41</v>
      </c>
      <c r="F36" s="102">
        <v>4</v>
      </c>
      <c r="G36" s="102">
        <v>1</v>
      </c>
      <c r="H36" s="102">
        <v>36</v>
      </c>
    </row>
    <row r="37" spans="1:8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"/>
        <v>17</v>
      </c>
      <c r="F37" s="102">
        <v>1</v>
      </c>
      <c r="G37" s="102"/>
      <c r="H37" s="102">
        <v>16</v>
      </c>
    </row>
    <row r="38" spans="1:8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"/>
        <v>11</v>
      </c>
      <c r="F38" s="102"/>
      <c r="G38" s="102"/>
      <c r="H38" s="102">
        <v>11</v>
      </c>
    </row>
    <row r="39" spans="1:8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"/>
        <v>23</v>
      </c>
      <c r="F39" s="102">
        <v>3</v>
      </c>
      <c r="G39" s="102">
        <v>1</v>
      </c>
      <c r="H39" s="102">
        <v>19</v>
      </c>
    </row>
    <row r="40" spans="1:8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"/>
        <v>9</v>
      </c>
      <c r="F40" s="102"/>
      <c r="G40" s="102"/>
      <c r="H40" s="102">
        <v>9</v>
      </c>
    </row>
    <row r="41" spans="1:8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"/>
        <v>6</v>
      </c>
      <c r="F41" s="102"/>
      <c r="G41" s="102"/>
      <c r="H41" s="102">
        <v>6</v>
      </c>
    </row>
    <row r="42" spans="1:8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"/>
        <v>8</v>
      </c>
      <c r="F42" s="102"/>
      <c r="G42" s="102"/>
      <c r="H42" s="102">
        <v>8</v>
      </c>
    </row>
    <row r="43" spans="1:8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"/>
        <v>24</v>
      </c>
      <c r="F43" s="102">
        <v>2</v>
      </c>
      <c r="G43" s="102"/>
      <c r="H43" s="102">
        <v>22</v>
      </c>
    </row>
    <row r="44" spans="1:8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"/>
        <v>39</v>
      </c>
      <c r="F44" s="102">
        <v>1</v>
      </c>
      <c r="G44" s="102"/>
      <c r="H44" s="102">
        <v>38</v>
      </c>
    </row>
    <row r="45" spans="1:8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"/>
        <v>38</v>
      </c>
      <c r="F45" s="102">
        <v>3</v>
      </c>
      <c r="G45" s="102"/>
      <c r="H45" s="102">
        <v>35</v>
      </c>
    </row>
    <row r="46" spans="1:8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"/>
        <v>37</v>
      </c>
      <c r="F46" s="102">
        <v>1</v>
      </c>
      <c r="G46" s="102"/>
      <c r="H46" s="102">
        <v>36</v>
      </c>
    </row>
    <row r="47" spans="1:8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"/>
        <v>39</v>
      </c>
      <c r="F47" s="102"/>
      <c r="G47" s="102">
        <v>1</v>
      </c>
      <c r="H47" s="102">
        <v>38</v>
      </c>
    </row>
    <row r="48" spans="1:8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"/>
        <v>38</v>
      </c>
      <c r="F48" s="102"/>
      <c r="G48" s="102"/>
      <c r="H48" s="102">
        <v>38</v>
      </c>
    </row>
    <row r="49" spans="1:8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"/>
        <v>39</v>
      </c>
      <c r="F49" s="102"/>
      <c r="G49" s="102"/>
      <c r="H49" s="102">
        <v>39</v>
      </c>
    </row>
    <row r="50" spans="1:8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"/>
        <v>19</v>
      </c>
      <c r="F50" s="102"/>
      <c r="G50" s="102">
        <v>1</v>
      </c>
      <c r="H50" s="102">
        <v>18</v>
      </c>
    </row>
    <row r="51" spans="1:8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"/>
        <v>43</v>
      </c>
      <c r="F51" s="102">
        <v>2</v>
      </c>
      <c r="G51" s="102"/>
      <c r="H51" s="102">
        <v>41</v>
      </c>
    </row>
    <row r="52" spans="1:8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"/>
        <v>46</v>
      </c>
      <c r="F52" s="102">
        <v>3</v>
      </c>
      <c r="G52" s="102">
        <v>1</v>
      </c>
      <c r="H52" s="102">
        <v>42</v>
      </c>
    </row>
    <row r="53" spans="1:8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"/>
        <v>39</v>
      </c>
      <c r="F53" s="102">
        <v>1</v>
      </c>
      <c r="G53" s="102"/>
      <c r="H53" s="102">
        <v>38</v>
      </c>
    </row>
    <row r="54" spans="1:8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"/>
        <v>14</v>
      </c>
      <c r="F54" s="102"/>
      <c r="G54" s="102"/>
      <c r="H54" s="102">
        <v>14</v>
      </c>
    </row>
    <row r="55" spans="1:8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"/>
        <v>24</v>
      </c>
      <c r="F55" s="102"/>
      <c r="G55" s="102"/>
      <c r="H55" s="102">
        <v>24</v>
      </c>
    </row>
    <row r="56" spans="1:8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"/>
        <v>39</v>
      </c>
      <c r="F56" s="102"/>
      <c r="G56" s="102"/>
      <c r="H56" s="102">
        <v>39</v>
      </c>
    </row>
    <row r="57" spans="1:8" s="124" customFormat="1" outlineLevel="1">
      <c r="A57" s="111"/>
      <c r="B57" s="112"/>
      <c r="C57" s="113"/>
      <c r="D57" s="114"/>
      <c r="E57" s="115"/>
      <c r="F57" s="431"/>
      <c r="G57" s="431"/>
      <c r="H57" s="431"/>
    </row>
    <row r="58" spans="1:8" s="132" customFormat="1">
      <c r="A58" s="125" t="s">
        <v>106</v>
      </c>
      <c r="B58" s="126"/>
      <c r="C58" s="127"/>
      <c r="D58" s="127"/>
      <c r="E58" s="127">
        <f>SUM(E3:E56)</f>
        <v>8557</v>
      </c>
      <c r="F58" s="432">
        <f>SUM(F3:F56)</f>
        <v>938</v>
      </c>
      <c r="G58" s="432">
        <f>SUM(G3:G56)</f>
        <v>218</v>
      </c>
      <c r="H58" s="432">
        <f>SUM(H3:H56)</f>
        <v>7401</v>
      </c>
    </row>
    <row r="59" spans="1:8">
      <c r="A59" s="98"/>
      <c r="B59" s="99"/>
      <c r="C59" s="99"/>
      <c r="D59" s="133"/>
      <c r="E59" s="102"/>
      <c r="F59" s="136"/>
      <c r="G59" s="136"/>
      <c r="H59" s="136"/>
    </row>
    <row r="60" spans="1:8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2">SUM(F60:H60)</f>
        <v>0</v>
      </c>
      <c r="F60" s="102">
        <v>0</v>
      </c>
      <c r="G60" s="102">
        <v>0</v>
      </c>
      <c r="H60" s="102">
        <v>0</v>
      </c>
    </row>
    <row r="61" spans="1:8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2"/>
        <v>2</v>
      </c>
      <c r="F61" s="102" t="s">
        <v>142</v>
      </c>
      <c r="G61" s="102" t="s">
        <v>142</v>
      </c>
      <c r="H61" s="102">
        <v>2</v>
      </c>
    </row>
    <row r="62" spans="1:8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2"/>
        <v>0</v>
      </c>
      <c r="F62" s="102">
        <v>0</v>
      </c>
      <c r="G62" s="102">
        <v>0</v>
      </c>
      <c r="H62" s="102">
        <v>0</v>
      </c>
    </row>
    <row r="63" spans="1:8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2"/>
        <v>1</v>
      </c>
      <c r="F63" s="102" t="s">
        <v>142</v>
      </c>
      <c r="G63" s="102" t="s">
        <v>142</v>
      </c>
      <c r="H63" s="102">
        <v>1</v>
      </c>
    </row>
    <row r="64" spans="1:8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2"/>
        <v>8</v>
      </c>
      <c r="F64" s="102" t="s">
        <v>142</v>
      </c>
      <c r="G64" s="102">
        <v>1</v>
      </c>
      <c r="H64" s="102">
        <v>7</v>
      </c>
    </row>
    <row r="65" spans="1:8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2"/>
        <v>3</v>
      </c>
      <c r="F65" s="102" t="s">
        <v>142</v>
      </c>
      <c r="G65" s="102" t="s">
        <v>142</v>
      </c>
      <c r="H65" s="102">
        <v>3</v>
      </c>
    </row>
    <row r="66" spans="1:8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2"/>
        <v>1</v>
      </c>
      <c r="F66" s="102" t="s">
        <v>142</v>
      </c>
      <c r="G66" s="102" t="s">
        <v>142</v>
      </c>
      <c r="H66" s="102">
        <v>1</v>
      </c>
    </row>
    <row r="67" spans="1:8">
      <c r="A67" s="142"/>
      <c r="B67" s="110"/>
      <c r="C67" s="98"/>
      <c r="D67" s="142"/>
      <c r="E67" s="101"/>
      <c r="F67" s="185"/>
      <c r="G67" s="185"/>
      <c r="H67" s="185"/>
    </row>
    <row r="68" spans="1:8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52">
        <f>SUM(F60:F66)</f>
        <v>0</v>
      </c>
      <c r="G68" s="152">
        <f>SUM(G60:G66)</f>
        <v>1</v>
      </c>
      <c r="H68" s="152">
        <f>SUM(H60:H66)</f>
        <v>14</v>
      </c>
    </row>
    <row r="69" spans="1:8" s="159" customFormat="1">
      <c r="A69" s="156"/>
      <c r="B69" s="157"/>
      <c r="C69" s="158"/>
      <c r="D69" s="158"/>
      <c r="F69" s="433"/>
      <c r="G69" s="433"/>
      <c r="H69" s="433"/>
    </row>
    <row r="70" spans="1:8" s="178" customFormat="1">
      <c r="A70" s="170" t="s">
        <v>7</v>
      </c>
      <c r="B70" s="171"/>
      <c r="C70" s="172"/>
      <c r="D70" s="172"/>
      <c r="E70" s="172">
        <f t="shared" ref="E70:H70" si="3">E58+E68</f>
        <v>8572</v>
      </c>
      <c r="F70" s="434">
        <f t="shared" si="3"/>
        <v>938</v>
      </c>
      <c r="G70" s="434">
        <f t="shared" si="3"/>
        <v>219</v>
      </c>
      <c r="H70" s="434">
        <f t="shared" si="3"/>
        <v>7415</v>
      </c>
    </row>
    <row r="71" spans="1:8" s="159" customFormat="1">
      <c r="A71" s="158"/>
      <c r="B71" s="157"/>
      <c r="C71" s="179"/>
      <c r="D71" s="158"/>
      <c r="F71" s="433"/>
      <c r="G71" s="433"/>
      <c r="H71" s="433"/>
    </row>
    <row r="72" spans="1:8">
      <c r="C72" s="182"/>
      <c r="D72" s="182"/>
    </row>
    <row r="73" spans="1:8">
      <c r="C73" s="182"/>
      <c r="D73" s="182"/>
    </row>
  </sheetData>
  <mergeCells count="1">
    <mergeCell ref="F1:H1"/>
  </mergeCells>
  <pageMargins left="0.7" right="0.7" top="0.75" bottom="0.75" header="0.3" footer="0.3"/>
  <pageSetup paperSize="9" orientation="portrait" horizontalDpi="1200" verticalDpi="1200"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05851-7C01-4936-BD2C-241576241982}">
  <dimension ref="A1:AW73"/>
  <sheetViews>
    <sheetView zoomScale="70" zoomScaleNormal="70" workbookViewId="0">
      <pane xSplit="3" ySplit="2" topLeftCell="E51" activePane="bottomRight" state="frozen"/>
      <selection pane="topRight" activeCell="D1" sqref="D1"/>
      <selection pane="bottomLeft" activeCell="A3" sqref="A3"/>
      <selection pane="bottomRight" activeCell="F62" sqref="F6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435" customWidth="1"/>
    <col min="7" max="8" width="12.36328125" style="435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280</v>
      </c>
      <c r="B1" s="77"/>
      <c r="C1" s="76"/>
      <c r="D1" s="76"/>
      <c r="E1" s="78"/>
      <c r="F1" s="550" t="s">
        <v>47</v>
      </c>
      <c r="G1" s="550"/>
      <c r="H1" s="550"/>
      <c r="K1" s="413" t="s">
        <v>48</v>
      </c>
      <c r="L1" s="545" t="s">
        <v>49</v>
      </c>
      <c r="M1" s="545"/>
      <c r="N1" s="545"/>
      <c r="P1" s="80"/>
      <c r="Q1" s="546"/>
      <c r="R1" s="546"/>
      <c r="S1" s="216"/>
      <c r="T1" s="547"/>
      <c r="U1" s="548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49"/>
      <c r="AG1" s="549"/>
      <c r="AH1" s="414"/>
      <c r="AI1" s="81" t="s">
        <v>50</v>
      </c>
      <c r="AJ1" s="215"/>
      <c r="AM1" s="82"/>
      <c r="AN1" s="542" t="s">
        <v>51</v>
      </c>
      <c r="AO1" s="543"/>
      <c r="AP1" s="543"/>
      <c r="AQ1" s="543"/>
      <c r="AR1" s="543"/>
      <c r="AS1" s="543"/>
      <c r="AT1" s="543"/>
      <c r="AU1" s="544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281</v>
      </c>
      <c r="F2" s="430" t="s">
        <v>57</v>
      </c>
      <c r="G2" s="430" t="s">
        <v>58</v>
      </c>
      <c r="H2" s="430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1178</v>
      </c>
      <c r="F3" s="102"/>
      <c r="G3" s="102">
        <v>37</v>
      </c>
      <c r="H3" s="102">
        <v>1141</v>
      </c>
      <c r="I3" s="101">
        <v>142.97999999999999</v>
      </c>
      <c r="J3" s="101">
        <f t="shared" ref="J3:J56" si="0">E3*I3</f>
        <v>168430.44</v>
      </c>
      <c r="K3" s="98">
        <v>33</v>
      </c>
      <c r="L3" s="98">
        <v>215</v>
      </c>
      <c r="M3" s="98">
        <v>1362</v>
      </c>
      <c r="N3" s="98">
        <v>63</v>
      </c>
      <c r="O3" s="101">
        <f>L3/7</f>
        <v>30.714285714285715</v>
      </c>
      <c r="P3" s="101">
        <f t="shared" ref="P3" si="1">S3/7</f>
        <v>18.285714285714285</v>
      </c>
      <c r="Q3" s="102">
        <v>134</v>
      </c>
      <c r="R3" s="102">
        <v>-6</v>
      </c>
      <c r="S3" s="101">
        <f>Q3+R3</f>
        <v>128</v>
      </c>
      <c r="T3" s="102">
        <v>120842.72</v>
      </c>
      <c r="U3" s="102">
        <v>-5315</v>
      </c>
      <c r="V3" s="101">
        <f>T3+U3</f>
        <v>115527.72</v>
      </c>
      <c r="W3" s="102">
        <v>183436.55000000005</v>
      </c>
      <c r="X3" s="102">
        <v>-8296</v>
      </c>
      <c r="Y3" s="101">
        <f t="shared" ref="Y3" si="2">W3+X3</f>
        <v>175140.55000000005</v>
      </c>
      <c r="Z3" s="101">
        <f>L3*M3*N3/100</f>
        <v>184482.9</v>
      </c>
      <c r="AA3" s="103">
        <f t="shared" ref="AA3" si="3">Y3/$Y$70</f>
        <v>0.14639524123509526</v>
      </c>
      <c r="AB3" s="101">
        <f>S3*I3</f>
        <v>18301.439999999999</v>
      </c>
      <c r="AC3" s="102">
        <v>66029.930000000051</v>
      </c>
      <c r="AD3" s="103">
        <f t="shared" ref="AD3" si="4">IF(Y3=0,0,AC3/Y3)</f>
        <v>0.37701109194872368</v>
      </c>
      <c r="AE3" s="102">
        <v>17422.570000000032</v>
      </c>
      <c r="AF3" s="102">
        <v>39000</v>
      </c>
      <c r="AG3" s="102"/>
      <c r="AH3" s="102"/>
      <c r="AI3" s="136">
        <f t="shared" ref="AI3" si="5">IFERROR($AI$70*H3/$H$70,0)</f>
        <v>1103.438195726721</v>
      </c>
      <c r="AJ3" s="102">
        <v>0</v>
      </c>
      <c r="AK3" s="104">
        <f>V3*1%</f>
        <v>1155.2772</v>
      </c>
      <c r="AL3" s="105">
        <f>Y3-AB3-AC3-AE3-AF3-AG3-AH3-AI3-AK3-AJ3</f>
        <v>32127.894604273239</v>
      </c>
      <c r="AM3" s="106"/>
      <c r="AN3" s="107">
        <f t="shared" ref="AN3:AN56" si="6">IF(S3=0,0,Y3/S3)</f>
        <v>1368.2855468750004</v>
      </c>
      <c r="AO3" s="108">
        <f t="shared" ref="AO3:AO56" si="7">I3</f>
        <v>142.97999999999999</v>
      </c>
      <c r="AP3" s="108">
        <f t="shared" ref="AP3:AP56" si="8">IF(S3=0,0,AC3/S3)</f>
        <v>515.8588281250004</v>
      </c>
      <c r="AQ3" s="108">
        <f>IF(Q3=0,AE3/1,AE3/Q3)</f>
        <v>130.01917910447784</v>
      </c>
      <c r="AR3" s="108">
        <f>IF(Q3=0,0,(AF3+AG3)/Q3)</f>
        <v>291.04477611940297</v>
      </c>
      <c r="AS3" s="108">
        <f>_xlfn.IFS(S3=0,AL3,S3&lt;0,AL3/-S3,S3&gt;0,AL3/S3)</f>
        <v>250.99917659588468</v>
      </c>
      <c r="AT3" s="103">
        <f t="shared" ref="AT3" si="9">IF(AN3=0,0,AS3/AN3)</f>
        <v>0.18344064012744754</v>
      </c>
      <c r="AU3" s="103">
        <f t="shared" ref="AU3" si="10">IF(AO3=0,0,AS3/AO3)</f>
        <v>1.7554845194844362</v>
      </c>
      <c r="AV3" s="109"/>
      <c r="AW3" s="104">
        <f t="shared" ref="AW3:AW56" si="11">AS3*E3</f>
        <v>295677.03002995218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2">F4+G4+H4</f>
        <v>2555</v>
      </c>
      <c r="F4" s="102"/>
      <c r="G4" s="102">
        <v>87</v>
      </c>
      <c r="H4" s="102">
        <v>2468</v>
      </c>
      <c r="I4" s="101">
        <v>123.09</v>
      </c>
      <c r="J4" s="101">
        <f t="shared" si="0"/>
        <v>314494.95</v>
      </c>
      <c r="K4" s="98">
        <v>21</v>
      </c>
      <c r="L4" s="98">
        <v>587</v>
      </c>
      <c r="M4" s="98">
        <v>1300</v>
      </c>
      <c r="N4" s="98">
        <v>61</v>
      </c>
      <c r="O4" s="101">
        <f t="shared" ref="O4:O56" si="13">L4/7</f>
        <v>83.857142857142861</v>
      </c>
      <c r="P4" s="101">
        <f>S4/7</f>
        <v>55.714285714285715</v>
      </c>
      <c r="Q4" s="102">
        <v>399</v>
      </c>
      <c r="R4" s="102">
        <v>-9</v>
      </c>
      <c r="S4" s="101">
        <f t="shared" ref="S4:S56" si="14">Q4+R4</f>
        <v>390</v>
      </c>
      <c r="T4" s="102">
        <v>345534.64999999991</v>
      </c>
      <c r="U4" s="102">
        <v>-7558</v>
      </c>
      <c r="V4" s="101">
        <f t="shared" ref="V4:V56" si="15">T4+U4</f>
        <v>337976.64999999991</v>
      </c>
      <c r="W4" s="102">
        <v>522292.7899999998</v>
      </c>
      <c r="X4" s="102">
        <v>-11576</v>
      </c>
      <c r="Y4" s="101">
        <f t="shared" ref="Y4:Y56" si="16">W4+X4</f>
        <v>510716.7899999998</v>
      </c>
      <c r="Z4" s="101">
        <f t="shared" ref="Z4:Z56" si="17">L4*M4*N4/100</f>
        <v>465491</v>
      </c>
      <c r="AA4" s="103">
        <f t="shared" ref="AA4:AA56" si="18">Y4/$Y$70</f>
        <v>0.42689432958194684</v>
      </c>
      <c r="AB4" s="101">
        <f t="shared" ref="AB4:AB56" si="19">S4*I4</f>
        <v>48005.1</v>
      </c>
      <c r="AC4" s="102">
        <v>192661.54999999993</v>
      </c>
      <c r="AD4" s="103">
        <f t="shared" ref="AD4:AD56" si="20">IF(Y4=0,0,AC4/Y4)</f>
        <v>0.37723754881839699</v>
      </c>
      <c r="AE4" s="102">
        <v>54015.789999999841</v>
      </c>
      <c r="AF4" s="102">
        <v>44212</v>
      </c>
      <c r="AG4" s="102">
        <v>788</v>
      </c>
      <c r="AH4" s="102"/>
      <c r="AI4" s="136">
        <f t="shared" ref="AI4:AI56" si="21">IFERROR($AI$70*H4/$H$70,0)</f>
        <v>2386.7532577156421</v>
      </c>
      <c r="AJ4" s="102">
        <v>40</v>
      </c>
      <c r="AK4" s="104">
        <f t="shared" ref="AK4:AK56" si="22">V4*1%</f>
        <v>3379.7664999999993</v>
      </c>
      <c r="AL4" s="105">
        <f t="shared" ref="AL4:AL56" si="23">Y4-AB4-AC4-AE4-AF4-AG4-AH4-AI4-AK4-AJ4</f>
        <v>165227.83024228443</v>
      </c>
      <c r="AM4" s="106"/>
      <c r="AN4" s="107">
        <f t="shared" si="6"/>
        <v>1309.5302307692302</v>
      </c>
      <c r="AO4" s="108">
        <f t="shared" si="7"/>
        <v>123.09</v>
      </c>
      <c r="AP4" s="108">
        <f t="shared" si="8"/>
        <v>494.00397435897418</v>
      </c>
      <c r="AQ4" s="108">
        <f t="shared" ref="AQ4:AQ56" si="24">IF(Q4=0,AE4/1,AE4/Q4)</f>
        <v>135.37791979949836</v>
      </c>
      <c r="AR4" s="108">
        <f t="shared" ref="AR4:AR56" si="25">IF(Q4=0,0,(AF4+AG4)/Q4)</f>
        <v>112.78195488721805</v>
      </c>
      <c r="AS4" s="108">
        <f t="array" ref="AS4">_xlfn.IFS(S4=0,AL4,S4&lt;0,AL4/-S4,S4&gt;0,AL4/S4)</f>
        <v>423.6611031853447</v>
      </c>
      <c r="AT4" s="103">
        <f>IF(AN4=0,0,AS4/AN4)</f>
        <v>0.32352143786438764</v>
      </c>
      <c r="AU4" s="103">
        <f>IF(AO4=0,0,AS4/AO4)</f>
        <v>3.4418807635497983</v>
      </c>
      <c r="AV4" s="109"/>
      <c r="AW4" s="104">
        <f t="shared" si="11"/>
        <v>1082454.1186385558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2"/>
        <v>768</v>
      </c>
      <c r="F5" s="102"/>
      <c r="G5" s="102">
        <v>16</v>
      </c>
      <c r="H5" s="102">
        <v>752</v>
      </c>
      <c r="I5" s="101">
        <v>123.09</v>
      </c>
      <c r="J5" s="101">
        <f t="shared" si="0"/>
        <v>94533.119999999995</v>
      </c>
      <c r="K5" s="98">
        <v>58</v>
      </c>
      <c r="L5" s="98">
        <v>78</v>
      </c>
      <c r="M5" s="98">
        <v>1219</v>
      </c>
      <c r="N5" s="98">
        <v>57</v>
      </c>
      <c r="O5" s="101">
        <f t="shared" si="13"/>
        <v>11.142857142857142</v>
      </c>
      <c r="P5" s="101">
        <f>S5/7</f>
        <v>7.2857142857142856</v>
      </c>
      <c r="Q5" s="102">
        <v>51</v>
      </c>
      <c r="R5" s="102">
        <v>0</v>
      </c>
      <c r="S5" s="101">
        <f t="shared" si="14"/>
        <v>51</v>
      </c>
      <c r="T5" s="102">
        <v>40393.799999999988</v>
      </c>
      <c r="U5" s="102">
        <v>0</v>
      </c>
      <c r="V5" s="101">
        <f t="shared" si="15"/>
        <v>40393.799999999988</v>
      </c>
      <c r="W5" s="102">
        <v>61217.020000000004</v>
      </c>
      <c r="X5" s="102">
        <v>0</v>
      </c>
      <c r="Y5" s="101">
        <f t="shared" si="16"/>
        <v>61217.020000000004</v>
      </c>
      <c r="Z5" s="101">
        <f t="shared" si="17"/>
        <v>54196.74</v>
      </c>
      <c r="AA5" s="103">
        <f t="shared" si="18"/>
        <v>5.1169648665564026E-2</v>
      </c>
      <c r="AB5" s="101">
        <f t="shared" si="19"/>
        <v>6277.59</v>
      </c>
      <c r="AC5" s="102">
        <v>23084.080000000016</v>
      </c>
      <c r="AD5" s="103">
        <f t="shared" si="20"/>
        <v>0.37708598033684121</v>
      </c>
      <c r="AE5" s="102">
        <v>6791.4699999999966</v>
      </c>
      <c r="AF5" s="102">
        <v>11000</v>
      </c>
      <c r="AG5" s="102"/>
      <c r="AH5" s="102"/>
      <c r="AI5" s="136">
        <f t="shared" si="21"/>
        <v>727.2441044579266</v>
      </c>
      <c r="AJ5" s="102">
        <v>0</v>
      </c>
      <c r="AK5" s="104">
        <f t="shared" si="22"/>
        <v>403.93799999999987</v>
      </c>
      <c r="AL5" s="105">
        <f t="shared" si="23"/>
        <v>12932.697895542067</v>
      </c>
      <c r="AM5" s="106"/>
      <c r="AN5" s="107">
        <f t="shared" si="6"/>
        <v>1200.3337254901962</v>
      </c>
      <c r="AO5" s="108">
        <f t="shared" si="7"/>
        <v>123.09</v>
      </c>
      <c r="AP5" s="108">
        <f t="shared" si="8"/>
        <v>452.62901960784347</v>
      </c>
      <c r="AQ5" s="108">
        <f t="shared" si="24"/>
        <v>133.16607843137248</v>
      </c>
      <c r="AR5" s="108">
        <f t="shared" si="25"/>
        <v>215.68627450980392</v>
      </c>
      <c r="AS5" s="108">
        <f t="array" ref="AS5">_xlfn.IFS(S5=0,AL5,S5&lt;0,AL5/-S5,S5&gt;0,AL5/S5)</f>
        <v>253.58231167729545</v>
      </c>
      <c r="AT5" s="103">
        <f>IF(AN5=0,0,AS5/AN5)</f>
        <v>0.21125984073615584</v>
      </c>
      <c r="AU5" s="103">
        <f>IF(AO5=0,0,AS5/AO5)</f>
        <v>2.0601373927800428</v>
      </c>
      <c r="AV5" s="109"/>
      <c r="AW5" s="104">
        <f t="shared" si="11"/>
        <v>194751.2153681629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2"/>
        <v>811</v>
      </c>
      <c r="F6" s="102"/>
      <c r="G6" s="102">
        <v>12</v>
      </c>
      <c r="H6" s="102">
        <v>799</v>
      </c>
      <c r="I6" s="101">
        <v>123.09</v>
      </c>
      <c r="J6" s="101">
        <f t="shared" si="0"/>
        <v>99825.99</v>
      </c>
      <c r="K6" s="98">
        <v>70</v>
      </c>
      <c r="L6" s="98">
        <v>61</v>
      </c>
      <c r="M6" s="98">
        <v>1220</v>
      </c>
      <c r="N6" s="98">
        <v>65</v>
      </c>
      <c r="O6" s="101">
        <f t="shared" si="13"/>
        <v>8.7142857142857135</v>
      </c>
      <c r="P6" s="101">
        <f t="shared" ref="P6:P56" si="26">S6/7</f>
        <v>6.7142857142857144</v>
      </c>
      <c r="Q6" s="102">
        <v>47</v>
      </c>
      <c r="R6" s="102">
        <v>0</v>
      </c>
      <c r="S6" s="101">
        <f t="shared" si="14"/>
        <v>47</v>
      </c>
      <c r="T6" s="102">
        <v>37312.68</v>
      </c>
      <c r="U6" s="102">
        <v>0</v>
      </c>
      <c r="V6" s="101">
        <f t="shared" si="15"/>
        <v>37312.68</v>
      </c>
      <c r="W6" s="102">
        <v>56822.78</v>
      </c>
      <c r="X6" s="102">
        <v>0</v>
      </c>
      <c r="Y6" s="101">
        <f t="shared" si="16"/>
        <v>56822.78</v>
      </c>
      <c r="Z6" s="101">
        <f t="shared" si="17"/>
        <v>48373</v>
      </c>
      <c r="AA6" s="103">
        <f t="shared" si="18"/>
        <v>4.7496622488331475E-2</v>
      </c>
      <c r="AB6" s="101">
        <f t="shared" si="19"/>
        <v>5785.2300000000005</v>
      </c>
      <c r="AC6" s="102">
        <v>21273.200000000004</v>
      </c>
      <c r="AD6" s="103">
        <f t="shared" si="20"/>
        <v>0.37437802233540851</v>
      </c>
      <c r="AE6" s="102">
        <v>5643.2400000000016</v>
      </c>
      <c r="AF6" s="102">
        <v>0</v>
      </c>
      <c r="AG6" s="102"/>
      <c r="AH6" s="102"/>
      <c r="AI6" s="136">
        <f t="shared" si="21"/>
        <v>772.69686098654699</v>
      </c>
      <c r="AJ6" s="102">
        <v>0</v>
      </c>
      <c r="AK6" s="104">
        <f t="shared" si="22"/>
        <v>373.1268</v>
      </c>
      <c r="AL6" s="105">
        <f t="shared" si="23"/>
        <v>22975.286339013444</v>
      </c>
      <c r="AM6" s="106"/>
      <c r="AN6" s="107">
        <f t="shared" si="6"/>
        <v>1208.9953191489362</v>
      </c>
      <c r="AO6" s="108">
        <f t="shared" si="7"/>
        <v>123.09</v>
      </c>
      <c r="AP6" s="108">
        <f t="shared" si="8"/>
        <v>452.62127659574475</v>
      </c>
      <c r="AQ6" s="108">
        <f t="shared" si="24"/>
        <v>120.06893617021279</v>
      </c>
      <c r="AR6" s="108">
        <f t="shared" si="25"/>
        <v>0</v>
      </c>
      <c r="AS6" s="108">
        <f t="array" ref="AS6">_xlfn.IFS(S6=0,AL6,S6&lt;0,AL6/-S6,S6&gt;0,AL6/S6)</f>
        <v>488.83587955347753</v>
      </c>
      <c r="AT6" s="103">
        <f t="shared" ref="AT6:AT56" si="27">IF(AN6=0,0,AS6/AN6)</f>
        <v>0.40433231776082484</v>
      </c>
      <c r="AU6" s="103">
        <f t="shared" ref="AU6:AU56" si="28">IF(AO6=0,0,AS6/AO6)</f>
        <v>3.9713695633558981</v>
      </c>
      <c r="AV6" s="109"/>
      <c r="AW6" s="104">
        <f t="shared" si="11"/>
        <v>396445.89831787028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2"/>
        <v>497</v>
      </c>
      <c r="F7" s="102"/>
      <c r="G7" s="102">
        <v>15</v>
      </c>
      <c r="H7" s="102">
        <v>482</v>
      </c>
      <c r="I7" s="101">
        <v>123.09</v>
      </c>
      <c r="J7" s="101">
        <f t="shared" si="0"/>
        <v>61175.73</v>
      </c>
      <c r="K7" s="98">
        <v>94</v>
      </c>
      <c r="L7" s="98">
        <v>51</v>
      </c>
      <c r="M7" s="98">
        <v>1195</v>
      </c>
      <c r="N7" s="98">
        <v>56</v>
      </c>
      <c r="O7" s="101">
        <f t="shared" si="13"/>
        <v>7.2857142857142856</v>
      </c>
      <c r="P7" s="101">
        <f t="shared" si="26"/>
        <v>5</v>
      </c>
      <c r="Q7" s="102">
        <v>36</v>
      </c>
      <c r="R7" s="102">
        <v>-1</v>
      </c>
      <c r="S7" s="101">
        <f t="shared" si="14"/>
        <v>35</v>
      </c>
      <c r="T7" s="102">
        <v>28229.01</v>
      </c>
      <c r="U7" s="102">
        <v>-782</v>
      </c>
      <c r="V7" s="101">
        <f t="shared" si="15"/>
        <v>27447.01</v>
      </c>
      <c r="W7" s="102">
        <v>42482.36</v>
      </c>
      <c r="X7" s="102">
        <v>-1222</v>
      </c>
      <c r="Y7" s="101">
        <f t="shared" si="16"/>
        <v>41260.36</v>
      </c>
      <c r="Z7" s="101">
        <f t="shared" si="17"/>
        <v>34129.199999999997</v>
      </c>
      <c r="AA7" s="103">
        <f t="shared" si="18"/>
        <v>3.4488417192060167E-2</v>
      </c>
      <c r="AB7" s="101">
        <f t="shared" si="19"/>
        <v>4308.1500000000005</v>
      </c>
      <c r="AC7" s="102">
        <v>15501.650000000003</v>
      </c>
      <c r="AD7" s="103">
        <f t="shared" si="20"/>
        <v>0.37570321732529727</v>
      </c>
      <c r="AE7" s="102">
        <v>5531.8199999999988</v>
      </c>
      <c r="AF7" s="102">
        <v>5000</v>
      </c>
      <c r="AG7" s="102"/>
      <c r="AH7" s="102"/>
      <c r="AI7" s="136">
        <f t="shared" si="21"/>
        <v>466.13252439989446</v>
      </c>
      <c r="AJ7" s="102">
        <v>60</v>
      </c>
      <c r="AK7" s="104">
        <f t="shared" si="22"/>
        <v>274.4701</v>
      </c>
      <c r="AL7" s="105">
        <f t="shared" si="23"/>
        <v>10118.137375600103</v>
      </c>
      <c r="AM7" s="106"/>
      <c r="AN7" s="107">
        <f t="shared" si="6"/>
        <v>1178.8674285714285</v>
      </c>
      <c r="AO7" s="108">
        <f t="shared" si="7"/>
        <v>123.09</v>
      </c>
      <c r="AP7" s="108">
        <f t="shared" si="8"/>
        <v>442.90428571428583</v>
      </c>
      <c r="AQ7" s="108">
        <f t="shared" si="24"/>
        <v>153.66166666666663</v>
      </c>
      <c r="AR7" s="108">
        <f t="shared" si="25"/>
        <v>138.88888888888889</v>
      </c>
      <c r="AS7" s="108">
        <f t="array" ref="AS7">_xlfn.IFS(S7=0,AL7,S7&lt;0,AL7/-S7,S7&gt;0,AL7/S7)</f>
        <v>289.08963930286006</v>
      </c>
      <c r="AT7" s="103">
        <f t="shared" si="27"/>
        <v>0.24522658977284983</v>
      </c>
      <c r="AU7" s="103">
        <f t="shared" si="28"/>
        <v>2.3486037801840935</v>
      </c>
      <c r="AV7" s="109"/>
      <c r="AW7" s="104">
        <f t="shared" si="11"/>
        <v>143677.55073352146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2"/>
        <v>653</v>
      </c>
      <c r="F8" s="102"/>
      <c r="G8" s="102">
        <v>10</v>
      </c>
      <c r="H8" s="102">
        <v>643</v>
      </c>
      <c r="I8" s="101">
        <v>123.09</v>
      </c>
      <c r="J8" s="101">
        <f t="shared" si="0"/>
        <v>80377.77</v>
      </c>
      <c r="K8" s="98">
        <v>50</v>
      </c>
      <c r="L8" s="98">
        <v>78</v>
      </c>
      <c r="M8" s="98">
        <v>1193</v>
      </c>
      <c r="N8" s="98">
        <v>77</v>
      </c>
      <c r="O8" s="101">
        <f t="shared" si="13"/>
        <v>11.142857142857142</v>
      </c>
      <c r="P8" s="101">
        <f t="shared" si="26"/>
        <v>9.8571428571428577</v>
      </c>
      <c r="Q8" s="102">
        <v>71</v>
      </c>
      <c r="R8" s="102">
        <v>-2</v>
      </c>
      <c r="S8" s="101">
        <f t="shared" si="14"/>
        <v>69</v>
      </c>
      <c r="T8" s="102">
        <v>55529.960000000006</v>
      </c>
      <c r="U8" s="102">
        <v>-1536</v>
      </c>
      <c r="V8" s="101">
        <f t="shared" si="15"/>
        <v>53993.960000000006</v>
      </c>
      <c r="W8" s="102">
        <v>84603.95</v>
      </c>
      <c r="X8" s="102">
        <v>-2444</v>
      </c>
      <c r="Y8" s="101">
        <f t="shared" si="16"/>
        <v>82159.95</v>
      </c>
      <c r="Z8" s="101">
        <f t="shared" si="17"/>
        <v>71651.58</v>
      </c>
      <c r="AA8" s="103">
        <f t="shared" si="18"/>
        <v>6.8675276514281597E-2</v>
      </c>
      <c r="AB8" s="101">
        <f t="shared" si="19"/>
        <v>8493.2100000000009</v>
      </c>
      <c r="AC8" s="102">
        <v>31021.51999999999</v>
      </c>
      <c r="AD8" s="103">
        <f t="shared" si="20"/>
        <v>0.37757471858247227</v>
      </c>
      <c r="AE8" s="102">
        <v>7555.8600000000024</v>
      </c>
      <c r="AF8" s="102">
        <v>8000</v>
      </c>
      <c r="AG8" s="102"/>
      <c r="AH8" s="102"/>
      <c r="AI8" s="136">
        <f t="shared" si="21"/>
        <v>621.83239250857298</v>
      </c>
      <c r="AJ8" s="102">
        <v>0</v>
      </c>
      <c r="AK8" s="104">
        <f t="shared" si="22"/>
        <v>539.93960000000004</v>
      </c>
      <c r="AL8" s="105">
        <f t="shared" si="23"/>
        <v>25927.588007491428</v>
      </c>
      <c r="AM8" s="106"/>
      <c r="AN8" s="107">
        <f t="shared" si="6"/>
        <v>1190.7239130434782</v>
      </c>
      <c r="AO8" s="108">
        <f t="shared" si="7"/>
        <v>123.09</v>
      </c>
      <c r="AP8" s="108">
        <f t="shared" si="8"/>
        <v>449.58724637681144</v>
      </c>
      <c r="AQ8" s="108">
        <f t="shared" si="24"/>
        <v>106.42056338028172</v>
      </c>
      <c r="AR8" s="108">
        <f t="shared" si="25"/>
        <v>112.67605633802818</v>
      </c>
      <c r="AS8" s="108">
        <f t="array" ref="AS8">_xlfn.IFS(S8=0,AL8,S8&lt;0,AL8/-S8,S8&gt;0,AL8/S8)</f>
        <v>375.76214503610765</v>
      </c>
      <c r="AT8" s="103">
        <f t="shared" si="27"/>
        <v>0.31557453488581028</v>
      </c>
      <c r="AU8" s="103">
        <f t="shared" si="28"/>
        <v>3.0527430744667123</v>
      </c>
      <c r="AV8" s="109"/>
      <c r="AW8" s="104">
        <f t="shared" si="11"/>
        <v>245372.68070857829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2"/>
        <v>11</v>
      </c>
      <c r="F9" s="102"/>
      <c r="G9" s="102">
        <v>9</v>
      </c>
      <c r="H9" s="102">
        <v>2</v>
      </c>
      <c r="I9" s="101">
        <v>169.89</v>
      </c>
      <c r="J9" s="101">
        <f t="shared" si="0"/>
        <v>1868.79</v>
      </c>
      <c r="K9" s="98">
        <v>13</v>
      </c>
      <c r="L9" s="98">
        <v>22</v>
      </c>
      <c r="M9" s="98">
        <v>1441</v>
      </c>
      <c r="N9" s="98">
        <v>38</v>
      </c>
      <c r="O9" s="101">
        <f t="shared" si="13"/>
        <v>3.1428571428571428</v>
      </c>
      <c r="P9" s="101">
        <f t="shared" si="26"/>
        <v>3.7142857142857144</v>
      </c>
      <c r="Q9" s="102">
        <v>26</v>
      </c>
      <c r="R9" s="102">
        <v>0</v>
      </c>
      <c r="S9" s="101">
        <f t="shared" si="14"/>
        <v>26</v>
      </c>
      <c r="T9" s="102">
        <v>25030</v>
      </c>
      <c r="U9" s="102">
        <v>0</v>
      </c>
      <c r="V9" s="101">
        <f t="shared" si="15"/>
        <v>25030</v>
      </c>
      <c r="W9" s="102">
        <v>36789</v>
      </c>
      <c r="X9" s="102">
        <v>0</v>
      </c>
      <c r="Y9" s="101">
        <f t="shared" si="16"/>
        <v>36789</v>
      </c>
      <c r="Z9" s="101">
        <f t="shared" si="17"/>
        <v>12046.76</v>
      </c>
      <c r="AA9" s="103">
        <f t="shared" si="18"/>
        <v>3.0750928495987467E-2</v>
      </c>
      <c r="AB9" s="101">
        <f t="shared" si="19"/>
        <v>4417.1399999999994</v>
      </c>
      <c r="AC9" s="102">
        <v>13984.980000000003</v>
      </c>
      <c r="AD9" s="103">
        <f t="shared" si="20"/>
        <v>0.38014025931664364</v>
      </c>
      <c r="AE9" s="102">
        <v>3290.2</v>
      </c>
      <c r="AF9" s="102">
        <v>0</v>
      </c>
      <c r="AG9" s="102"/>
      <c r="AH9" s="102"/>
      <c r="AI9" s="136">
        <f t="shared" si="21"/>
        <v>1.9341598522817198</v>
      </c>
      <c r="AJ9" s="102">
        <v>0</v>
      </c>
      <c r="AK9" s="104">
        <f t="shared" si="22"/>
        <v>250.3</v>
      </c>
      <c r="AL9" s="105">
        <f t="shared" si="23"/>
        <v>14844.445840147715</v>
      </c>
      <c r="AM9" s="106"/>
      <c r="AN9" s="107">
        <f t="shared" si="6"/>
        <v>1414.9615384615386</v>
      </c>
      <c r="AO9" s="108">
        <f t="shared" si="7"/>
        <v>169.89</v>
      </c>
      <c r="AP9" s="108">
        <f t="shared" si="8"/>
        <v>537.88384615384632</v>
      </c>
      <c r="AQ9" s="108">
        <f t="shared" si="24"/>
        <v>126.54615384615384</v>
      </c>
      <c r="AR9" s="108">
        <f t="shared" si="25"/>
        <v>0</v>
      </c>
      <c r="AS9" s="108">
        <f t="array" ref="AS9">_xlfn.IFS(S9=0,AL9,S9&lt;0,AL9/-S9,S9&gt;0,AL9/S9)</f>
        <v>570.94022462106591</v>
      </c>
      <c r="AT9" s="103">
        <f t="shared" si="27"/>
        <v>0.40350229253710929</v>
      </c>
      <c r="AU9" s="103">
        <f t="shared" si="28"/>
        <v>3.3606464454709868</v>
      </c>
      <c r="AV9" s="109"/>
      <c r="AW9" s="104">
        <f t="shared" si="11"/>
        <v>6280.3424708317252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2"/>
        <v>9</v>
      </c>
      <c r="F10" s="102"/>
      <c r="G10" s="102">
        <v>1</v>
      </c>
      <c r="H10" s="102">
        <v>8</v>
      </c>
      <c r="I10" s="101">
        <v>169.89</v>
      </c>
      <c r="J10" s="101">
        <f t="shared" si="0"/>
        <v>1529.0099999999998</v>
      </c>
      <c r="K10" s="98">
        <v>26</v>
      </c>
      <c r="L10" s="98">
        <v>6</v>
      </c>
      <c r="M10" s="98">
        <v>1036</v>
      </c>
      <c r="N10" s="98">
        <v>100</v>
      </c>
      <c r="O10" s="101">
        <f t="shared" si="13"/>
        <v>0.8571428571428571</v>
      </c>
      <c r="P10" s="101">
        <f t="shared" si="26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2234.4</v>
      </c>
      <c r="U10" s="102">
        <v>0</v>
      </c>
      <c r="V10" s="101">
        <f t="shared" si="15"/>
        <v>2234.4</v>
      </c>
      <c r="W10" s="102">
        <v>3215.6099999999997</v>
      </c>
      <c r="X10" s="102">
        <v>0</v>
      </c>
      <c r="Y10" s="101">
        <f t="shared" si="16"/>
        <v>3215.6099999999997</v>
      </c>
      <c r="Z10" s="101">
        <f t="shared" si="17"/>
        <v>6216</v>
      </c>
      <c r="AA10" s="103">
        <f t="shared" si="18"/>
        <v>2.6878412889989466E-3</v>
      </c>
      <c r="AB10" s="101">
        <f t="shared" si="19"/>
        <v>509.66999999999996</v>
      </c>
      <c r="AC10" s="102">
        <v>1193.7499999999998</v>
      </c>
      <c r="AD10" s="103">
        <f t="shared" si="20"/>
        <v>0.37123593968173996</v>
      </c>
      <c r="AE10" s="102">
        <v>622.4</v>
      </c>
      <c r="AF10" s="102">
        <v>0</v>
      </c>
      <c r="AG10" s="102"/>
      <c r="AH10" s="102"/>
      <c r="AI10" s="136">
        <f t="shared" si="21"/>
        <v>7.7366394091268793</v>
      </c>
      <c r="AJ10" s="102">
        <v>0</v>
      </c>
      <c r="AK10" s="104">
        <f t="shared" si="22"/>
        <v>22.344000000000001</v>
      </c>
      <c r="AL10" s="105">
        <f t="shared" si="23"/>
        <v>859.70936059087296</v>
      </c>
      <c r="AM10" s="106"/>
      <c r="AN10" s="107">
        <f t="shared" si="6"/>
        <v>1071.8699999999999</v>
      </c>
      <c r="AO10" s="108">
        <f t="shared" si="7"/>
        <v>169.89</v>
      </c>
      <c r="AP10" s="108">
        <f t="shared" si="8"/>
        <v>397.91666666666657</v>
      </c>
      <c r="AQ10" s="108">
        <f t="shared" si="24"/>
        <v>207.46666666666667</v>
      </c>
      <c r="AR10" s="108">
        <f t="shared" si="25"/>
        <v>0</v>
      </c>
      <c r="AS10" s="108">
        <f t="array" ref="AS10">_xlfn.IFS(S10=0,AL10,S10&lt;0,AL10/-S10,S10&gt;0,AL10/S10)</f>
        <v>286.5697868636243</v>
      </c>
      <c r="AT10" s="103">
        <f t="shared" si="27"/>
        <v>0.26735498415257852</v>
      </c>
      <c r="AU10" s="103">
        <f t="shared" si="28"/>
        <v>1.6867960848997841</v>
      </c>
      <c r="AV10" s="109"/>
      <c r="AW10" s="104">
        <f t="shared" si="11"/>
        <v>2579.1280817726188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2"/>
        <v>2</v>
      </c>
      <c r="F11" s="102"/>
      <c r="G11" s="102">
        <v>1</v>
      </c>
      <c r="H11" s="102">
        <v>1</v>
      </c>
      <c r="I11" s="101">
        <v>169.89</v>
      </c>
      <c r="J11" s="101">
        <f t="shared" si="0"/>
        <v>339.78</v>
      </c>
      <c r="K11" s="98">
        <v>15</v>
      </c>
      <c r="L11" s="98">
        <v>9</v>
      </c>
      <c r="M11" s="98">
        <v>981</v>
      </c>
      <c r="N11" s="98">
        <v>100</v>
      </c>
      <c r="O11" s="101">
        <f t="shared" si="13"/>
        <v>1.2857142857142858</v>
      </c>
      <c r="P11" s="101">
        <f t="shared" si="26"/>
        <v>1.5714285714285714</v>
      </c>
      <c r="Q11" s="102">
        <v>11</v>
      </c>
      <c r="R11" s="102">
        <v>0</v>
      </c>
      <c r="S11" s="101">
        <f t="shared" si="14"/>
        <v>11</v>
      </c>
      <c r="T11" s="102">
        <v>7324</v>
      </c>
      <c r="U11" s="102">
        <v>0</v>
      </c>
      <c r="V11" s="101">
        <f t="shared" si="15"/>
        <v>7324</v>
      </c>
      <c r="W11" s="102">
        <v>11010</v>
      </c>
      <c r="X11" s="102">
        <v>0</v>
      </c>
      <c r="Y11" s="101">
        <f t="shared" si="16"/>
        <v>11010</v>
      </c>
      <c r="Z11" s="101">
        <f t="shared" si="17"/>
        <v>8829</v>
      </c>
      <c r="AA11" s="103">
        <f t="shared" si="18"/>
        <v>9.2029607420919847E-3</v>
      </c>
      <c r="AB11" s="101">
        <f t="shared" si="19"/>
        <v>1868.79</v>
      </c>
      <c r="AC11" s="102">
        <v>4185.7700000000004</v>
      </c>
      <c r="AD11" s="103">
        <f t="shared" si="20"/>
        <v>0.38017892824704819</v>
      </c>
      <c r="AE11" s="102">
        <v>865.4000000000002</v>
      </c>
      <c r="AF11" s="102">
        <v>0</v>
      </c>
      <c r="AG11" s="102"/>
      <c r="AH11" s="102"/>
      <c r="AI11" s="136">
        <f t="shared" si="21"/>
        <v>0.96707992614085991</v>
      </c>
      <c r="AJ11" s="102">
        <v>0</v>
      </c>
      <c r="AK11" s="104">
        <f t="shared" si="22"/>
        <v>73.239999999999995</v>
      </c>
      <c r="AL11" s="105">
        <f t="shared" si="23"/>
        <v>4015.8329200738581</v>
      </c>
      <c r="AM11" s="106"/>
      <c r="AN11" s="107">
        <f t="shared" si="6"/>
        <v>1000.9090909090909</v>
      </c>
      <c r="AO11" s="108">
        <f t="shared" si="7"/>
        <v>169.89</v>
      </c>
      <c r="AP11" s="108">
        <f t="shared" si="8"/>
        <v>380.52454545454549</v>
      </c>
      <c r="AQ11" s="108">
        <f t="shared" si="24"/>
        <v>78.672727272727286</v>
      </c>
      <c r="AR11" s="108">
        <f t="shared" si="25"/>
        <v>0</v>
      </c>
      <c r="AS11" s="108">
        <f t="array" ref="AS11">_xlfn.IFS(S11=0,AL11,S11&lt;0,AL11/-S11,S11&gt;0,AL11/S11)</f>
        <v>365.07572000671439</v>
      </c>
      <c r="AT11" s="103">
        <f t="shared" si="27"/>
        <v>0.3647441344299599</v>
      </c>
      <c r="AU11" s="103">
        <f t="shared" si="28"/>
        <v>2.1488946966078899</v>
      </c>
      <c r="AV11" s="109"/>
      <c r="AW11" s="104">
        <f t="shared" si="11"/>
        <v>730.15144001342878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>F12+G12+H12</f>
        <v>0</v>
      </c>
      <c r="F12" s="102"/>
      <c r="G12" s="102"/>
      <c r="H12" s="102"/>
      <c r="I12" s="101">
        <v>169.89</v>
      </c>
      <c r="J12" s="101">
        <f t="shared" si="0"/>
        <v>0</v>
      </c>
      <c r="K12" s="98">
        <v>6</v>
      </c>
      <c r="L12" s="98">
        <v>2</v>
      </c>
      <c r="M12" s="98">
        <v>1055</v>
      </c>
      <c r="N12" s="98">
        <v>0</v>
      </c>
      <c r="O12" s="101">
        <f t="shared" si="13"/>
        <v>0.2857142857142857</v>
      </c>
      <c r="P12" s="101">
        <f t="shared" si="26"/>
        <v>0.14285714285714285</v>
      </c>
      <c r="Q12" s="102">
        <v>1</v>
      </c>
      <c r="R12" s="102">
        <v>0</v>
      </c>
      <c r="S12" s="101">
        <f t="shared" si="14"/>
        <v>1</v>
      </c>
      <c r="T12" s="102">
        <v>698</v>
      </c>
      <c r="U12" s="102">
        <v>0</v>
      </c>
      <c r="V12" s="101">
        <f t="shared" si="15"/>
        <v>698</v>
      </c>
      <c r="W12" s="102">
        <v>1055</v>
      </c>
      <c r="X12" s="102">
        <v>0</v>
      </c>
      <c r="Y12" s="101">
        <f t="shared" si="16"/>
        <v>1055</v>
      </c>
      <c r="Z12" s="101">
        <f t="shared" si="17"/>
        <v>0</v>
      </c>
      <c r="AA12" s="103">
        <f t="shared" si="18"/>
        <v>8.8184592033669794E-4</v>
      </c>
      <c r="AB12" s="101">
        <f t="shared" si="19"/>
        <v>169.89</v>
      </c>
      <c r="AC12" s="102">
        <v>405.94000000000005</v>
      </c>
      <c r="AD12" s="103">
        <f t="shared" si="20"/>
        <v>0.38477725118483419</v>
      </c>
      <c r="AE12" s="102">
        <v>175.49</v>
      </c>
      <c r="AF12" s="102">
        <v>0</v>
      </c>
      <c r="AG12" s="102"/>
      <c r="AH12" s="102"/>
      <c r="AI12" s="136">
        <f t="shared" si="21"/>
        <v>0</v>
      </c>
      <c r="AJ12" s="102">
        <v>0</v>
      </c>
      <c r="AK12" s="104">
        <f t="shared" si="22"/>
        <v>6.98</v>
      </c>
      <c r="AL12" s="105">
        <f t="shared" si="23"/>
        <v>296.69999999999993</v>
      </c>
      <c r="AM12" s="106"/>
      <c r="AN12" s="107">
        <f t="shared" si="6"/>
        <v>1055</v>
      </c>
      <c r="AO12" s="108">
        <f t="shared" si="7"/>
        <v>169.89</v>
      </c>
      <c r="AP12" s="108">
        <f t="shared" si="8"/>
        <v>405.94000000000005</v>
      </c>
      <c r="AQ12" s="108">
        <f t="shared" si="24"/>
        <v>175.49</v>
      </c>
      <c r="AR12" s="108">
        <f t="shared" si="25"/>
        <v>0</v>
      </c>
      <c r="AS12" s="108">
        <f t="array" ref="AS12">_xlfn.IFS(S12=0,AL12,S12&lt;0,AL12/-S12,S12&gt;0,AL12/S12)</f>
        <v>296.69999999999993</v>
      </c>
      <c r="AT12" s="103">
        <f t="shared" si="27"/>
        <v>0.28123222748815158</v>
      </c>
      <c r="AU12" s="103">
        <f t="shared" si="28"/>
        <v>1.7464241568073458</v>
      </c>
      <c r="AV12" s="109"/>
      <c r="AW12" s="104">
        <f t="shared" si="11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2"/>
        <v>0</v>
      </c>
      <c r="F13" s="102"/>
      <c r="G13" s="102"/>
      <c r="H13" s="102"/>
      <c r="I13" s="101">
        <v>169.89</v>
      </c>
      <c r="J13" s="101">
        <f t="shared" si="0"/>
        <v>0</v>
      </c>
      <c r="K13" s="98">
        <v>4</v>
      </c>
      <c r="L13" s="98">
        <v>0</v>
      </c>
      <c r="M13" s="98">
        <v>0</v>
      </c>
      <c r="N13" s="98">
        <v>0</v>
      </c>
      <c r="O13" s="101">
        <f t="shared" si="13"/>
        <v>0</v>
      </c>
      <c r="P13" s="101">
        <f t="shared" si="26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0</v>
      </c>
      <c r="AL13" s="105">
        <f t="shared" si="23"/>
        <v>0</v>
      </c>
      <c r="AM13" s="106"/>
      <c r="AN13" s="107">
        <f t="shared" si="6"/>
        <v>0</v>
      </c>
      <c r="AO13" s="108">
        <f t="shared" si="7"/>
        <v>169.89</v>
      </c>
      <c r="AP13" s="108">
        <f t="shared" si="8"/>
        <v>0</v>
      </c>
      <c r="AQ13" s="108">
        <f t="shared" si="24"/>
        <v>0</v>
      </c>
      <c r="AR13" s="108">
        <f t="shared" si="25"/>
        <v>0</v>
      </c>
      <c r="AS13" s="108">
        <f t="array" ref="AS13">_xlfn.IFS(S13=0,AL13,S13&lt;0,AL13/-S13,S13&gt;0,AL13/S13)</f>
        <v>0</v>
      </c>
      <c r="AT13" s="103">
        <f t="shared" si="27"/>
        <v>0</v>
      </c>
      <c r="AU13" s="103">
        <f t="shared" si="28"/>
        <v>0</v>
      </c>
      <c r="AV13" s="109"/>
      <c r="AW13" s="104">
        <f t="shared" si="11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2"/>
        <v>19</v>
      </c>
      <c r="F14" s="102"/>
      <c r="G14" s="102">
        <v>1</v>
      </c>
      <c r="H14" s="102">
        <v>18</v>
      </c>
      <c r="I14" s="101">
        <v>169.89</v>
      </c>
      <c r="J14" s="101">
        <f t="shared" si="0"/>
        <v>3227.91</v>
      </c>
      <c r="K14" s="98">
        <v>34</v>
      </c>
      <c r="L14" s="98">
        <v>14</v>
      </c>
      <c r="M14" s="98">
        <v>1208</v>
      </c>
      <c r="N14" s="98">
        <v>50</v>
      </c>
      <c r="O14" s="101">
        <f t="shared" si="13"/>
        <v>2</v>
      </c>
      <c r="P14" s="101">
        <f t="shared" si="26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2398.63</v>
      </c>
      <c r="U14" s="102">
        <v>0</v>
      </c>
      <c r="V14" s="101">
        <f t="shared" si="15"/>
        <v>2398.63</v>
      </c>
      <c r="W14" s="102">
        <v>3416.12</v>
      </c>
      <c r="X14" s="102">
        <v>0</v>
      </c>
      <c r="Y14" s="101">
        <f t="shared" si="16"/>
        <v>3416.12</v>
      </c>
      <c r="Z14" s="101">
        <f t="shared" si="17"/>
        <v>8456</v>
      </c>
      <c r="AA14" s="103">
        <f t="shared" si="18"/>
        <v>2.855442166237536E-3</v>
      </c>
      <c r="AB14" s="101">
        <f t="shared" si="19"/>
        <v>509.66999999999996</v>
      </c>
      <c r="AC14" s="102">
        <v>1293.3400000000001</v>
      </c>
      <c r="AD14" s="103">
        <f t="shared" si="20"/>
        <v>0.37859911244335687</v>
      </c>
      <c r="AE14" s="102">
        <v>500.73</v>
      </c>
      <c r="AF14" s="102">
        <v>0</v>
      </c>
      <c r="AG14" s="102"/>
      <c r="AH14" s="102"/>
      <c r="AI14" s="136">
        <f t="shared" si="21"/>
        <v>17.407438670535477</v>
      </c>
      <c r="AJ14" s="102">
        <v>0</v>
      </c>
      <c r="AK14" s="104">
        <f t="shared" si="22"/>
        <v>23.9863</v>
      </c>
      <c r="AL14" s="105">
        <f t="shared" si="23"/>
        <v>1070.9862613294642</v>
      </c>
      <c r="AM14" s="106"/>
      <c r="AN14" s="107">
        <f t="shared" si="6"/>
        <v>1138.7066666666667</v>
      </c>
      <c r="AO14" s="108">
        <f t="shared" si="7"/>
        <v>169.89</v>
      </c>
      <c r="AP14" s="108">
        <f t="shared" si="8"/>
        <v>431.1133333333334</v>
      </c>
      <c r="AQ14" s="108">
        <f t="shared" si="24"/>
        <v>166.91</v>
      </c>
      <c r="AR14" s="108">
        <f t="shared" si="25"/>
        <v>0</v>
      </c>
      <c r="AS14" s="108">
        <f t="array" ref="AS14">_xlfn.IFS(S14=0,AL14,S14&lt;0,AL14/-S14,S14&gt;0,AL14/S14)</f>
        <v>356.99542044315473</v>
      </c>
      <c r="AT14" s="103">
        <f t="shared" si="27"/>
        <v>0.31350955508865735</v>
      </c>
      <c r="AU14" s="103">
        <f t="shared" si="28"/>
        <v>2.1013327473256505</v>
      </c>
      <c r="AV14" s="109"/>
      <c r="AW14" s="104">
        <f t="shared" si="11"/>
        <v>6782.9129884199401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2"/>
        <v>0</v>
      </c>
      <c r="F15" s="102"/>
      <c r="G15" s="102"/>
      <c r="H15" s="102"/>
      <c r="I15" s="101">
        <v>169.89</v>
      </c>
      <c r="J15" s="101">
        <f t="shared" si="0"/>
        <v>0</v>
      </c>
      <c r="K15" s="98">
        <v>9</v>
      </c>
      <c r="L15" s="98">
        <v>5</v>
      </c>
      <c r="M15" s="98">
        <v>1109</v>
      </c>
      <c r="N15" s="98">
        <v>0</v>
      </c>
      <c r="O15" s="101">
        <f t="shared" si="13"/>
        <v>0.7142857142857143</v>
      </c>
      <c r="P15" s="101">
        <f t="shared" si="26"/>
        <v>0.42857142857142855</v>
      </c>
      <c r="Q15" s="102">
        <v>3</v>
      </c>
      <c r="R15" s="102">
        <v>0</v>
      </c>
      <c r="S15" s="101">
        <f t="shared" si="14"/>
        <v>3</v>
      </c>
      <c r="T15" s="102">
        <v>2185.5100000000002</v>
      </c>
      <c r="U15" s="102">
        <v>0</v>
      </c>
      <c r="V15" s="101">
        <f t="shared" si="15"/>
        <v>2185.5100000000002</v>
      </c>
      <c r="W15" s="102">
        <v>3192.06</v>
      </c>
      <c r="X15" s="102">
        <v>0</v>
      </c>
      <c r="Y15" s="101">
        <f t="shared" si="16"/>
        <v>3192.06</v>
      </c>
      <c r="Z15" s="101">
        <f t="shared" si="17"/>
        <v>0</v>
      </c>
      <c r="AA15" s="103">
        <f t="shared" si="18"/>
        <v>2.6681564819620472E-3</v>
      </c>
      <c r="AB15" s="101">
        <f t="shared" si="19"/>
        <v>509.66999999999996</v>
      </c>
      <c r="AC15" s="102">
        <v>1200.23</v>
      </c>
      <c r="AD15" s="103">
        <f t="shared" si="20"/>
        <v>0.37600483700181075</v>
      </c>
      <c r="AE15" s="102">
        <v>308.42999999999995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21.855100000000004</v>
      </c>
      <c r="AL15" s="105">
        <f t="shared" si="23"/>
        <v>1151.8749</v>
      </c>
      <c r="AM15" s="106"/>
      <c r="AN15" s="107">
        <f t="shared" si="6"/>
        <v>1064.02</v>
      </c>
      <c r="AO15" s="108">
        <f t="shared" si="7"/>
        <v>169.89</v>
      </c>
      <c r="AP15" s="108">
        <f t="shared" si="8"/>
        <v>400.07666666666665</v>
      </c>
      <c r="AQ15" s="108">
        <f t="shared" si="24"/>
        <v>102.80999999999999</v>
      </c>
      <c r="AR15" s="108">
        <f t="shared" si="25"/>
        <v>0</v>
      </c>
      <c r="AS15" s="108">
        <f t="array" ref="AS15">_xlfn.IFS(S15=0,AL15,S15&lt;0,AL15/-S15,S15&gt;0,AL15/S15)</f>
        <v>383.95830000000001</v>
      </c>
      <c r="AT15" s="103">
        <f t="shared" si="27"/>
        <v>0.36085628089697563</v>
      </c>
      <c r="AU15" s="103">
        <f t="shared" si="28"/>
        <v>2.2600406145152747</v>
      </c>
      <c r="AV15" s="109"/>
      <c r="AW15" s="104">
        <f t="shared" si="11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2"/>
        <v>106</v>
      </c>
      <c r="F16" s="102"/>
      <c r="G16" s="102">
        <v>8</v>
      </c>
      <c r="H16" s="102">
        <v>98</v>
      </c>
      <c r="I16" s="101">
        <v>169.89</v>
      </c>
      <c r="J16" s="101">
        <f t="shared" si="0"/>
        <v>18008.34</v>
      </c>
      <c r="K16" s="98">
        <v>11</v>
      </c>
      <c r="L16" s="98">
        <v>33</v>
      </c>
      <c r="M16" s="98">
        <v>1365</v>
      </c>
      <c r="N16" s="98">
        <v>53</v>
      </c>
      <c r="O16" s="101">
        <f t="shared" si="13"/>
        <v>4.7142857142857144</v>
      </c>
      <c r="P16" s="101">
        <f t="shared" si="26"/>
        <v>2.8571428571428572</v>
      </c>
      <c r="Q16" s="102">
        <v>21</v>
      </c>
      <c r="R16" s="102">
        <v>-1</v>
      </c>
      <c r="S16" s="101">
        <f t="shared" si="14"/>
        <v>20</v>
      </c>
      <c r="T16" s="102">
        <v>18827.25</v>
      </c>
      <c r="U16" s="102">
        <v>-963</v>
      </c>
      <c r="V16" s="101">
        <f t="shared" si="15"/>
        <v>17864.25</v>
      </c>
      <c r="W16" s="102">
        <v>28127.99</v>
      </c>
      <c r="X16" s="102">
        <v>-1344</v>
      </c>
      <c r="Y16" s="101">
        <f t="shared" si="16"/>
        <v>26783.99</v>
      </c>
      <c r="Z16" s="101">
        <f t="shared" si="17"/>
        <v>23873.85</v>
      </c>
      <c r="AA16" s="103">
        <f t="shared" si="18"/>
        <v>2.2388011669989494E-2</v>
      </c>
      <c r="AB16" s="101">
        <f t="shared" si="19"/>
        <v>3397.7999999999997</v>
      </c>
      <c r="AC16" s="102">
        <v>10161.140000000003</v>
      </c>
      <c r="AD16" s="103">
        <f t="shared" si="20"/>
        <v>0.37937364821298103</v>
      </c>
      <c r="AE16" s="102">
        <v>3635.0100000000007</v>
      </c>
      <c r="AF16" s="102">
        <v>4000</v>
      </c>
      <c r="AG16" s="102"/>
      <c r="AH16" s="102"/>
      <c r="AI16" s="136">
        <f t="shared" si="21"/>
        <v>94.773832761804272</v>
      </c>
      <c r="AJ16" s="102">
        <v>0</v>
      </c>
      <c r="AK16" s="104">
        <f t="shared" si="22"/>
        <v>178.64250000000001</v>
      </c>
      <c r="AL16" s="105">
        <f t="shared" si="23"/>
        <v>5316.6236672381947</v>
      </c>
      <c r="AM16" s="106"/>
      <c r="AN16" s="107">
        <f t="shared" si="6"/>
        <v>1339.1995000000002</v>
      </c>
      <c r="AO16" s="108">
        <f t="shared" si="7"/>
        <v>169.89</v>
      </c>
      <c r="AP16" s="108">
        <f t="shared" si="8"/>
        <v>508.05700000000013</v>
      </c>
      <c r="AQ16" s="108">
        <f t="shared" si="24"/>
        <v>173.09571428571431</v>
      </c>
      <c r="AR16" s="108">
        <f t="shared" si="25"/>
        <v>190.47619047619048</v>
      </c>
      <c r="AS16" s="108">
        <f t="array" ref="AS16">_xlfn.IFS(S16=0,AL16,S16&lt;0,AL16/-S16,S16&gt;0,AL16/S16)</f>
        <v>265.83118336190972</v>
      </c>
      <c r="AT16" s="103">
        <f t="shared" si="27"/>
        <v>0.19850006168753026</v>
      </c>
      <c r="AU16" s="103">
        <f t="shared" si="28"/>
        <v>1.5647253126252854</v>
      </c>
      <c r="AV16" s="109"/>
      <c r="AW16" s="104">
        <f t="shared" si="11"/>
        <v>28178.105436362432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2"/>
        <v>104</v>
      </c>
      <c r="F17" s="102"/>
      <c r="G17" s="102">
        <v>13</v>
      </c>
      <c r="H17" s="102">
        <v>91</v>
      </c>
      <c r="I17" s="101">
        <v>169.89</v>
      </c>
      <c r="J17" s="101">
        <f t="shared" si="0"/>
        <v>17668.559999999998</v>
      </c>
      <c r="K17" s="98">
        <v>12</v>
      </c>
      <c r="L17" s="98">
        <v>47</v>
      </c>
      <c r="M17" s="98">
        <v>1376</v>
      </c>
      <c r="N17" s="98">
        <v>50</v>
      </c>
      <c r="O17" s="101">
        <f t="shared" si="13"/>
        <v>6.7142857142857144</v>
      </c>
      <c r="P17" s="101">
        <f t="shared" si="26"/>
        <v>2.2857142857142856</v>
      </c>
      <c r="Q17" s="102">
        <v>18</v>
      </c>
      <c r="R17" s="102">
        <v>-2</v>
      </c>
      <c r="S17" s="101">
        <f t="shared" si="14"/>
        <v>16</v>
      </c>
      <c r="T17" s="102">
        <v>16272.720000000001</v>
      </c>
      <c r="U17" s="102">
        <v>-1821</v>
      </c>
      <c r="V17" s="101">
        <f t="shared" si="15"/>
        <v>14451.720000000001</v>
      </c>
      <c r="W17" s="102">
        <v>24299.049999999996</v>
      </c>
      <c r="X17" s="102">
        <v>-2754</v>
      </c>
      <c r="Y17" s="101">
        <f t="shared" si="16"/>
        <v>21545.049999999996</v>
      </c>
      <c r="Z17" s="101">
        <f t="shared" si="17"/>
        <v>32336</v>
      </c>
      <c r="AA17" s="103">
        <f t="shared" si="18"/>
        <v>1.8008923645450398E-2</v>
      </c>
      <c r="AB17" s="101">
        <f t="shared" si="19"/>
        <v>2718.24</v>
      </c>
      <c r="AC17" s="102">
        <v>8178.7499999999945</v>
      </c>
      <c r="AD17" s="103">
        <f t="shared" si="20"/>
        <v>0.37961155810731451</v>
      </c>
      <c r="AE17" s="102">
        <v>2849.2700000000004</v>
      </c>
      <c r="AF17" s="102">
        <v>7000</v>
      </c>
      <c r="AG17" s="102"/>
      <c r="AH17" s="102"/>
      <c r="AI17" s="136">
        <f t="shared" si="21"/>
        <v>88.00427327881826</v>
      </c>
      <c r="AJ17" s="102">
        <v>0</v>
      </c>
      <c r="AK17" s="104">
        <f t="shared" si="22"/>
        <v>144.5172</v>
      </c>
      <c r="AL17" s="105">
        <f t="shared" si="23"/>
        <v>566.26852672118446</v>
      </c>
      <c r="AM17" s="106"/>
      <c r="AN17" s="107">
        <f t="shared" si="6"/>
        <v>1346.5656249999997</v>
      </c>
      <c r="AO17" s="108">
        <f t="shared" si="7"/>
        <v>169.89</v>
      </c>
      <c r="AP17" s="108">
        <f t="shared" si="8"/>
        <v>511.17187499999966</v>
      </c>
      <c r="AQ17" s="108">
        <f t="shared" si="24"/>
        <v>158.29277777777781</v>
      </c>
      <c r="AR17" s="108">
        <f t="shared" si="25"/>
        <v>388.88888888888891</v>
      </c>
      <c r="AS17" s="108">
        <f t="array" ref="AS17">_xlfn.IFS(S17=0,AL17,S17&lt;0,AL17/-S17,S17&gt;0,AL17/S17)</f>
        <v>35.391782920074029</v>
      </c>
      <c r="AT17" s="103">
        <f t="shared" si="27"/>
        <v>2.6282998958980581E-2</v>
      </c>
      <c r="AU17" s="103">
        <f t="shared" si="28"/>
        <v>0.2083217547829421</v>
      </c>
      <c r="AV17" s="109"/>
      <c r="AW17" s="104">
        <f t="shared" si="11"/>
        <v>3680.7454236876988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2"/>
        <v>87</v>
      </c>
      <c r="F18" s="102"/>
      <c r="G18" s="102">
        <v>6</v>
      </c>
      <c r="H18" s="102">
        <v>81</v>
      </c>
      <c r="I18" s="101">
        <v>169.89</v>
      </c>
      <c r="J18" s="101">
        <f t="shared" si="0"/>
        <v>14780.429999999998</v>
      </c>
      <c r="K18" s="98">
        <v>17</v>
      </c>
      <c r="L18" s="98">
        <v>42</v>
      </c>
      <c r="M18" s="98">
        <v>1354</v>
      </c>
      <c r="N18" s="98">
        <v>52</v>
      </c>
      <c r="O18" s="101">
        <f t="shared" si="13"/>
        <v>6</v>
      </c>
      <c r="P18" s="101">
        <f t="shared" si="26"/>
        <v>3.8571428571428572</v>
      </c>
      <c r="Q18" s="102">
        <v>28</v>
      </c>
      <c r="R18" s="102">
        <v>-1</v>
      </c>
      <c r="S18" s="101">
        <f t="shared" si="14"/>
        <v>27</v>
      </c>
      <c r="T18" s="102">
        <v>24649.49</v>
      </c>
      <c r="U18" s="102">
        <v>-856</v>
      </c>
      <c r="V18" s="101">
        <f t="shared" si="15"/>
        <v>23793.49</v>
      </c>
      <c r="W18" s="102">
        <v>37513.129999999997</v>
      </c>
      <c r="X18" s="102">
        <v>-1334</v>
      </c>
      <c r="Y18" s="101">
        <f t="shared" si="16"/>
        <v>36179.129999999997</v>
      </c>
      <c r="Z18" s="101">
        <f t="shared" si="17"/>
        <v>29571.360000000001</v>
      </c>
      <c r="AA18" s="103">
        <f t="shared" si="18"/>
        <v>3.0241154684200033E-2</v>
      </c>
      <c r="AB18" s="101">
        <f t="shared" si="19"/>
        <v>4587.03</v>
      </c>
      <c r="AC18" s="102">
        <v>13668.699999999997</v>
      </c>
      <c r="AD18" s="103">
        <f t="shared" si="20"/>
        <v>0.37780621037598189</v>
      </c>
      <c r="AE18" s="102">
        <v>4702.9299999999994</v>
      </c>
      <c r="AF18" s="102">
        <v>9000</v>
      </c>
      <c r="AG18" s="102"/>
      <c r="AH18" s="102"/>
      <c r="AI18" s="136">
        <f t="shared" si="21"/>
        <v>78.333474017409657</v>
      </c>
      <c r="AJ18" s="102">
        <v>0</v>
      </c>
      <c r="AK18" s="104">
        <f t="shared" si="22"/>
        <v>237.93490000000003</v>
      </c>
      <c r="AL18" s="105">
        <f t="shared" si="23"/>
        <v>3904.2016259825914</v>
      </c>
      <c r="AM18" s="106"/>
      <c r="AN18" s="107">
        <f t="shared" si="6"/>
        <v>1339.9677777777777</v>
      </c>
      <c r="AO18" s="108">
        <f t="shared" si="7"/>
        <v>169.89</v>
      </c>
      <c r="AP18" s="108">
        <f t="shared" si="8"/>
        <v>506.24814814814806</v>
      </c>
      <c r="AQ18" s="108">
        <f t="shared" si="24"/>
        <v>167.9617857142857</v>
      </c>
      <c r="AR18" s="108">
        <f t="shared" si="25"/>
        <v>321.42857142857144</v>
      </c>
      <c r="AS18" s="108">
        <f t="array" ref="AS18">_xlfn.IFS(S18=0,AL18,S18&lt;0,AL18/-S18,S18&gt;0,AL18/S18)</f>
        <v>144.60006022157745</v>
      </c>
      <c r="AT18" s="103">
        <f t="shared" si="27"/>
        <v>0.10791308762766245</v>
      </c>
      <c r="AU18" s="103">
        <f t="shared" si="28"/>
        <v>0.8511393267501175</v>
      </c>
      <c r="AV18" s="109"/>
      <c r="AW18" s="104">
        <f t="shared" si="11"/>
        <v>12580.205239277238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2"/>
        <v>3</v>
      </c>
      <c r="F19" s="102"/>
      <c r="G19" s="102">
        <v>2</v>
      </c>
      <c r="H19" s="102">
        <v>1</v>
      </c>
      <c r="I19" s="101">
        <v>129.46</v>
      </c>
      <c r="J19" s="101">
        <f t="shared" si="0"/>
        <v>388.38</v>
      </c>
      <c r="K19" s="98">
        <v>5</v>
      </c>
      <c r="L19" s="98">
        <v>3</v>
      </c>
      <c r="M19" s="98">
        <v>1380</v>
      </c>
      <c r="N19" s="98">
        <v>0</v>
      </c>
      <c r="O19" s="101">
        <f t="shared" si="13"/>
        <v>0.42857142857142855</v>
      </c>
      <c r="P19" s="101">
        <f t="shared" si="26"/>
        <v>0.5714285714285714</v>
      </c>
      <c r="Q19" s="102">
        <v>4</v>
      </c>
      <c r="R19" s="102">
        <v>0</v>
      </c>
      <c r="S19" s="101">
        <f t="shared" si="14"/>
        <v>4</v>
      </c>
      <c r="T19" s="102">
        <v>3567</v>
      </c>
      <c r="U19" s="102">
        <v>0</v>
      </c>
      <c r="V19" s="101">
        <f t="shared" si="15"/>
        <v>3567</v>
      </c>
      <c r="W19" s="102">
        <v>5400</v>
      </c>
      <c r="X19" s="102">
        <v>0</v>
      </c>
      <c r="Y19" s="101">
        <f t="shared" si="16"/>
        <v>5400</v>
      </c>
      <c r="Z19" s="101">
        <f t="shared" si="17"/>
        <v>0</v>
      </c>
      <c r="AA19" s="103">
        <f t="shared" si="18"/>
        <v>4.5137137154674586E-3</v>
      </c>
      <c r="AB19" s="101">
        <f t="shared" si="19"/>
        <v>517.84</v>
      </c>
      <c r="AC19" s="102">
        <v>2053.71</v>
      </c>
      <c r="AD19" s="103">
        <f t="shared" si="20"/>
        <v>0.38031666666666669</v>
      </c>
      <c r="AE19" s="102">
        <v>541.70000000000005</v>
      </c>
      <c r="AF19" s="102">
        <v>0</v>
      </c>
      <c r="AG19" s="102"/>
      <c r="AH19" s="102"/>
      <c r="AI19" s="136">
        <f t="shared" si="21"/>
        <v>0.96707992614085991</v>
      </c>
      <c r="AJ19" s="102">
        <v>0</v>
      </c>
      <c r="AK19" s="104">
        <f t="shared" si="22"/>
        <v>35.67</v>
      </c>
      <c r="AL19" s="105">
        <f t="shared" si="23"/>
        <v>2250.1129200738592</v>
      </c>
      <c r="AM19" s="106"/>
      <c r="AN19" s="107">
        <f t="shared" si="6"/>
        <v>1350</v>
      </c>
      <c r="AO19" s="108">
        <f t="shared" si="7"/>
        <v>129.46</v>
      </c>
      <c r="AP19" s="108">
        <f t="shared" si="8"/>
        <v>513.42750000000001</v>
      </c>
      <c r="AQ19" s="108">
        <f t="shared" si="24"/>
        <v>135.42500000000001</v>
      </c>
      <c r="AR19" s="108">
        <f t="shared" si="25"/>
        <v>0</v>
      </c>
      <c r="AS19" s="108">
        <f t="array" ref="AS19">_xlfn.IFS(S19=0,AL19,S19&lt;0,AL19/-S19,S19&gt;0,AL19/S19)</f>
        <v>562.5282300184648</v>
      </c>
      <c r="AT19" s="103">
        <f t="shared" si="27"/>
        <v>0.41668757779145543</v>
      </c>
      <c r="AU19" s="103">
        <f t="shared" si="28"/>
        <v>4.3451894795184982</v>
      </c>
      <c r="AV19" s="109"/>
      <c r="AW19" s="104">
        <f t="shared" si="11"/>
        <v>1687.5846900553943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2"/>
        <v>13</v>
      </c>
      <c r="F20" s="102"/>
      <c r="G20" s="102">
        <v>12</v>
      </c>
      <c r="H20" s="102">
        <v>1</v>
      </c>
      <c r="I20" s="101">
        <v>117.76</v>
      </c>
      <c r="J20" s="101">
        <f t="shared" si="0"/>
        <v>1530.88</v>
      </c>
      <c r="K20" s="98">
        <v>7</v>
      </c>
      <c r="L20" s="98">
        <v>28</v>
      </c>
      <c r="M20" s="98">
        <v>1346</v>
      </c>
      <c r="N20" s="98">
        <v>63</v>
      </c>
      <c r="O20" s="101">
        <f t="shared" si="13"/>
        <v>4</v>
      </c>
      <c r="P20" s="101">
        <f t="shared" si="26"/>
        <v>1.8571428571428572</v>
      </c>
      <c r="Q20" s="102">
        <v>14</v>
      </c>
      <c r="R20" s="102">
        <v>-1</v>
      </c>
      <c r="S20" s="101">
        <f t="shared" si="14"/>
        <v>13</v>
      </c>
      <c r="T20" s="102">
        <v>12869</v>
      </c>
      <c r="U20" s="102">
        <v>-885</v>
      </c>
      <c r="V20" s="101">
        <f t="shared" si="15"/>
        <v>11984</v>
      </c>
      <c r="W20" s="102">
        <v>18810</v>
      </c>
      <c r="X20" s="102">
        <v>-1320</v>
      </c>
      <c r="Y20" s="101">
        <f t="shared" si="16"/>
        <v>17490</v>
      </c>
      <c r="Z20" s="101">
        <f t="shared" si="17"/>
        <v>23743.439999999999</v>
      </c>
      <c r="AA20" s="103">
        <f t="shared" si="18"/>
        <v>1.4619417200652934E-2</v>
      </c>
      <c r="AB20" s="101">
        <f t="shared" si="19"/>
        <v>1530.88</v>
      </c>
      <c r="AC20" s="102">
        <v>6648.9999999999982</v>
      </c>
      <c r="AD20" s="103">
        <f t="shared" si="20"/>
        <v>0.38016009148084612</v>
      </c>
      <c r="AE20" s="102">
        <v>3089.9400000000005</v>
      </c>
      <c r="AF20" s="102">
        <v>0</v>
      </c>
      <c r="AG20" s="102"/>
      <c r="AH20" s="102"/>
      <c r="AI20" s="136">
        <f t="shared" si="21"/>
        <v>0.96707992614085991</v>
      </c>
      <c r="AJ20" s="102">
        <v>0</v>
      </c>
      <c r="AK20" s="104">
        <f t="shared" si="22"/>
        <v>119.84</v>
      </c>
      <c r="AL20" s="105">
        <f t="shared" si="23"/>
        <v>6099.3729200738589</v>
      </c>
      <c r="AM20" s="106"/>
      <c r="AN20" s="107">
        <f t="shared" si="6"/>
        <v>1345.3846153846155</v>
      </c>
      <c r="AO20" s="108">
        <f t="shared" si="7"/>
        <v>117.76</v>
      </c>
      <c r="AP20" s="108">
        <f t="shared" si="8"/>
        <v>511.46153846153834</v>
      </c>
      <c r="AQ20" s="108">
        <f t="shared" si="24"/>
        <v>220.71000000000004</v>
      </c>
      <c r="AR20" s="108">
        <f t="shared" si="25"/>
        <v>0</v>
      </c>
      <c r="AS20" s="108">
        <f t="array" ref="AS20">_xlfn.IFS(S20=0,AL20,S20&lt;0,AL20/-S20,S20&gt;0,AL20/S20)</f>
        <v>469.18253231337377</v>
      </c>
      <c r="AT20" s="103">
        <f t="shared" si="27"/>
        <v>0.3487348725027935</v>
      </c>
      <c r="AU20" s="103">
        <f t="shared" si="28"/>
        <v>3.9842266670632962</v>
      </c>
      <c r="AV20" s="109"/>
      <c r="AW20" s="104">
        <f t="shared" si="11"/>
        <v>6099.3729200738589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2"/>
        <v>50</v>
      </c>
      <c r="F21" s="102"/>
      <c r="G21" s="102"/>
      <c r="H21" s="102">
        <v>50</v>
      </c>
      <c r="I21" s="101">
        <v>129.46</v>
      </c>
      <c r="J21" s="101">
        <f t="shared" si="0"/>
        <v>6473</v>
      </c>
      <c r="K21" s="98">
        <v>40</v>
      </c>
      <c r="L21" s="98">
        <v>9</v>
      </c>
      <c r="M21" s="98">
        <v>1140</v>
      </c>
      <c r="N21" s="98">
        <v>60</v>
      </c>
      <c r="O21" s="101">
        <f t="shared" si="13"/>
        <v>1.2857142857142858</v>
      </c>
      <c r="P21" s="101">
        <f t="shared" si="26"/>
        <v>0.7142857142857143</v>
      </c>
      <c r="Q21" s="102">
        <v>5</v>
      </c>
      <c r="R21" s="102">
        <v>0</v>
      </c>
      <c r="S21" s="101">
        <f t="shared" si="14"/>
        <v>5</v>
      </c>
      <c r="T21" s="102">
        <v>3565</v>
      </c>
      <c r="U21" s="102">
        <v>0</v>
      </c>
      <c r="V21" s="101">
        <f t="shared" si="15"/>
        <v>3565</v>
      </c>
      <c r="W21" s="102">
        <v>5580</v>
      </c>
      <c r="X21" s="102">
        <v>0</v>
      </c>
      <c r="Y21" s="101">
        <f t="shared" si="16"/>
        <v>5580</v>
      </c>
      <c r="Z21" s="101">
        <f t="shared" si="17"/>
        <v>6156</v>
      </c>
      <c r="AA21" s="103">
        <f t="shared" si="18"/>
        <v>4.6641708393163738E-3</v>
      </c>
      <c r="AB21" s="101">
        <f t="shared" si="19"/>
        <v>647.30000000000007</v>
      </c>
      <c r="AC21" s="102">
        <v>2098.66</v>
      </c>
      <c r="AD21" s="103">
        <f t="shared" si="20"/>
        <v>0.37610394265232971</v>
      </c>
      <c r="AE21" s="102">
        <v>723.36</v>
      </c>
      <c r="AF21" s="102">
        <v>0</v>
      </c>
      <c r="AG21" s="102"/>
      <c r="AH21" s="102"/>
      <c r="AI21" s="136">
        <f t="shared" si="21"/>
        <v>48.353996307042998</v>
      </c>
      <c r="AJ21" s="102">
        <v>0</v>
      </c>
      <c r="AK21" s="104">
        <f t="shared" si="22"/>
        <v>35.65</v>
      </c>
      <c r="AL21" s="105">
        <f t="shared" si="23"/>
        <v>2026.6760036929568</v>
      </c>
      <c r="AM21" s="106"/>
      <c r="AN21" s="107">
        <f t="shared" si="6"/>
        <v>1116</v>
      </c>
      <c r="AO21" s="108">
        <f t="shared" si="7"/>
        <v>129.46</v>
      </c>
      <c r="AP21" s="108">
        <f t="shared" si="8"/>
        <v>419.73199999999997</v>
      </c>
      <c r="AQ21" s="108">
        <f t="shared" si="24"/>
        <v>144.672</v>
      </c>
      <c r="AR21" s="108">
        <f t="shared" si="25"/>
        <v>0</v>
      </c>
      <c r="AS21" s="108">
        <f t="array" ref="AS21">_xlfn.IFS(S21=0,AL21,S21&lt;0,AL21/-S21,S21&gt;0,AL21/S21)</f>
        <v>405.33520073859137</v>
      </c>
      <c r="AT21" s="103">
        <f t="shared" si="27"/>
        <v>0.36320358489121091</v>
      </c>
      <c r="AU21" s="103">
        <f t="shared" si="28"/>
        <v>3.130968644667012</v>
      </c>
      <c r="AV21" s="109"/>
      <c r="AW21" s="104">
        <f t="shared" si="11"/>
        <v>20266.760036929569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2"/>
        <v>63</v>
      </c>
      <c r="F22" s="102"/>
      <c r="G22" s="102">
        <v>1</v>
      </c>
      <c r="H22" s="102">
        <v>62</v>
      </c>
      <c r="I22" s="101">
        <v>129.46</v>
      </c>
      <c r="J22" s="101">
        <f t="shared" si="0"/>
        <v>8155.9800000000005</v>
      </c>
      <c r="K22" s="98">
        <v>74</v>
      </c>
      <c r="L22" s="98">
        <v>9</v>
      </c>
      <c r="M22" s="98">
        <v>1230</v>
      </c>
      <c r="N22" s="98">
        <v>0</v>
      </c>
      <c r="O22" s="101">
        <f t="shared" si="13"/>
        <v>1.2857142857142858</v>
      </c>
      <c r="P22" s="101">
        <f t="shared" si="26"/>
        <v>0</v>
      </c>
      <c r="Q22" s="102">
        <v>0</v>
      </c>
      <c r="R22" s="102">
        <v>0</v>
      </c>
      <c r="S22" s="101">
        <f t="shared" si="14"/>
        <v>0</v>
      </c>
      <c r="T22" s="102">
        <v>0</v>
      </c>
      <c r="U22" s="102">
        <v>0</v>
      </c>
      <c r="V22" s="101">
        <f t="shared" si="15"/>
        <v>0</v>
      </c>
      <c r="W22" s="102">
        <v>0</v>
      </c>
      <c r="X22" s="102">
        <v>0</v>
      </c>
      <c r="Y22" s="101">
        <f t="shared" si="16"/>
        <v>0</v>
      </c>
      <c r="Z22" s="101">
        <f t="shared" si="17"/>
        <v>0</v>
      </c>
      <c r="AA22" s="103">
        <f t="shared" si="18"/>
        <v>0</v>
      </c>
      <c r="AB22" s="101">
        <f t="shared" si="19"/>
        <v>0</v>
      </c>
      <c r="AC22" s="102">
        <v>0</v>
      </c>
      <c r="AD22" s="103">
        <f t="shared" si="20"/>
        <v>0</v>
      </c>
      <c r="AE22" s="102">
        <v>319.89</v>
      </c>
      <c r="AF22" s="102">
        <v>2000</v>
      </c>
      <c r="AG22" s="102"/>
      <c r="AH22" s="102"/>
      <c r="AI22" s="136">
        <f t="shared" si="21"/>
        <v>59.958955420733311</v>
      </c>
      <c r="AJ22" s="102">
        <v>0</v>
      </c>
      <c r="AK22" s="104">
        <f t="shared" si="22"/>
        <v>0</v>
      </c>
      <c r="AL22" s="105">
        <f t="shared" si="23"/>
        <v>-2379.8489554207331</v>
      </c>
      <c r="AM22" s="106"/>
      <c r="AN22" s="107">
        <f t="shared" si="6"/>
        <v>0</v>
      </c>
      <c r="AO22" s="108">
        <f t="shared" si="7"/>
        <v>129.46</v>
      </c>
      <c r="AP22" s="108">
        <f t="shared" si="8"/>
        <v>0</v>
      </c>
      <c r="AQ22" s="108">
        <f t="shared" si="24"/>
        <v>319.89</v>
      </c>
      <c r="AR22" s="108">
        <f t="shared" si="25"/>
        <v>0</v>
      </c>
      <c r="AS22" s="108">
        <f t="array" ref="AS22">_xlfn.IFS(S22=0,AL22,S22&lt;0,AL22/-S22,S22&gt;0,AL22/S22)</f>
        <v>-2379.8489554207331</v>
      </c>
      <c r="AT22" s="103">
        <f t="shared" si="27"/>
        <v>0</v>
      </c>
      <c r="AU22" s="103">
        <f t="shared" si="28"/>
        <v>-18.382890123750446</v>
      </c>
      <c r="AV22" s="109"/>
      <c r="AW22" s="104">
        <f t="shared" si="11"/>
        <v>-149930.4841915062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2"/>
        <v>12</v>
      </c>
      <c r="F23" s="102"/>
      <c r="G23" s="102">
        <v>6</v>
      </c>
      <c r="H23" s="102">
        <v>6</v>
      </c>
      <c r="I23" s="101">
        <v>129.46</v>
      </c>
      <c r="J23" s="101">
        <f t="shared" si="0"/>
        <v>1553.52</v>
      </c>
      <c r="K23" s="98">
        <v>9</v>
      </c>
      <c r="L23" s="98">
        <v>32</v>
      </c>
      <c r="M23" s="98">
        <v>1192</v>
      </c>
      <c r="N23" s="98">
        <v>43</v>
      </c>
      <c r="O23" s="101">
        <f t="shared" si="13"/>
        <v>4.5714285714285712</v>
      </c>
      <c r="P23" s="101">
        <f t="shared" si="26"/>
        <v>2.4285714285714284</v>
      </c>
      <c r="Q23" s="102">
        <v>17</v>
      </c>
      <c r="R23" s="102">
        <v>0</v>
      </c>
      <c r="S23" s="101">
        <f t="shared" si="14"/>
        <v>17</v>
      </c>
      <c r="T23" s="102">
        <v>13867.73</v>
      </c>
      <c r="U23" s="102">
        <v>0</v>
      </c>
      <c r="V23" s="101">
        <f t="shared" si="15"/>
        <v>13867.73</v>
      </c>
      <c r="W23" s="102">
        <v>20309.93</v>
      </c>
      <c r="X23" s="102">
        <v>0</v>
      </c>
      <c r="Y23" s="101">
        <f t="shared" si="16"/>
        <v>20309.93</v>
      </c>
      <c r="Z23" s="101">
        <f t="shared" si="17"/>
        <v>16401.919999999998</v>
      </c>
      <c r="AA23" s="103">
        <f t="shared" si="18"/>
        <v>1.6976520296515557E-2</v>
      </c>
      <c r="AB23" s="101">
        <f t="shared" si="19"/>
        <v>2200.8200000000002</v>
      </c>
      <c r="AC23" s="102">
        <v>7614.8900000000012</v>
      </c>
      <c r="AD23" s="103">
        <f t="shared" si="20"/>
        <v>0.37493433015278738</v>
      </c>
      <c r="AE23" s="102">
        <v>2592.0100000000002</v>
      </c>
      <c r="AF23" s="102">
        <v>0</v>
      </c>
      <c r="AG23" s="102"/>
      <c r="AH23" s="102"/>
      <c r="AI23" s="136">
        <f t="shared" si="21"/>
        <v>5.8024795568451593</v>
      </c>
      <c r="AJ23" s="102">
        <v>0</v>
      </c>
      <c r="AK23" s="104">
        <f t="shared" si="22"/>
        <v>138.6773</v>
      </c>
      <c r="AL23" s="105">
        <f t="shared" si="23"/>
        <v>7757.7302204431535</v>
      </c>
      <c r="AM23" s="106"/>
      <c r="AN23" s="107">
        <f t="shared" si="6"/>
        <v>1194.7017647058824</v>
      </c>
      <c r="AO23" s="108">
        <f t="shared" si="7"/>
        <v>129.46</v>
      </c>
      <c r="AP23" s="108">
        <f t="shared" si="8"/>
        <v>447.934705882353</v>
      </c>
      <c r="AQ23" s="108">
        <f t="shared" si="24"/>
        <v>152.47117647058826</v>
      </c>
      <c r="AR23" s="108">
        <f t="shared" si="25"/>
        <v>0</v>
      </c>
      <c r="AS23" s="108">
        <f t="array" ref="AS23">_xlfn.IFS(S23=0,AL23,S23&lt;0,AL23/-S23,S23&gt;0,AL23/S23)</f>
        <v>456.33707179077373</v>
      </c>
      <c r="AT23" s="103">
        <f t="shared" si="27"/>
        <v>0.38196735392210379</v>
      </c>
      <c r="AU23" s="103">
        <f t="shared" si="28"/>
        <v>3.5249271728006621</v>
      </c>
      <c r="AV23" s="109"/>
      <c r="AW23" s="104">
        <f t="shared" si="11"/>
        <v>5476.0448614892848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2"/>
        <v>28</v>
      </c>
      <c r="F24" s="102"/>
      <c r="G24" s="102">
        <v>4</v>
      </c>
      <c r="H24" s="102">
        <v>24</v>
      </c>
      <c r="I24" s="101">
        <v>123.61</v>
      </c>
      <c r="J24" s="101">
        <f t="shared" si="0"/>
        <v>3461.08</v>
      </c>
      <c r="K24" s="98">
        <v>5</v>
      </c>
      <c r="L24" s="98">
        <v>19</v>
      </c>
      <c r="M24" s="98">
        <v>1271</v>
      </c>
      <c r="N24" s="98">
        <v>50</v>
      </c>
      <c r="O24" s="101">
        <f t="shared" si="13"/>
        <v>2.7142857142857144</v>
      </c>
      <c r="P24" s="101">
        <f t="shared" si="26"/>
        <v>1.2857142857142858</v>
      </c>
      <c r="Q24" s="102">
        <v>10</v>
      </c>
      <c r="R24" s="102">
        <v>-1</v>
      </c>
      <c r="S24" s="101">
        <f t="shared" si="14"/>
        <v>9</v>
      </c>
      <c r="T24" s="102">
        <v>8867.380000000001</v>
      </c>
      <c r="U24" s="102">
        <v>-839</v>
      </c>
      <c r="V24" s="101">
        <f t="shared" si="15"/>
        <v>8028.380000000001</v>
      </c>
      <c r="W24" s="102">
        <v>12802.93</v>
      </c>
      <c r="X24" s="102">
        <v>-1302</v>
      </c>
      <c r="Y24" s="101">
        <f t="shared" si="16"/>
        <v>11500.93</v>
      </c>
      <c r="Z24" s="101">
        <f t="shared" si="17"/>
        <v>12074.5</v>
      </c>
      <c r="AA24" s="103">
        <f t="shared" si="18"/>
        <v>9.6133158299316953E-3</v>
      </c>
      <c r="AB24" s="101">
        <f t="shared" si="19"/>
        <v>1112.49</v>
      </c>
      <c r="AC24" s="102">
        <v>4336.8200000000015</v>
      </c>
      <c r="AD24" s="103">
        <f t="shared" si="20"/>
        <v>0.37708428796627763</v>
      </c>
      <c r="AE24" s="102">
        <v>1588.9399999999998</v>
      </c>
      <c r="AF24" s="102">
        <v>324</v>
      </c>
      <c r="AG24" s="102"/>
      <c r="AH24" s="102"/>
      <c r="AI24" s="136">
        <f t="shared" si="21"/>
        <v>23.209918227380637</v>
      </c>
      <c r="AJ24" s="102">
        <v>0</v>
      </c>
      <c r="AK24" s="104">
        <f t="shared" si="22"/>
        <v>80.283800000000014</v>
      </c>
      <c r="AL24" s="105">
        <f t="shared" si="23"/>
        <v>4035.1862817726187</v>
      </c>
      <c r="AM24" s="106"/>
      <c r="AN24" s="107">
        <f t="shared" si="6"/>
        <v>1277.8811111111111</v>
      </c>
      <c r="AO24" s="108">
        <f t="shared" si="7"/>
        <v>123.61</v>
      </c>
      <c r="AP24" s="108">
        <f t="shared" si="8"/>
        <v>481.86888888888905</v>
      </c>
      <c r="AQ24" s="108">
        <f t="shared" si="24"/>
        <v>158.89399999999998</v>
      </c>
      <c r="AR24" s="108">
        <f t="shared" si="25"/>
        <v>32.4</v>
      </c>
      <c r="AS24" s="108">
        <f t="array" ref="AS24">_xlfn.IFS(S24=0,AL24,S24&lt;0,AL24/-S24,S24&gt;0,AL24/S24)</f>
        <v>448.35403130806873</v>
      </c>
      <c r="AT24" s="103">
        <f t="shared" si="27"/>
        <v>0.35085738994782323</v>
      </c>
      <c r="AU24" s="103">
        <f t="shared" si="28"/>
        <v>3.6271663401672094</v>
      </c>
      <c r="AV24" s="109"/>
      <c r="AW24" s="104">
        <f t="shared" si="11"/>
        <v>12553.912876625924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2"/>
        <v>77</v>
      </c>
      <c r="F25" s="102"/>
      <c r="G25" s="102">
        <v>2</v>
      </c>
      <c r="H25" s="102">
        <v>75</v>
      </c>
      <c r="I25" s="101">
        <v>123.61</v>
      </c>
      <c r="J25" s="101">
        <f t="shared" si="0"/>
        <v>9517.9699999999993</v>
      </c>
      <c r="K25" s="98">
        <v>72</v>
      </c>
      <c r="L25" s="98">
        <v>13</v>
      </c>
      <c r="M25" s="98">
        <v>1315</v>
      </c>
      <c r="N25" s="98">
        <v>56</v>
      </c>
      <c r="O25" s="101">
        <f t="shared" si="13"/>
        <v>1.8571428571428572</v>
      </c>
      <c r="P25" s="101">
        <f t="shared" si="26"/>
        <v>0.7142857142857143</v>
      </c>
      <c r="Q25" s="102">
        <v>6</v>
      </c>
      <c r="R25" s="102">
        <v>-1</v>
      </c>
      <c r="S25" s="101">
        <f t="shared" si="14"/>
        <v>5</v>
      </c>
      <c r="T25" s="102">
        <v>5174</v>
      </c>
      <c r="U25" s="102">
        <v>-878</v>
      </c>
      <c r="V25" s="101">
        <f t="shared" si="15"/>
        <v>4296</v>
      </c>
      <c r="W25" s="102">
        <v>7920</v>
      </c>
      <c r="X25" s="102">
        <v>-1320</v>
      </c>
      <c r="Y25" s="101">
        <f t="shared" si="16"/>
        <v>6600</v>
      </c>
      <c r="Z25" s="101">
        <f t="shared" si="17"/>
        <v>9573.2000000000007</v>
      </c>
      <c r="AA25" s="103">
        <f t="shared" si="18"/>
        <v>5.5167612077935604E-3</v>
      </c>
      <c r="AB25" s="101">
        <f t="shared" si="19"/>
        <v>618.04999999999995</v>
      </c>
      <c r="AC25" s="102">
        <v>2498.34</v>
      </c>
      <c r="AD25" s="103">
        <f t="shared" si="20"/>
        <v>0.37853636363636367</v>
      </c>
      <c r="AE25" s="102">
        <v>959.7700000000001</v>
      </c>
      <c r="AF25" s="102">
        <v>2000</v>
      </c>
      <c r="AG25" s="102"/>
      <c r="AH25" s="102"/>
      <c r="AI25" s="136">
        <f t="shared" si="21"/>
        <v>72.5309944605645</v>
      </c>
      <c r="AJ25" s="102">
        <v>0</v>
      </c>
      <c r="AK25" s="104">
        <f t="shared" si="22"/>
        <v>42.96</v>
      </c>
      <c r="AL25" s="105">
        <f t="shared" si="23"/>
        <v>408.34900553943521</v>
      </c>
      <c r="AM25" s="106"/>
      <c r="AN25" s="107">
        <f t="shared" si="6"/>
        <v>1320</v>
      </c>
      <c r="AO25" s="108">
        <f t="shared" si="7"/>
        <v>123.61</v>
      </c>
      <c r="AP25" s="108">
        <f t="shared" si="8"/>
        <v>499.66800000000001</v>
      </c>
      <c r="AQ25" s="108">
        <f t="shared" si="24"/>
        <v>159.96166666666667</v>
      </c>
      <c r="AR25" s="108">
        <f t="shared" si="25"/>
        <v>333.33333333333331</v>
      </c>
      <c r="AS25" s="108">
        <f t="array" ref="AS25">_xlfn.IFS(S25=0,AL25,S25&lt;0,AL25/-S25,S25&gt;0,AL25/S25)</f>
        <v>81.669801107887039</v>
      </c>
      <c r="AT25" s="103">
        <f t="shared" si="27"/>
        <v>6.1871061445368969E-2</v>
      </c>
      <c r="AU25" s="103">
        <f t="shared" si="28"/>
        <v>0.66070545350608401</v>
      </c>
      <c r="AV25" s="109"/>
      <c r="AW25" s="104">
        <f t="shared" si="11"/>
        <v>6288.5746853073024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2"/>
        <v>77</v>
      </c>
      <c r="F26" s="102"/>
      <c r="G26" s="102">
        <v>3</v>
      </c>
      <c r="H26" s="102">
        <v>74</v>
      </c>
      <c r="I26" s="101">
        <v>123.61</v>
      </c>
      <c r="J26" s="101">
        <f t="shared" si="0"/>
        <v>9517.9699999999993</v>
      </c>
      <c r="K26" s="98">
        <v>60</v>
      </c>
      <c r="L26" s="98">
        <v>9</v>
      </c>
      <c r="M26" s="98">
        <v>1317</v>
      </c>
      <c r="N26" s="98">
        <v>20</v>
      </c>
      <c r="O26" s="101">
        <f t="shared" si="13"/>
        <v>1.2857142857142858</v>
      </c>
      <c r="P26" s="101">
        <f t="shared" si="26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2586</v>
      </c>
      <c r="U26" s="102">
        <v>0</v>
      </c>
      <c r="V26" s="101">
        <f t="shared" si="15"/>
        <v>2586</v>
      </c>
      <c r="W26" s="102">
        <v>3990</v>
      </c>
      <c r="X26" s="102">
        <v>0</v>
      </c>
      <c r="Y26" s="101">
        <f t="shared" si="16"/>
        <v>3990</v>
      </c>
      <c r="Z26" s="101">
        <f t="shared" si="17"/>
        <v>2370.6</v>
      </c>
      <c r="AA26" s="103">
        <f t="shared" si="18"/>
        <v>3.3351329119842886E-3</v>
      </c>
      <c r="AB26" s="101">
        <f t="shared" si="19"/>
        <v>370.83</v>
      </c>
      <c r="AC26" s="102">
        <v>1517.44</v>
      </c>
      <c r="AD26" s="103">
        <f t="shared" si="20"/>
        <v>0.38031077694235588</v>
      </c>
      <c r="AE26" s="102">
        <v>791.52</v>
      </c>
      <c r="AF26" s="102">
        <v>0</v>
      </c>
      <c r="AG26" s="102"/>
      <c r="AH26" s="102"/>
      <c r="AI26" s="136">
        <f t="shared" si="21"/>
        <v>71.563914534423631</v>
      </c>
      <c r="AJ26" s="102">
        <v>0</v>
      </c>
      <c r="AK26" s="104">
        <f t="shared" si="22"/>
        <v>25.86</v>
      </c>
      <c r="AL26" s="105">
        <f t="shared" si="23"/>
        <v>1212.7860854655764</v>
      </c>
      <c r="AM26" s="106"/>
      <c r="AN26" s="107">
        <f t="shared" si="6"/>
        <v>1330</v>
      </c>
      <c r="AO26" s="108">
        <f t="shared" si="7"/>
        <v>123.61</v>
      </c>
      <c r="AP26" s="108">
        <f t="shared" si="8"/>
        <v>505.81333333333333</v>
      </c>
      <c r="AQ26" s="108">
        <f t="shared" si="24"/>
        <v>263.83999999999997</v>
      </c>
      <c r="AR26" s="108">
        <f t="shared" si="25"/>
        <v>0</v>
      </c>
      <c r="AS26" s="108">
        <f t="array" ref="AS26">_xlfn.IFS(S26=0,AL26,S26&lt;0,AL26/-S26,S26&gt;0,AL26/S26)</f>
        <v>404.26202848852546</v>
      </c>
      <c r="AT26" s="103">
        <f t="shared" si="27"/>
        <v>0.30395641239738758</v>
      </c>
      <c r="AU26" s="103">
        <f t="shared" si="28"/>
        <v>3.2704637851996234</v>
      </c>
      <c r="AV26" s="109"/>
      <c r="AW26" s="104">
        <f t="shared" si="11"/>
        <v>31128.176193616462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2"/>
        <v>1</v>
      </c>
      <c r="F27" s="102"/>
      <c r="G27" s="102">
        <v>1</v>
      </c>
      <c r="H27" s="102"/>
      <c r="I27" s="101">
        <v>117.76</v>
      </c>
      <c r="J27" s="101">
        <f t="shared" si="0"/>
        <v>117.76</v>
      </c>
      <c r="K27" s="98">
        <v>5</v>
      </c>
      <c r="L27" s="98">
        <v>4</v>
      </c>
      <c r="M27" s="98">
        <v>1148</v>
      </c>
      <c r="N27" s="98">
        <v>100</v>
      </c>
      <c r="O27" s="101">
        <f t="shared" si="13"/>
        <v>0.5714285714285714</v>
      </c>
      <c r="P27" s="101">
        <f t="shared" si="26"/>
        <v>0.2857142857142857</v>
      </c>
      <c r="Q27" s="102">
        <v>2</v>
      </c>
      <c r="R27" s="102">
        <v>0</v>
      </c>
      <c r="S27" s="101">
        <f t="shared" si="14"/>
        <v>2</v>
      </c>
      <c r="T27" s="102">
        <v>1688.46</v>
      </c>
      <c r="U27" s="102">
        <v>0</v>
      </c>
      <c r="V27" s="101">
        <f t="shared" si="15"/>
        <v>1688.46</v>
      </c>
      <c r="W27" s="102">
        <v>2296</v>
      </c>
      <c r="X27" s="102">
        <v>0</v>
      </c>
      <c r="Y27" s="101">
        <f t="shared" si="16"/>
        <v>2296</v>
      </c>
      <c r="Z27" s="101">
        <f t="shared" si="17"/>
        <v>4592</v>
      </c>
      <c r="AA27" s="103">
        <f t="shared" si="18"/>
        <v>1.9191642019839416E-3</v>
      </c>
      <c r="AB27" s="101">
        <f t="shared" si="19"/>
        <v>235.52</v>
      </c>
      <c r="AC27" s="102">
        <v>870.26</v>
      </c>
      <c r="AD27" s="103">
        <f t="shared" si="20"/>
        <v>0.37903310104529614</v>
      </c>
      <c r="AE27" s="102">
        <v>289.33999999999997</v>
      </c>
      <c r="AF27" s="102">
        <v>0</v>
      </c>
      <c r="AG27" s="102"/>
      <c r="AH27" s="102"/>
      <c r="AI27" s="136">
        <f t="shared" si="21"/>
        <v>0</v>
      </c>
      <c r="AJ27" s="102">
        <v>0</v>
      </c>
      <c r="AK27" s="104">
        <f t="shared" si="22"/>
        <v>16.884599999999999</v>
      </c>
      <c r="AL27" s="105">
        <f t="shared" si="23"/>
        <v>883.99540000000013</v>
      </c>
      <c r="AM27" s="106"/>
      <c r="AN27" s="107">
        <f t="shared" si="6"/>
        <v>1148</v>
      </c>
      <c r="AO27" s="108">
        <f t="shared" si="7"/>
        <v>117.76</v>
      </c>
      <c r="AP27" s="108">
        <f t="shared" si="8"/>
        <v>435.13</v>
      </c>
      <c r="AQ27" s="108">
        <f t="shared" si="24"/>
        <v>144.66999999999999</v>
      </c>
      <c r="AR27" s="108">
        <f t="shared" si="25"/>
        <v>0</v>
      </c>
      <c r="AS27" s="108">
        <f t="array" ref="AS27">_xlfn.IFS(S27=0,AL27,S27&lt;0,AL27/-S27,S27&gt;0,AL27/S27)</f>
        <v>441.99770000000007</v>
      </c>
      <c r="AT27" s="103">
        <f t="shared" si="27"/>
        <v>0.38501541811846696</v>
      </c>
      <c r="AU27" s="103">
        <f t="shared" si="28"/>
        <v>3.7533772078804351</v>
      </c>
      <c r="AV27" s="109"/>
      <c r="AW27" s="104">
        <f t="shared" si="11"/>
        <v>441.99770000000007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2"/>
        <v>2</v>
      </c>
      <c r="F28" s="102"/>
      <c r="G28" s="102">
        <v>1</v>
      </c>
      <c r="H28" s="102">
        <v>1</v>
      </c>
      <c r="I28" s="101">
        <v>117.76</v>
      </c>
      <c r="J28" s="101">
        <f t="shared" si="0"/>
        <v>235.52</v>
      </c>
      <c r="K28" s="98">
        <v>3</v>
      </c>
      <c r="L28" s="98">
        <v>3</v>
      </c>
      <c r="M28" s="98">
        <v>957</v>
      </c>
      <c r="N28" s="98">
        <v>0</v>
      </c>
      <c r="O28" s="101">
        <f t="shared" si="13"/>
        <v>0.42857142857142855</v>
      </c>
      <c r="P28" s="101">
        <f t="shared" si="26"/>
        <v>0</v>
      </c>
      <c r="Q28" s="102">
        <v>1</v>
      </c>
      <c r="R28" s="102">
        <v>-1</v>
      </c>
      <c r="S28" s="101">
        <f t="shared" si="14"/>
        <v>0</v>
      </c>
      <c r="T28" s="102">
        <v>678</v>
      </c>
      <c r="U28" s="102">
        <v>-678</v>
      </c>
      <c r="V28" s="101">
        <f t="shared" si="15"/>
        <v>0</v>
      </c>
      <c r="W28" s="102">
        <v>990</v>
      </c>
      <c r="X28" s="102">
        <v>-990</v>
      </c>
      <c r="Y28" s="101">
        <f t="shared" si="16"/>
        <v>0</v>
      </c>
      <c r="Z28" s="101">
        <f t="shared" si="17"/>
        <v>0</v>
      </c>
      <c r="AA28" s="103">
        <f t="shared" si="18"/>
        <v>0</v>
      </c>
      <c r="AB28" s="101">
        <f t="shared" si="19"/>
        <v>0</v>
      </c>
      <c r="AC28" s="102">
        <v>0</v>
      </c>
      <c r="AD28" s="103">
        <f t="shared" si="20"/>
        <v>0</v>
      </c>
      <c r="AE28" s="102">
        <v>179.88</v>
      </c>
      <c r="AF28" s="102">
        <v>0</v>
      </c>
      <c r="AG28" s="102"/>
      <c r="AH28" s="102"/>
      <c r="AI28" s="136">
        <f t="shared" si="21"/>
        <v>0.96707992614085991</v>
      </c>
      <c r="AJ28" s="102">
        <v>0</v>
      </c>
      <c r="AK28" s="104">
        <f t="shared" si="22"/>
        <v>0</v>
      </c>
      <c r="AL28" s="105">
        <f t="shared" si="23"/>
        <v>-180.84707992614085</v>
      </c>
      <c r="AM28" s="106"/>
      <c r="AN28" s="107">
        <f t="shared" si="6"/>
        <v>0</v>
      </c>
      <c r="AO28" s="108">
        <f t="shared" si="7"/>
        <v>117.76</v>
      </c>
      <c r="AP28" s="108">
        <f t="shared" si="8"/>
        <v>0</v>
      </c>
      <c r="AQ28" s="108">
        <f t="shared" si="24"/>
        <v>179.88</v>
      </c>
      <c r="AR28" s="108">
        <f t="shared" si="25"/>
        <v>0</v>
      </c>
      <c r="AS28" s="108">
        <f t="array" ref="AS28">_xlfn.IFS(S28=0,AL28,S28&lt;0,AL28/-S28,S28&gt;0,AL28/S28)</f>
        <v>-180.84707992614085</v>
      </c>
      <c r="AT28" s="103">
        <f t="shared" si="27"/>
        <v>0</v>
      </c>
      <c r="AU28" s="103">
        <f t="shared" si="28"/>
        <v>-1.5357258825249731</v>
      </c>
      <c r="AV28" s="109"/>
      <c r="AW28" s="104">
        <f t="shared" si="11"/>
        <v>-361.6941598522817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2"/>
        <v>1</v>
      </c>
      <c r="F29" s="102"/>
      <c r="G29" s="102"/>
      <c r="H29" s="102">
        <v>1</v>
      </c>
      <c r="I29" s="101">
        <v>117.76</v>
      </c>
      <c r="J29" s="101">
        <f t="shared" si="0"/>
        <v>117.76</v>
      </c>
      <c r="K29" s="98">
        <v>999</v>
      </c>
      <c r="L29" s="98">
        <v>0</v>
      </c>
      <c r="M29" s="98">
        <v>0</v>
      </c>
      <c r="N29" s="98">
        <v>0</v>
      </c>
      <c r="O29" s="101">
        <f t="shared" si="13"/>
        <v>0</v>
      </c>
      <c r="P29" s="101">
        <f t="shared" si="26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0</v>
      </c>
      <c r="AF29" s="102">
        <v>0</v>
      </c>
      <c r="AG29" s="102"/>
      <c r="AH29" s="102"/>
      <c r="AI29" s="136">
        <f t="shared" si="21"/>
        <v>0.96707992614085991</v>
      </c>
      <c r="AJ29" s="102">
        <v>0</v>
      </c>
      <c r="AK29" s="104">
        <f t="shared" si="22"/>
        <v>0</v>
      </c>
      <c r="AL29" s="105">
        <f t="shared" si="23"/>
        <v>-0.96707992614085991</v>
      </c>
      <c r="AM29" s="106"/>
      <c r="AN29" s="107">
        <f t="shared" si="6"/>
        <v>0</v>
      </c>
      <c r="AO29" s="108">
        <f t="shared" si="7"/>
        <v>117.76</v>
      </c>
      <c r="AP29" s="108">
        <f t="shared" si="8"/>
        <v>0</v>
      </c>
      <c r="AQ29" s="108">
        <f t="shared" si="24"/>
        <v>0</v>
      </c>
      <c r="AR29" s="108">
        <f t="shared" si="25"/>
        <v>0</v>
      </c>
      <c r="AS29" s="108">
        <f t="array" ref="AS29">_xlfn.IFS(S29=0,AL29,S29&lt;0,AL29/-S29,S29&gt;0,AL29/S29)</f>
        <v>-0.96707992614085991</v>
      </c>
      <c r="AT29" s="103">
        <f t="shared" si="27"/>
        <v>0</v>
      </c>
      <c r="AU29" s="103">
        <f t="shared" si="28"/>
        <v>-8.2122955684515962E-3</v>
      </c>
      <c r="AV29" s="109"/>
      <c r="AW29" s="104">
        <f t="shared" si="11"/>
        <v>-0.96707992614085991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2"/>
        <v>5</v>
      </c>
      <c r="F30" s="102"/>
      <c r="G30" s="102">
        <v>5</v>
      </c>
      <c r="H30" s="102"/>
      <c r="I30" s="101">
        <v>135.31</v>
      </c>
      <c r="J30" s="101">
        <f t="shared" si="0"/>
        <v>676.55</v>
      </c>
      <c r="K30" s="98">
        <v>9</v>
      </c>
      <c r="L30" s="98">
        <v>11</v>
      </c>
      <c r="M30" s="98">
        <v>1317</v>
      </c>
      <c r="N30" s="98">
        <v>40</v>
      </c>
      <c r="O30" s="101">
        <f t="shared" si="13"/>
        <v>1.5714285714285714</v>
      </c>
      <c r="P30" s="101">
        <f t="shared" si="26"/>
        <v>0.7142857142857143</v>
      </c>
      <c r="Q30" s="102">
        <v>5</v>
      </c>
      <c r="R30" s="102">
        <v>0</v>
      </c>
      <c r="S30" s="101">
        <f t="shared" si="14"/>
        <v>5</v>
      </c>
      <c r="T30" s="102">
        <v>4389</v>
      </c>
      <c r="U30" s="102">
        <v>0</v>
      </c>
      <c r="V30" s="101">
        <f t="shared" si="15"/>
        <v>4389</v>
      </c>
      <c r="W30" s="102">
        <v>6570</v>
      </c>
      <c r="X30" s="102">
        <v>0</v>
      </c>
      <c r="Y30" s="101">
        <f t="shared" si="16"/>
        <v>6570</v>
      </c>
      <c r="Z30" s="101">
        <f t="shared" si="17"/>
        <v>5794.8</v>
      </c>
      <c r="AA30" s="103">
        <f t="shared" si="18"/>
        <v>5.4916850204854081E-3</v>
      </c>
      <c r="AB30" s="101">
        <f t="shared" si="19"/>
        <v>676.55</v>
      </c>
      <c r="AC30" s="102">
        <v>2435.54</v>
      </c>
      <c r="AD30" s="103">
        <f t="shared" si="20"/>
        <v>0.37070624048706241</v>
      </c>
      <c r="AE30" s="102">
        <v>998.12000000000012</v>
      </c>
      <c r="AF30" s="102">
        <v>0</v>
      </c>
      <c r="AG30" s="102"/>
      <c r="AH30" s="102"/>
      <c r="AI30" s="136">
        <f t="shared" si="21"/>
        <v>0</v>
      </c>
      <c r="AJ30" s="102">
        <v>0</v>
      </c>
      <c r="AK30" s="104">
        <f t="shared" si="22"/>
        <v>43.89</v>
      </c>
      <c r="AL30" s="105">
        <f t="shared" si="23"/>
        <v>2415.9</v>
      </c>
      <c r="AM30" s="106"/>
      <c r="AN30" s="107">
        <f t="shared" si="6"/>
        <v>1314</v>
      </c>
      <c r="AO30" s="108">
        <f t="shared" si="7"/>
        <v>135.31</v>
      </c>
      <c r="AP30" s="108">
        <f t="shared" si="8"/>
        <v>487.108</v>
      </c>
      <c r="AQ30" s="108">
        <f t="shared" si="24"/>
        <v>199.62400000000002</v>
      </c>
      <c r="AR30" s="108">
        <f t="shared" si="25"/>
        <v>0</v>
      </c>
      <c r="AS30" s="108">
        <f t="array" ref="AS30">_xlfn.IFS(S30=0,AL30,S30&lt;0,AL30/-S30,S30&gt;0,AL30/S30)</f>
        <v>483.18</v>
      </c>
      <c r="AT30" s="103">
        <f t="shared" si="27"/>
        <v>0.36771689497716897</v>
      </c>
      <c r="AU30" s="103">
        <f t="shared" si="28"/>
        <v>3.5709112408543344</v>
      </c>
      <c r="AV30" s="109"/>
      <c r="AW30" s="104">
        <f t="shared" si="11"/>
        <v>2415.9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2"/>
        <v>5</v>
      </c>
      <c r="F31" s="102"/>
      <c r="G31" s="102">
        <v>3</v>
      </c>
      <c r="H31" s="102">
        <v>2</v>
      </c>
      <c r="I31" s="101">
        <v>135.31</v>
      </c>
      <c r="J31" s="101">
        <f t="shared" si="0"/>
        <v>676.55</v>
      </c>
      <c r="K31" s="98">
        <v>10</v>
      </c>
      <c r="L31" s="98">
        <v>9</v>
      </c>
      <c r="M31" s="98">
        <v>1340</v>
      </c>
      <c r="N31" s="98">
        <v>50</v>
      </c>
      <c r="O31" s="101">
        <f t="shared" si="13"/>
        <v>1.2857142857142858</v>
      </c>
      <c r="P31" s="101">
        <f t="shared" si="26"/>
        <v>1</v>
      </c>
      <c r="Q31" s="102">
        <v>9</v>
      </c>
      <c r="R31" s="102">
        <v>-2</v>
      </c>
      <c r="S31" s="101">
        <f t="shared" si="14"/>
        <v>7</v>
      </c>
      <c r="T31" s="102">
        <v>8275</v>
      </c>
      <c r="U31" s="102">
        <v>-1897</v>
      </c>
      <c r="V31" s="101">
        <f t="shared" si="15"/>
        <v>6378</v>
      </c>
      <c r="W31" s="102">
        <v>12180</v>
      </c>
      <c r="X31" s="102">
        <v>-2760</v>
      </c>
      <c r="Y31" s="101">
        <f t="shared" si="16"/>
        <v>9420</v>
      </c>
      <c r="Z31" s="101">
        <f t="shared" si="17"/>
        <v>6030</v>
      </c>
      <c r="AA31" s="103">
        <f t="shared" si="18"/>
        <v>7.8739228147599004E-3</v>
      </c>
      <c r="AB31" s="101">
        <f t="shared" si="19"/>
        <v>947.17000000000007</v>
      </c>
      <c r="AC31" s="102">
        <v>3572.2099999999996</v>
      </c>
      <c r="AD31" s="103">
        <f t="shared" si="20"/>
        <v>0.37921549893842882</v>
      </c>
      <c r="AE31" s="102">
        <v>1387.1299999999999</v>
      </c>
      <c r="AF31" s="102">
        <v>0</v>
      </c>
      <c r="AG31" s="102"/>
      <c r="AH31" s="102"/>
      <c r="AI31" s="136">
        <f t="shared" si="21"/>
        <v>1.9341598522817198</v>
      </c>
      <c r="AJ31" s="102">
        <v>0</v>
      </c>
      <c r="AK31" s="104">
        <f t="shared" si="22"/>
        <v>63.78</v>
      </c>
      <c r="AL31" s="105">
        <f t="shared" si="23"/>
        <v>3447.7758401477186</v>
      </c>
      <c r="AM31" s="106"/>
      <c r="AN31" s="107">
        <f t="shared" si="6"/>
        <v>1345.7142857142858</v>
      </c>
      <c r="AO31" s="108">
        <f t="shared" si="7"/>
        <v>135.31</v>
      </c>
      <c r="AP31" s="108">
        <f t="shared" si="8"/>
        <v>510.31571428571425</v>
      </c>
      <c r="AQ31" s="108">
        <f t="shared" si="24"/>
        <v>154.12555555555554</v>
      </c>
      <c r="AR31" s="108">
        <f t="shared" si="25"/>
        <v>0</v>
      </c>
      <c r="AS31" s="108">
        <f t="array" ref="AS31">_xlfn.IFS(S31=0,AL31,S31&lt;0,AL31/-S31,S31&gt;0,AL31/S31)</f>
        <v>492.53940573538836</v>
      </c>
      <c r="AT31" s="103">
        <f t="shared" si="27"/>
        <v>0.36600592782884483</v>
      </c>
      <c r="AU31" s="103">
        <f t="shared" si="28"/>
        <v>3.6400813371915479</v>
      </c>
      <c r="AV31" s="109"/>
      <c r="AW31" s="104">
        <f t="shared" si="11"/>
        <v>2462.697028676942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2"/>
        <v>50</v>
      </c>
      <c r="F32" s="102"/>
      <c r="G32" s="102">
        <v>4</v>
      </c>
      <c r="H32" s="102">
        <v>46</v>
      </c>
      <c r="I32" s="101">
        <v>135.31</v>
      </c>
      <c r="J32" s="101">
        <f t="shared" si="0"/>
        <v>6765.5</v>
      </c>
      <c r="K32" s="98">
        <v>49</v>
      </c>
      <c r="L32" s="98">
        <v>16</v>
      </c>
      <c r="M32" s="98">
        <v>1350</v>
      </c>
      <c r="N32" s="98">
        <v>75</v>
      </c>
      <c r="O32" s="101">
        <f t="shared" si="13"/>
        <v>2.2857142857142856</v>
      </c>
      <c r="P32" s="101">
        <f t="shared" si="26"/>
        <v>1.4285714285714286</v>
      </c>
      <c r="Q32" s="102">
        <v>10</v>
      </c>
      <c r="R32" s="102">
        <v>0</v>
      </c>
      <c r="S32" s="101">
        <f t="shared" si="14"/>
        <v>10</v>
      </c>
      <c r="T32" s="102">
        <v>8993.73</v>
      </c>
      <c r="U32" s="102">
        <v>0</v>
      </c>
      <c r="V32" s="101">
        <f t="shared" si="15"/>
        <v>8993.73</v>
      </c>
      <c r="W32" s="102">
        <v>13559.96</v>
      </c>
      <c r="X32" s="102">
        <v>0</v>
      </c>
      <c r="Y32" s="101">
        <f t="shared" si="16"/>
        <v>13559.96</v>
      </c>
      <c r="Z32" s="101">
        <f t="shared" si="17"/>
        <v>16200</v>
      </c>
      <c r="AA32" s="103">
        <f t="shared" si="18"/>
        <v>1.1334403228368539E-2</v>
      </c>
      <c r="AB32" s="101">
        <f t="shared" si="19"/>
        <v>1353.1</v>
      </c>
      <c r="AC32" s="102">
        <v>5076.83</v>
      </c>
      <c r="AD32" s="103">
        <f t="shared" si="20"/>
        <v>0.37439859704600903</v>
      </c>
      <c r="AE32" s="102">
        <v>2050.9699999999998</v>
      </c>
      <c r="AF32" s="102">
        <v>0</v>
      </c>
      <c r="AG32" s="102"/>
      <c r="AH32" s="102"/>
      <c r="AI32" s="136">
        <f t="shared" si="21"/>
        <v>44.48567660247955</v>
      </c>
      <c r="AJ32" s="102">
        <v>0</v>
      </c>
      <c r="AK32" s="104">
        <f t="shared" si="22"/>
        <v>89.937299999999993</v>
      </c>
      <c r="AL32" s="105">
        <f t="shared" si="23"/>
        <v>4944.6370233975204</v>
      </c>
      <c r="AM32" s="106"/>
      <c r="AN32" s="107">
        <f t="shared" si="6"/>
        <v>1355.9959999999999</v>
      </c>
      <c r="AO32" s="108">
        <f t="shared" si="7"/>
        <v>135.31</v>
      </c>
      <c r="AP32" s="108">
        <f t="shared" si="8"/>
        <v>507.68299999999999</v>
      </c>
      <c r="AQ32" s="108">
        <f t="shared" si="24"/>
        <v>205.09699999999998</v>
      </c>
      <c r="AR32" s="108">
        <f t="shared" si="25"/>
        <v>0</v>
      </c>
      <c r="AS32" s="108">
        <f t="array" ref="AS32">_xlfn.IFS(S32=0,AL32,S32&lt;0,AL32/-S32,S32&gt;0,AL32/S32)</f>
        <v>494.46370233975205</v>
      </c>
      <c r="AT32" s="103">
        <f t="shared" si="27"/>
        <v>0.36464982370136201</v>
      </c>
      <c r="AU32" s="103">
        <f t="shared" si="28"/>
        <v>3.6543027295820858</v>
      </c>
      <c r="AV32" s="109"/>
      <c r="AW32" s="104">
        <f t="shared" si="11"/>
        <v>24723.185116987603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2"/>
        <v>0</v>
      </c>
      <c r="F33" s="102"/>
      <c r="G33" s="102"/>
      <c r="H33" s="102"/>
      <c r="I33" s="101">
        <v>129.46</v>
      </c>
      <c r="J33" s="101">
        <f t="shared" si="0"/>
        <v>0</v>
      </c>
      <c r="K33" s="98">
        <v>21</v>
      </c>
      <c r="L33" s="98">
        <v>0</v>
      </c>
      <c r="M33" s="98">
        <v>0</v>
      </c>
      <c r="N33" s="98">
        <v>0</v>
      </c>
      <c r="O33" s="101">
        <f t="shared" si="13"/>
        <v>0</v>
      </c>
      <c r="P33" s="101">
        <f t="shared" si="26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0</v>
      </c>
      <c r="AL33" s="105">
        <f t="shared" si="23"/>
        <v>0</v>
      </c>
      <c r="AM33" s="106"/>
      <c r="AN33" s="107">
        <f t="shared" si="6"/>
        <v>0</v>
      </c>
      <c r="AO33" s="108">
        <f t="shared" si="7"/>
        <v>129.46</v>
      </c>
      <c r="AP33" s="108">
        <f t="shared" si="8"/>
        <v>0</v>
      </c>
      <c r="AQ33" s="108">
        <f t="shared" si="24"/>
        <v>0</v>
      </c>
      <c r="AR33" s="108">
        <f t="shared" si="25"/>
        <v>0</v>
      </c>
      <c r="AS33" s="108">
        <f t="array" ref="AS33">_xlfn.IFS(S33=0,AL33,S33&lt;0,AL33/-S33,S33&gt;0,AL33/S33)</f>
        <v>0</v>
      </c>
      <c r="AT33" s="103">
        <f t="shared" si="27"/>
        <v>0</v>
      </c>
      <c r="AU33" s="103">
        <f t="shared" si="28"/>
        <v>0</v>
      </c>
      <c r="AV33" s="109"/>
      <c r="AW33" s="104">
        <f t="shared" si="11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2"/>
        <v>29</v>
      </c>
      <c r="F34" s="102"/>
      <c r="G34" s="102"/>
      <c r="H34" s="102">
        <v>29</v>
      </c>
      <c r="I34" s="101">
        <v>117.76</v>
      </c>
      <c r="J34" s="101">
        <f t="shared" si="0"/>
        <v>3415.04</v>
      </c>
      <c r="K34" s="98">
        <v>18</v>
      </c>
      <c r="L34" s="98">
        <v>10</v>
      </c>
      <c r="M34" s="98">
        <v>1200</v>
      </c>
      <c r="N34" s="98">
        <v>0</v>
      </c>
      <c r="O34" s="101">
        <f t="shared" si="13"/>
        <v>1.4285714285714286</v>
      </c>
      <c r="P34" s="101">
        <f t="shared" si="26"/>
        <v>0.8571428571428571</v>
      </c>
      <c r="Q34" s="102">
        <v>6</v>
      </c>
      <c r="R34" s="102">
        <v>0</v>
      </c>
      <c r="S34" s="101">
        <f t="shared" si="14"/>
        <v>6</v>
      </c>
      <c r="T34" s="102">
        <v>4966.07</v>
      </c>
      <c r="U34" s="102">
        <v>0</v>
      </c>
      <c r="V34" s="101">
        <f t="shared" si="15"/>
        <v>4966.07</v>
      </c>
      <c r="W34" s="102">
        <v>7349.89</v>
      </c>
      <c r="X34" s="102">
        <v>0</v>
      </c>
      <c r="Y34" s="101">
        <f t="shared" si="16"/>
        <v>7349.89</v>
      </c>
      <c r="Z34" s="101">
        <f t="shared" si="17"/>
        <v>0</v>
      </c>
      <c r="AA34" s="103">
        <f t="shared" si="18"/>
        <v>6.1435739444772441E-3</v>
      </c>
      <c r="AB34" s="101">
        <f t="shared" si="19"/>
        <v>706.56000000000006</v>
      </c>
      <c r="AC34" s="102">
        <v>2711.38</v>
      </c>
      <c r="AD34" s="103">
        <f t="shared" si="20"/>
        <v>0.36890075905897912</v>
      </c>
      <c r="AE34" s="102">
        <v>695.68999999999994</v>
      </c>
      <c r="AF34" s="102">
        <v>0</v>
      </c>
      <c r="AG34" s="102"/>
      <c r="AH34" s="102"/>
      <c r="AI34" s="136">
        <f t="shared" si="21"/>
        <v>28.045317858084935</v>
      </c>
      <c r="AJ34" s="102">
        <v>0</v>
      </c>
      <c r="AK34" s="104">
        <f t="shared" si="22"/>
        <v>49.660699999999999</v>
      </c>
      <c r="AL34" s="105">
        <f t="shared" si="23"/>
        <v>3158.5539821419147</v>
      </c>
      <c r="AM34" s="106"/>
      <c r="AN34" s="107">
        <f t="shared" si="6"/>
        <v>1224.9816666666668</v>
      </c>
      <c r="AO34" s="108">
        <f t="shared" si="7"/>
        <v>117.76</v>
      </c>
      <c r="AP34" s="108">
        <f t="shared" si="8"/>
        <v>451.8966666666667</v>
      </c>
      <c r="AQ34" s="108">
        <f t="shared" si="24"/>
        <v>115.94833333333332</v>
      </c>
      <c r="AR34" s="108">
        <f t="shared" si="25"/>
        <v>0</v>
      </c>
      <c r="AS34" s="108">
        <f t="array" ref="AS34">_xlfn.IFS(S34=0,AL34,S34&lt;0,AL34/-S34,S34&gt;0,AL34/S34)</f>
        <v>526.42566369031908</v>
      </c>
      <c r="AT34" s="103">
        <f t="shared" si="27"/>
        <v>0.42974166717351064</v>
      </c>
      <c r="AU34" s="103">
        <f t="shared" si="28"/>
        <v>4.4703266278050195</v>
      </c>
      <c r="AV34" s="109"/>
      <c r="AW34" s="104">
        <f t="shared" si="11"/>
        <v>15266.344247019253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2"/>
        <v>38</v>
      </c>
      <c r="F35" s="102"/>
      <c r="G35" s="102"/>
      <c r="H35" s="102">
        <v>38</v>
      </c>
      <c r="I35" s="101">
        <v>117.76</v>
      </c>
      <c r="J35" s="101">
        <f t="shared" si="0"/>
        <v>4474.88</v>
      </c>
      <c r="K35" s="98">
        <v>31</v>
      </c>
      <c r="L35" s="98">
        <v>4</v>
      </c>
      <c r="M35" s="98">
        <v>1140</v>
      </c>
      <c r="N35" s="98">
        <v>100</v>
      </c>
      <c r="O35" s="101">
        <f t="shared" si="13"/>
        <v>0.5714285714285714</v>
      </c>
      <c r="P35" s="101">
        <f t="shared" si="26"/>
        <v>0.14285714285714285</v>
      </c>
      <c r="Q35" s="102">
        <v>2</v>
      </c>
      <c r="R35" s="102">
        <v>-1</v>
      </c>
      <c r="S35" s="101">
        <f t="shared" si="14"/>
        <v>1</v>
      </c>
      <c r="T35" s="102">
        <v>1539</v>
      </c>
      <c r="U35" s="102">
        <v>-774</v>
      </c>
      <c r="V35" s="101">
        <f t="shared" si="15"/>
        <v>765</v>
      </c>
      <c r="W35" s="102">
        <v>2340</v>
      </c>
      <c r="X35" s="102">
        <v>-1200</v>
      </c>
      <c r="Y35" s="101">
        <f t="shared" si="16"/>
        <v>1140</v>
      </c>
      <c r="Z35" s="101">
        <f t="shared" si="17"/>
        <v>4560</v>
      </c>
      <c r="AA35" s="103">
        <f t="shared" si="18"/>
        <v>9.5289511770979681E-4</v>
      </c>
      <c r="AB35" s="101">
        <f t="shared" si="19"/>
        <v>117.76</v>
      </c>
      <c r="AC35" s="102">
        <v>453.09000000000003</v>
      </c>
      <c r="AD35" s="103">
        <f t="shared" si="20"/>
        <v>0.39744736842105266</v>
      </c>
      <c r="AE35" s="102">
        <v>199.69</v>
      </c>
      <c r="AF35" s="102">
        <v>0</v>
      </c>
      <c r="AG35" s="102"/>
      <c r="AH35" s="102"/>
      <c r="AI35" s="136">
        <f t="shared" si="21"/>
        <v>36.749037193352677</v>
      </c>
      <c r="AJ35" s="102">
        <v>0</v>
      </c>
      <c r="AK35" s="104">
        <f t="shared" si="22"/>
        <v>7.65</v>
      </c>
      <c r="AL35" s="105">
        <f t="shared" si="23"/>
        <v>325.06096280664735</v>
      </c>
      <c r="AM35" s="106"/>
      <c r="AN35" s="107">
        <f t="shared" si="6"/>
        <v>1140</v>
      </c>
      <c r="AO35" s="108">
        <f t="shared" si="7"/>
        <v>117.76</v>
      </c>
      <c r="AP35" s="108">
        <f t="shared" si="8"/>
        <v>453.09000000000003</v>
      </c>
      <c r="AQ35" s="108">
        <f t="shared" si="24"/>
        <v>99.844999999999999</v>
      </c>
      <c r="AR35" s="108">
        <f t="shared" si="25"/>
        <v>0</v>
      </c>
      <c r="AS35" s="108">
        <f t="array" ref="AS35">_xlfn.IFS(S35=0,AL35,S35&lt;0,AL35/-S35,S35&gt;0,AL35/S35)</f>
        <v>325.06096280664735</v>
      </c>
      <c r="AT35" s="103">
        <f t="shared" si="27"/>
        <v>0.28514119544442751</v>
      </c>
      <c r="AU35" s="103">
        <f t="shared" si="28"/>
        <v>2.7603682303553612</v>
      </c>
      <c r="AV35" s="109"/>
      <c r="AW35" s="104">
        <f t="shared" si="11"/>
        <v>12352.3165866526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2"/>
        <v>40</v>
      </c>
      <c r="F36" s="102"/>
      <c r="G36" s="102">
        <v>1</v>
      </c>
      <c r="H36" s="102">
        <v>39</v>
      </c>
      <c r="I36" s="101">
        <v>117.76</v>
      </c>
      <c r="J36" s="101">
        <f t="shared" si="0"/>
        <v>4710.4000000000005</v>
      </c>
      <c r="K36" s="98">
        <v>63</v>
      </c>
      <c r="L36" s="98">
        <v>3</v>
      </c>
      <c r="M36" s="98">
        <v>1140</v>
      </c>
      <c r="N36" s="98">
        <v>50</v>
      </c>
      <c r="O36" s="101">
        <f t="shared" si="13"/>
        <v>0.42857142857142855</v>
      </c>
      <c r="P36" s="101">
        <f t="shared" si="26"/>
        <v>0.14285714285714285</v>
      </c>
      <c r="Q36" s="102">
        <v>1</v>
      </c>
      <c r="R36" s="102">
        <v>0</v>
      </c>
      <c r="S36" s="101">
        <f t="shared" si="14"/>
        <v>1</v>
      </c>
      <c r="T36" s="102">
        <v>747</v>
      </c>
      <c r="U36" s="102">
        <v>0</v>
      </c>
      <c r="V36" s="101">
        <f t="shared" si="15"/>
        <v>747</v>
      </c>
      <c r="W36" s="102">
        <v>1140</v>
      </c>
      <c r="X36" s="102">
        <v>0</v>
      </c>
      <c r="Y36" s="101">
        <f t="shared" si="16"/>
        <v>1140</v>
      </c>
      <c r="Z36" s="101">
        <f t="shared" si="17"/>
        <v>1710</v>
      </c>
      <c r="AA36" s="103">
        <f t="shared" si="18"/>
        <v>9.5289511770979681E-4</v>
      </c>
      <c r="AB36" s="101">
        <f t="shared" si="19"/>
        <v>117.76</v>
      </c>
      <c r="AC36" s="102">
        <v>431.73</v>
      </c>
      <c r="AD36" s="103">
        <f t="shared" si="20"/>
        <v>0.3787105263157895</v>
      </c>
      <c r="AE36" s="102">
        <v>218.17999999999998</v>
      </c>
      <c r="AF36" s="102">
        <v>0</v>
      </c>
      <c r="AG36" s="102"/>
      <c r="AH36" s="102"/>
      <c r="AI36" s="136">
        <f t="shared" si="21"/>
        <v>37.716117119493532</v>
      </c>
      <c r="AJ36" s="102">
        <v>0</v>
      </c>
      <c r="AK36" s="104">
        <f t="shared" si="22"/>
        <v>7.47</v>
      </c>
      <c r="AL36" s="105">
        <f t="shared" si="23"/>
        <v>327.14388288050645</v>
      </c>
      <c r="AM36" s="106"/>
      <c r="AN36" s="107">
        <f t="shared" si="6"/>
        <v>1140</v>
      </c>
      <c r="AO36" s="108">
        <f t="shared" si="7"/>
        <v>117.76</v>
      </c>
      <c r="AP36" s="108">
        <f t="shared" si="8"/>
        <v>431.73</v>
      </c>
      <c r="AQ36" s="108">
        <f t="shared" si="24"/>
        <v>218.17999999999998</v>
      </c>
      <c r="AR36" s="108">
        <f t="shared" si="25"/>
        <v>0</v>
      </c>
      <c r="AS36" s="108">
        <f t="array" ref="AS36">_xlfn.IFS(S36=0,AL36,S36&lt;0,AL36/-S36,S36&gt;0,AL36/S36)</f>
        <v>327.14388288050645</v>
      </c>
      <c r="AT36" s="103">
        <f t="shared" si="27"/>
        <v>0.28696831831623371</v>
      </c>
      <c r="AU36" s="103">
        <f t="shared" si="28"/>
        <v>2.7780560706564743</v>
      </c>
      <c r="AV36" s="109"/>
      <c r="AW36" s="104">
        <f t="shared" si="11"/>
        <v>13085.755315220258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2"/>
        <v>17</v>
      </c>
      <c r="F37" s="102"/>
      <c r="G37" s="102"/>
      <c r="H37" s="102">
        <v>17</v>
      </c>
      <c r="I37" s="101">
        <v>218.89</v>
      </c>
      <c r="J37" s="101">
        <f t="shared" si="0"/>
        <v>3721.1299999999997</v>
      </c>
      <c r="K37" s="98">
        <v>999</v>
      </c>
      <c r="L37" s="98">
        <v>0</v>
      </c>
      <c r="M37" s="98">
        <v>0</v>
      </c>
      <c r="N37" s="98">
        <v>0</v>
      </c>
      <c r="O37" s="101">
        <f t="shared" si="13"/>
        <v>0</v>
      </c>
      <c r="P37" s="101">
        <f t="shared" si="26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0</v>
      </c>
      <c r="AF37" s="102">
        <v>1000</v>
      </c>
      <c r="AG37" s="102"/>
      <c r="AH37" s="102"/>
      <c r="AI37" s="136">
        <f t="shared" si="21"/>
        <v>16.440358744394619</v>
      </c>
      <c r="AJ37" s="102">
        <v>0</v>
      </c>
      <c r="AK37" s="104">
        <f t="shared" si="22"/>
        <v>0</v>
      </c>
      <c r="AL37" s="105">
        <f t="shared" si="23"/>
        <v>-1016.4403587443946</v>
      </c>
      <c r="AM37" s="106"/>
      <c r="AN37" s="107">
        <f t="shared" si="6"/>
        <v>0</v>
      </c>
      <c r="AO37" s="108">
        <f t="shared" si="7"/>
        <v>218.89</v>
      </c>
      <c r="AP37" s="108">
        <f t="shared" si="8"/>
        <v>0</v>
      </c>
      <c r="AQ37" s="108">
        <f t="shared" si="24"/>
        <v>0</v>
      </c>
      <c r="AR37" s="108">
        <f t="shared" si="25"/>
        <v>0</v>
      </c>
      <c r="AS37" s="108">
        <f t="array" ref="AS37">_xlfn.IFS(S37=0,AL37,S37&lt;0,AL37/-S37,S37&gt;0,AL37/S37)</f>
        <v>-1016.4403587443946</v>
      </c>
      <c r="AT37" s="103">
        <f t="shared" si="27"/>
        <v>0</v>
      </c>
      <c r="AU37" s="103">
        <f t="shared" si="28"/>
        <v>-4.643612585062793</v>
      </c>
      <c r="AV37" s="109"/>
      <c r="AW37" s="104">
        <f t="shared" si="11"/>
        <v>-17279.48609865471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2"/>
        <v>11</v>
      </c>
      <c r="F38" s="102"/>
      <c r="G38" s="102"/>
      <c r="H38" s="102">
        <v>11</v>
      </c>
      <c r="I38" s="101">
        <v>218.89</v>
      </c>
      <c r="J38" s="101">
        <f t="shared" si="0"/>
        <v>2407.79</v>
      </c>
      <c r="K38" s="98">
        <v>235</v>
      </c>
      <c r="L38" s="98">
        <v>1</v>
      </c>
      <c r="M38" s="98">
        <v>1050</v>
      </c>
      <c r="N38" s="98">
        <v>100</v>
      </c>
      <c r="O38" s="101">
        <f t="shared" si="13"/>
        <v>0.14285714285714285</v>
      </c>
      <c r="P38" s="101">
        <f t="shared" si="26"/>
        <v>0.14285714285714285</v>
      </c>
      <c r="Q38" s="102">
        <v>1</v>
      </c>
      <c r="R38" s="102">
        <v>0</v>
      </c>
      <c r="S38" s="101">
        <f t="shared" si="14"/>
        <v>1</v>
      </c>
      <c r="T38" s="102">
        <v>696</v>
      </c>
      <c r="U38" s="102">
        <v>0</v>
      </c>
      <c r="V38" s="101">
        <f t="shared" si="15"/>
        <v>696</v>
      </c>
      <c r="W38" s="102">
        <v>1050</v>
      </c>
      <c r="X38" s="102">
        <v>0</v>
      </c>
      <c r="Y38" s="101">
        <f t="shared" si="16"/>
        <v>1050</v>
      </c>
      <c r="Z38" s="101">
        <f t="shared" si="17"/>
        <v>1050</v>
      </c>
      <c r="AA38" s="103">
        <f t="shared" si="18"/>
        <v>8.7766655578533912E-4</v>
      </c>
      <c r="AB38" s="101">
        <f t="shared" si="19"/>
        <v>218.89</v>
      </c>
      <c r="AC38" s="102">
        <v>372.59000000000003</v>
      </c>
      <c r="AD38" s="103">
        <f t="shared" si="20"/>
        <v>0.35484761904761908</v>
      </c>
      <c r="AE38" s="102">
        <v>64.27</v>
      </c>
      <c r="AF38" s="102">
        <v>1000</v>
      </c>
      <c r="AG38" s="102"/>
      <c r="AH38" s="102"/>
      <c r="AI38" s="136">
        <f t="shared" si="21"/>
        <v>10.637879187549458</v>
      </c>
      <c r="AJ38" s="102">
        <v>0</v>
      </c>
      <c r="AK38" s="104">
        <f t="shared" si="22"/>
        <v>6.96</v>
      </c>
      <c r="AL38" s="105">
        <f t="shared" si="23"/>
        <v>-623.34787918754955</v>
      </c>
      <c r="AM38" s="106"/>
      <c r="AN38" s="107">
        <f t="shared" si="6"/>
        <v>1050</v>
      </c>
      <c r="AO38" s="108">
        <f t="shared" si="7"/>
        <v>218.89</v>
      </c>
      <c r="AP38" s="108">
        <f t="shared" si="8"/>
        <v>372.59000000000003</v>
      </c>
      <c r="AQ38" s="108">
        <f t="shared" si="24"/>
        <v>64.27</v>
      </c>
      <c r="AR38" s="108">
        <f t="shared" si="25"/>
        <v>1000</v>
      </c>
      <c r="AS38" s="108">
        <f t="array" ref="AS38">_xlfn.IFS(S38=0,AL38,S38&lt;0,AL38/-S38,S38&gt;0,AL38/S38)</f>
        <v>-623.34787918754955</v>
      </c>
      <c r="AT38" s="103">
        <f t="shared" si="27"/>
        <v>-0.5936646468452853</v>
      </c>
      <c r="AU38" s="103">
        <f t="shared" si="28"/>
        <v>-2.8477677335079243</v>
      </c>
      <c r="AV38" s="109"/>
      <c r="AW38" s="104">
        <f t="shared" si="11"/>
        <v>-6856.8266710630451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2"/>
        <v>22</v>
      </c>
      <c r="F39" s="102"/>
      <c r="G39" s="102">
        <v>1</v>
      </c>
      <c r="H39" s="102">
        <v>21</v>
      </c>
      <c r="I39" s="101">
        <v>178.89</v>
      </c>
      <c r="J39" s="101">
        <f t="shared" si="0"/>
        <v>3935.58</v>
      </c>
      <c r="K39" s="98">
        <v>88</v>
      </c>
      <c r="L39" s="98">
        <v>5</v>
      </c>
      <c r="M39" s="98">
        <v>1204</v>
      </c>
      <c r="N39" s="98">
        <v>50</v>
      </c>
      <c r="O39" s="101">
        <f t="shared" si="13"/>
        <v>0.7142857142857143</v>
      </c>
      <c r="P39" s="101">
        <f t="shared" si="26"/>
        <v>0.14285714285714285</v>
      </c>
      <c r="Q39" s="102">
        <v>1</v>
      </c>
      <c r="R39" s="102">
        <v>0</v>
      </c>
      <c r="S39" s="101">
        <f t="shared" si="14"/>
        <v>1</v>
      </c>
      <c r="T39" s="102">
        <v>822</v>
      </c>
      <c r="U39" s="102">
        <v>0</v>
      </c>
      <c r="V39" s="101">
        <f t="shared" si="15"/>
        <v>822</v>
      </c>
      <c r="W39" s="102">
        <v>1204</v>
      </c>
      <c r="X39" s="102">
        <v>0</v>
      </c>
      <c r="Y39" s="101">
        <f t="shared" si="16"/>
        <v>1204</v>
      </c>
      <c r="Z39" s="101">
        <f t="shared" si="17"/>
        <v>3010</v>
      </c>
      <c r="AA39" s="103">
        <f t="shared" si="18"/>
        <v>1.0063909839671888E-3</v>
      </c>
      <c r="AB39" s="101">
        <f t="shared" si="19"/>
        <v>178.89</v>
      </c>
      <c r="AC39" s="102">
        <v>391.58000000000004</v>
      </c>
      <c r="AD39" s="103">
        <f t="shared" si="20"/>
        <v>0.32523255813953494</v>
      </c>
      <c r="AE39" s="102">
        <v>210.94</v>
      </c>
      <c r="AF39" s="102">
        <v>3000</v>
      </c>
      <c r="AG39" s="102"/>
      <c r="AH39" s="102"/>
      <c r="AI39" s="136">
        <f t="shared" si="21"/>
        <v>20.308678448958059</v>
      </c>
      <c r="AJ39" s="102">
        <v>0</v>
      </c>
      <c r="AK39" s="104">
        <f t="shared" si="22"/>
        <v>8.2200000000000006</v>
      </c>
      <c r="AL39" s="105">
        <f t="shared" si="23"/>
        <v>-2605.9386784489575</v>
      </c>
      <c r="AM39" s="106"/>
      <c r="AN39" s="107">
        <f t="shared" si="6"/>
        <v>1204</v>
      </c>
      <c r="AO39" s="108">
        <f t="shared" si="7"/>
        <v>178.89</v>
      </c>
      <c r="AP39" s="108">
        <f t="shared" si="8"/>
        <v>391.58000000000004</v>
      </c>
      <c r="AQ39" s="108">
        <f t="shared" si="24"/>
        <v>210.94</v>
      </c>
      <c r="AR39" s="108">
        <f t="shared" si="25"/>
        <v>3000</v>
      </c>
      <c r="AS39" s="108">
        <f t="array" ref="AS39">_xlfn.IFS(S39=0,AL39,S39&lt;0,AL39/-S39,S39&gt;0,AL39/S39)</f>
        <v>-2605.9386784489575</v>
      </c>
      <c r="AT39" s="103">
        <f t="shared" si="27"/>
        <v>-2.1644008957217253</v>
      </c>
      <c r="AU39" s="103">
        <f t="shared" si="28"/>
        <v>-14.567268592145775</v>
      </c>
      <c r="AV39" s="109"/>
      <c r="AW39" s="104">
        <f t="shared" si="11"/>
        <v>-57330.650925877067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2"/>
        <v>9</v>
      </c>
      <c r="F40" s="102"/>
      <c r="G40" s="102"/>
      <c r="H40" s="102">
        <v>9</v>
      </c>
      <c r="I40" s="101">
        <v>178.89</v>
      </c>
      <c r="J40" s="101">
        <f t="shared" si="0"/>
        <v>1610.0099999999998</v>
      </c>
      <c r="K40" s="98">
        <v>50</v>
      </c>
      <c r="L40" s="98">
        <v>1</v>
      </c>
      <c r="M40" s="98">
        <v>1200</v>
      </c>
      <c r="N40" s="98">
        <v>100</v>
      </c>
      <c r="O40" s="101">
        <f t="shared" si="13"/>
        <v>0.14285714285714285</v>
      </c>
      <c r="P40" s="101">
        <f t="shared" si="26"/>
        <v>0.2857142857142857</v>
      </c>
      <c r="Q40" s="102">
        <v>2</v>
      </c>
      <c r="R40" s="102">
        <v>0</v>
      </c>
      <c r="S40" s="101">
        <f t="shared" si="14"/>
        <v>2</v>
      </c>
      <c r="T40" s="102">
        <v>1611</v>
      </c>
      <c r="U40" s="102">
        <v>0</v>
      </c>
      <c r="V40" s="101">
        <f t="shared" si="15"/>
        <v>1611</v>
      </c>
      <c r="W40" s="102">
        <v>2430</v>
      </c>
      <c r="X40" s="102">
        <v>0</v>
      </c>
      <c r="Y40" s="101">
        <f t="shared" si="16"/>
        <v>2430</v>
      </c>
      <c r="Z40" s="101">
        <f t="shared" si="17"/>
        <v>1200</v>
      </c>
      <c r="AA40" s="103">
        <f t="shared" si="18"/>
        <v>2.0311711719603561E-3</v>
      </c>
      <c r="AB40" s="101">
        <f t="shared" si="19"/>
        <v>357.78</v>
      </c>
      <c r="AC40" s="102">
        <v>848.11999999999989</v>
      </c>
      <c r="AD40" s="103">
        <f t="shared" si="20"/>
        <v>0.34902057613168719</v>
      </c>
      <c r="AE40" s="102">
        <v>216.44</v>
      </c>
      <c r="AF40" s="102">
        <v>1000</v>
      </c>
      <c r="AG40" s="102"/>
      <c r="AH40" s="102"/>
      <c r="AI40" s="136">
        <f t="shared" si="21"/>
        <v>8.7037193352677384</v>
      </c>
      <c r="AJ40" s="102">
        <v>0</v>
      </c>
      <c r="AK40" s="104">
        <f t="shared" si="22"/>
        <v>16.11</v>
      </c>
      <c r="AL40" s="105">
        <f t="shared" si="23"/>
        <v>-17.153719335267429</v>
      </c>
      <c r="AM40" s="106"/>
      <c r="AN40" s="107">
        <f t="shared" si="6"/>
        <v>1215</v>
      </c>
      <c r="AO40" s="108">
        <f t="shared" si="7"/>
        <v>178.89</v>
      </c>
      <c r="AP40" s="108">
        <f t="shared" si="8"/>
        <v>424.05999999999995</v>
      </c>
      <c r="AQ40" s="108">
        <f t="shared" si="24"/>
        <v>108.22</v>
      </c>
      <c r="AR40" s="108">
        <f t="shared" si="25"/>
        <v>500</v>
      </c>
      <c r="AS40" s="108">
        <f t="array" ref="AS40">_xlfn.IFS(S40=0,AL40,S40&lt;0,AL40/-S40,S40&gt;0,AL40/S40)</f>
        <v>-8.5768596676337143</v>
      </c>
      <c r="AT40" s="103">
        <f t="shared" si="27"/>
        <v>-7.0591437593693126E-3</v>
      </c>
      <c r="AU40" s="103">
        <f t="shared" si="28"/>
        <v>-4.7944880471986778E-2</v>
      </c>
      <c r="AV40" s="109"/>
      <c r="AW40" s="104">
        <f t="shared" si="11"/>
        <v>-77.191737008703427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2"/>
        <v>5</v>
      </c>
      <c r="F41" s="102"/>
      <c r="G41" s="102">
        <v>1</v>
      </c>
      <c r="H41" s="102">
        <v>4</v>
      </c>
      <c r="I41" s="101">
        <v>178.89</v>
      </c>
      <c r="J41" s="101">
        <f t="shared" si="0"/>
        <v>894.44999999999993</v>
      </c>
      <c r="K41" s="98">
        <v>16</v>
      </c>
      <c r="L41" s="98">
        <v>1</v>
      </c>
      <c r="M41" s="98">
        <v>1170</v>
      </c>
      <c r="N41" s="98">
        <v>0</v>
      </c>
      <c r="O41" s="101">
        <f t="shared" si="13"/>
        <v>0.14285714285714285</v>
      </c>
      <c r="P41" s="101">
        <f t="shared" si="26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18"/>
        <v>0</v>
      </c>
      <c r="AB41" s="101">
        <f t="shared" si="19"/>
        <v>0</v>
      </c>
      <c r="AC41" s="102">
        <v>0</v>
      </c>
      <c r="AD41" s="103">
        <f t="shared" si="20"/>
        <v>0</v>
      </c>
      <c r="AE41" s="102">
        <v>80.039999999999992</v>
      </c>
      <c r="AF41" s="102">
        <v>0</v>
      </c>
      <c r="AG41" s="102"/>
      <c r="AH41" s="102"/>
      <c r="AI41" s="136">
        <f t="shared" si="21"/>
        <v>3.8683197045634397</v>
      </c>
      <c r="AJ41" s="102">
        <v>0</v>
      </c>
      <c r="AK41" s="104">
        <f t="shared" si="22"/>
        <v>0</v>
      </c>
      <c r="AL41" s="105">
        <f t="shared" si="23"/>
        <v>-83.908319704563425</v>
      </c>
      <c r="AM41" s="106"/>
      <c r="AN41" s="107">
        <f t="shared" si="6"/>
        <v>0</v>
      </c>
      <c r="AO41" s="108">
        <f t="shared" si="7"/>
        <v>178.89</v>
      </c>
      <c r="AP41" s="108">
        <f t="shared" si="8"/>
        <v>0</v>
      </c>
      <c r="AQ41" s="108">
        <f t="shared" si="24"/>
        <v>80.039999999999992</v>
      </c>
      <c r="AR41" s="108">
        <f t="shared" si="25"/>
        <v>0</v>
      </c>
      <c r="AS41" s="108">
        <f t="array" ref="AS41">_xlfn.IFS(S41=0,AL41,S41&lt;0,AL41/-S41,S41&gt;0,AL41/S41)</f>
        <v>-83.908319704563425</v>
      </c>
      <c r="AT41" s="103">
        <f t="shared" si="27"/>
        <v>0</v>
      </c>
      <c r="AU41" s="103">
        <f t="shared" si="28"/>
        <v>-0.46904980549255648</v>
      </c>
      <c r="AV41" s="109"/>
      <c r="AW41" s="104">
        <f t="shared" si="11"/>
        <v>-419.54159852281714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2"/>
        <v>8</v>
      </c>
      <c r="F42" s="102"/>
      <c r="G42" s="102"/>
      <c r="H42" s="102">
        <v>8</v>
      </c>
      <c r="I42" s="101">
        <v>178.89</v>
      </c>
      <c r="J42" s="101">
        <f t="shared" si="0"/>
        <v>1431.12</v>
      </c>
      <c r="K42" s="98">
        <v>62</v>
      </c>
      <c r="L42" s="98">
        <v>1</v>
      </c>
      <c r="M42" s="98">
        <v>1176</v>
      </c>
      <c r="N42" s="98">
        <v>0</v>
      </c>
      <c r="O42" s="101">
        <f t="shared" si="13"/>
        <v>0.14285714285714285</v>
      </c>
      <c r="P42" s="101">
        <f t="shared" si="26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>
        <v>1000</v>
      </c>
      <c r="AG42" s="102"/>
      <c r="AH42" s="102"/>
      <c r="AI42" s="136">
        <f t="shared" si="21"/>
        <v>7.7366394091268793</v>
      </c>
      <c r="AJ42" s="102">
        <v>0</v>
      </c>
      <c r="AK42" s="104">
        <f t="shared" si="22"/>
        <v>0</v>
      </c>
      <c r="AL42" s="105">
        <f t="shared" si="23"/>
        <v>-1007.7366394091268</v>
      </c>
      <c r="AM42" s="106"/>
      <c r="AN42" s="107">
        <f t="shared" si="6"/>
        <v>0</v>
      </c>
      <c r="AO42" s="108">
        <f t="shared" si="7"/>
        <v>178.89</v>
      </c>
      <c r="AP42" s="108">
        <f t="shared" si="8"/>
        <v>0</v>
      </c>
      <c r="AQ42" s="108">
        <f t="shared" si="24"/>
        <v>0</v>
      </c>
      <c r="AR42" s="108">
        <f t="shared" si="25"/>
        <v>0</v>
      </c>
      <c r="AS42" s="108">
        <f t="array" ref="AS42">_xlfn.IFS(S42=0,AL42,S42&lt;0,AL42/-S42,S42&gt;0,AL42/S42)</f>
        <v>-1007.7366394091268</v>
      </c>
      <c r="AT42" s="103">
        <f t="shared" si="27"/>
        <v>0</v>
      </c>
      <c r="AU42" s="103">
        <f t="shared" si="28"/>
        <v>-5.6332754173465647</v>
      </c>
      <c r="AV42" s="109"/>
      <c r="AW42" s="104">
        <f t="shared" si="11"/>
        <v>-8061.8931152730147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2"/>
        <v>22</v>
      </c>
      <c r="F43" s="102"/>
      <c r="G43" s="102"/>
      <c r="H43" s="102">
        <v>22</v>
      </c>
      <c r="I43" s="101">
        <v>178.89</v>
      </c>
      <c r="J43" s="101">
        <f t="shared" si="0"/>
        <v>3935.58</v>
      </c>
      <c r="K43" s="98">
        <v>65</v>
      </c>
      <c r="L43" s="98">
        <v>1</v>
      </c>
      <c r="M43" s="98">
        <v>1200</v>
      </c>
      <c r="N43" s="98">
        <v>0</v>
      </c>
      <c r="O43" s="101">
        <f t="shared" si="13"/>
        <v>0.14285714285714285</v>
      </c>
      <c r="P43" s="101">
        <f t="shared" si="26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18"/>
        <v>0</v>
      </c>
      <c r="AB43" s="101">
        <f t="shared" si="19"/>
        <v>0</v>
      </c>
      <c r="AC43" s="102">
        <v>0</v>
      </c>
      <c r="AD43" s="103">
        <f t="shared" si="20"/>
        <v>0</v>
      </c>
      <c r="AE43" s="102">
        <v>80.039999999999992</v>
      </c>
      <c r="AF43" s="102">
        <v>1000</v>
      </c>
      <c r="AG43" s="102"/>
      <c r="AH43" s="102"/>
      <c r="AI43" s="136">
        <f t="shared" si="21"/>
        <v>21.275758375098917</v>
      </c>
      <c r="AJ43" s="102">
        <v>0</v>
      </c>
      <c r="AK43" s="104">
        <f t="shared" si="22"/>
        <v>0</v>
      </c>
      <c r="AL43" s="105">
        <f t="shared" si="23"/>
        <v>-1101.315758375099</v>
      </c>
      <c r="AM43" s="106"/>
      <c r="AN43" s="107">
        <f t="shared" si="6"/>
        <v>0</v>
      </c>
      <c r="AO43" s="108">
        <f t="shared" si="7"/>
        <v>178.89</v>
      </c>
      <c r="AP43" s="108">
        <f t="shared" si="8"/>
        <v>0</v>
      </c>
      <c r="AQ43" s="108">
        <f t="shared" si="24"/>
        <v>80.039999999999992</v>
      </c>
      <c r="AR43" s="108">
        <f t="shared" si="25"/>
        <v>0</v>
      </c>
      <c r="AS43" s="108">
        <f t="array" ref="AS43">_xlfn.IFS(S43=0,AL43,S43&lt;0,AL43/-S43,S43&gt;0,AL43/S43)</f>
        <v>-1101.315758375099</v>
      </c>
      <c r="AT43" s="103">
        <f t="shared" si="27"/>
        <v>0</v>
      </c>
      <c r="AU43" s="103">
        <f t="shared" si="28"/>
        <v>-6.1563852556045564</v>
      </c>
      <c r="AV43" s="109"/>
      <c r="AW43" s="104">
        <f t="shared" si="11"/>
        <v>-24228.94668425218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2"/>
        <v>38</v>
      </c>
      <c r="F44" s="102"/>
      <c r="G44" s="102"/>
      <c r="H44" s="102">
        <v>38</v>
      </c>
      <c r="I44" s="101">
        <v>228.89</v>
      </c>
      <c r="J44" s="101">
        <f t="shared" si="0"/>
        <v>8697.82</v>
      </c>
      <c r="K44" s="98">
        <v>387</v>
      </c>
      <c r="L44" s="98">
        <v>1</v>
      </c>
      <c r="M44" s="98">
        <v>1470</v>
      </c>
      <c r="N44" s="98">
        <v>0</v>
      </c>
      <c r="O44" s="101">
        <f t="shared" si="13"/>
        <v>0.14285714285714285</v>
      </c>
      <c r="P44" s="101">
        <f t="shared" si="26"/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36.749037193352677</v>
      </c>
      <c r="AJ44" s="102">
        <v>0</v>
      </c>
      <c r="AK44" s="104">
        <f t="shared" si="22"/>
        <v>0</v>
      </c>
      <c r="AL44" s="105">
        <f t="shared" si="23"/>
        <v>-36.749037193352677</v>
      </c>
      <c r="AM44" s="106"/>
      <c r="AN44" s="107">
        <f t="shared" si="6"/>
        <v>0</v>
      </c>
      <c r="AO44" s="108">
        <f t="shared" si="7"/>
        <v>228.89</v>
      </c>
      <c r="AP44" s="108">
        <f t="shared" si="8"/>
        <v>0</v>
      </c>
      <c r="AQ44" s="108">
        <f t="shared" si="24"/>
        <v>0</v>
      </c>
      <c r="AR44" s="108">
        <f t="shared" si="25"/>
        <v>0</v>
      </c>
      <c r="AS44" s="108">
        <f t="array" ref="AS44">_xlfn.IFS(S44=0,AL44,S44&lt;0,AL44/-S44,S44&gt;0,AL44/S44)</f>
        <v>-36.749037193352677</v>
      </c>
      <c r="AT44" s="103">
        <f t="shared" si="27"/>
        <v>0</v>
      </c>
      <c r="AU44" s="103">
        <f t="shared" si="28"/>
        <v>-0.16055326660558644</v>
      </c>
      <c r="AV44" s="109"/>
      <c r="AW44" s="104">
        <f t="shared" si="11"/>
        <v>-1396.4634133474017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2"/>
        <v>35</v>
      </c>
      <c r="F45" s="102"/>
      <c r="G45" s="102"/>
      <c r="H45" s="102">
        <v>35</v>
      </c>
      <c r="I45" s="101">
        <v>228.89</v>
      </c>
      <c r="J45" s="101">
        <f t="shared" si="0"/>
        <v>8011.15</v>
      </c>
      <c r="K45" s="98">
        <v>96</v>
      </c>
      <c r="L45" s="98">
        <v>4</v>
      </c>
      <c r="M45" s="98">
        <v>1470</v>
      </c>
      <c r="N45" s="98">
        <v>100</v>
      </c>
      <c r="O45" s="101">
        <f t="shared" si="13"/>
        <v>0.5714285714285714</v>
      </c>
      <c r="P45" s="101">
        <f t="shared" si="26"/>
        <v>0.14285714285714285</v>
      </c>
      <c r="Q45" s="102">
        <v>1</v>
      </c>
      <c r="R45" s="102">
        <v>0</v>
      </c>
      <c r="S45" s="101">
        <f t="shared" si="14"/>
        <v>1</v>
      </c>
      <c r="T45" s="102">
        <v>973</v>
      </c>
      <c r="U45" s="102">
        <v>0</v>
      </c>
      <c r="V45" s="101">
        <f t="shared" si="15"/>
        <v>973</v>
      </c>
      <c r="W45" s="102">
        <v>1470</v>
      </c>
      <c r="X45" s="102">
        <v>0</v>
      </c>
      <c r="Y45" s="101">
        <f t="shared" si="16"/>
        <v>1470</v>
      </c>
      <c r="Z45" s="101">
        <f t="shared" si="17"/>
        <v>5880</v>
      </c>
      <c r="AA45" s="103">
        <f t="shared" si="18"/>
        <v>1.2287331780994747E-3</v>
      </c>
      <c r="AB45" s="101">
        <f t="shared" si="19"/>
        <v>228.89</v>
      </c>
      <c r="AC45" s="102">
        <v>513</v>
      </c>
      <c r="AD45" s="103">
        <f t="shared" si="20"/>
        <v>0.34897959183673471</v>
      </c>
      <c r="AE45" s="102">
        <v>67.75</v>
      </c>
      <c r="AF45" s="102">
        <v>1000</v>
      </c>
      <c r="AG45" s="102"/>
      <c r="AH45" s="102"/>
      <c r="AI45" s="136">
        <f t="shared" si="21"/>
        <v>33.847797414930099</v>
      </c>
      <c r="AJ45" s="102">
        <v>0</v>
      </c>
      <c r="AK45" s="104">
        <f t="shared" si="22"/>
        <v>9.73</v>
      </c>
      <c r="AL45" s="105">
        <f t="shared" si="23"/>
        <v>-383.21779741492998</v>
      </c>
      <c r="AM45" s="106"/>
      <c r="AN45" s="107">
        <f t="shared" si="6"/>
        <v>1470</v>
      </c>
      <c r="AO45" s="108">
        <f t="shared" si="7"/>
        <v>228.89</v>
      </c>
      <c r="AP45" s="108">
        <f t="shared" si="8"/>
        <v>513</v>
      </c>
      <c r="AQ45" s="108">
        <f t="shared" si="24"/>
        <v>67.75</v>
      </c>
      <c r="AR45" s="108">
        <f t="shared" si="25"/>
        <v>1000</v>
      </c>
      <c r="AS45" s="108">
        <f t="array" ref="AS45">_xlfn.IFS(S45=0,AL45,S45&lt;0,AL45/-S45,S45&gt;0,AL45/S45)</f>
        <v>-383.21779741492998</v>
      </c>
      <c r="AT45" s="103">
        <f t="shared" si="27"/>
        <v>-0.26069237919382993</v>
      </c>
      <c r="AU45" s="103">
        <f t="shared" si="28"/>
        <v>-1.6742443855779194</v>
      </c>
      <c r="AV45" s="109"/>
      <c r="AW45" s="104">
        <f t="shared" si="11"/>
        <v>-13412.62290952255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2"/>
        <v>37</v>
      </c>
      <c r="F46" s="102"/>
      <c r="G46" s="102"/>
      <c r="H46" s="102">
        <v>37</v>
      </c>
      <c r="I46" s="101">
        <v>178.89</v>
      </c>
      <c r="J46" s="101">
        <f t="shared" si="0"/>
        <v>6618.9299999999994</v>
      </c>
      <c r="K46" s="98">
        <v>193</v>
      </c>
      <c r="L46" s="98">
        <v>2</v>
      </c>
      <c r="M46" s="98">
        <v>1470</v>
      </c>
      <c r="N46" s="98">
        <v>100</v>
      </c>
      <c r="O46" s="101">
        <f t="shared" si="13"/>
        <v>0.2857142857142857</v>
      </c>
      <c r="P46" s="101">
        <f t="shared" si="26"/>
        <v>0.2857142857142857</v>
      </c>
      <c r="Q46" s="102">
        <v>2</v>
      </c>
      <c r="R46" s="102">
        <v>0</v>
      </c>
      <c r="S46" s="101">
        <f t="shared" si="14"/>
        <v>2</v>
      </c>
      <c r="T46" s="102">
        <v>2037</v>
      </c>
      <c r="U46" s="102">
        <v>0</v>
      </c>
      <c r="V46" s="101">
        <f t="shared" si="15"/>
        <v>2037</v>
      </c>
      <c r="W46" s="102">
        <v>2940</v>
      </c>
      <c r="X46" s="102">
        <v>0</v>
      </c>
      <c r="Y46" s="101">
        <f t="shared" si="16"/>
        <v>2940</v>
      </c>
      <c r="Z46" s="101">
        <f t="shared" si="17"/>
        <v>2940</v>
      </c>
      <c r="AA46" s="103">
        <f t="shared" si="18"/>
        <v>2.4574663561989494E-3</v>
      </c>
      <c r="AB46" s="101">
        <f t="shared" si="19"/>
        <v>357.78</v>
      </c>
      <c r="AC46" s="102">
        <v>1002.27</v>
      </c>
      <c r="AD46" s="103">
        <f t="shared" si="20"/>
        <v>0.3409081632653061</v>
      </c>
      <c r="AE46" s="102">
        <v>135.5</v>
      </c>
      <c r="AF46" s="102">
        <v>1000</v>
      </c>
      <c r="AG46" s="102"/>
      <c r="AH46" s="102"/>
      <c r="AI46" s="136">
        <f t="shared" si="21"/>
        <v>35.781957267211816</v>
      </c>
      <c r="AJ46" s="102">
        <v>0</v>
      </c>
      <c r="AK46" s="104">
        <f t="shared" si="22"/>
        <v>20.37</v>
      </c>
      <c r="AL46" s="105">
        <f t="shared" si="23"/>
        <v>388.29804273278847</v>
      </c>
      <c r="AM46" s="106"/>
      <c r="AN46" s="107">
        <f t="shared" si="6"/>
        <v>1470</v>
      </c>
      <c r="AO46" s="108">
        <f t="shared" si="7"/>
        <v>178.89</v>
      </c>
      <c r="AP46" s="108">
        <f t="shared" si="8"/>
        <v>501.13499999999999</v>
      </c>
      <c r="AQ46" s="108">
        <f t="shared" si="24"/>
        <v>67.75</v>
      </c>
      <c r="AR46" s="108">
        <f t="shared" si="25"/>
        <v>500</v>
      </c>
      <c r="AS46" s="108">
        <f t="array" ref="AS46">_xlfn.IFS(S46=0,AL46,S46&lt;0,AL46/-S46,S46&gt;0,AL46/S46)</f>
        <v>194.14902136639424</v>
      </c>
      <c r="AT46" s="103">
        <f t="shared" si="27"/>
        <v>0.13207416419482601</v>
      </c>
      <c r="AU46" s="103">
        <f t="shared" si="28"/>
        <v>1.0852983474000462</v>
      </c>
      <c r="AV46" s="109"/>
      <c r="AW46" s="104">
        <f t="shared" si="11"/>
        <v>7183.5137905565871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2"/>
        <v>39</v>
      </c>
      <c r="F47" s="102"/>
      <c r="G47" s="102">
        <v>1</v>
      </c>
      <c r="H47" s="102">
        <v>38</v>
      </c>
      <c r="I47" s="101">
        <v>178.89</v>
      </c>
      <c r="J47" s="101">
        <f t="shared" si="0"/>
        <v>6976.7099999999991</v>
      </c>
      <c r="K47" s="98">
        <v>388</v>
      </c>
      <c r="L47" s="98">
        <v>1</v>
      </c>
      <c r="M47" s="98">
        <v>1470</v>
      </c>
      <c r="N47" s="98">
        <v>0</v>
      </c>
      <c r="O47" s="101">
        <f t="shared" si="13"/>
        <v>0.14285714285714285</v>
      </c>
      <c r="P47" s="101">
        <f t="shared" si="26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81.84</v>
      </c>
      <c r="AF47" s="102">
        <v>0</v>
      </c>
      <c r="AG47" s="102"/>
      <c r="AH47" s="102"/>
      <c r="AI47" s="136">
        <f t="shared" si="21"/>
        <v>36.749037193352677</v>
      </c>
      <c r="AJ47" s="102">
        <v>0</v>
      </c>
      <c r="AK47" s="104">
        <f t="shared" si="22"/>
        <v>0</v>
      </c>
      <c r="AL47" s="105">
        <f t="shared" si="23"/>
        <v>-118.58903719335268</v>
      </c>
      <c r="AM47" s="106"/>
      <c r="AN47" s="107">
        <f t="shared" si="6"/>
        <v>0</v>
      </c>
      <c r="AO47" s="108">
        <f t="shared" si="7"/>
        <v>178.89</v>
      </c>
      <c r="AP47" s="108">
        <f t="shared" si="8"/>
        <v>0</v>
      </c>
      <c r="AQ47" s="108">
        <f t="shared" si="24"/>
        <v>81.84</v>
      </c>
      <c r="AR47" s="108">
        <f t="shared" si="25"/>
        <v>0</v>
      </c>
      <c r="AS47" s="108">
        <f t="array" ref="AS47">_xlfn.IFS(S47=0,AL47,S47&lt;0,AL47/-S47,S47&gt;0,AL47/S47)</f>
        <v>-118.58903719335268</v>
      </c>
      <c r="AT47" s="103">
        <f t="shared" si="27"/>
        <v>0</v>
      </c>
      <c r="AU47" s="103">
        <f t="shared" si="28"/>
        <v>-0.66291596619907589</v>
      </c>
      <c r="AV47" s="109"/>
      <c r="AW47" s="104">
        <f t="shared" si="11"/>
        <v>-4624.9724505407548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2"/>
        <v>38</v>
      </c>
      <c r="F48" s="102"/>
      <c r="G48" s="102"/>
      <c r="H48" s="102">
        <v>38</v>
      </c>
      <c r="I48" s="101">
        <v>178.89</v>
      </c>
      <c r="J48" s="101">
        <f t="shared" si="0"/>
        <v>6797.82</v>
      </c>
      <c r="K48" s="98">
        <v>999</v>
      </c>
      <c r="L48" s="98">
        <v>0</v>
      </c>
      <c r="M48" s="98">
        <v>0</v>
      </c>
      <c r="N48" s="98">
        <v>0</v>
      </c>
      <c r="O48" s="101">
        <f t="shared" si="13"/>
        <v>0</v>
      </c>
      <c r="P48" s="101">
        <f t="shared" si="26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21"/>
        <v>36.749037193352677</v>
      </c>
      <c r="AJ48" s="102">
        <v>0</v>
      </c>
      <c r="AK48" s="104">
        <f t="shared" si="22"/>
        <v>0</v>
      </c>
      <c r="AL48" s="105">
        <f t="shared" si="23"/>
        <v>-36.749037193352677</v>
      </c>
      <c r="AM48" s="106"/>
      <c r="AN48" s="107">
        <f t="shared" si="6"/>
        <v>0</v>
      </c>
      <c r="AO48" s="108">
        <f t="shared" si="7"/>
        <v>178.89</v>
      </c>
      <c r="AP48" s="108">
        <f t="shared" si="8"/>
        <v>0</v>
      </c>
      <c r="AQ48" s="108">
        <f t="shared" si="24"/>
        <v>0</v>
      </c>
      <c r="AR48" s="108">
        <f t="shared" si="25"/>
        <v>0</v>
      </c>
      <c r="AS48" s="108">
        <f t="array" ref="AS48">_xlfn.IFS(S48=0,AL48,S48&lt;0,AL48/-S48,S48&gt;0,AL48/S48)</f>
        <v>-36.749037193352677</v>
      </c>
      <c r="AT48" s="103">
        <f t="shared" si="27"/>
        <v>0</v>
      </c>
      <c r="AU48" s="103">
        <f t="shared" si="28"/>
        <v>-0.20542812450865158</v>
      </c>
      <c r="AV48" s="109"/>
      <c r="AW48" s="104">
        <f t="shared" si="11"/>
        <v>-1396.4634133474017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2"/>
        <v>39</v>
      </c>
      <c r="F49" s="102"/>
      <c r="G49" s="102"/>
      <c r="H49" s="102">
        <v>39</v>
      </c>
      <c r="I49" s="101">
        <v>178.89</v>
      </c>
      <c r="J49" s="101">
        <f t="shared" si="0"/>
        <v>6976.7099999999991</v>
      </c>
      <c r="K49" s="98">
        <v>999</v>
      </c>
      <c r="L49" s="98">
        <v>0</v>
      </c>
      <c r="M49" s="98">
        <v>0</v>
      </c>
      <c r="N49" s="98">
        <v>0</v>
      </c>
      <c r="O49" s="101">
        <f t="shared" si="13"/>
        <v>0</v>
      </c>
      <c r="P49" s="101">
        <f t="shared" si="26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0</v>
      </c>
      <c r="AF49" s="102">
        <v>0</v>
      </c>
      <c r="AG49" s="102"/>
      <c r="AH49" s="102"/>
      <c r="AI49" s="136">
        <f t="shared" si="21"/>
        <v>37.716117119493532</v>
      </c>
      <c r="AJ49" s="102">
        <v>0</v>
      </c>
      <c r="AK49" s="104">
        <f t="shared" si="22"/>
        <v>0</v>
      </c>
      <c r="AL49" s="105">
        <f t="shared" si="23"/>
        <v>-37.716117119493532</v>
      </c>
      <c r="AM49" s="106"/>
      <c r="AN49" s="107">
        <f t="shared" si="6"/>
        <v>0</v>
      </c>
      <c r="AO49" s="108">
        <f t="shared" si="7"/>
        <v>178.89</v>
      </c>
      <c r="AP49" s="108">
        <f t="shared" si="8"/>
        <v>0</v>
      </c>
      <c r="AQ49" s="108">
        <f t="shared" si="24"/>
        <v>0</v>
      </c>
      <c r="AR49" s="108">
        <f t="shared" si="25"/>
        <v>0</v>
      </c>
      <c r="AS49" s="108">
        <f t="array" ref="AS49">_xlfn.IFS(S49=0,AL49,S49&lt;0,AL49/-S49,S49&gt;0,AL49/S49)</f>
        <v>-37.716117119493532</v>
      </c>
      <c r="AT49" s="103">
        <f t="shared" si="27"/>
        <v>0</v>
      </c>
      <c r="AU49" s="103">
        <f t="shared" si="28"/>
        <v>-0.210834127785195</v>
      </c>
      <c r="AV49" s="109"/>
      <c r="AW49" s="104">
        <f t="shared" si="11"/>
        <v>-1470.9285676602478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2"/>
        <v>18</v>
      </c>
      <c r="F50" s="102"/>
      <c r="G50" s="102"/>
      <c r="H50" s="102">
        <v>18</v>
      </c>
      <c r="I50" s="101">
        <v>218.89</v>
      </c>
      <c r="J50" s="101">
        <f t="shared" si="0"/>
        <v>3940.0199999999995</v>
      </c>
      <c r="K50" s="98">
        <v>188</v>
      </c>
      <c r="L50" s="98">
        <v>1</v>
      </c>
      <c r="M50" s="98">
        <v>1470</v>
      </c>
      <c r="N50" s="98">
        <v>0</v>
      </c>
      <c r="O50" s="101">
        <f t="shared" si="13"/>
        <v>0.14285714285714285</v>
      </c>
      <c r="P50" s="101">
        <f t="shared" si="26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17.407438670535477</v>
      </c>
      <c r="AJ50" s="102">
        <v>0</v>
      </c>
      <c r="AK50" s="104">
        <f t="shared" si="22"/>
        <v>0</v>
      </c>
      <c r="AL50" s="105">
        <f t="shared" si="23"/>
        <v>-17.407438670535477</v>
      </c>
      <c r="AM50" s="106"/>
      <c r="AN50" s="107">
        <f t="shared" si="6"/>
        <v>0</v>
      </c>
      <c r="AO50" s="108">
        <f t="shared" si="7"/>
        <v>218.89</v>
      </c>
      <c r="AP50" s="108">
        <f t="shared" si="8"/>
        <v>0</v>
      </c>
      <c r="AQ50" s="108">
        <f t="shared" si="24"/>
        <v>0</v>
      </c>
      <c r="AR50" s="108">
        <f t="shared" si="25"/>
        <v>0</v>
      </c>
      <c r="AS50" s="108">
        <f t="array" ref="AS50">_xlfn.IFS(S50=0,AL50,S50&lt;0,AL50/-S50,S50&gt;0,AL50/S50)</f>
        <v>-17.407438670535477</v>
      </c>
      <c r="AT50" s="103">
        <f t="shared" si="27"/>
        <v>0</v>
      </c>
      <c r="AU50" s="103">
        <f t="shared" si="28"/>
        <v>-7.9525965875716018E-2</v>
      </c>
      <c r="AV50" s="109"/>
      <c r="AW50" s="104">
        <f t="shared" si="11"/>
        <v>-313.33389606963857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2"/>
        <v>43</v>
      </c>
      <c r="F51" s="102"/>
      <c r="G51" s="102">
        <v>1</v>
      </c>
      <c r="H51" s="102">
        <v>42</v>
      </c>
      <c r="I51" s="101">
        <v>218.89</v>
      </c>
      <c r="J51" s="101">
        <f t="shared" si="0"/>
        <v>9412.2699999999986</v>
      </c>
      <c r="K51" s="98">
        <v>216</v>
      </c>
      <c r="L51" s="98">
        <v>2</v>
      </c>
      <c r="M51" s="98">
        <v>2235</v>
      </c>
      <c r="N51" s="98">
        <v>50</v>
      </c>
      <c r="O51" s="101">
        <f t="shared" si="13"/>
        <v>0.2857142857142857</v>
      </c>
      <c r="P51" s="101">
        <f t="shared" si="26"/>
        <v>0.14285714285714285</v>
      </c>
      <c r="Q51" s="102">
        <v>1</v>
      </c>
      <c r="R51" s="102">
        <v>0</v>
      </c>
      <c r="S51" s="101">
        <f t="shared" si="14"/>
        <v>1</v>
      </c>
      <c r="T51" s="102">
        <v>980</v>
      </c>
      <c r="U51" s="102">
        <v>0</v>
      </c>
      <c r="V51" s="101">
        <f t="shared" si="15"/>
        <v>980</v>
      </c>
      <c r="W51" s="102">
        <v>1470</v>
      </c>
      <c r="X51" s="102">
        <v>0</v>
      </c>
      <c r="Y51" s="101">
        <f t="shared" si="16"/>
        <v>1470</v>
      </c>
      <c r="Z51" s="101">
        <f t="shared" si="17"/>
        <v>2235</v>
      </c>
      <c r="AA51" s="103">
        <f t="shared" si="18"/>
        <v>1.2287331780994747E-3</v>
      </c>
      <c r="AB51" s="101">
        <f t="shared" si="19"/>
        <v>218.89</v>
      </c>
      <c r="AC51" s="102">
        <v>513.28</v>
      </c>
      <c r="AD51" s="103">
        <f t="shared" si="20"/>
        <v>0.34917006802721084</v>
      </c>
      <c r="AE51" s="102">
        <v>146.86000000000001</v>
      </c>
      <c r="AF51" s="102">
        <v>1000</v>
      </c>
      <c r="AG51" s="102"/>
      <c r="AH51" s="102"/>
      <c r="AI51" s="136">
        <f t="shared" si="21"/>
        <v>40.617356897916117</v>
      </c>
      <c r="AJ51" s="102">
        <v>0</v>
      </c>
      <c r="AK51" s="104">
        <f t="shared" si="22"/>
        <v>9.8000000000000007</v>
      </c>
      <c r="AL51" s="105">
        <f t="shared" si="23"/>
        <v>-459.44735689791599</v>
      </c>
      <c r="AM51" s="106"/>
      <c r="AN51" s="107">
        <f t="shared" si="6"/>
        <v>1470</v>
      </c>
      <c r="AO51" s="108">
        <f t="shared" si="7"/>
        <v>218.89</v>
      </c>
      <c r="AP51" s="108">
        <f t="shared" si="8"/>
        <v>513.28</v>
      </c>
      <c r="AQ51" s="108">
        <f t="shared" si="24"/>
        <v>146.86000000000001</v>
      </c>
      <c r="AR51" s="108">
        <f t="shared" si="25"/>
        <v>1000</v>
      </c>
      <c r="AS51" s="108">
        <f t="array" ref="AS51">_xlfn.IFS(S51=0,AL51,S51&lt;0,AL51/-S51,S51&gt;0,AL51/S51)</f>
        <v>-459.44735689791599</v>
      </c>
      <c r="AT51" s="103">
        <f t="shared" si="27"/>
        <v>-0.3125492223795347</v>
      </c>
      <c r="AU51" s="103">
        <f t="shared" si="28"/>
        <v>-2.0989874224401115</v>
      </c>
      <c r="AV51" s="109"/>
      <c r="AW51" s="104">
        <f t="shared" si="11"/>
        <v>-19756.236346610389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2"/>
        <v>45</v>
      </c>
      <c r="F52" s="102"/>
      <c r="G52" s="102">
        <v>1</v>
      </c>
      <c r="H52" s="102">
        <v>44</v>
      </c>
      <c r="I52" s="101">
        <v>218.89</v>
      </c>
      <c r="J52" s="101">
        <f t="shared" si="0"/>
        <v>9850.0499999999993</v>
      </c>
      <c r="K52" s="98">
        <v>154</v>
      </c>
      <c r="L52" s="98">
        <v>3</v>
      </c>
      <c r="M52" s="98">
        <v>1470</v>
      </c>
      <c r="N52" s="98">
        <v>50</v>
      </c>
      <c r="O52" s="101">
        <f t="shared" si="13"/>
        <v>0.42857142857142855</v>
      </c>
      <c r="P52" s="101">
        <f t="shared" si="26"/>
        <v>0.14285714285714285</v>
      </c>
      <c r="Q52" s="102">
        <v>1</v>
      </c>
      <c r="R52" s="102">
        <v>0</v>
      </c>
      <c r="S52" s="101">
        <f t="shared" si="14"/>
        <v>1</v>
      </c>
      <c r="T52" s="102">
        <v>980</v>
      </c>
      <c r="U52" s="102">
        <v>0</v>
      </c>
      <c r="V52" s="101">
        <f t="shared" si="15"/>
        <v>980</v>
      </c>
      <c r="W52" s="102">
        <v>1470</v>
      </c>
      <c r="X52" s="102">
        <v>0</v>
      </c>
      <c r="Y52" s="101">
        <f t="shared" si="16"/>
        <v>1470</v>
      </c>
      <c r="Z52" s="101">
        <f t="shared" si="17"/>
        <v>2205</v>
      </c>
      <c r="AA52" s="103">
        <f t="shared" si="18"/>
        <v>1.2287331780994747E-3</v>
      </c>
      <c r="AB52" s="101">
        <f t="shared" si="19"/>
        <v>218.89</v>
      </c>
      <c r="AC52" s="102">
        <v>513.28</v>
      </c>
      <c r="AD52" s="103">
        <f t="shared" si="20"/>
        <v>0.34917006802721084</v>
      </c>
      <c r="AE52" s="102">
        <v>146.86000000000001</v>
      </c>
      <c r="AF52" s="102">
        <v>2256</v>
      </c>
      <c r="AG52" s="102"/>
      <c r="AH52" s="102"/>
      <c r="AI52" s="136">
        <f t="shared" si="21"/>
        <v>42.551516750197834</v>
      </c>
      <c r="AJ52" s="102">
        <v>0</v>
      </c>
      <c r="AK52" s="104">
        <f t="shared" si="22"/>
        <v>9.8000000000000007</v>
      </c>
      <c r="AL52" s="105">
        <f t="shared" si="23"/>
        <v>-1717.3815167501975</v>
      </c>
      <c r="AM52" s="106"/>
      <c r="AN52" s="107">
        <f t="shared" si="6"/>
        <v>1470</v>
      </c>
      <c r="AO52" s="108">
        <f t="shared" si="7"/>
        <v>218.89</v>
      </c>
      <c r="AP52" s="108">
        <f t="shared" si="8"/>
        <v>513.28</v>
      </c>
      <c r="AQ52" s="108">
        <f t="shared" si="24"/>
        <v>146.86000000000001</v>
      </c>
      <c r="AR52" s="108">
        <f t="shared" si="25"/>
        <v>2256</v>
      </c>
      <c r="AS52" s="108">
        <f t="array" ref="AS52">_xlfn.IFS(S52=0,AL52,S52&lt;0,AL52/-S52,S52&gt;0,AL52/S52)</f>
        <v>-1717.3815167501975</v>
      </c>
      <c r="AT52" s="103">
        <f t="shared" si="27"/>
        <v>-1.1682867460885697</v>
      </c>
      <c r="AU52" s="103">
        <f t="shared" si="28"/>
        <v>-7.845865579744153</v>
      </c>
      <c r="AV52" s="109"/>
      <c r="AW52" s="104">
        <f t="shared" si="11"/>
        <v>-77282.168253758893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2"/>
        <v>38</v>
      </c>
      <c r="F53" s="102"/>
      <c r="G53" s="102"/>
      <c r="H53" s="102">
        <v>38</v>
      </c>
      <c r="I53" s="101">
        <v>188.89</v>
      </c>
      <c r="J53" s="101">
        <f t="shared" si="0"/>
        <v>7177.82</v>
      </c>
      <c r="K53" s="98">
        <v>387</v>
      </c>
      <c r="L53" s="98">
        <v>1</v>
      </c>
      <c r="M53" s="98">
        <v>1470</v>
      </c>
      <c r="N53" s="98">
        <v>0</v>
      </c>
      <c r="O53" s="101">
        <f t="shared" si="13"/>
        <v>0.14285714285714285</v>
      </c>
      <c r="P53" s="101">
        <f t="shared" si="26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>
        <v>0</v>
      </c>
      <c r="AG53" s="102"/>
      <c r="AH53" s="102"/>
      <c r="AI53" s="136">
        <f t="shared" si="21"/>
        <v>36.749037193352677</v>
      </c>
      <c r="AJ53" s="102">
        <v>0</v>
      </c>
      <c r="AK53" s="104">
        <f t="shared" si="22"/>
        <v>0</v>
      </c>
      <c r="AL53" s="105">
        <f t="shared" si="23"/>
        <v>-36.749037193352677</v>
      </c>
      <c r="AM53" s="106"/>
      <c r="AN53" s="107">
        <f t="shared" si="6"/>
        <v>0</v>
      </c>
      <c r="AO53" s="108">
        <f t="shared" si="7"/>
        <v>188.89</v>
      </c>
      <c r="AP53" s="108">
        <f t="shared" si="8"/>
        <v>0</v>
      </c>
      <c r="AQ53" s="108">
        <f t="shared" si="24"/>
        <v>0</v>
      </c>
      <c r="AR53" s="108">
        <f t="shared" si="25"/>
        <v>0</v>
      </c>
      <c r="AS53" s="108">
        <f t="array" ref="AS53">_xlfn.IFS(S53=0,AL53,S53&lt;0,AL53/-S53,S53&gt;0,AL53/S53)</f>
        <v>-36.749037193352677</v>
      </c>
      <c r="AT53" s="103">
        <f t="shared" si="27"/>
        <v>0</v>
      </c>
      <c r="AU53" s="103">
        <f t="shared" si="28"/>
        <v>-0.19455258189079719</v>
      </c>
      <c r="AV53" s="109"/>
      <c r="AW53" s="104">
        <f t="shared" si="11"/>
        <v>-1396.4634133474017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2"/>
        <v>14</v>
      </c>
      <c r="F54" s="102"/>
      <c r="G54" s="102"/>
      <c r="H54" s="102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01">
        <f t="shared" si="13"/>
        <v>0</v>
      </c>
      <c r="P54" s="101">
        <f t="shared" si="26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13.539118965972039</v>
      </c>
      <c r="AJ54" s="102">
        <v>0</v>
      </c>
      <c r="AK54" s="104">
        <f t="shared" si="22"/>
        <v>0</v>
      </c>
      <c r="AL54" s="105">
        <f t="shared" si="23"/>
        <v>-13.539118965972039</v>
      </c>
      <c r="AM54" s="106"/>
      <c r="AN54" s="107">
        <f t="shared" si="6"/>
        <v>0</v>
      </c>
      <c r="AO54" s="108">
        <f t="shared" si="7"/>
        <v>218.89</v>
      </c>
      <c r="AP54" s="108">
        <f t="shared" si="8"/>
        <v>0</v>
      </c>
      <c r="AQ54" s="108">
        <f t="shared" si="24"/>
        <v>0</v>
      </c>
      <c r="AR54" s="108">
        <f t="shared" si="25"/>
        <v>0</v>
      </c>
      <c r="AS54" s="108">
        <f t="array" ref="AS54">_xlfn.IFS(S54=0,AL54,S54&lt;0,AL54/-S54,S54&gt;0,AL54/S54)</f>
        <v>-13.539118965972039</v>
      </c>
      <c r="AT54" s="103">
        <f t="shared" si="27"/>
        <v>0</v>
      </c>
      <c r="AU54" s="103">
        <f t="shared" si="28"/>
        <v>-6.1853529014445789E-2</v>
      </c>
      <c r="AV54" s="109"/>
      <c r="AW54" s="104">
        <f t="shared" si="11"/>
        <v>-189.54766552360854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2"/>
        <v>24</v>
      </c>
      <c r="F55" s="102"/>
      <c r="G55" s="102"/>
      <c r="H55" s="102">
        <v>24</v>
      </c>
      <c r="I55" s="101">
        <v>218.89</v>
      </c>
      <c r="J55" s="101">
        <f t="shared" si="0"/>
        <v>5253.36</v>
      </c>
      <c r="K55" s="98">
        <v>242</v>
      </c>
      <c r="L55" s="98">
        <v>1</v>
      </c>
      <c r="M55" s="98">
        <v>1470</v>
      </c>
      <c r="N55" s="98">
        <v>100</v>
      </c>
      <c r="O55" s="101">
        <f t="shared" si="13"/>
        <v>0.14285714285714285</v>
      </c>
      <c r="P55" s="101">
        <f t="shared" si="26"/>
        <v>0.14285714285714285</v>
      </c>
      <c r="Q55" s="102">
        <v>1</v>
      </c>
      <c r="R55" s="102">
        <v>0</v>
      </c>
      <c r="S55" s="101">
        <f t="shared" si="14"/>
        <v>1</v>
      </c>
      <c r="T55" s="102">
        <v>964</v>
      </c>
      <c r="U55" s="102">
        <v>0</v>
      </c>
      <c r="V55" s="101">
        <f t="shared" si="15"/>
        <v>964</v>
      </c>
      <c r="W55" s="102">
        <v>1470</v>
      </c>
      <c r="X55" s="102">
        <v>0</v>
      </c>
      <c r="Y55" s="101">
        <f t="shared" si="16"/>
        <v>1470</v>
      </c>
      <c r="Z55" s="101">
        <f t="shared" si="17"/>
        <v>1470</v>
      </c>
      <c r="AA55" s="103">
        <f t="shared" si="18"/>
        <v>1.2287331780994747E-3</v>
      </c>
      <c r="AB55" s="101">
        <f t="shared" si="19"/>
        <v>218.89</v>
      </c>
      <c r="AC55" s="102">
        <v>512.64</v>
      </c>
      <c r="AD55" s="103">
        <f t="shared" si="20"/>
        <v>0.34873469387755102</v>
      </c>
      <c r="AE55" s="102">
        <v>147.79</v>
      </c>
      <c r="AF55" s="102">
        <v>1143</v>
      </c>
      <c r="AG55" s="102"/>
      <c r="AH55" s="102"/>
      <c r="AI55" s="136">
        <f t="shared" si="21"/>
        <v>23.209918227380637</v>
      </c>
      <c r="AJ55" s="102">
        <v>0</v>
      </c>
      <c r="AK55" s="104">
        <f t="shared" si="22"/>
        <v>9.64</v>
      </c>
      <c r="AL55" s="105">
        <f t="shared" si="23"/>
        <v>-585.16991822738044</v>
      </c>
      <c r="AM55" s="106"/>
      <c r="AN55" s="107">
        <f t="shared" si="6"/>
        <v>1470</v>
      </c>
      <c r="AO55" s="108">
        <f t="shared" si="7"/>
        <v>218.89</v>
      </c>
      <c r="AP55" s="108">
        <f t="shared" si="8"/>
        <v>512.64</v>
      </c>
      <c r="AQ55" s="108">
        <f t="shared" si="24"/>
        <v>147.79</v>
      </c>
      <c r="AR55" s="108">
        <f t="shared" si="25"/>
        <v>1143</v>
      </c>
      <c r="AS55" s="108">
        <f t="array" ref="AS55">_xlfn.IFS(S55=0,AL55,S55&lt;0,AL55/-S55,S55&gt;0,AL55/S55)</f>
        <v>-585.16991822738044</v>
      </c>
      <c r="AT55" s="103">
        <f t="shared" si="27"/>
        <v>-0.39807477430434041</v>
      </c>
      <c r="AU55" s="103">
        <f t="shared" si="28"/>
        <v>-2.6733515383406297</v>
      </c>
      <c r="AV55" s="109"/>
      <c r="AW55" s="104">
        <f t="shared" si="11"/>
        <v>-14044.07803745713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2"/>
        <v>39</v>
      </c>
      <c r="F56" s="102"/>
      <c r="G56" s="102"/>
      <c r="H56" s="102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01">
        <f t="shared" si="13"/>
        <v>0</v>
      </c>
      <c r="P56" s="101">
        <f t="shared" si="26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37.716117119493532</v>
      </c>
      <c r="AJ56" s="102">
        <v>0</v>
      </c>
      <c r="AK56" s="104">
        <f t="shared" si="22"/>
        <v>0</v>
      </c>
      <c r="AL56" s="105">
        <f t="shared" si="23"/>
        <v>-37.716117119493532</v>
      </c>
      <c r="AM56" s="106"/>
      <c r="AN56" s="107">
        <f t="shared" si="6"/>
        <v>0</v>
      </c>
      <c r="AO56" s="108">
        <f t="shared" si="7"/>
        <v>188.89</v>
      </c>
      <c r="AP56" s="108">
        <f t="shared" si="8"/>
        <v>0</v>
      </c>
      <c r="AQ56" s="108">
        <f t="shared" si="24"/>
        <v>0</v>
      </c>
      <c r="AR56" s="108">
        <f t="shared" si="25"/>
        <v>0</v>
      </c>
      <c r="AS56" s="108">
        <f t="array" ref="AS56">_xlfn.IFS(S56=0,AL56,S56&lt;0,AL56/-S56,S56&gt;0,AL56/S56)</f>
        <v>-37.716117119493532</v>
      </c>
      <c r="AT56" s="103">
        <f t="shared" si="27"/>
        <v>0</v>
      </c>
      <c r="AU56" s="103">
        <f t="shared" si="28"/>
        <v>-0.19967238667739709</v>
      </c>
      <c r="AV56" s="109"/>
      <c r="AW56" s="104">
        <f t="shared" si="11"/>
        <v>-1470.9285676602478</v>
      </c>
    </row>
    <row r="57" spans="1:49" s="124" customFormat="1" outlineLevel="1">
      <c r="A57" s="111"/>
      <c r="B57" s="112"/>
      <c r="C57" s="113"/>
      <c r="D57" s="114"/>
      <c r="E57" s="115"/>
      <c r="F57" s="431"/>
      <c r="G57" s="431"/>
      <c r="H57" s="431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9">AVERAGE(AN3:AN56)</f>
        <v>863.88140382029451</v>
      </c>
      <c r="AO57" s="122">
        <f t="shared" si="29"/>
        <v>160.80574074074084</v>
      </c>
      <c r="AP57" s="122">
        <f t="shared" si="29"/>
        <v>320.09187147630291</v>
      </c>
      <c r="AQ57" s="122">
        <f t="shared" si="29"/>
        <v>115.0287759470737</v>
      </c>
      <c r="AR57" s="122">
        <f t="shared" si="29"/>
        <v>232.1593506457468</v>
      </c>
      <c r="AS57" s="122">
        <f t="shared" si="29"/>
        <v>-29.421058710664557</v>
      </c>
      <c r="AT57" s="123">
        <f t="shared" si="29"/>
        <v>7.3094719229174279E-2</v>
      </c>
      <c r="AU57" s="122">
        <f t="shared" si="29"/>
        <v>0.19361096522441204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7835</v>
      </c>
      <c r="F58" s="432">
        <f>SUM(F3:F56)</f>
        <v>0</v>
      </c>
      <c r="G58" s="432">
        <f>SUM(G3:G56)</f>
        <v>266</v>
      </c>
      <c r="H58" s="432">
        <f>SUM(H3:H56)</f>
        <v>7569</v>
      </c>
      <c r="I58" s="127"/>
      <c r="J58" s="127">
        <f>SUM(J3:J56)</f>
        <v>1046129.05</v>
      </c>
      <c r="K58" s="127"/>
      <c r="L58" s="127">
        <f>SUM(L3:L56)</f>
        <v>1458</v>
      </c>
      <c r="M58" s="127"/>
      <c r="N58" s="127"/>
      <c r="O58" s="443">
        <f t="shared" ref="O58:AC58" si="30">SUM(O3:O56)</f>
        <v>208.28571428571422</v>
      </c>
      <c r="P58" s="443">
        <f t="shared" si="30"/>
        <v>132.57142857142853</v>
      </c>
      <c r="Q58" s="127">
        <f t="shared" si="30"/>
        <v>957</v>
      </c>
      <c r="R58" s="127">
        <f t="shared" si="30"/>
        <v>-29</v>
      </c>
      <c r="S58" s="127">
        <f t="shared" si="30"/>
        <v>928</v>
      </c>
      <c r="T58" s="127">
        <f t="shared" si="30"/>
        <v>818298.18999999971</v>
      </c>
      <c r="U58" s="127">
        <f t="shared" si="30"/>
        <v>-24782</v>
      </c>
      <c r="V58" s="127">
        <f t="shared" si="30"/>
        <v>793516.18999999971</v>
      </c>
      <c r="W58" s="127">
        <f t="shared" si="30"/>
        <v>1234216.1199999994</v>
      </c>
      <c r="X58" s="127">
        <f t="shared" si="30"/>
        <v>-37862</v>
      </c>
      <c r="Y58" s="127">
        <f t="shared" si="30"/>
        <v>1196354.1199999996</v>
      </c>
      <c r="Z58" s="127">
        <f t="shared" si="30"/>
        <v>1108849.8499999999</v>
      </c>
      <c r="AA58" s="128">
        <f t="shared" si="30"/>
        <v>1.0000000000000004</v>
      </c>
      <c r="AB58" s="129">
        <f t="shared" si="30"/>
        <v>123010.15</v>
      </c>
      <c r="AC58" s="129">
        <f t="shared" si="30"/>
        <v>450831.19000000029</v>
      </c>
      <c r="AD58" s="128">
        <f>AC58/Y58</f>
        <v>0.3768375788265772</v>
      </c>
      <c r="AE58" s="127">
        <f t="shared" ref="AE58:AL58" si="31">SUM(AE3:AE56)</f>
        <v>131915.06999999983</v>
      </c>
      <c r="AF58" s="127">
        <f t="shared" si="31"/>
        <v>145935</v>
      </c>
      <c r="AG58" s="127">
        <f t="shared" si="31"/>
        <v>788</v>
      </c>
      <c r="AH58" s="127">
        <f t="shared" si="31"/>
        <v>0</v>
      </c>
      <c r="AI58" s="127">
        <f t="shared" si="31"/>
        <v>7319.8279609601705</v>
      </c>
      <c r="AJ58" s="127">
        <f t="shared" si="31"/>
        <v>100</v>
      </c>
      <c r="AK58" s="127">
        <f t="shared" si="31"/>
        <v>7935.1618999999982</v>
      </c>
      <c r="AL58" s="127">
        <f t="shared" si="31"/>
        <v>328519.72013903991</v>
      </c>
      <c r="AM58" s="130"/>
      <c r="AN58" s="127"/>
      <c r="AO58" s="127"/>
      <c r="AP58" s="127"/>
      <c r="AQ58" s="127"/>
      <c r="AR58" s="127">
        <f>(AF58+AG58)/Q58</f>
        <v>153.31556948798328</v>
      </c>
      <c r="AS58" s="127"/>
      <c r="AT58" s="127"/>
      <c r="AU58" s="127"/>
      <c r="AV58" s="131"/>
      <c r="AW58" s="127">
        <f>SUM(AW3:AW6)</f>
        <v>1969328.2623545411</v>
      </c>
    </row>
    <row r="59" spans="1:49" s="132" customFormat="1">
      <c r="A59" s="448" t="s">
        <v>319</v>
      </c>
      <c r="B59" s="449"/>
      <c r="C59" s="450"/>
      <c r="D59" s="450"/>
      <c r="E59" s="450">
        <f>SUM(E3:E8)</f>
        <v>6462</v>
      </c>
      <c r="F59" s="450">
        <f>SUM(F3:F8)</f>
        <v>0</v>
      </c>
      <c r="G59" s="450">
        <f>SUM(G3:G8)</f>
        <v>177</v>
      </c>
      <c r="H59" s="450">
        <f>SUM(H3:H8)</f>
        <v>6285</v>
      </c>
      <c r="I59" s="450"/>
      <c r="J59" s="450">
        <f>SUM(J3:J8)</f>
        <v>818838</v>
      </c>
      <c r="K59" s="450"/>
      <c r="L59" s="450">
        <f>SUM(L3:L8)</f>
        <v>1070</v>
      </c>
      <c r="M59" s="450"/>
      <c r="N59" s="450"/>
      <c r="O59" s="450"/>
      <c r="P59" s="450"/>
      <c r="Q59" s="450">
        <f t="shared" ref="Q59:AC59" si="32">SUM(Q3:Q8)</f>
        <v>738</v>
      </c>
      <c r="R59" s="450">
        <f t="shared" si="32"/>
        <v>-18</v>
      </c>
      <c r="S59" s="450">
        <f t="shared" si="32"/>
        <v>720</v>
      </c>
      <c r="T59" s="450">
        <f t="shared" si="32"/>
        <v>627842.81999999983</v>
      </c>
      <c r="U59" s="450">
        <f t="shared" si="32"/>
        <v>-15191</v>
      </c>
      <c r="V59" s="450">
        <f t="shared" si="32"/>
        <v>612651.81999999983</v>
      </c>
      <c r="W59" s="450">
        <f t="shared" si="32"/>
        <v>950855.44999999984</v>
      </c>
      <c r="X59" s="450">
        <f t="shared" si="32"/>
        <v>-23538</v>
      </c>
      <c r="Y59" s="450">
        <f t="shared" si="32"/>
        <v>927317.44999999984</v>
      </c>
      <c r="Z59" s="450">
        <f t="shared" si="32"/>
        <v>858324.41999999993</v>
      </c>
      <c r="AA59" s="451">
        <f t="shared" si="32"/>
        <v>0.77511953567727954</v>
      </c>
      <c r="AB59" s="452">
        <f t="shared" si="32"/>
        <v>91170.719999999987</v>
      </c>
      <c r="AC59" s="452">
        <f t="shared" si="32"/>
        <v>349571.93000000005</v>
      </c>
      <c r="AD59" s="451">
        <f>AC59/Y59</f>
        <v>0.37697115480788174</v>
      </c>
      <c r="AE59" s="450">
        <f t="shared" ref="AE59:AL59" si="33">SUM(AE3:AE8)</f>
        <v>96960.749999999869</v>
      </c>
      <c r="AF59" s="450">
        <f t="shared" si="33"/>
        <v>107212</v>
      </c>
      <c r="AG59" s="450">
        <f t="shared" si="33"/>
        <v>788</v>
      </c>
      <c r="AH59" s="450">
        <f t="shared" si="33"/>
        <v>0</v>
      </c>
      <c r="AI59" s="450">
        <f t="shared" si="33"/>
        <v>6078.0973357953044</v>
      </c>
      <c r="AJ59" s="450">
        <f t="shared" si="33"/>
        <v>100</v>
      </c>
      <c r="AK59" s="450">
        <f t="shared" si="33"/>
        <v>6126.5181999999986</v>
      </c>
      <c r="AL59" s="450">
        <f t="shared" si="33"/>
        <v>269309.43446420471</v>
      </c>
      <c r="AM59" s="453"/>
      <c r="AN59" s="450"/>
      <c r="AO59" s="450"/>
      <c r="AP59" s="450"/>
      <c r="AQ59" s="450"/>
      <c r="AR59" s="450">
        <f>(AF59+AG59)/Q59</f>
        <v>146.34146341463415</v>
      </c>
      <c r="AS59" s="450"/>
      <c r="AT59" s="450"/>
      <c r="AU59" s="450"/>
      <c r="AV59" s="454"/>
      <c r="AW59" s="450">
        <f>SUM(AW3:AW7)</f>
        <v>2113005.8130880627</v>
      </c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34">SUM(F60:H60)</f>
        <v>0</v>
      </c>
      <c r="F60" s="102"/>
      <c r="G60" s="102"/>
      <c r="H60" s="102"/>
      <c r="I60" s="101">
        <v>533.55999999999995</v>
      </c>
      <c r="J60" s="101">
        <f t="shared" ref="J60:J66" si="35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36">L60/7</f>
        <v>0</v>
      </c>
      <c r="P60" s="101">
        <f t="shared" ref="P60:P66" si="37">S60/7</f>
        <v>0</v>
      </c>
      <c r="Q60" s="102">
        <v>0</v>
      </c>
      <c r="R60" s="102">
        <v>0</v>
      </c>
      <c r="S60" s="101">
        <f t="shared" ref="S60" si="38">Q60+R60</f>
        <v>0</v>
      </c>
      <c r="T60" s="102">
        <v>0</v>
      </c>
      <c r="U60" s="102">
        <v>0</v>
      </c>
      <c r="V60" s="101">
        <f t="shared" ref="V60" si="39">T60+U60</f>
        <v>0</v>
      </c>
      <c r="W60" s="102">
        <v>0</v>
      </c>
      <c r="X60" s="102">
        <v>0</v>
      </c>
      <c r="Y60" s="101">
        <f t="shared" ref="Y60" si="40">W60+X60</f>
        <v>0</v>
      </c>
      <c r="Z60" s="101">
        <f t="shared" ref="Z60" si="41">L60*M60*N60/100</f>
        <v>0</v>
      </c>
      <c r="AA60" s="103">
        <f t="shared" ref="AA60" si="42">Y60/$Y$70</f>
        <v>0</v>
      </c>
      <c r="AB60" s="101">
        <f t="shared" ref="AB60" si="43">S60*I60</f>
        <v>0</v>
      </c>
      <c r="AC60" s="102">
        <v>0</v>
      </c>
      <c r="AD60" s="103">
        <f t="shared" ref="AD60" si="44">IF(Y60=0,0,AC60/Y60)</f>
        <v>0</v>
      </c>
      <c r="AE60" s="102">
        <v>0</v>
      </c>
      <c r="AF60" s="102"/>
      <c r="AG60" s="102"/>
      <c r="AH60" s="102"/>
      <c r="AI60" s="136">
        <f t="shared" ref="AI60" si="45">IFERROR($AI$70*H60/$H$70,0)</f>
        <v>0</v>
      </c>
      <c r="AJ60" s="102">
        <v>0</v>
      </c>
      <c r="AK60" s="104">
        <f t="shared" ref="AK60:AK66" si="46">V60*1%</f>
        <v>0</v>
      </c>
      <c r="AL60" s="105">
        <f t="shared" ref="AL60:AL66" si="47">Y60-AB60-AC60-AE60-AF60-AG60-AH60-AI60-AK60-AJ60</f>
        <v>0</v>
      </c>
      <c r="AM60" s="106"/>
      <c r="AN60" s="107">
        <f t="shared" ref="AN60:AN66" si="48">IF(S60=0,0,Y60/S60)</f>
        <v>0</v>
      </c>
      <c r="AO60" s="108">
        <f t="shared" ref="AO60:AO66" si="49">I60</f>
        <v>533.55999999999995</v>
      </c>
      <c r="AP60" s="108">
        <f t="shared" ref="AP60:AP66" si="50">IF(S60=0,0,AC60/S60)</f>
        <v>0</v>
      </c>
      <c r="AQ60" s="108">
        <f t="shared" ref="AQ60:AQ66" si="51">IF(Q60=0,AE60/1,AE60/Q60)</f>
        <v>0</v>
      </c>
      <c r="AR60" s="108">
        <f t="shared" ref="AR60:AR66" si="52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53">IF(AN60=0,0,AS60/AN60)</f>
        <v>0</v>
      </c>
      <c r="AU60" s="103">
        <f t="shared" ref="AU60:AU66" si="54">IF(AO60=0,0,AS60/AO60)</f>
        <v>0</v>
      </c>
      <c r="AV60" s="109"/>
      <c r="AW60" s="104">
        <f t="shared" ref="AW60:AW66" si="55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34"/>
        <v>2</v>
      </c>
      <c r="F61" s="102" t="s">
        <v>142</v>
      </c>
      <c r="G61" s="102" t="s">
        <v>142</v>
      </c>
      <c r="H61" s="102">
        <v>2</v>
      </c>
      <c r="I61" s="101">
        <v>533.55999999999995</v>
      </c>
      <c r="J61" s="101">
        <f t="shared" si="35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36"/>
        <v>0</v>
      </c>
      <c r="P61" s="101">
        <f t="shared" si="37"/>
        <v>0</v>
      </c>
      <c r="Q61" s="102">
        <v>0</v>
      </c>
      <c r="R61" s="102">
        <v>0</v>
      </c>
      <c r="S61" s="101">
        <f t="shared" ref="S61:S66" si="56">Q61+R61</f>
        <v>0</v>
      </c>
      <c r="T61" s="102">
        <v>0</v>
      </c>
      <c r="U61" s="102">
        <v>0</v>
      </c>
      <c r="V61" s="101">
        <f t="shared" ref="V61:V66" si="57">T61+U61</f>
        <v>0</v>
      </c>
      <c r="W61" s="102">
        <v>0</v>
      </c>
      <c r="X61" s="102">
        <v>0</v>
      </c>
      <c r="Y61" s="101">
        <f t="shared" ref="Y61:Y66" si="58">W61+X61</f>
        <v>0</v>
      </c>
      <c r="Z61" s="101">
        <f t="shared" ref="Z61:Z66" si="59">L61*M61*N61/100</f>
        <v>0</v>
      </c>
      <c r="AA61" s="103">
        <f t="shared" ref="AA61:AA66" si="60">Y61/$Y$70</f>
        <v>0</v>
      </c>
      <c r="AB61" s="101">
        <f t="shared" ref="AB61:AB66" si="61">S61*I61</f>
        <v>0</v>
      </c>
      <c r="AC61" s="102">
        <v>0</v>
      </c>
      <c r="AD61" s="103">
        <f t="shared" ref="AD61:AD66" si="62">IF(Y61=0,0,AC61/Y61)</f>
        <v>0</v>
      </c>
      <c r="AE61" s="102">
        <v>0</v>
      </c>
      <c r="AF61" s="102"/>
      <c r="AG61" s="102"/>
      <c r="AH61" s="102"/>
      <c r="AI61" s="136">
        <f t="shared" ref="AI61:AI66" si="63">IFERROR($AI$70*H61/$H$70,0)</f>
        <v>1.9341598522817198</v>
      </c>
      <c r="AJ61" s="102">
        <v>0</v>
      </c>
      <c r="AK61" s="104">
        <f t="shared" si="46"/>
        <v>0</v>
      </c>
      <c r="AL61" s="105">
        <f t="shared" si="47"/>
        <v>-1.9341598522817198</v>
      </c>
      <c r="AM61" s="106"/>
      <c r="AN61" s="107">
        <f t="shared" si="48"/>
        <v>0</v>
      </c>
      <c r="AO61" s="108">
        <f t="shared" si="49"/>
        <v>533.55999999999995</v>
      </c>
      <c r="AP61" s="108">
        <f t="shared" si="50"/>
        <v>0</v>
      </c>
      <c r="AQ61" s="108">
        <f t="shared" si="51"/>
        <v>0</v>
      </c>
      <c r="AR61" s="108">
        <f t="shared" si="52"/>
        <v>0</v>
      </c>
      <c r="AS61" s="108">
        <f t="array" ref="AS61">_xlfn.IFS(S61=0,AL61,S61&lt;0,AL61/-S61,S61&gt;0,AL61/S61)</f>
        <v>-1.9341598522817198</v>
      </c>
      <c r="AT61" s="103">
        <f t="shared" si="53"/>
        <v>0</v>
      </c>
      <c r="AU61" s="103">
        <f t="shared" si="54"/>
        <v>-3.6250090941632057E-3</v>
      </c>
      <c r="AV61" s="109"/>
      <c r="AW61" s="104">
        <f t="shared" si="55"/>
        <v>-3.8683197045634397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34"/>
        <v>0</v>
      </c>
      <c r="F62" s="102"/>
      <c r="G62" s="102"/>
      <c r="H62" s="102"/>
      <c r="I62" s="101">
        <v>533.55999999999995</v>
      </c>
      <c r="J62" s="101">
        <f t="shared" si="35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36"/>
        <v>0</v>
      </c>
      <c r="P62" s="101">
        <f t="shared" si="37"/>
        <v>0</v>
      </c>
      <c r="Q62" s="102">
        <v>0</v>
      </c>
      <c r="R62" s="102">
        <v>0</v>
      </c>
      <c r="S62" s="101">
        <f t="shared" si="56"/>
        <v>0</v>
      </c>
      <c r="T62" s="102">
        <v>0</v>
      </c>
      <c r="U62" s="102">
        <v>0</v>
      </c>
      <c r="V62" s="101">
        <f t="shared" si="57"/>
        <v>0</v>
      </c>
      <c r="W62" s="102">
        <v>0</v>
      </c>
      <c r="X62" s="102">
        <v>0</v>
      </c>
      <c r="Y62" s="101">
        <f t="shared" si="58"/>
        <v>0</v>
      </c>
      <c r="Z62" s="101">
        <f t="shared" si="59"/>
        <v>0</v>
      </c>
      <c r="AA62" s="103">
        <f t="shared" si="60"/>
        <v>0</v>
      </c>
      <c r="AB62" s="101">
        <f t="shared" si="61"/>
        <v>0</v>
      </c>
      <c r="AC62" s="102">
        <v>0</v>
      </c>
      <c r="AD62" s="103">
        <f t="shared" si="62"/>
        <v>0</v>
      </c>
      <c r="AE62" s="102">
        <v>0</v>
      </c>
      <c r="AF62" s="102"/>
      <c r="AG62" s="102"/>
      <c r="AH62" s="102"/>
      <c r="AI62" s="136">
        <f t="shared" si="63"/>
        <v>0</v>
      </c>
      <c r="AJ62" s="102">
        <v>0</v>
      </c>
      <c r="AK62" s="104">
        <f t="shared" si="46"/>
        <v>0</v>
      </c>
      <c r="AL62" s="105">
        <f t="shared" si="47"/>
        <v>0</v>
      </c>
      <c r="AM62" s="106"/>
      <c r="AN62" s="107">
        <f t="shared" si="48"/>
        <v>0</v>
      </c>
      <c r="AO62" s="108">
        <f t="shared" si="49"/>
        <v>533.55999999999995</v>
      </c>
      <c r="AP62" s="108">
        <f t="shared" si="50"/>
        <v>0</v>
      </c>
      <c r="AQ62" s="108">
        <f t="shared" si="51"/>
        <v>0</v>
      </c>
      <c r="AR62" s="108">
        <f t="shared" si="52"/>
        <v>0</v>
      </c>
      <c r="AS62" s="108">
        <f t="array" ref="AS62">_xlfn.IFS(S62=0,AL62,S62&lt;0,AL62/-S62,S62&gt;0,AL62/S62)</f>
        <v>0</v>
      </c>
      <c r="AT62" s="103">
        <f t="shared" si="53"/>
        <v>0</v>
      </c>
      <c r="AU62" s="103">
        <f t="shared" si="54"/>
        <v>0</v>
      </c>
      <c r="AV62" s="109"/>
      <c r="AW62" s="104">
        <f t="shared" si="55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34"/>
        <v>1</v>
      </c>
      <c r="F63" s="102" t="s">
        <v>142</v>
      </c>
      <c r="G63" s="102" t="s">
        <v>142</v>
      </c>
      <c r="H63" s="102">
        <v>1</v>
      </c>
      <c r="I63" s="101">
        <v>326.89</v>
      </c>
      <c r="J63" s="101">
        <f t="shared" si="35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36"/>
        <v>0</v>
      </c>
      <c r="P63" s="101">
        <f t="shared" si="37"/>
        <v>0</v>
      </c>
      <c r="Q63" s="102">
        <v>0</v>
      </c>
      <c r="R63" s="102">
        <v>0</v>
      </c>
      <c r="S63" s="101">
        <f t="shared" si="56"/>
        <v>0</v>
      </c>
      <c r="T63" s="102">
        <v>0</v>
      </c>
      <c r="U63" s="102">
        <v>0</v>
      </c>
      <c r="V63" s="101">
        <f t="shared" si="57"/>
        <v>0</v>
      </c>
      <c r="W63" s="102">
        <v>0</v>
      </c>
      <c r="X63" s="102">
        <v>0</v>
      </c>
      <c r="Y63" s="101">
        <f t="shared" si="58"/>
        <v>0</v>
      </c>
      <c r="Z63" s="101">
        <f t="shared" si="59"/>
        <v>0</v>
      </c>
      <c r="AA63" s="103">
        <f t="shared" si="60"/>
        <v>0</v>
      </c>
      <c r="AB63" s="101">
        <f t="shared" si="61"/>
        <v>0</v>
      </c>
      <c r="AC63" s="102">
        <v>0</v>
      </c>
      <c r="AD63" s="103">
        <f t="shared" si="62"/>
        <v>0</v>
      </c>
      <c r="AE63" s="102">
        <v>0</v>
      </c>
      <c r="AF63" s="102"/>
      <c r="AG63" s="102"/>
      <c r="AH63" s="102"/>
      <c r="AI63" s="136">
        <f t="shared" si="63"/>
        <v>0.96707992614085991</v>
      </c>
      <c r="AJ63" s="102">
        <v>0</v>
      </c>
      <c r="AK63" s="104">
        <f t="shared" si="46"/>
        <v>0</v>
      </c>
      <c r="AL63" s="105">
        <f t="shared" si="47"/>
        <v>-0.96707992614085991</v>
      </c>
      <c r="AM63" s="106"/>
      <c r="AN63" s="107">
        <f t="shared" si="48"/>
        <v>0</v>
      </c>
      <c r="AO63" s="108">
        <f t="shared" si="49"/>
        <v>326.89</v>
      </c>
      <c r="AP63" s="108">
        <f t="shared" si="50"/>
        <v>0</v>
      </c>
      <c r="AQ63" s="108">
        <f t="shared" si="51"/>
        <v>0</v>
      </c>
      <c r="AR63" s="108">
        <f t="shared" si="52"/>
        <v>0</v>
      </c>
      <c r="AS63" s="108">
        <f t="array" ref="AS63">_xlfn.IFS(S63=0,AL63,S63&lt;0,AL63/-S63,S63&gt;0,AL63/S63)</f>
        <v>-0.96707992614085991</v>
      </c>
      <c r="AT63" s="103">
        <f t="shared" si="53"/>
        <v>0</v>
      </c>
      <c r="AU63" s="103">
        <f t="shared" si="54"/>
        <v>-2.9584261560184157E-3</v>
      </c>
      <c r="AV63" s="109"/>
      <c r="AW63" s="104">
        <f t="shared" si="55"/>
        <v>-0.96707992614085991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34"/>
        <v>8</v>
      </c>
      <c r="F64" s="102" t="s">
        <v>142</v>
      </c>
      <c r="G64" s="102">
        <v>1</v>
      </c>
      <c r="H64" s="102">
        <v>7</v>
      </c>
      <c r="I64" s="101">
        <v>326.89</v>
      </c>
      <c r="J64" s="101">
        <f t="shared" si="35"/>
        <v>2615.12</v>
      </c>
      <c r="K64" s="98">
        <v>999</v>
      </c>
      <c r="L64" s="98">
        <v>0</v>
      </c>
      <c r="M64" s="98">
        <v>0</v>
      </c>
      <c r="N64" s="98">
        <v>0</v>
      </c>
      <c r="O64" s="101">
        <f t="shared" si="36"/>
        <v>0</v>
      </c>
      <c r="P64" s="101">
        <f t="shared" si="37"/>
        <v>0</v>
      </c>
      <c r="Q64" s="102">
        <v>0</v>
      </c>
      <c r="R64" s="102">
        <v>0</v>
      </c>
      <c r="S64" s="101">
        <f t="shared" si="56"/>
        <v>0</v>
      </c>
      <c r="T64" s="102">
        <v>0</v>
      </c>
      <c r="U64" s="102">
        <v>0</v>
      </c>
      <c r="V64" s="101">
        <f t="shared" si="57"/>
        <v>0</v>
      </c>
      <c r="W64" s="102">
        <v>0</v>
      </c>
      <c r="X64" s="102">
        <v>0</v>
      </c>
      <c r="Y64" s="101">
        <f t="shared" si="58"/>
        <v>0</v>
      </c>
      <c r="Z64" s="101">
        <f t="shared" si="59"/>
        <v>0</v>
      </c>
      <c r="AA64" s="103">
        <f t="shared" si="60"/>
        <v>0</v>
      </c>
      <c r="AB64" s="101">
        <f t="shared" si="61"/>
        <v>0</v>
      </c>
      <c r="AC64" s="102">
        <v>0</v>
      </c>
      <c r="AD64" s="103">
        <f t="shared" si="62"/>
        <v>0</v>
      </c>
      <c r="AE64" s="102">
        <v>198.82</v>
      </c>
      <c r="AF64" s="102"/>
      <c r="AG64" s="102"/>
      <c r="AH64" s="102"/>
      <c r="AI64" s="136">
        <f t="shared" si="63"/>
        <v>6.7695594829860193</v>
      </c>
      <c r="AJ64" s="102">
        <v>0</v>
      </c>
      <c r="AK64" s="104">
        <f t="shared" si="46"/>
        <v>0</v>
      </c>
      <c r="AL64" s="105">
        <f t="shared" si="47"/>
        <v>-205.589559482986</v>
      </c>
      <c r="AM64" s="106"/>
      <c r="AN64" s="107">
        <f t="shared" si="48"/>
        <v>0</v>
      </c>
      <c r="AO64" s="108">
        <f t="shared" si="49"/>
        <v>326.89</v>
      </c>
      <c r="AP64" s="108">
        <f t="shared" si="50"/>
        <v>0</v>
      </c>
      <c r="AQ64" s="108">
        <f t="shared" si="51"/>
        <v>198.82</v>
      </c>
      <c r="AR64" s="108">
        <f t="shared" si="52"/>
        <v>0</v>
      </c>
      <c r="AS64" s="108">
        <f t="array" ref="AS64">_xlfn.IFS(S64=0,AL64,S64&lt;0,AL64/-S64,S64&gt;0,AL64/S64)</f>
        <v>-205.589559482986</v>
      </c>
      <c r="AT64" s="103">
        <f t="shared" si="53"/>
        <v>0</v>
      </c>
      <c r="AU64" s="103">
        <f t="shared" si="54"/>
        <v>-0.62892581444212425</v>
      </c>
      <c r="AV64" s="109"/>
      <c r="AW64" s="104">
        <f t="shared" si="55"/>
        <v>-1644.716475863888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34"/>
        <v>3</v>
      </c>
      <c r="F65" s="102">
        <v>1</v>
      </c>
      <c r="G65" s="102" t="s">
        <v>142</v>
      </c>
      <c r="H65" s="102">
        <v>2</v>
      </c>
      <c r="I65" s="101">
        <v>326.89</v>
      </c>
      <c r="J65" s="101">
        <f t="shared" si="35"/>
        <v>980.67</v>
      </c>
      <c r="K65" s="98">
        <v>27</v>
      </c>
      <c r="L65" s="98">
        <v>1</v>
      </c>
      <c r="M65" s="98">
        <v>1500</v>
      </c>
      <c r="N65" s="98">
        <v>0</v>
      </c>
      <c r="O65" s="101">
        <f t="shared" si="36"/>
        <v>0.14285714285714285</v>
      </c>
      <c r="P65" s="101">
        <f t="shared" si="37"/>
        <v>0</v>
      </c>
      <c r="Q65" s="102">
        <v>0</v>
      </c>
      <c r="R65" s="102">
        <v>0</v>
      </c>
      <c r="S65" s="101">
        <f t="shared" si="56"/>
        <v>0</v>
      </c>
      <c r="T65" s="102">
        <v>0</v>
      </c>
      <c r="U65" s="102">
        <v>0</v>
      </c>
      <c r="V65" s="101">
        <f t="shared" si="57"/>
        <v>0</v>
      </c>
      <c r="W65" s="102">
        <v>0</v>
      </c>
      <c r="X65" s="102">
        <v>0</v>
      </c>
      <c r="Y65" s="101">
        <f t="shared" si="58"/>
        <v>0</v>
      </c>
      <c r="Z65" s="101">
        <f t="shared" si="59"/>
        <v>0</v>
      </c>
      <c r="AA65" s="103">
        <f t="shared" si="60"/>
        <v>0</v>
      </c>
      <c r="AB65" s="101">
        <f t="shared" si="61"/>
        <v>0</v>
      </c>
      <c r="AC65" s="102">
        <v>0</v>
      </c>
      <c r="AD65" s="103">
        <f t="shared" si="62"/>
        <v>0</v>
      </c>
      <c r="AE65" s="102">
        <v>0</v>
      </c>
      <c r="AF65" s="102"/>
      <c r="AG65" s="102"/>
      <c r="AH65" s="102"/>
      <c r="AI65" s="136">
        <f t="shared" si="63"/>
        <v>1.9341598522817198</v>
      </c>
      <c r="AJ65" s="102">
        <v>0</v>
      </c>
      <c r="AK65" s="104">
        <f t="shared" si="46"/>
        <v>0</v>
      </c>
      <c r="AL65" s="105">
        <f t="shared" si="47"/>
        <v>-1.9341598522817198</v>
      </c>
      <c r="AM65" s="106"/>
      <c r="AN65" s="107">
        <f t="shared" si="48"/>
        <v>0</v>
      </c>
      <c r="AO65" s="108">
        <f t="shared" si="49"/>
        <v>326.89</v>
      </c>
      <c r="AP65" s="108">
        <f t="shared" si="50"/>
        <v>0</v>
      </c>
      <c r="AQ65" s="108">
        <f t="shared" si="51"/>
        <v>0</v>
      </c>
      <c r="AR65" s="108">
        <f t="shared" si="52"/>
        <v>0</v>
      </c>
      <c r="AS65" s="108">
        <f t="array" ref="AS65">_xlfn.IFS(S65=0,AL65,S65&lt;0,AL65/-S65,S65&gt;0,AL65/S65)</f>
        <v>-1.9341598522817198</v>
      </c>
      <c r="AT65" s="103">
        <f t="shared" si="53"/>
        <v>0</v>
      </c>
      <c r="AU65" s="103">
        <f t="shared" si="54"/>
        <v>-5.9168523120368315E-3</v>
      </c>
      <c r="AV65" s="109"/>
      <c r="AW65" s="104">
        <f t="shared" si="55"/>
        <v>-5.8024795568451593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34"/>
        <v>1</v>
      </c>
      <c r="F66" s="102" t="s">
        <v>142</v>
      </c>
      <c r="G66" s="102" t="s">
        <v>142</v>
      </c>
      <c r="H66" s="102">
        <v>1</v>
      </c>
      <c r="I66" s="101">
        <v>326.89</v>
      </c>
      <c r="J66" s="101">
        <f t="shared" si="35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36"/>
        <v>0</v>
      </c>
      <c r="P66" s="101">
        <f t="shared" si="37"/>
        <v>0</v>
      </c>
      <c r="Q66" s="102">
        <v>0</v>
      </c>
      <c r="R66" s="102">
        <v>0</v>
      </c>
      <c r="S66" s="101">
        <f t="shared" si="56"/>
        <v>0</v>
      </c>
      <c r="T66" s="102">
        <v>0</v>
      </c>
      <c r="U66" s="102">
        <v>0</v>
      </c>
      <c r="V66" s="101">
        <f t="shared" si="57"/>
        <v>0</v>
      </c>
      <c r="W66" s="102">
        <v>0</v>
      </c>
      <c r="X66" s="102">
        <v>0</v>
      </c>
      <c r="Y66" s="101">
        <f t="shared" si="58"/>
        <v>0</v>
      </c>
      <c r="Z66" s="101">
        <f t="shared" si="59"/>
        <v>0</v>
      </c>
      <c r="AA66" s="103">
        <f t="shared" si="60"/>
        <v>0</v>
      </c>
      <c r="AB66" s="101">
        <f t="shared" si="61"/>
        <v>0</v>
      </c>
      <c r="AC66" s="102">
        <v>0</v>
      </c>
      <c r="AD66" s="103">
        <f t="shared" si="62"/>
        <v>0</v>
      </c>
      <c r="AE66" s="102">
        <v>0</v>
      </c>
      <c r="AF66" s="102"/>
      <c r="AG66" s="102"/>
      <c r="AH66" s="102"/>
      <c r="AI66" s="136">
        <f t="shared" si="63"/>
        <v>0.96707992614085991</v>
      </c>
      <c r="AJ66" s="102">
        <v>0</v>
      </c>
      <c r="AK66" s="104">
        <f t="shared" si="46"/>
        <v>0</v>
      </c>
      <c r="AL66" s="105">
        <f t="shared" si="47"/>
        <v>-0.96707992614085991</v>
      </c>
      <c r="AM66" s="106"/>
      <c r="AN66" s="107">
        <f t="shared" si="48"/>
        <v>0</v>
      </c>
      <c r="AO66" s="108">
        <f t="shared" si="49"/>
        <v>326.89</v>
      </c>
      <c r="AP66" s="108">
        <f t="shared" si="50"/>
        <v>0</v>
      </c>
      <c r="AQ66" s="108">
        <f t="shared" si="51"/>
        <v>0</v>
      </c>
      <c r="AR66" s="108">
        <f t="shared" si="52"/>
        <v>0</v>
      </c>
      <c r="AS66" s="108">
        <f t="array" ref="AS66">_xlfn.IFS(S66=0,AL66,S66&lt;0,AL66/-S66,S66&gt;0,AL66/S66)</f>
        <v>-0.96707992614085991</v>
      </c>
      <c r="AT66" s="103">
        <f t="shared" si="53"/>
        <v>0</v>
      </c>
      <c r="AU66" s="103">
        <f t="shared" si="54"/>
        <v>-2.9584261560184157E-3</v>
      </c>
      <c r="AV66" s="109"/>
      <c r="AW66" s="104">
        <f t="shared" si="55"/>
        <v>-0.96707992614085991</v>
      </c>
    </row>
    <row r="67" spans="1:49">
      <c r="A67" s="142"/>
      <c r="B67" s="110"/>
      <c r="C67" s="98"/>
      <c r="D67" s="142"/>
      <c r="E67" s="101"/>
      <c r="F67" s="185"/>
      <c r="G67" s="185"/>
      <c r="H67" s="185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64">AVERAGE(AN60:AN66)</f>
        <v>0</v>
      </c>
      <c r="AO67" s="145">
        <f t="shared" si="64"/>
        <v>415.46285714285705</v>
      </c>
      <c r="AP67" s="145">
        <f t="shared" si="64"/>
        <v>0</v>
      </c>
      <c r="AQ67" s="145">
        <f t="shared" si="64"/>
        <v>28.40285714285714</v>
      </c>
      <c r="AR67" s="145">
        <f t="shared" si="64"/>
        <v>0</v>
      </c>
      <c r="AS67" s="145">
        <f t="shared" si="64"/>
        <v>-30.198862719975882</v>
      </c>
      <c r="AT67" s="146">
        <f t="shared" si="64"/>
        <v>0</v>
      </c>
      <c r="AU67" s="146">
        <f t="shared" si="64"/>
        <v>-9.2054932594337294E-2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52">
        <f>SUM(F60:F66)</f>
        <v>1</v>
      </c>
      <c r="G68" s="152">
        <f>SUM(G60:G66)</f>
        <v>1</v>
      </c>
      <c r="H68" s="152">
        <f>SUM(H60:H66)</f>
        <v>13</v>
      </c>
      <c r="I68" s="149"/>
      <c r="J68" s="149">
        <f>SUM(J60:J66)</f>
        <v>5316.69</v>
      </c>
      <c r="K68" s="149"/>
      <c r="L68" s="149">
        <f>SUM(L60:L66)</f>
        <v>1</v>
      </c>
      <c r="M68" s="149"/>
      <c r="N68" s="149"/>
      <c r="O68" s="149"/>
      <c r="P68" s="149"/>
      <c r="Q68" s="149">
        <f t="shared" ref="Q68:AC68" si="65">SUM(Q60:Q66)</f>
        <v>0</v>
      </c>
      <c r="R68" s="149">
        <f t="shared" si="65"/>
        <v>0</v>
      </c>
      <c r="S68" s="149">
        <f t="shared" si="65"/>
        <v>0</v>
      </c>
      <c r="T68" s="149">
        <f t="shared" si="65"/>
        <v>0</v>
      </c>
      <c r="U68" s="149">
        <f t="shared" si="65"/>
        <v>0</v>
      </c>
      <c r="V68" s="149">
        <f t="shared" si="65"/>
        <v>0</v>
      </c>
      <c r="W68" s="149">
        <f t="shared" si="65"/>
        <v>0</v>
      </c>
      <c r="X68" s="149">
        <f t="shared" si="65"/>
        <v>0</v>
      </c>
      <c r="Y68" s="149">
        <f t="shared" si="65"/>
        <v>0</v>
      </c>
      <c r="Z68" s="149">
        <f t="shared" si="65"/>
        <v>0</v>
      </c>
      <c r="AA68" s="150">
        <f t="shared" si="65"/>
        <v>0</v>
      </c>
      <c r="AB68" s="151">
        <f t="shared" si="65"/>
        <v>0</v>
      </c>
      <c r="AC68" s="149">
        <f t="shared" si="65"/>
        <v>0</v>
      </c>
      <c r="AD68" s="150" t="e">
        <f>AC68/Y68</f>
        <v>#DIV/0!</v>
      </c>
      <c r="AE68" s="149">
        <f t="shared" ref="AE68:AL68" si="66">SUM(AE60:AE66)</f>
        <v>198.82</v>
      </c>
      <c r="AF68" s="149">
        <f t="shared" si="66"/>
        <v>0</v>
      </c>
      <c r="AG68" s="149">
        <f t="shared" si="66"/>
        <v>0</v>
      </c>
      <c r="AH68" s="149">
        <f t="shared" si="66"/>
        <v>0</v>
      </c>
      <c r="AI68" s="152">
        <f t="shared" si="66"/>
        <v>12.572039039831179</v>
      </c>
      <c r="AJ68" s="149">
        <f t="shared" si="66"/>
        <v>0</v>
      </c>
      <c r="AK68" s="149">
        <f t="shared" si="66"/>
        <v>0</v>
      </c>
      <c r="AL68" s="149">
        <f t="shared" si="66"/>
        <v>-211.39203903983116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-1656.3214349775785</v>
      </c>
    </row>
    <row r="69" spans="1:49" s="159" customFormat="1">
      <c r="A69" s="156"/>
      <c r="B69" s="157"/>
      <c r="C69" s="158"/>
      <c r="D69" s="158"/>
      <c r="F69" s="433"/>
      <c r="G69" s="433"/>
      <c r="H69" s="433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15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7">E58+E68</f>
        <v>7850</v>
      </c>
      <c r="F70" s="434">
        <f t="shared" si="67"/>
        <v>1</v>
      </c>
      <c r="G70" s="434">
        <f t="shared" si="67"/>
        <v>267</v>
      </c>
      <c r="H70" s="434">
        <f t="shared" si="67"/>
        <v>7582</v>
      </c>
      <c r="I70" s="172">
        <f t="shared" si="67"/>
        <v>0</v>
      </c>
      <c r="J70" s="172">
        <f t="shared" si="67"/>
        <v>1051445.74</v>
      </c>
      <c r="K70" s="172">
        <f t="shared" si="67"/>
        <v>0</v>
      </c>
      <c r="L70" s="172">
        <f t="shared" si="67"/>
        <v>1459</v>
      </c>
      <c r="M70" s="172">
        <f t="shared" si="67"/>
        <v>0</v>
      </c>
      <c r="N70" s="172">
        <f t="shared" si="67"/>
        <v>0</v>
      </c>
      <c r="O70" s="172">
        <f t="shared" si="67"/>
        <v>208.28571428571422</v>
      </c>
      <c r="P70" s="172">
        <f t="shared" si="67"/>
        <v>132.57142857142853</v>
      </c>
      <c r="Q70" s="172">
        <f t="shared" si="67"/>
        <v>957</v>
      </c>
      <c r="R70" s="172">
        <f t="shared" si="67"/>
        <v>-29</v>
      </c>
      <c r="S70" s="172">
        <f t="shared" si="67"/>
        <v>928</v>
      </c>
      <c r="T70" s="172">
        <f t="shared" si="67"/>
        <v>818298.18999999971</v>
      </c>
      <c r="U70" s="172">
        <f t="shared" si="67"/>
        <v>-24782</v>
      </c>
      <c r="V70" s="172">
        <f t="shared" si="67"/>
        <v>793516.18999999971</v>
      </c>
      <c r="W70" s="172">
        <f t="shared" si="67"/>
        <v>1234216.1199999994</v>
      </c>
      <c r="X70" s="172">
        <f t="shared" si="67"/>
        <v>-37862</v>
      </c>
      <c r="Y70" s="172">
        <f t="shared" si="67"/>
        <v>1196354.1199999996</v>
      </c>
      <c r="Z70" s="172">
        <f t="shared" si="67"/>
        <v>1108849.8499999999</v>
      </c>
      <c r="AA70" s="173">
        <f t="shared" si="67"/>
        <v>1.0000000000000004</v>
      </c>
      <c r="AB70" s="174">
        <f t="shared" si="67"/>
        <v>123010.15</v>
      </c>
      <c r="AC70" s="172">
        <f t="shared" si="67"/>
        <v>450831.19000000029</v>
      </c>
      <c r="AD70" s="173">
        <f>AC70/Y70</f>
        <v>0.3768375788265772</v>
      </c>
      <c r="AE70" s="174">
        <f>AE58+AE68</f>
        <v>132113.88999999984</v>
      </c>
      <c r="AF70" s="175">
        <f>AF58+AF68</f>
        <v>145935</v>
      </c>
      <c r="AG70" s="175">
        <f>AG58+AG68</f>
        <v>788</v>
      </c>
      <c r="AH70" s="175">
        <f>AH58+AH68</f>
        <v>0</v>
      </c>
      <c r="AI70" s="176">
        <v>7332.4</v>
      </c>
      <c r="AJ70" s="172">
        <f>AJ58+AJ68</f>
        <v>100</v>
      </c>
      <c r="AK70" s="172">
        <f>AK58+AK68</f>
        <v>7935.1618999999982</v>
      </c>
      <c r="AL70" s="172">
        <f>AL58+AL68</f>
        <v>328308.3281000001</v>
      </c>
      <c r="AM70" s="172"/>
      <c r="AN70" s="172"/>
      <c r="AO70" s="172"/>
      <c r="AP70" s="172"/>
      <c r="AQ70" s="172"/>
      <c r="AR70" s="172">
        <f>(AF70+AG70)/Q70</f>
        <v>153.31556948798328</v>
      </c>
      <c r="AS70" s="172"/>
      <c r="AT70" s="172"/>
      <c r="AU70" s="172"/>
      <c r="AV70" s="177"/>
      <c r="AW70" s="172">
        <f>AW58+AW68</f>
        <v>1967671.9409195636</v>
      </c>
    </row>
    <row r="71" spans="1:49" s="159" customFormat="1">
      <c r="A71" s="158"/>
      <c r="B71" s="157"/>
      <c r="C71" s="179"/>
      <c r="D71" s="158"/>
      <c r="F71" s="433"/>
      <c r="G71" s="433"/>
      <c r="H71" s="433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15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93" priority="8" operator="greaterThan">
      <formula>120</formula>
    </cfRule>
  </conditionalFormatting>
  <conditionalFormatting sqref="O67">
    <cfRule type="cellIs" dxfId="92" priority="7" operator="between">
      <formula>0.000001</formula>
      <formula>25</formula>
    </cfRule>
  </conditionalFormatting>
  <conditionalFormatting sqref="AA69 AA71:AA1048576">
    <cfRule type="cellIs" dxfId="91" priority="9" operator="greaterThan">
      <formula>0.23</formula>
    </cfRule>
  </conditionalFormatting>
  <conditionalFormatting sqref="AA1">
    <cfRule type="cellIs" dxfId="90" priority="6" operator="greaterThan">
      <formula>0.23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{2BC1178C-50B4-4F3C-82D4-5FE6DE8454AB}</x14:id>
        </ext>
      </extLst>
    </cfRule>
  </conditionalFormatting>
  <conditionalFormatting sqref="AW3:AW57 AW6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{32C56945-8182-4ADF-AD1F-10F7B4D0675C}</x14:id>
        </ext>
      </extLst>
    </cfRule>
  </conditionalFormatting>
  <conditionalFormatting sqref="AL3:AL57 AL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{8FE44E2F-6035-426A-92A2-6397BC297FBE}</x14:id>
        </ext>
      </extLst>
    </cfRule>
  </conditionalFormatting>
  <conditionalFormatting sqref="AS60:AS6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{9FEE6B7E-4E84-4B2F-906E-B76FA14CE1B3}</x14:id>
        </ext>
      </extLst>
    </cfRule>
  </conditionalFormatting>
  <conditionalFormatting sqref="AT60:AU6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{7CC373FF-8F9D-41D8-9CEA-A98D0C530F88}</x14:id>
        </ext>
      </extLst>
    </cfRule>
  </conditionalFormatting>
  <conditionalFormatting sqref="AW60:AW6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{FCC949A0-E85A-44A7-AA2B-B7A37E910EE8}</x14:id>
        </ext>
      </extLst>
    </cfRule>
  </conditionalFormatting>
  <conditionalFormatting sqref="AL60:AL6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{45FAB130-A57A-475D-B5B1-10DD248C7483}</x14:id>
        </ext>
      </extLst>
    </cfRule>
  </conditionalFormatting>
  <conditionalFormatting sqref="AS3:AS5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{4A1B9836-3624-4704-825A-7E2A18697F5E}</x14:id>
        </ext>
      </extLst>
    </cfRule>
  </conditionalFormatting>
  <conditionalFormatting sqref="AT3:AU5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{ED8F029D-E0D6-4AE3-BA81-14CB6D9224D7}</x14:id>
        </ext>
      </extLst>
    </cfRule>
  </conditionalFormatting>
  <conditionalFormatting sqref="AA3:AA5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{A5FCD208-7952-4218-967B-066E54601B58}</x14:id>
        </ext>
      </extLst>
    </cfRule>
  </conditionalFormatting>
  <conditionalFormatting sqref="AW3:AW5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{E15AB67E-2912-4D87-8441-ABDA872C7C4B}</x14:id>
        </ext>
      </extLst>
    </cfRule>
  </conditionalFormatting>
  <conditionalFormatting sqref="AL3:AL5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{E27A9B3D-8029-4403-8418-0DAAC97AA762}</x14:id>
        </ext>
      </extLst>
    </cfRule>
  </conditionalFormatting>
  <conditionalFormatting sqref="Y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{1A705109-2309-48C1-893F-6BEE805C2F2C}</x14:id>
        </ext>
      </extLst>
    </cfRule>
  </conditionalFormatting>
  <conditionalFormatting sqref="AA60:AA6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{8418233C-0A1E-4D07-ACC5-C93155122A19}</x14:id>
        </ext>
      </extLst>
    </cfRule>
  </conditionalFormatting>
  <conditionalFormatting sqref="K60:K66">
    <cfRule type="cellIs" dxfId="89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C1178C-50B4-4F3C-82D4-5FE6DE8454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32C56945-8182-4ADF-AD1F-10F7B4D067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8FE44E2F-6035-426A-92A2-6397BC297F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9FEE6B7E-4E84-4B2F-906E-B76FA14CE1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AS60:AS66</xm:sqref>
        </x14:conditionalFormatting>
        <x14:conditionalFormatting xmlns:xm="http://schemas.microsoft.com/office/excel/2006/main">
          <x14:cfRule type="dataBar" id="{7CC373FF-8F9D-41D8-9CEA-A98D0C530F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AT60:AU66</xm:sqref>
        </x14:conditionalFormatting>
        <x14:conditionalFormatting xmlns:xm="http://schemas.microsoft.com/office/excel/2006/main">
          <x14:cfRule type="dataBar" id="{FCC949A0-E85A-44A7-AA2B-B7A37E910E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AW60:AW66</xm:sqref>
        </x14:conditionalFormatting>
        <x14:conditionalFormatting xmlns:xm="http://schemas.microsoft.com/office/excel/2006/main">
          <x14:cfRule type="dataBar" id="{45FAB130-A57A-475D-B5B1-10DD248C74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4A1B9836-3624-4704-825A-7E2A18697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ED8F029D-E0D6-4AE3-BA81-14CB6D9224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A5FCD208-7952-4218-967B-066E54601B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E15AB67E-2912-4D87-8441-ABDA872C7C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E27A9B3D-8029-4403-8418-0DAAC97AA7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1A705109-2309-48C1-893F-6BEE805C2F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8418233C-0A1E-4D07-ACC5-C93155122A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96AC8-AF59-47B1-827D-07493B2A9783}">
  <dimension ref="A1:H73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J9" sqref="J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16384" width="12.54296875" style="110"/>
  </cols>
  <sheetData>
    <row r="1" spans="1:8" s="79" customFormat="1" ht="16" customHeight="1">
      <c r="A1" s="76"/>
      <c r="B1" s="77"/>
      <c r="C1" s="76"/>
      <c r="D1" s="76"/>
      <c r="E1" s="78"/>
      <c r="F1" s="545" t="s">
        <v>47</v>
      </c>
      <c r="G1" s="545"/>
      <c r="H1" s="545"/>
    </row>
    <row r="2" spans="1:8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286</v>
      </c>
      <c r="F2" s="86" t="s">
        <v>57</v>
      </c>
      <c r="G2" s="86" t="s">
        <v>58</v>
      </c>
      <c r="H2" s="86" t="s">
        <v>59</v>
      </c>
    </row>
    <row r="3" spans="1:8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1396</v>
      </c>
      <c r="F3" s="101">
        <v>164</v>
      </c>
      <c r="G3" s="101">
        <v>36</v>
      </c>
      <c r="H3" s="101">
        <v>1196</v>
      </c>
    </row>
    <row r="4" spans="1:8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0">F4+G4+H4</f>
        <v>3117</v>
      </c>
      <c r="F4" s="101">
        <v>420</v>
      </c>
      <c r="G4" s="101">
        <v>96</v>
      </c>
      <c r="H4" s="101">
        <v>2601</v>
      </c>
    </row>
    <row r="5" spans="1:8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835</v>
      </c>
      <c r="F5" s="101">
        <v>72</v>
      </c>
      <c r="G5" s="101">
        <v>13</v>
      </c>
      <c r="H5" s="101">
        <v>750</v>
      </c>
    </row>
    <row r="6" spans="1:8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874</v>
      </c>
      <c r="F6" s="101">
        <v>61</v>
      </c>
      <c r="G6" s="101">
        <v>10</v>
      </c>
      <c r="H6" s="101">
        <v>803</v>
      </c>
    </row>
    <row r="7" spans="1:8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538</v>
      </c>
      <c r="F7" s="101">
        <v>47</v>
      </c>
      <c r="G7" s="101">
        <v>18</v>
      </c>
      <c r="H7" s="101">
        <v>473</v>
      </c>
    </row>
    <row r="8" spans="1:8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734</v>
      </c>
      <c r="F8" s="101">
        <v>64</v>
      </c>
      <c r="G8" s="101">
        <v>14</v>
      </c>
      <c r="H8" s="101">
        <v>656</v>
      </c>
    </row>
    <row r="9" spans="1:8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51</v>
      </c>
      <c r="F9" s="101">
        <v>40</v>
      </c>
      <c r="G9" s="101">
        <v>3</v>
      </c>
      <c r="H9" s="101">
        <v>8</v>
      </c>
    </row>
    <row r="10" spans="1:8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16</v>
      </c>
      <c r="F10" s="101">
        <v>6</v>
      </c>
      <c r="G10" s="101">
        <v>1</v>
      </c>
      <c r="H10" s="101">
        <v>9</v>
      </c>
    </row>
    <row r="11" spans="1:8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13</v>
      </c>
      <c r="F11" s="101">
        <v>9</v>
      </c>
      <c r="G11" s="101">
        <v>2</v>
      </c>
      <c r="H11" s="101">
        <v>2</v>
      </c>
    </row>
    <row r="12" spans="1:8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0"/>
        <v>1</v>
      </c>
      <c r="F12" s="101">
        <v>1</v>
      </c>
      <c r="G12" s="101">
        <v>0</v>
      </c>
      <c r="H12" s="101">
        <v>0</v>
      </c>
    </row>
    <row r="13" spans="1:8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0"/>
        <v>0</v>
      </c>
      <c r="F13" s="101">
        <v>0</v>
      </c>
      <c r="G13" s="101">
        <v>0</v>
      </c>
      <c r="H13" s="101">
        <v>0</v>
      </c>
    </row>
    <row r="14" spans="1:8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0"/>
        <v>31</v>
      </c>
      <c r="F14" s="101">
        <v>7</v>
      </c>
      <c r="G14" s="101">
        <v>1</v>
      </c>
      <c r="H14" s="101">
        <v>23</v>
      </c>
    </row>
    <row r="15" spans="1:8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0"/>
        <v>7</v>
      </c>
      <c r="F15" s="101">
        <v>4</v>
      </c>
      <c r="G15" s="101">
        <v>3</v>
      </c>
      <c r="H15" s="101">
        <v>0</v>
      </c>
    </row>
    <row r="16" spans="1:8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0"/>
        <v>143</v>
      </c>
      <c r="F16" s="101">
        <v>31</v>
      </c>
      <c r="G16" s="101">
        <v>15</v>
      </c>
      <c r="H16" s="101">
        <v>97</v>
      </c>
    </row>
    <row r="17" spans="1:8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0"/>
        <v>148</v>
      </c>
      <c r="F17" s="101">
        <v>25</v>
      </c>
      <c r="G17" s="101">
        <v>7</v>
      </c>
      <c r="H17" s="101">
        <v>116</v>
      </c>
    </row>
    <row r="18" spans="1:8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0"/>
        <v>133</v>
      </c>
      <c r="F18" s="101">
        <v>34</v>
      </c>
      <c r="G18" s="101">
        <v>9</v>
      </c>
      <c r="H18" s="101">
        <v>90</v>
      </c>
    </row>
    <row r="19" spans="1:8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0"/>
        <v>8</v>
      </c>
      <c r="F19" s="101">
        <v>5</v>
      </c>
      <c r="G19" s="101">
        <v>3</v>
      </c>
      <c r="H19" s="101">
        <v>0</v>
      </c>
    </row>
    <row r="20" spans="1:8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0"/>
        <v>49</v>
      </c>
      <c r="F20" s="101">
        <v>36</v>
      </c>
      <c r="G20" s="101">
        <v>13</v>
      </c>
      <c r="H20" s="101">
        <v>0</v>
      </c>
    </row>
    <row r="21" spans="1:8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0"/>
        <v>35</v>
      </c>
      <c r="F21" s="101">
        <v>9</v>
      </c>
      <c r="G21" s="101">
        <v>0</v>
      </c>
      <c r="H21" s="101">
        <v>26</v>
      </c>
    </row>
    <row r="22" spans="1:8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0"/>
        <v>52</v>
      </c>
      <c r="F22" s="101">
        <v>8</v>
      </c>
      <c r="G22" s="101">
        <v>0</v>
      </c>
      <c r="H22" s="101">
        <v>44</v>
      </c>
    </row>
    <row r="23" spans="1:8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0"/>
        <v>45</v>
      </c>
      <c r="F23" s="101">
        <v>23</v>
      </c>
      <c r="G23" s="101">
        <v>10</v>
      </c>
      <c r="H23" s="101">
        <v>12</v>
      </c>
    </row>
    <row r="24" spans="1:8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0"/>
        <v>21</v>
      </c>
      <c r="F24" s="101">
        <v>16</v>
      </c>
      <c r="G24" s="101">
        <v>5</v>
      </c>
      <c r="H24" s="101">
        <v>0</v>
      </c>
    </row>
    <row r="25" spans="1:8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0"/>
        <v>51</v>
      </c>
      <c r="F25" s="101">
        <v>10</v>
      </c>
      <c r="G25" s="101">
        <v>2</v>
      </c>
      <c r="H25" s="101">
        <v>39</v>
      </c>
    </row>
    <row r="26" spans="1:8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0"/>
        <v>53</v>
      </c>
      <c r="F26" s="101">
        <v>8</v>
      </c>
      <c r="G26" s="101">
        <v>3</v>
      </c>
      <c r="H26" s="101">
        <v>42</v>
      </c>
    </row>
    <row r="27" spans="1:8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0"/>
        <v>5</v>
      </c>
      <c r="F27" s="101">
        <v>1</v>
      </c>
      <c r="G27" s="101">
        <v>1</v>
      </c>
      <c r="H27" s="101">
        <v>3</v>
      </c>
    </row>
    <row r="28" spans="1:8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0"/>
        <v>4</v>
      </c>
      <c r="F28" s="101">
        <v>1</v>
      </c>
      <c r="G28" s="101">
        <v>1</v>
      </c>
      <c r="H28" s="101">
        <v>2</v>
      </c>
    </row>
    <row r="29" spans="1:8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0"/>
        <v>2</v>
      </c>
      <c r="F29" s="101">
        <v>0</v>
      </c>
      <c r="G29" s="101">
        <v>1</v>
      </c>
      <c r="H29" s="101">
        <v>1</v>
      </c>
    </row>
    <row r="30" spans="1:8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0"/>
        <v>17</v>
      </c>
      <c r="F30" s="101">
        <v>11</v>
      </c>
      <c r="G30" s="101">
        <v>2</v>
      </c>
      <c r="H30" s="101">
        <v>4</v>
      </c>
    </row>
    <row r="31" spans="1:8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0"/>
        <v>20</v>
      </c>
      <c r="F31" s="101">
        <v>17</v>
      </c>
      <c r="G31" s="101">
        <v>2</v>
      </c>
      <c r="H31" s="101">
        <v>1</v>
      </c>
    </row>
    <row r="32" spans="1:8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0"/>
        <v>64</v>
      </c>
      <c r="F32" s="101">
        <v>8</v>
      </c>
      <c r="G32" s="101">
        <v>10</v>
      </c>
      <c r="H32" s="101">
        <v>46</v>
      </c>
    </row>
    <row r="33" spans="1:8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0"/>
        <v>0</v>
      </c>
      <c r="F33" s="101">
        <v>0</v>
      </c>
      <c r="G33" s="101">
        <v>0</v>
      </c>
      <c r="H33" s="101">
        <v>0</v>
      </c>
    </row>
    <row r="34" spans="1:8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0"/>
        <v>18</v>
      </c>
      <c r="F34" s="101">
        <v>2</v>
      </c>
      <c r="G34" s="101">
        <v>1</v>
      </c>
      <c r="H34" s="101">
        <v>15</v>
      </c>
    </row>
    <row r="35" spans="1:8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0"/>
        <v>5</v>
      </c>
      <c r="F35" s="101">
        <v>4</v>
      </c>
      <c r="G35" s="101">
        <v>1</v>
      </c>
      <c r="H35" s="101">
        <v>0</v>
      </c>
    </row>
    <row r="36" spans="1:8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0"/>
        <v>2</v>
      </c>
      <c r="F36" s="101">
        <v>1</v>
      </c>
      <c r="G36" s="101">
        <v>0</v>
      </c>
      <c r="H36" s="101">
        <v>1</v>
      </c>
    </row>
    <row r="37" spans="1:8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0"/>
        <v>17</v>
      </c>
      <c r="F37" s="101">
        <v>0</v>
      </c>
      <c r="G37" s="101">
        <v>0</v>
      </c>
      <c r="H37" s="101">
        <v>17</v>
      </c>
    </row>
    <row r="38" spans="1:8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0"/>
        <v>12</v>
      </c>
      <c r="F38" s="101">
        <v>0</v>
      </c>
      <c r="G38" s="101">
        <v>0</v>
      </c>
      <c r="H38" s="101">
        <v>12</v>
      </c>
    </row>
    <row r="39" spans="1:8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0"/>
        <v>26</v>
      </c>
      <c r="F39" s="101">
        <v>3</v>
      </c>
      <c r="G39" s="101">
        <v>0</v>
      </c>
      <c r="H39" s="101">
        <v>23</v>
      </c>
    </row>
    <row r="40" spans="1:8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0"/>
        <v>11</v>
      </c>
      <c r="F40" s="101">
        <v>1</v>
      </c>
      <c r="G40" s="101">
        <v>0</v>
      </c>
      <c r="H40" s="101">
        <v>10</v>
      </c>
    </row>
    <row r="41" spans="1:8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0"/>
        <v>6</v>
      </c>
      <c r="F41" s="101">
        <v>2</v>
      </c>
      <c r="G41" s="101">
        <v>0</v>
      </c>
      <c r="H41" s="101">
        <v>4</v>
      </c>
    </row>
    <row r="42" spans="1:8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0"/>
        <v>9</v>
      </c>
      <c r="F42" s="101">
        <v>0</v>
      </c>
      <c r="G42" s="101">
        <v>0</v>
      </c>
      <c r="H42" s="101">
        <v>9</v>
      </c>
    </row>
    <row r="43" spans="1:8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0"/>
        <v>24</v>
      </c>
      <c r="F43" s="101">
        <v>2</v>
      </c>
      <c r="G43" s="101">
        <v>0</v>
      </c>
      <c r="H43" s="101">
        <v>22</v>
      </c>
    </row>
    <row r="44" spans="1:8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0"/>
        <v>39</v>
      </c>
      <c r="F44" s="101">
        <v>0</v>
      </c>
      <c r="G44" s="101">
        <v>0</v>
      </c>
      <c r="H44" s="101">
        <v>39</v>
      </c>
    </row>
    <row r="45" spans="1:8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0"/>
        <v>39</v>
      </c>
      <c r="F45" s="101">
        <v>0</v>
      </c>
      <c r="G45" s="101">
        <v>0</v>
      </c>
      <c r="H45" s="101">
        <v>39</v>
      </c>
    </row>
    <row r="46" spans="1:8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0"/>
        <v>39</v>
      </c>
      <c r="F46" s="101">
        <v>0</v>
      </c>
      <c r="G46" s="101">
        <v>0</v>
      </c>
      <c r="H46" s="101">
        <v>39</v>
      </c>
    </row>
    <row r="47" spans="1:8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0"/>
        <v>39</v>
      </c>
      <c r="F47" s="101">
        <v>0</v>
      </c>
      <c r="G47" s="101">
        <v>0</v>
      </c>
      <c r="H47" s="101">
        <v>39</v>
      </c>
    </row>
    <row r="48" spans="1:8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0"/>
        <v>38</v>
      </c>
      <c r="F48" s="101">
        <v>0</v>
      </c>
      <c r="G48" s="101">
        <v>0</v>
      </c>
      <c r="H48" s="101">
        <v>38</v>
      </c>
    </row>
    <row r="49" spans="1:8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0"/>
        <v>39</v>
      </c>
      <c r="F49" s="101">
        <v>0</v>
      </c>
      <c r="G49" s="101">
        <v>0</v>
      </c>
      <c r="H49" s="101">
        <v>39</v>
      </c>
    </row>
    <row r="50" spans="1:8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0"/>
        <v>19</v>
      </c>
      <c r="F50" s="101">
        <v>0</v>
      </c>
      <c r="G50" s="101">
        <v>0</v>
      </c>
      <c r="H50" s="101">
        <v>19</v>
      </c>
    </row>
    <row r="51" spans="1:8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0"/>
        <v>44</v>
      </c>
      <c r="F51" s="101">
        <v>1</v>
      </c>
      <c r="G51" s="101">
        <v>0</v>
      </c>
      <c r="H51" s="101">
        <v>43</v>
      </c>
    </row>
    <row r="52" spans="1:8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0"/>
        <v>47</v>
      </c>
      <c r="F52" s="101">
        <v>0</v>
      </c>
      <c r="G52" s="101">
        <v>0</v>
      </c>
      <c r="H52" s="101">
        <v>47</v>
      </c>
    </row>
    <row r="53" spans="1:8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0"/>
        <v>39</v>
      </c>
      <c r="F53" s="101">
        <v>0</v>
      </c>
      <c r="G53" s="101">
        <v>0</v>
      </c>
      <c r="H53" s="101">
        <v>39</v>
      </c>
    </row>
    <row r="54" spans="1:8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0"/>
        <v>14</v>
      </c>
      <c r="F54" s="101">
        <v>0</v>
      </c>
      <c r="G54" s="101">
        <v>0</v>
      </c>
      <c r="H54" s="101">
        <v>14</v>
      </c>
    </row>
    <row r="55" spans="1:8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0"/>
        <v>25</v>
      </c>
      <c r="F55" s="101">
        <v>1</v>
      </c>
      <c r="G55" s="101">
        <v>0</v>
      </c>
      <c r="H55" s="101">
        <v>24</v>
      </c>
    </row>
    <row r="56" spans="1:8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0"/>
        <v>39</v>
      </c>
      <c r="F56" s="101">
        <v>0</v>
      </c>
      <c r="G56" s="101">
        <v>0</v>
      </c>
      <c r="H56" s="101">
        <v>39</v>
      </c>
    </row>
    <row r="57" spans="1:8" s="124" customFormat="1" outlineLevel="1">
      <c r="A57" s="111"/>
      <c r="B57" s="112"/>
      <c r="C57" s="113"/>
      <c r="D57" s="114"/>
      <c r="E57" s="115"/>
      <c r="F57" s="115"/>
      <c r="G57" s="115"/>
      <c r="H57" s="115"/>
    </row>
    <row r="58" spans="1:8" s="132" customFormat="1">
      <c r="A58" s="125" t="s">
        <v>106</v>
      </c>
      <c r="B58" s="126"/>
      <c r="C58" s="127"/>
      <c r="D58" s="127"/>
      <c r="E58" s="127">
        <f>SUM(E3:E56)</f>
        <v>9053</v>
      </c>
      <c r="F58" s="127">
        <f>SUM(F3:F56)</f>
        <v>1155</v>
      </c>
      <c r="G58" s="127">
        <f>SUM(G3:G56)</f>
        <v>283</v>
      </c>
      <c r="H58" s="127">
        <f>SUM(H3:H56)</f>
        <v>7615</v>
      </c>
    </row>
    <row r="59" spans="1:8">
      <c r="A59" s="98"/>
      <c r="B59" s="99"/>
      <c r="C59" s="99"/>
      <c r="D59" s="133"/>
      <c r="E59" s="102"/>
      <c r="F59" s="102"/>
      <c r="G59" s="102"/>
      <c r="H59" s="102"/>
    </row>
    <row r="60" spans="1:8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1">SUM(F60:H60)</f>
        <v>0</v>
      </c>
      <c r="F60" s="101">
        <f>'Юнит 13'!F60</f>
        <v>0</v>
      </c>
      <c r="G60" s="101">
        <f>'Юнит 13'!G60</f>
        <v>0</v>
      </c>
      <c r="H60" s="101">
        <f>'Юнит 13'!H60</f>
        <v>0</v>
      </c>
    </row>
    <row r="61" spans="1:8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1"/>
        <v>2</v>
      </c>
      <c r="F61" s="101" t="str">
        <f>'Юнит 13'!F61</f>
        <v/>
      </c>
      <c r="G61" s="101" t="str">
        <f>'Юнит 13'!G61</f>
        <v/>
      </c>
      <c r="H61" s="101">
        <f>'Юнит 13'!H61</f>
        <v>2</v>
      </c>
    </row>
    <row r="62" spans="1:8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1"/>
        <v>0</v>
      </c>
      <c r="F62" s="101">
        <f>'Юнит 13'!F62</f>
        <v>0</v>
      </c>
      <c r="G62" s="101">
        <f>'Юнит 13'!G62</f>
        <v>0</v>
      </c>
      <c r="H62" s="101">
        <f>'Юнит 13'!H62</f>
        <v>0</v>
      </c>
    </row>
    <row r="63" spans="1:8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1"/>
        <v>1</v>
      </c>
      <c r="F63" s="101" t="str">
        <f>'Юнит 13'!F63</f>
        <v/>
      </c>
      <c r="G63" s="101" t="str">
        <f>'Юнит 13'!G63</f>
        <v/>
      </c>
      <c r="H63" s="101">
        <f>'Юнит 13'!H63</f>
        <v>1</v>
      </c>
    </row>
    <row r="64" spans="1:8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1"/>
        <v>8</v>
      </c>
      <c r="F64" s="101">
        <f>'Юнит 13'!F64</f>
        <v>1</v>
      </c>
      <c r="G64" s="101">
        <f>'Юнит 13'!G64</f>
        <v>1</v>
      </c>
      <c r="H64" s="101">
        <f>'Юнит 13'!H64</f>
        <v>6</v>
      </c>
    </row>
    <row r="65" spans="1:8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1"/>
        <v>3</v>
      </c>
      <c r="F65" s="101" t="str">
        <f>'Юнит 13'!F65</f>
        <v/>
      </c>
      <c r="G65" s="101" t="str">
        <f>'Юнит 13'!G65</f>
        <v/>
      </c>
      <c r="H65" s="101">
        <f>'Юнит 13'!H65</f>
        <v>3</v>
      </c>
    </row>
    <row r="66" spans="1:8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1"/>
        <v>1</v>
      </c>
      <c r="F66" s="101" t="str">
        <f>'Юнит 13'!F66</f>
        <v/>
      </c>
      <c r="G66" s="101" t="str">
        <f>'Юнит 13'!G66</f>
        <v/>
      </c>
      <c r="H66" s="101">
        <f>'Юнит 13'!H66</f>
        <v>1</v>
      </c>
    </row>
    <row r="67" spans="1:8">
      <c r="A67" s="142"/>
      <c r="B67" s="110"/>
      <c r="C67" s="98"/>
      <c r="D67" s="142"/>
      <c r="E67" s="101"/>
      <c r="F67" s="101"/>
      <c r="G67" s="101"/>
      <c r="H67" s="101"/>
    </row>
    <row r="68" spans="1:8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1</v>
      </c>
      <c r="G68" s="149">
        <f>SUM(G60:G66)</f>
        <v>1</v>
      </c>
      <c r="H68" s="149">
        <f>SUM(H60:H66)</f>
        <v>13</v>
      </c>
    </row>
    <row r="69" spans="1:8" s="159" customFormat="1">
      <c r="A69" s="156"/>
      <c r="B69" s="157"/>
      <c r="C69" s="158"/>
      <c r="D69" s="158"/>
    </row>
    <row r="70" spans="1:8" s="178" customFormat="1">
      <c r="A70" s="170" t="s">
        <v>7</v>
      </c>
      <c r="B70" s="171"/>
      <c r="C70" s="172"/>
      <c r="D70" s="172"/>
      <c r="E70" s="172">
        <f t="shared" ref="E70:H70" si="2">E58+E68</f>
        <v>9068</v>
      </c>
      <c r="F70" s="172">
        <f t="shared" si="2"/>
        <v>1156</v>
      </c>
      <c r="G70" s="172">
        <f t="shared" si="2"/>
        <v>284</v>
      </c>
      <c r="H70" s="172">
        <f t="shared" si="2"/>
        <v>7628</v>
      </c>
    </row>
    <row r="71" spans="1:8" s="159" customFormat="1">
      <c r="A71" s="158"/>
      <c r="B71" s="157"/>
      <c r="C71" s="179"/>
      <c r="D71" s="158"/>
    </row>
    <row r="72" spans="1:8">
      <c r="C72" s="182"/>
      <c r="D72" s="182"/>
    </row>
    <row r="73" spans="1:8">
      <c r="C73" s="182"/>
      <c r="D73" s="182"/>
    </row>
  </sheetData>
  <mergeCells count="1">
    <mergeCell ref="F1:H1"/>
  </mergeCells>
  <pageMargins left="0.7" right="0.7" top="0.75" bottom="0.75" header="0.3" footer="0.3"/>
  <pageSetup paperSize="9" orientation="portrait" horizontalDpi="1200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0ADA-4BD8-422D-A323-BA97A4577653}">
  <dimension ref="A1:AW75"/>
  <sheetViews>
    <sheetView zoomScale="70" zoomScaleNormal="70" workbookViewId="0">
      <pane xSplit="3" ySplit="2" topLeftCell="AD54" activePane="bottomRight" state="frozen"/>
      <selection pane="topRight" activeCell="D1" sqref="D1"/>
      <selection pane="bottomLeft" activeCell="A3" sqref="A3"/>
      <selection pane="bottomRight" activeCell="AK66" sqref="AK6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242</v>
      </c>
      <c r="B1" s="77"/>
      <c r="C1" s="76"/>
      <c r="D1" s="76"/>
      <c r="E1" s="78"/>
      <c r="F1" s="545" t="s">
        <v>47</v>
      </c>
      <c r="G1" s="545"/>
      <c r="H1" s="545"/>
      <c r="K1" s="353" t="s">
        <v>48</v>
      </c>
      <c r="L1" s="545" t="s">
        <v>49</v>
      </c>
      <c r="M1" s="545"/>
      <c r="N1" s="545"/>
      <c r="P1" s="80"/>
      <c r="Q1" s="546"/>
      <c r="R1" s="546"/>
      <c r="S1" s="216"/>
      <c r="T1" s="547"/>
      <c r="U1" s="548"/>
      <c r="V1" s="216"/>
      <c r="W1" s="215"/>
      <c r="X1" s="215"/>
      <c r="Y1" s="267"/>
      <c r="Z1" s="80"/>
      <c r="AA1" s="80"/>
      <c r="AB1" s="80"/>
      <c r="AC1" s="215"/>
      <c r="AD1" s="216"/>
      <c r="AE1" s="215"/>
      <c r="AF1" s="549"/>
      <c r="AG1" s="549"/>
      <c r="AH1" s="354"/>
      <c r="AI1" s="81" t="s">
        <v>50</v>
      </c>
      <c r="AJ1" s="215"/>
      <c r="AM1" s="82"/>
      <c r="AN1" s="542" t="s">
        <v>51</v>
      </c>
      <c r="AO1" s="543"/>
      <c r="AP1" s="543"/>
      <c r="AQ1" s="543"/>
      <c r="AR1" s="543"/>
      <c r="AS1" s="543"/>
      <c r="AT1" s="543"/>
      <c r="AU1" s="544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244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245</v>
      </c>
      <c r="M2" s="87" t="s">
        <v>247</v>
      </c>
      <c r="N2" s="87" t="s">
        <v>246</v>
      </c>
      <c r="O2" s="428" t="s">
        <v>289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1434</v>
      </c>
      <c r="F3" s="101">
        <f>'Юнит 13'!F3</f>
        <v>149</v>
      </c>
      <c r="G3" s="101">
        <f>'Юнит 13'!G3</f>
        <v>31</v>
      </c>
      <c r="H3" s="101">
        <f>'Юнит 13'!H3</f>
        <v>1254</v>
      </c>
      <c r="I3" s="101">
        <v>142.97999999999999</v>
      </c>
      <c r="J3" s="101">
        <f t="shared" ref="J3:J43" si="0">E3*I3</f>
        <v>205033.31999999998</v>
      </c>
      <c r="K3" s="98">
        <f>'Юнит 13'!K3</f>
        <v>25</v>
      </c>
      <c r="L3" s="98">
        <f>'Юнит 10'!L3+'Юнит 11'!L3+'Юнит 12'!L3+'Юнит 13'!L3</f>
        <v>777</v>
      </c>
      <c r="M3" s="98">
        <v>1331</v>
      </c>
      <c r="N3" s="421">
        <v>0.6</v>
      </c>
      <c r="O3" s="429">
        <f>S3/L3</f>
        <v>0.52123552123552119</v>
      </c>
      <c r="P3" s="101">
        <f t="shared" ref="P3" si="1">S3/7</f>
        <v>57.857142857142854</v>
      </c>
      <c r="Q3" s="98">
        <f>'Юнит 10'!Q3+'Юнит 11'!Q3+'Юнит 12'!Q3+'Юнит 13'!Q3</f>
        <v>414</v>
      </c>
      <c r="R3" s="98">
        <f>'Юнит 10'!R3+'Юнит 11'!R3+'Юнит 12'!R3+'Юнит 13'!R3</f>
        <v>-9</v>
      </c>
      <c r="S3" s="101">
        <f>Q3+R3</f>
        <v>405</v>
      </c>
      <c r="T3" s="98">
        <f>'Юнит 10'!T3+'Юнит 11'!T3+'Юнит 12'!T3+'Юнит 13'!T3</f>
        <v>353943.62000000005</v>
      </c>
      <c r="U3" s="98">
        <f>'Юнит 10'!U3+'Юнит 11'!U3+'Юнит 12'!U3+'Юнит 13'!U3</f>
        <v>-7847.41</v>
      </c>
      <c r="V3" s="101">
        <f>T3+U3</f>
        <v>346096.21000000008</v>
      </c>
      <c r="W3" s="98">
        <f>'Юнит 10'!W3+'Юнит 11'!W3+'Юнит 12'!W3+'Юнит 13'!W3</f>
        <v>544343.56999999995</v>
      </c>
      <c r="X3" s="98">
        <f>'Юнит 10'!X3+'Юнит 11'!X3+'Юнит 12'!X3+'Юнит 13'!X3</f>
        <v>-12139.95</v>
      </c>
      <c r="Y3" s="269">
        <f t="shared" ref="Y3:Y43" si="2">W3+X3</f>
        <v>532203.62</v>
      </c>
      <c r="Z3" s="101">
        <f>L3*M3*N3/100</f>
        <v>6205.1219999999994</v>
      </c>
      <c r="AA3" s="103">
        <f t="shared" ref="AA3:AA43" si="3">Y3/$Y$70</f>
        <v>0.13859805695960656</v>
      </c>
      <c r="AB3" s="101">
        <f>S3*I3</f>
        <v>57906.899999999994</v>
      </c>
      <c r="AC3" s="98">
        <f>'Юнит 10'!AC3+'Юнит 11'!AC3+'Юнит 12'!AC3+'Юнит 13'!AC3</f>
        <v>200472.17999999991</v>
      </c>
      <c r="AD3" s="103">
        <f t="shared" ref="AD3:AD43" si="4">IF(Y3=0,0,AC3/Y3)</f>
        <v>0.37668323263190112</v>
      </c>
      <c r="AE3" s="98">
        <f>'Юнит 10'!AE3+'Юнит 11'!AE3+'Юнит 12'!AE3+'Юнит 13'!AE3</f>
        <v>52095.470000000052</v>
      </c>
      <c r="AF3" s="98">
        <f>'Юнит 10'!AF3+'Юнит 11'!AF3+'Юнит 12'!AF3+'Юнит 13'!AF3</f>
        <v>75902</v>
      </c>
      <c r="AG3" s="98">
        <f>'Юнит 10'!AG3+'Юнит 11'!AG3+'Юнит 12'!AG3+'Юнит 13'!AG3</f>
        <v>2098</v>
      </c>
      <c r="AH3" s="102"/>
      <c r="AI3" s="217">
        <f>'Юнит 10'!AI3+'Юнит 11'!AI3+'Юнит 12'!AI3+'Юнит 13'!AI3</f>
        <v>1746.2540621975249</v>
      </c>
      <c r="AJ3" s="98">
        <f>'Юнит 10'!AJ3+'Юнит 11'!AJ3+'Юнит 12'!AJ3+'Юнит 13'!AJ3</f>
        <v>40</v>
      </c>
      <c r="AK3" s="458">
        <f>Y3*$AK$70/$Y$70</f>
        <v>3440.0467391350912</v>
      </c>
      <c r="AL3" s="105">
        <f>Y3-AB3-AC3-AE3-AF3-AG3-AH3-AI3-AK3-AJ3</f>
        <v>138502.76919866737</v>
      </c>
      <c r="AM3" s="106"/>
      <c r="AN3" s="107">
        <f t="shared" ref="AN3:AN43" si="5">IF(S3=0,0,Y3/S3)</f>
        <v>1314.083012345679</v>
      </c>
      <c r="AO3" s="108">
        <f t="shared" ref="AO3:AO43" si="6">I3</f>
        <v>142.97999999999999</v>
      </c>
      <c r="AP3" s="108">
        <f t="shared" ref="AP3:AP43" si="7">IF(S3=0,0,AC3/S3)</f>
        <v>494.9930370370368</v>
      </c>
      <c r="AQ3" s="108">
        <f>IF(Q3=0,AE3/1,AE3/Q3)</f>
        <v>125.83446859903394</v>
      </c>
      <c r="AR3" s="108">
        <f>IF(Q3=0,0,(AF3+AG3)/Q3)</f>
        <v>188.40579710144928</v>
      </c>
      <c r="AS3" s="108">
        <f>_xlfn.IFS(S3=0,AL3,S3&lt;0,AL3/-S3,S3&gt;0,AL3/S3)</f>
        <v>341.98214616954908</v>
      </c>
      <c r="AT3" s="103">
        <f t="shared" ref="AT3" si="8">IF(AN3=0,0,AS3/AN3)</f>
        <v>0.26024394422320424</v>
      </c>
      <c r="AU3" s="103">
        <f t="shared" ref="AU3" si="9">IF(AO3=0,0,AS3/AO3)</f>
        <v>2.3918180596555398</v>
      </c>
      <c r="AV3" s="109"/>
      <c r="AW3" s="104">
        <f t="shared" ref="AW3:AW43" si="10">AS3*E3</f>
        <v>490402.39760713337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1">F4+G4+H4</f>
        <v>3252</v>
      </c>
      <c r="F4" s="101">
        <f>'Юнит 13'!F4</f>
        <v>462</v>
      </c>
      <c r="G4" s="101">
        <f>'Юнит 13'!G4</f>
        <v>90</v>
      </c>
      <c r="H4" s="101">
        <f>'Юнит 13'!H4</f>
        <v>2700</v>
      </c>
      <c r="I4" s="101">
        <v>123.09</v>
      </c>
      <c r="J4" s="101">
        <f t="shared" si="0"/>
        <v>400288.68</v>
      </c>
      <c r="K4" s="98">
        <f>'Юнит 13'!K4</f>
        <v>13</v>
      </c>
      <c r="L4" s="98">
        <f>'Юнит 10'!L4+'Юнит 11'!L4+'Юнит 12'!L4+'Юнит 13'!L4</f>
        <v>2151</v>
      </c>
      <c r="M4" s="98">
        <v>1242</v>
      </c>
      <c r="N4" s="421">
        <v>0.62</v>
      </c>
      <c r="O4" s="429">
        <f t="shared" ref="O4:O56" si="12">S4/L4</f>
        <v>0.51603905160390517</v>
      </c>
      <c r="P4" s="101">
        <f>S4/7</f>
        <v>158.57142857142858</v>
      </c>
      <c r="Q4" s="98">
        <f>'Юнит 10'!Q4+'Юнит 11'!Q4+'Юнит 12'!Q4+'Юнит 13'!Q4</f>
        <v>1132</v>
      </c>
      <c r="R4" s="98">
        <f>'Юнит 10'!R4+'Юнит 11'!R4+'Юнит 12'!R4+'Юнит 13'!R4</f>
        <v>-22</v>
      </c>
      <c r="S4" s="101">
        <f t="shared" ref="S4:S43" si="13">Q4+R4</f>
        <v>1110</v>
      </c>
      <c r="T4" s="98">
        <f>'Юнит 10'!T4+'Юнит 11'!T4+'Юнит 12'!T4+'Юнит 13'!T4</f>
        <v>912929.51</v>
      </c>
      <c r="U4" s="98">
        <f>'Юнит 10'!U4+'Юнит 11'!U4+'Юнит 12'!U4+'Юнит 13'!U4</f>
        <v>-17598.5</v>
      </c>
      <c r="V4" s="101">
        <f t="shared" ref="V4:V43" si="14">T4+U4</f>
        <v>895331.01</v>
      </c>
      <c r="W4" s="98">
        <f>'Юнит 10'!W4+'Юнит 11'!W4+'Юнит 12'!W4+'Юнит 13'!W4</f>
        <v>1365838.6400000011</v>
      </c>
      <c r="X4" s="98">
        <f>'Юнит 10'!X4+'Юнит 11'!X4+'Юнит 12'!X4+'Юнит 13'!X4</f>
        <v>-25933.97</v>
      </c>
      <c r="Y4" s="269">
        <f t="shared" si="2"/>
        <v>1339904.6700000011</v>
      </c>
      <c r="Z4" s="101">
        <f t="shared" ref="Z4:Z43" si="15">L4*M4*N4/100</f>
        <v>16563.560400000002</v>
      </c>
      <c r="AA4" s="103">
        <f t="shared" si="3"/>
        <v>0.34894197783379033</v>
      </c>
      <c r="AB4" s="101">
        <f t="shared" ref="AB4:AB43" si="16">S4*I4</f>
        <v>136629.9</v>
      </c>
      <c r="AC4" s="98">
        <f>'Юнит 10'!AC4+'Юнит 11'!AC4+'Юнит 12'!AC4+'Юнит 13'!AC4</f>
        <v>505933.63000000059</v>
      </c>
      <c r="AD4" s="103">
        <f t="shared" si="4"/>
        <v>0.37758927282490939</v>
      </c>
      <c r="AE4" s="98">
        <f>'Юнит 10'!AE4+'Юнит 11'!AE4+'Юнит 12'!AE4+'Юнит 13'!AE4</f>
        <v>131591.45999999996</v>
      </c>
      <c r="AF4" s="98">
        <f>'Юнит 10'!AF4+'Юнит 11'!AF4+'Юнит 12'!AF4+'Юнит 13'!AF4</f>
        <v>106500</v>
      </c>
      <c r="AG4" s="98">
        <f>'Юнит 10'!AG4+'Юнит 11'!AG4+'Юнит 12'!AG4+'Юнит 13'!AG4</f>
        <v>2000</v>
      </c>
      <c r="AH4" s="102"/>
      <c r="AI4" s="217">
        <f>'Юнит 10'!AI4+'Юнит 11'!AI4+'Юнит 12'!AI4+'Юнит 13'!AI4</f>
        <v>3080.1552084466593</v>
      </c>
      <c r="AJ4" s="98">
        <f>'Юнит 10'!AJ4+'Юнит 11'!AJ4+'Юнит 12'!AJ4+'Юнит 13'!AJ4</f>
        <v>0</v>
      </c>
      <c r="AK4" s="458">
        <f>Y4*$AK$70/$Y$70</f>
        <v>8660.8480618478043</v>
      </c>
      <c r="AL4" s="105">
        <f t="shared" ref="AL4:AL43" si="17">Y4-AB4-AC4-AE4-AF4-AG4-AH4-AI4-AK4-AJ4</f>
        <v>445508.67672970617</v>
      </c>
      <c r="AM4" s="106"/>
      <c r="AN4" s="107">
        <f t="shared" si="5"/>
        <v>1207.1213243243253</v>
      </c>
      <c r="AO4" s="108">
        <f t="shared" si="6"/>
        <v>123.09</v>
      </c>
      <c r="AP4" s="108">
        <f t="shared" si="7"/>
        <v>455.79606306306357</v>
      </c>
      <c r="AQ4" s="108">
        <f t="shared" ref="AQ4:AQ43" si="18">IF(Q4=0,AE4/1,AE4/Q4)</f>
        <v>116.24687279151941</v>
      </c>
      <c r="AR4" s="108">
        <f t="shared" ref="AR4:AR43" si="19">IF(Q4=0,0,(AF4+AG4)/Q4)</f>
        <v>95.84805653710248</v>
      </c>
      <c r="AS4" s="108">
        <f t="array" ref="AS4">_xlfn.IFS(S4=0,AL4,S4&lt;0,AL4/-S4,S4&gt;0,AL4/S4)</f>
        <v>401.35916822496051</v>
      </c>
      <c r="AT4" s="103">
        <f>IF(AN4=0,0,AS4/AN4)</f>
        <v>0.33249281587301716</v>
      </c>
      <c r="AU4" s="103">
        <f>IF(AO4=0,0,AS4/AO4)</f>
        <v>3.2606967927935697</v>
      </c>
      <c r="AV4" s="109"/>
      <c r="AW4" s="104">
        <f t="shared" si="10"/>
        <v>1305220.0150675715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1"/>
        <v>850</v>
      </c>
      <c r="F5" s="101">
        <f>'Юнит 13'!F5</f>
        <v>51</v>
      </c>
      <c r="G5" s="101">
        <f>'Юнит 13'!G5</f>
        <v>11</v>
      </c>
      <c r="H5" s="101">
        <f>'Юнит 13'!H5</f>
        <v>788</v>
      </c>
      <c r="I5" s="101">
        <v>123.09</v>
      </c>
      <c r="J5" s="101">
        <f t="shared" si="0"/>
        <v>104626.5</v>
      </c>
      <c r="K5" s="98">
        <f>'Юнит 13'!K5</f>
        <v>51</v>
      </c>
      <c r="L5" s="98">
        <f>'Юнит 10'!L5+'Юнит 11'!L5+'Юнит 12'!L5+'Юнит 13'!L5</f>
        <v>304</v>
      </c>
      <c r="M5" s="98">
        <v>1174</v>
      </c>
      <c r="N5" s="421">
        <v>0.68</v>
      </c>
      <c r="O5" s="429">
        <f t="shared" si="12"/>
        <v>0.56907894736842102</v>
      </c>
      <c r="P5" s="101">
        <f>S5/7</f>
        <v>24.714285714285715</v>
      </c>
      <c r="Q5" s="98">
        <f>'Юнит 10'!Q5+'Юнит 11'!Q5+'Юнит 12'!Q5+'Юнит 13'!Q5</f>
        <v>175</v>
      </c>
      <c r="R5" s="98">
        <f>'Юнит 10'!R5+'Юнит 11'!R5+'Юнит 12'!R5+'Юнит 13'!R5</f>
        <v>-2</v>
      </c>
      <c r="S5" s="101">
        <f t="shared" si="13"/>
        <v>173</v>
      </c>
      <c r="T5" s="98">
        <f>'Юнит 10'!T5+'Юнит 11'!T5+'Юнит 12'!T5+'Юнит 13'!T5</f>
        <v>132800.80000000002</v>
      </c>
      <c r="U5" s="98">
        <f>'Юнит 10'!U5+'Юнит 11'!U5+'Юнит 12'!U5+'Юнит 13'!U5</f>
        <v>-1441</v>
      </c>
      <c r="V5" s="101">
        <f t="shared" si="14"/>
        <v>131359.80000000002</v>
      </c>
      <c r="W5" s="98">
        <f>'Юнит 10'!W5+'Юнит 11'!W5+'Юнит 12'!W5+'Юнит 13'!W5</f>
        <v>203507.53000000003</v>
      </c>
      <c r="X5" s="98">
        <f>'Юнит 10'!X5+'Юнит 11'!X5+'Юнит 12'!X5+'Юнит 13'!X5</f>
        <v>-2228</v>
      </c>
      <c r="Y5" s="269">
        <f t="shared" si="2"/>
        <v>201279.53000000003</v>
      </c>
      <c r="Z5" s="101">
        <f t="shared" si="15"/>
        <v>2426.8928000000001</v>
      </c>
      <c r="AA5" s="103">
        <f t="shared" si="3"/>
        <v>5.241781663142922E-2</v>
      </c>
      <c r="AB5" s="101">
        <f t="shared" si="16"/>
        <v>21294.57</v>
      </c>
      <c r="AC5" s="98">
        <f>'Юнит 10'!AC5+'Юнит 11'!AC5+'Юнит 12'!AC5+'Юнит 13'!AC5</f>
        <v>75977.459999999963</v>
      </c>
      <c r="AD5" s="103">
        <f t="shared" si="4"/>
        <v>0.37747236393089728</v>
      </c>
      <c r="AE5" s="98">
        <f>'Юнит 10'!AE5+'Юнит 11'!AE5+'Юнит 12'!AE5+'Юнит 13'!AE5</f>
        <v>19503.96</v>
      </c>
      <c r="AF5" s="98">
        <f>'Юнит 10'!AF5+'Юнит 11'!AF5+'Юнит 12'!AF5+'Юнит 13'!AF5</f>
        <v>34000</v>
      </c>
      <c r="AG5" s="98">
        <f>'Юнит 10'!AG5+'Юнит 11'!AG5+'Юнит 12'!AG5+'Юнит 13'!AG5</f>
        <v>1000</v>
      </c>
      <c r="AH5" s="102"/>
      <c r="AI5" s="217">
        <f>'Юнит 10'!AI5+'Юнит 11'!AI5+'Юнит 12'!AI5+'Юнит 13'!AI5</f>
        <v>1315.1745394961818</v>
      </c>
      <c r="AJ5" s="98">
        <f>'Юнит 10'!AJ5+'Юнит 11'!AJ5+'Юнит 12'!AJ5+'Юнит 13'!AJ5</f>
        <v>0</v>
      </c>
      <c r="AK5" s="458">
        <f t="shared" ref="AK5:AK55" si="20">Y5*$AK$70/$Y$70</f>
        <v>1301.0264583152289</v>
      </c>
      <c r="AL5" s="105">
        <f t="shared" si="17"/>
        <v>46887.339002188652</v>
      </c>
      <c r="AM5" s="106"/>
      <c r="AN5" s="107">
        <f t="shared" si="5"/>
        <v>1163.4654913294798</v>
      </c>
      <c r="AO5" s="108">
        <f t="shared" si="6"/>
        <v>123.09</v>
      </c>
      <c r="AP5" s="108">
        <f t="shared" si="7"/>
        <v>439.17606936416166</v>
      </c>
      <c r="AQ5" s="108">
        <f t="shared" si="18"/>
        <v>111.4512</v>
      </c>
      <c r="AR5" s="108">
        <f t="shared" si="19"/>
        <v>200</v>
      </c>
      <c r="AS5" s="108">
        <f t="array" ref="AS5">_xlfn.IFS(S5=0,AL5,S5&lt;0,AL5/-S5,S5&gt;0,AL5/S5)</f>
        <v>271.02508093750663</v>
      </c>
      <c r="AT5" s="103">
        <f>IF(AN5=0,0,AS5/AN5)</f>
        <v>0.23294638556731848</v>
      </c>
      <c r="AU5" s="103">
        <f>IF(AO5=0,0,AS5/AO5)</f>
        <v>2.2018448366033523</v>
      </c>
      <c r="AV5" s="109"/>
      <c r="AW5" s="104">
        <f t="shared" si="10"/>
        <v>230371.31879688063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1"/>
        <v>891</v>
      </c>
      <c r="F6" s="101">
        <f>'Юнит 13'!F6</f>
        <v>60</v>
      </c>
      <c r="G6" s="101">
        <f>'Юнит 13'!G6</f>
        <v>6</v>
      </c>
      <c r="H6" s="101">
        <f>'Юнит 13'!H6</f>
        <v>825</v>
      </c>
      <c r="I6" s="101">
        <v>123.09</v>
      </c>
      <c r="J6" s="101">
        <f t="shared" si="0"/>
        <v>109673.19</v>
      </c>
      <c r="K6" s="98">
        <f>'Юнит 13'!K6</f>
        <v>50</v>
      </c>
      <c r="L6" s="98">
        <f>'Юнит 10'!L6+'Юнит 11'!L6+'Юнит 12'!L6+'Юнит 13'!L6</f>
        <v>266</v>
      </c>
      <c r="M6" s="98">
        <v>1216</v>
      </c>
      <c r="N6" s="421">
        <v>0.72</v>
      </c>
      <c r="O6" s="429">
        <f t="shared" si="12"/>
        <v>0.68045112781954886</v>
      </c>
      <c r="P6" s="101">
        <f t="shared" ref="P6:P43" si="21">S6/7</f>
        <v>25.857142857142858</v>
      </c>
      <c r="Q6" s="98">
        <f>'Юнит 10'!Q6+'Юнит 11'!Q6+'Юнит 12'!Q6+'Юнит 13'!Q6</f>
        <v>184</v>
      </c>
      <c r="R6" s="98">
        <f>'Юнит 10'!R6+'Юнит 11'!R6+'Юнит 12'!R6+'Юнит 13'!R6</f>
        <v>-3</v>
      </c>
      <c r="S6" s="101">
        <f t="shared" si="13"/>
        <v>181</v>
      </c>
      <c r="T6" s="98">
        <f>'Юнит 10'!T6+'Юнит 11'!T6+'Юнит 12'!T6+'Юнит 13'!T6</f>
        <v>144134.31</v>
      </c>
      <c r="U6" s="98">
        <f>'Юнит 10'!U6+'Юнит 11'!U6+'Юнит 12'!U6+'Юнит 13'!U6</f>
        <v>-2352</v>
      </c>
      <c r="V6" s="101">
        <f t="shared" si="14"/>
        <v>141782.31</v>
      </c>
      <c r="W6" s="98">
        <f>'Юнит 10'!W6+'Юнит 11'!W6+'Юнит 12'!W6+'Юнит 13'!W6</f>
        <v>223270.24</v>
      </c>
      <c r="X6" s="98">
        <f>'Юнит 10'!X6+'Юнит 11'!X6+'Юнит 12'!X6+'Юнит 13'!X6</f>
        <v>-3652</v>
      </c>
      <c r="Y6" s="269">
        <f t="shared" si="2"/>
        <v>219618.24</v>
      </c>
      <c r="Z6" s="101">
        <f t="shared" si="15"/>
        <v>2328.8831999999998</v>
      </c>
      <c r="AA6" s="103">
        <f t="shared" si="3"/>
        <v>5.7193638286204329E-2</v>
      </c>
      <c r="AB6" s="101">
        <f t="shared" si="16"/>
        <v>22279.29</v>
      </c>
      <c r="AC6" s="98">
        <f>'Юнит 10'!AC6+'Юнит 11'!AC6+'Юнит 12'!AC6+'Юнит 13'!AC6</f>
        <v>81607.590000000026</v>
      </c>
      <c r="AD6" s="103">
        <f t="shared" si="4"/>
        <v>0.3715883981221233</v>
      </c>
      <c r="AE6" s="98">
        <f>'Юнит 10'!AE6+'Юнит 11'!AE6+'Юнит 12'!AE6+'Юнит 13'!AE6</f>
        <v>15528.89000000001</v>
      </c>
      <c r="AF6" s="98">
        <f>'Юнит 10'!AF6+'Юнит 11'!AF6+'Юнит 12'!AF6+'Юнит 13'!AF6</f>
        <v>18000</v>
      </c>
      <c r="AG6" s="98">
        <f>'Юнит 10'!AG6+'Юнит 11'!AG6+'Юнит 12'!AG6+'Юнит 13'!AG6</f>
        <v>1000</v>
      </c>
      <c r="AH6" s="102"/>
      <c r="AI6" s="217">
        <f>'Юнит 10'!AI6+'Юнит 11'!AI6+'Юнит 12'!AI6+'Юнит 13'!AI6</f>
        <v>1309.0272673893946</v>
      </c>
      <c r="AJ6" s="98">
        <f>'Юнит 10'!AJ6+'Юнит 11'!AJ6+'Юнит 12'!AJ6+'Юнит 13'!AJ6</f>
        <v>30</v>
      </c>
      <c r="AK6" s="458">
        <f t="shared" si="20"/>
        <v>1419.5638322914599</v>
      </c>
      <c r="AL6" s="105">
        <f t="shared" si="17"/>
        <v>78443.87890031909</v>
      </c>
      <c r="AM6" s="106"/>
      <c r="AN6" s="107">
        <f t="shared" si="5"/>
        <v>1213.3604419889502</v>
      </c>
      <c r="AO6" s="108">
        <f t="shared" si="6"/>
        <v>123.09</v>
      </c>
      <c r="AP6" s="108">
        <f t="shared" si="7"/>
        <v>450.87066298342558</v>
      </c>
      <c r="AQ6" s="108">
        <f t="shared" si="18"/>
        <v>84.396141304347879</v>
      </c>
      <c r="AR6" s="108">
        <f t="shared" si="19"/>
        <v>103.26086956521739</v>
      </c>
      <c r="AS6" s="108">
        <f t="array" ref="AS6">_xlfn.IFS(S6=0,AL6,S6&lt;0,AL6/-S6,S6&gt;0,AL6/S6)</f>
        <v>433.39159613435959</v>
      </c>
      <c r="AT6" s="103">
        <f t="shared" ref="AT6:AT43" si="22">IF(AN6=0,0,AS6/AN6)</f>
        <v>0.35718289564800759</v>
      </c>
      <c r="AU6" s="103">
        <f t="shared" ref="AU6:AU43" si="23">IF(AO6=0,0,AS6/AO6)</f>
        <v>3.5209326195008495</v>
      </c>
      <c r="AV6" s="109"/>
      <c r="AW6" s="104">
        <f t="shared" si="10"/>
        <v>386151.91215571441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1"/>
        <v>552</v>
      </c>
      <c r="F7" s="101">
        <f>'Юнит 13'!F7</f>
        <v>43</v>
      </c>
      <c r="G7" s="101">
        <f>'Юнит 13'!G7</f>
        <v>16</v>
      </c>
      <c r="H7" s="101">
        <f>'Юнит 13'!H7</f>
        <v>493</v>
      </c>
      <c r="I7" s="101">
        <v>123.09</v>
      </c>
      <c r="J7" s="101">
        <f t="shared" si="0"/>
        <v>67945.680000000008</v>
      </c>
      <c r="K7" s="98">
        <f>'Юнит 13'!K7</f>
        <v>78</v>
      </c>
      <c r="L7" s="98">
        <f>'Юнит 10'!L7+'Юнит 11'!L7+'Юнит 12'!L7+'Юнит 13'!L7</f>
        <v>165</v>
      </c>
      <c r="M7" s="98">
        <v>1215</v>
      </c>
      <c r="N7" s="421">
        <v>0.55000000000000004</v>
      </c>
      <c r="O7" s="429">
        <f t="shared" si="12"/>
        <v>0.43636363636363634</v>
      </c>
      <c r="P7" s="101">
        <f t="shared" si="21"/>
        <v>10.285714285714286</v>
      </c>
      <c r="Q7" s="98">
        <f>'Юнит 10'!Q7+'Юнит 11'!Q7+'Юнит 12'!Q7+'Юнит 13'!Q7</f>
        <v>73</v>
      </c>
      <c r="R7" s="98">
        <f>'Юнит 10'!R7+'Юнит 11'!R7+'Юнит 12'!R7+'Юнит 13'!R7</f>
        <v>-1</v>
      </c>
      <c r="S7" s="101">
        <f t="shared" si="13"/>
        <v>72</v>
      </c>
      <c r="T7" s="98">
        <f>'Юнит 10'!T7+'Юнит 11'!T7+'Юнит 12'!T7+'Юнит 13'!T7</f>
        <v>57568.820000000007</v>
      </c>
      <c r="U7" s="98">
        <f>'Юнит 10'!U7+'Юнит 11'!U7+'Юнит 12'!U7+'Юнит 13'!U7</f>
        <v>-802</v>
      </c>
      <c r="V7" s="101">
        <f t="shared" si="14"/>
        <v>56766.820000000007</v>
      </c>
      <c r="W7" s="98">
        <f>'Юнит 10'!W7+'Юнит 11'!W7+'Юнит 12'!W7+'Юнит 13'!W7</f>
        <v>89426.290000000008</v>
      </c>
      <c r="X7" s="98">
        <f>'Юнит 10'!X7+'Юнит 11'!X7+'Юнит 12'!X7+'Юнит 13'!X7</f>
        <v>-1294</v>
      </c>
      <c r="Y7" s="269">
        <f t="shared" si="2"/>
        <v>88132.290000000008</v>
      </c>
      <c r="Z7" s="101">
        <f t="shared" si="15"/>
        <v>1102.6125000000002</v>
      </c>
      <c r="AA7" s="103">
        <f t="shared" si="3"/>
        <v>2.2951674303531726E-2</v>
      </c>
      <c r="AB7" s="101">
        <f t="shared" si="16"/>
        <v>8862.48</v>
      </c>
      <c r="AC7" s="98">
        <f>'Юнит 10'!AC7+'Юнит 11'!AC7+'Юнит 12'!AC7+'Юнит 13'!AC7</f>
        <v>33224.550000000003</v>
      </c>
      <c r="AD7" s="103">
        <f t="shared" si="4"/>
        <v>0.37698498473147585</v>
      </c>
      <c r="AE7" s="98">
        <f>'Юнит 10'!AE7+'Юнит 11'!AE7+'Юнит 12'!AE7+'Юнит 13'!AE7</f>
        <v>11638.12</v>
      </c>
      <c r="AF7" s="98">
        <f>'Юнит 10'!AF7+'Юнит 11'!AF7+'Юнит 12'!AF7+'Юнит 13'!AF7</f>
        <v>19000</v>
      </c>
      <c r="AG7" s="98">
        <f>'Юнит 10'!AG7+'Юнит 11'!AG7+'Юнит 12'!AG7+'Юнит 13'!AG7</f>
        <v>1000</v>
      </c>
      <c r="AH7" s="102"/>
      <c r="AI7" s="217">
        <f>'Юнит 10'!AI7+'Юнит 11'!AI7+'Юнит 12'!AI7+'Юнит 13'!AI7</f>
        <v>1034.482942431935</v>
      </c>
      <c r="AJ7" s="98">
        <f>'Юнит 10'!AJ7+'Юнит 11'!AJ7+'Юнит 12'!AJ7+'Юнит 13'!AJ7</f>
        <v>0</v>
      </c>
      <c r="AK7" s="458">
        <f t="shared" si="20"/>
        <v>569.66767123269142</v>
      </c>
      <c r="AL7" s="105">
        <f t="shared" si="17"/>
        <v>12802.989386335379</v>
      </c>
      <c r="AM7" s="106"/>
      <c r="AN7" s="107">
        <f t="shared" si="5"/>
        <v>1224.0595833333334</v>
      </c>
      <c r="AO7" s="108">
        <f t="shared" si="6"/>
        <v>123.09</v>
      </c>
      <c r="AP7" s="108">
        <f t="shared" si="7"/>
        <v>461.45208333333335</v>
      </c>
      <c r="AQ7" s="108">
        <f t="shared" si="18"/>
        <v>159.42630136986301</v>
      </c>
      <c r="AR7" s="108">
        <f t="shared" si="19"/>
        <v>273.97260273972603</v>
      </c>
      <c r="AS7" s="108">
        <f t="array" ref="AS7">_xlfn.IFS(S7=0,AL7,S7&lt;0,AL7/-S7,S7&gt;0,AL7/S7)</f>
        <v>177.81929703243583</v>
      </c>
      <c r="AT7" s="103">
        <f t="shared" si="22"/>
        <v>0.14527013182495743</v>
      </c>
      <c r="AU7" s="103">
        <f t="shared" si="23"/>
        <v>1.4446282966320239</v>
      </c>
      <c r="AV7" s="109"/>
      <c r="AW7" s="104">
        <f t="shared" si="10"/>
        <v>98156.251961904578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1"/>
        <v>759</v>
      </c>
      <c r="F8" s="101">
        <f>'Юнит 13'!F8</f>
        <v>70</v>
      </c>
      <c r="G8" s="101">
        <f>'Юнит 13'!G8</f>
        <v>12</v>
      </c>
      <c r="H8" s="101">
        <f>'Юнит 13'!H8</f>
        <v>677</v>
      </c>
      <c r="I8" s="101">
        <v>123.09</v>
      </c>
      <c r="J8" s="101">
        <f t="shared" si="0"/>
        <v>93425.31</v>
      </c>
      <c r="K8" s="98">
        <f>'Юнит 13'!K8</f>
        <v>42</v>
      </c>
      <c r="L8" s="98">
        <f>'Юнит 10'!L8+'Юнит 11'!L8+'Юнит 12'!L8+'Юнит 13'!L8</f>
        <v>369</v>
      </c>
      <c r="M8" s="98">
        <v>1197</v>
      </c>
      <c r="N8" s="421">
        <v>0.68</v>
      </c>
      <c r="O8" s="429">
        <f t="shared" si="12"/>
        <v>0.59891598915989164</v>
      </c>
      <c r="P8" s="101">
        <f t="shared" si="21"/>
        <v>31.571428571428573</v>
      </c>
      <c r="Q8" s="98">
        <f>'Юнит 10'!Q8+'Юнит 11'!Q8+'Юнит 12'!Q8+'Юнит 13'!Q8</f>
        <v>225</v>
      </c>
      <c r="R8" s="98">
        <f>'Юнит 10'!R8+'Юнит 11'!R8+'Юнит 12'!R8+'Юнит 13'!R8</f>
        <v>-4</v>
      </c>
      <c r="S8" s="101">
        <f t="shared" si="13"/>
        <v>221</v>
      </c>
      <c r="T8" s="98">
        <f>'Юнит 10'!T8+'Юнит 11'!T8+'Юнит 12'!T8+'Юнит 13'!T8</f>
        <v>174159.9</v>
      </c>
      <c r="U8" s="98">
        <f>'Юнит 10'!U8+'Юнит 11'!U8+'Юнит 12'!U8+'Юнит 13'!U8</f>
        <v>-3057</v>
      </c>
      <c r="V8" s="101">
        <f t="shared" si="14"/>
        <v>171102.9</v>
      </c>
      <c r="W8" s="98">
        <f>'Юнит 10'!W8+'Юнит 11'!W8+'Юнит 12'!W8+'Юнит 13'!W8</f>
        <v>267841.02</v>
      </c>
      <c r="X8" s="98">
        <f>'Юнит 10'!X8+'Юнит 11'!X8+'Юнит 12'!X8+'Юнит 13'!X8</f>
        <v>-4816</v>
      </c>
      <c r="Y8" s="269">
        <f t="shared" si="2"/>
        <v>263025.02</v>
      </c>
      <c r="Z8" s="101">
        <f t="shared" si="15"/>
        <v>3003.5124000000005</v>
      </c>
      <c r="AA8" s="103">
        <f t="shared" si="3"/>
        <v>6.8497761634469259E-2</v>
      </c>
      <c r="AB8" s="101">
        <f t="shared" si="16"/>
        <v>27202.89</v>
      </c>
      <c r="AC8" s="98">
        <f>'Юнит 10'!AC8+'Юнит 11'!AC8+'Юнит 12'!AC8+'Юнит 13'!AC8</f>
        <v>98212.31</v>
      </c>
      <c r="AD8" s="103">
        <f t="shared" si="4"/>
        <v>0.3733953142556552</v>
      </c>
      <c r="AE8" s="98">
        <f>'Юнит 10'!AE8+'Юнит 11'!AE8+'Юнит 12'!AE8+'Юнит 13'!AE8</f>
        <v>23384.330000000009</v>
      </c>
      <c r="AF8" s="98">
        <f>'Юнит 10'!AF8+'Юнит 11'!AF8+'Юнит 12'!AF8+'Юнит 13'!AF8</f>
        <v>25000</v>
      </c>
      <c r="AG8" s="98">
        <f>'Юнит 10'!AG8+'Юнит 11'!AG8+'Юнит 12'!AG8+'Юнит 13'!AG8</f>
        <v>2000</v>
      </c>
      <c r="AH8" s="102"/>
      <c r="AI8" s="217">
        <f>'Юнит 10'!AI8+'Юнит 11'!AI8+'Юнит 12'!AI8+'Юнит 13'!AI8</f>
        <v>1283.7544814506678</v>
      </c>
      <c r="AJ8" s="98">
        <f>'Юнит 10'!AJ8+'Юнит 11'!AJ8+'Юнит 12'!AJ8+'Юнит 13'!AJ8</f>
        <v>0</v>
      </c>
      <c r="AK8" s="458">
        <f t="shared" si="20"/>
        <v>1700.1356780736332</v>
      </c>
      <c r="AL8" s="105">
        <f t="shared" si="17"/>
        <v>84241.599840475683</v>
      </c>
      <c r="AM8" s="106"/>
      <c r="AN8" s="107">
        <f t="shared" si="5"/>
        <v>1190.1584615384616</v>
      </c>
      <c r="AO8" s="108">
        <f t="shared" si="6"/>
        <v>123.09</v>
      </c>
      <c r="AP8" s="108">
        <f t="shared" si="7"/>
        <v>444.39959276018101</v>
      </c>
      <c r="AQ8" s="108">
        <f t="shared" si="18"/>
        <v>103.93035555555559</v>
      </c>
      <c r="AR8" s="108">
        <f t="shared" si="19"/>
        <v>120</v>
      </c>
      <c r="AS8" s="108">
        <f t="array" ref="AS8">_xlfn.IFS(S8=0,AL8,S8&lt;0,AL8/-S8,S8&gt;0,AL8/S8)</f>
        <v>381.18370968541035</v>
      </c>
      <c r="AT8" s="103">
        <f t="shared" si="22"/>
        <v>0.32027979634969966</v>
      </c>
      <c r="AU8" s="103">
        <f t="shared" si="23"/>
        <v>3.0967886074044224</v>
      </c>
      <c r="AV8" s="109"/>
      <c r="AW8" s="104">
        <f t="shared" si="10"/>
        <v>289318.43565122643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1"/>
        <v>62</v>
      </c>
      <c r="F9" s="101">
        <f>'Юнит 13'!F9</f>
        <v>41</v>
      </c>
      <c r="G9" s="101">
        <f>'Юнит 13'!G9</f>
        <v>9</v>
      </c>
      <c r="H9" s="101">
        <f>'Юнит 13'!H9</f>
        <v>12</v>
      </c>
      <c r="I9" s="101">
        <v>169.89</v>
      </c>
      <c r="J9" s="101">
        <f t="shared" si="0"/>
        <v>10533.179999999998</v>
      </c>
      <c r="K9" s="98">
        <f>'Юнит 13'!K9</f>
        <v>19</v>
      </c>
      <c r="L9" s="98">
        <f>'Юнит 10'!L9+'Юнит 11'!L9+'Юнит 12'!L9+'Юнит 13'!L9</f>
        <v>209</v>
      </c>
      <c r="M9" s="98">
        <v>1360</v>
      </c>
      <c r="N9" s="421">
        <v>0.66</v>
      </c>
      <c r="O9" s="429">
        <f t="shared" si="12"/>
        <v>0.55980861244019142</v>
      </c>
      <c r="P9" s="101">
        <f t="shared" si="21"/>
        <v>16.714285714285715</v>
      </c>
      <c r="Q9" s="98">
        <f>'Юнит 10'!Q9+'Юнит 11'!Q9+'Юнит 12'!Q9+'Юнит 13'!Q9</f>
        <v>120</v>
      </c>
      <c r="R9" s="98">
        <f>'Юнит 10'!R9+'Юнит 11'!R9+'Юнит 12'!R9+'Юнит 13'!R9</f>
        <v>-3</v>
      </c>
      <c r="S9" s="101">
        <f t="shared" si="13"/>
        <v>117</v>
      </c>
      <c r="T9" s="98">
        <f>'Юнит 10'!T9+'Юнит 11'!T9+'Юнит 12'!T9+'Юнит 13'!T9</f>
        <v>104250.45999999999</v>
      </c>
      <c r="U9" s="98">
        <f>'Юнит 10'!U9+'Юнит 11'!U9+'Юнит 12'!U9+'Юнит 13'!U9</f>
        <v>-2371</v>
      </c>
      <c r="V9" s="101">
        <f t="shared" si="14"/>
        <v>101879.45999999999</v>
      </c>
      <c r="W9" s="98">
        <f>'Юнит 10'!W9+'Юнит 11'!W9+'Юнит 12'!W9+'Юнит 13'!W9</f>
        <v>160980.74</v>
      </c>
      <c r="X9" s="98">
        <f>'Юнит 10'!X9+'Юнит 11'!X9+'Юнит 12'!X9+'Юнит 13'!X9</f>
        <v>-3802</v>
      </c>
      <c r="Y9" s="269">
        <f t="shared" si="2"/>
        <v>157178.74</v>
      </c>
      <c r="Z9" s="101">
        <f t="shared" si="15"/>
        <v>1875.9840000000002</v>
      </c>
      <c r="AA9" s="103">
        <f t="shared" si="3"/>
        <v>4.0932957125243127E-2</v>
      </c>
      <c r="AB9" s="101">
        <f t="shared" si="16"/>
        <v>19877.129999999997</v>
      </c>
      <c r="AC9" s="98">
        <f>'Юнит 10'!AC9+'Юнит 11'!AC9+'Юнит 12'!AC9+'Юнит 13'!AC9</f>
        <v>59236.54</v>
      </c>
      <c r="AD9" s="103">
        <f t="shared" si="4"/>
        <v>0.37687374259394119</v>
      </c>
      <c r="AE9" s="98">
        <f>'Юнит 10'!AE9+'Юнит 11'!AE9+'Юнит 12'!AE9+'Юнит 13'!AE9</f>
        <v>15974.62</v>
      </c>
      <c r="AF9" s="98">
        <f>'Юнит 10'!AF9+'Юнит 11'!AF9+'Юнит 12'!AF9+'Юнит 13'!AF9</f>
        <v>0</v>
      </c>
      <c r="AG9" s="98">
        <f>'Юнит 10'!AG9+'Юнит 11'!AG9+'Юнит 12'!AG9+'Юнит 13'!AG9</f>
        <v>0</v>
      </c>
      <c r="AH9" s="102"/>
      <c r="AI9" s="217">
        <f>'Юнит 10'!AI9+'Юнит 11'!AI9+'Юнит 12'!AI9+'Юнит 13'!AI9</f>
        <v>196.94732822224694</v>
      </c>
      <c r="AJ9" s="98">
        <f>'Юнит 10'!AJ9+'Юнит 11'!AJ9+'Юнит 12'!AJ9+'Юнит 13'!AJ9</f>
        <v>10</v>
      </c>
      <c r="AK9" s="458">
        <f t="shared" si="20"/>
        <v>1015.9686850652431</v>
      </c>
      <c r="AL9" s="105">
        <f t="shared" si="17"/>
        <v>60867.533986712486</v>
      </c>
      <c r="AM9" s="106"/>
      <c r="AN9" s="107">
        <f t="shared" si="5"/>
        <v>1343.4080341880342</v>
      </c>
      <c r="AO9" s="108">
        <f t="shared" si="6"/>
        <v>169.89</v>
      </c>
      <c r="AP9" s="108">
        <f t="shared" si="7"/>
        <v>506.29521367521369</v>
      </c>
      <c r="AQ9" s="108">
        <f t="shared" si="18"/>
        <v>133.12183333333334</v>
      </c>
      <c r="AR9" s="108">
        <f t="shared" si="19"/>
        <v>0</v>
      </c>
      <c r="AS9" s="108">
        <f t="array" ref="AS9">_xlfn.IFS(S9=0,AL9,S9&lt;0,AL9/-S9,S9&gt;0,AL9/S9)</f>
        <v>520.23533321976481</v>
      </c>
      <c r="AT9" s="103">
        <f t="shared" si="22"/>
        <v>0.38725042576822083</v>
      </c>
      <c r="AU9" s="103">
        <f t="shared" si="23"/>
        <v>3.0621892590485893</v>
      </c>
      <c r="AV9" s="109"/>
      <c r="AW9" s="104">
        <f t="shared" si="10"/>
        <v>32254.590659625417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1"/>
        <v>18</v>
      </c>
      <c r="F10" s="101">
        <f>'Юнит 13'!F10</f>
        <v>8</v>
      </c>
      <c r="G10" s="101">
        <f>'Юнит 13'!G10</f>
        <v>1</v>
      </c>
      <c r="H10" s="101">
        <f>'Юнит 13'!H10</f>
        <v>9</v>
      </c>
      <c r="I10" s="101">
        <v>169.89</v>
      </c>
      <c r="J10" s="101">
        <f t="shared" si="0"/>
        <v>3058.0199999999995</v>
      </c>
      <c r="K10" s="98">
        <f>'Юнит 13'!K10</f>
        <v>36</v>
      </c>
      <c r="L10" s="98">
        <f>'Юнит 10'!L10+'Юнит 11'!L10+'Юнит 12'!L10+'Юнит 13'!L10</f>
        <v>27</v>
      </c>
      <c r="M10" s="98">
        <v>1106</v>
      </c>
      <c r="N10" s="421">
        <v>0.45</v>
      </c>
      <c r="O10" s="429">
        <f t="shared" si="12"/>
        <v>0.29629629629629628</v>
      </c>
      <c r="P10" s="101">
        <f t="shared" si="21"/>
        <v>1.1428571428571428</v>
      </c>
      <c r="Q10" s="98">
        <f>'Юнит 10'!Q10+'Юнит 11'!Q10+'Юнит 12'!Q10+'Юнит 13'!Q10</f>
        <v>8</v>
      </c>
      <c r="R10" s="98">
        <f>'Юнит 10'!R10+'Юнит 11'!R10+'Юнит 12'!R10+'Юнит 13'!R10</f>
        <v>0</v>
      </c>
      <c r="S10" s="101">
        <f t="shared" si="13"/>
        <v>8</v>
      </c>
      <c r="T10" s="98">
        <f>'Юнит 10'!T10+'Юнит 11'!T10+'Юнит 12'!T10+'Юнит 13'!T10</f>
        <v>5920.8</v>
      </c>
      <c r="U10" s="98">
        <f>'Юнит 10'!U10+'Юнит 11'!U10+'Юнит 12'!U10+'Юнит 13'!U10</f>
        <v>0</v>
      </c>
      <c r="V10" s="101">
        <f t="shared" si="14"/>
        <v>5920.8</v>
      </c>
      <c r="W10" s="98">
        <f>'Юнит 10'!W10+'Юнит 11'!W10+'Юнит 12'!W10+'Юнит 13'!W10</f>
        <v>8939.89</v>
      </c>
      <c r="X10" s="98">
        <f>'Юнит 10'!X10+'Юнит 11'!X10+'Юнит 12'!X10+'Юнит 13'!X10</f>
        <v>0</v>
      </c>
      <c r="Y10" s="269">
        <f t="shared" si="2"/>
        <v>8939.89</v>
      </c>
      <c r="Z10" s="101">
        <f t="shared" si="15"/>
        <v>134.37899999999999</v>
      </c>
      <c r="AA10" s="103">
        <f t="shared" si="3"/>
        <v>2.3281528664397602E-3</v>
      </c>
      <c r="AB10" s="101">
        <f t="shared" si="16"/>
        <v>1359.12</v>
      </c>
      <c r="AC10" s="98">
        <f>'Юнит 10'!AC10+'Юнит 11'!AC10+'Юнит 12'!AC10+'Юнит 13'!AC10</f>
        <v>3395.1900000000005</v>
      </c>
      <c r="AD10" s="103">
        <f t="shared" si="4"/>
        <v>0.37977984069155224</v>
      </c>
      <c r="AE10" s="98">
        <f>'Юнит 10'!AE10+'Юнит 11'!AE10+'Юнит 12'!AE10+'Юнит 13'!AE10</f>
        <v>1674.0299999999997</v>
      </c>
      <c r="AF10" s="98">
        <f>'Юнит 10'!AF10+'Юнит 11'!AF10+'Юнит 12'!AF10+'Юнит 13'!AF10</f>
        <v>1000</v>
      </c>
      <c r="AG10" s="98">
        <f>'Юнит 10'!AG10+'Юнит 11'!AG10+'Юнит 12'!AG10+'Юнит 13'!AG10</f>
        <v>0</v>
      </c>
      <c r="AH10" s="102"/>
      <c r="AI10" s="217">
        <f>'Юнит 10'!AI10+'Юнит 11'!AI10+'Юнит 12'!AI10+'Юнит 13'!AI10</f>
        <v>54.198050241300322</v>
      </c>
      <c r="AJ10" s="98">
        <f>'Юнит 10'!AJ10+'Юнит 11'!AJ10+'Юнит 12'!AJ10+'Юнит 13'!AJ10</f>
        <v>0</v>
      </c>
      <c r="AK10" s="458">
        <f t="shared" si="20"/>
        <v>57.78547587242344</v>
      </c>
      <c r="AL10" s="105">
        <f t="shared" si="17"/>
        <v>1399.5664738862756</v>
      </c>
      <c r="AM10" s="106"/>
      <c r="AN10" s="107">
        <f t="shared" si="5"/>
        <v>1117.4862499999999</v>
      </c>
      <c r="AO10" s="108">
        <f t="shared" si="6"/>
        <v>169.89</v>
      </c>
      <c r="AP10" s="108">
        <f t="shared" si="7"/>
        <v>424.39875000000006</v>
      </c>
      <c r="AQ10" s="108">
        <f t="shared" si="18"/>
        <v>209.25374999999997</v>
      </c>
      <c r="AR10" s="108">
        <f t="shared" si="19"/>
        <v>125</v>
      </c>
      <c r="AS10" s="108">
        <f t="array" ref="AS10">_xlfn.IFS(S10=0,AL10,S10&lt;0,AL10/-S10,S10&gt;0,AL10/S10)</f>
        <v>174.94580923578445</v>
      </c>
      <c r="AT10" s="103">
        <f t="shared" si="22"/>
        <v>0.15655298598598816</v>
      </c>
      <c r="AU10" s="103">
        <f t="shared" si="23"/>
        <v>1.0297593103524896</v>
      </c>
      <c r="AV10" s="109"/>
      <c r="AW10" s="104">
        <f t="shared" si="10"/>
        <v>3149.0245662441203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1"/>
        <v>16</v>
      </c>
      <c r="F11" s="101">
        <f>'Юнит 13'!F11</f>
        <v>6</v>
      </c>
      <c r="G11" s="101">
        <f>'Юнит 13'!G11</f>
        <v>2</v>
      </c>
      <c r="H11" s="101">
        <f>'Юнит 13'!H11</f>
        <v>8</v>
      </c>
      <c r="I11" s="101">
        <v>169.89</v>
      </c>
      <c r="J11" s="101">
        <f t="shared" si="0"/>
        <v>2718.24</v>
      </c>
      <c r="K11" s="98">
        <f>'Юнит 13'!K11</f>
        <v>26</v>
      </c>
      <c r="L11" s="98">
        <f>'Юнит 10'!L11+'Юнит 11'!L11+'Юнит 12'!L11+'Юнит 13'!L11</f>
        <v>37</v>
      </c>
      <c r="M11" s="98">
        <v>1038</v>
      </c>
      <c r="N11" s="421">
        <v>0.71</v>
      </c>
      <c r="O11" s="429">
        <f t="shared" si="12"/>
        <v>0.56756756756756754</v>
      </c>
      <c r="P11" s="101">
        <f t="shared" si="21"/>
        <v>3</v>
      </c>
      <c r="Q11" s="98">
        <f>'Юнит 10'!Q11+'Юнит 11'!Q11+'Юнит 12'!Q11+'Юнит 13'!Q11</f>
        <v>21</v>
      </c>
      <c r="R11" s="98">
        <f>'Юнит 10'!R11+'Юнит 11'!R11+'Юнит 12'!R11+'Юнит 13'!R11</f>
        <v>0</v>
      </c>
      <c r="S11" s="101">
        <f t="shared" si="13"/>
        <v>21</v>
      </c>
      <c r="T11" s="98">
        <f>'Юнит 10'!T11+'Юнит 11'!T11+'Юнит 12'!T11+'Юнит 13'!T11</f>
        <v>14307.92</v>
      </c>
      <c r="U11" s="98">
        <f>'Юнит 10'!U11+'Юнит 11'!U11+'Юнит 12'!U11+'Юнит 13'!U11</f>
        <v>0</v>
      </c>
      <c r="V11" s="101">
        <f t="shared" si="14"/>
        <v>14307.92</v>
      </c>
      <c r="W11" s="98">
        <f>'Юнит 10'!W11+'Юнит 11'!W11+'Юнит 12'!W11+'Юнит 13'!W11</f>
        <v>22080.46</v>
      </c>
      <c r="X11" s="98">
        <f>'Юнит 10'!X11+'Юнит 11'!X11+'Юнит 12'!X11+'Юнит 13'!X11</f>
        <v>0</v>
      </c>
      <c r="Y11" s="269">
        <f t="shared" si="2"/>
        <v>22080.46</v>
      </c>
      <c r="Z11" s="101">
        <f t="shared" si="15"/>
        <v>272.68259999999998</v>
      </c>
      <c r="AA11" s="103">
        <f t="shared" si="3"/>
        <v>5.7502593702280979E-3</v>
      </c>
      <c r="AB11" s="101">
        <f t="shared" si="16"/>
        <v>3567.6899999999996</v>
      </c>
      <c r="AC11" s="98">
        <f>'Юнит 10'!AC11+'Юнит 11'!AC11+'Юнит 12'!AC11+'Юнит 13'!AC11</f>
        <v>8330.4</v>
      </c>
      <c r="AD11" s="103">
        <f t="shared" si="4"/>
        <v>0.37727474880505207</v>
      </c>
      <c r="AE11" s="98">
        <f>'Юнит 10'!AE11+'Юнит 11'!AE11+'Юнит 12'!AE11+'Юнит 13'!AE11</f>
        <v>2459.2199999999998</v>
      </c>
      <c r="AF11" s="98">
        <f>'Юнит 10'!AF11+'Юнит 11'!AF11+'Юнит 12'!AF11+'Юнит 13'!AF11</f>
        <v>0</v>
      </c>
      <c r="AG11" s="98">
        <f>'Юнит 10'!AG11+'Юнит 11'!AG11+'Юнит 12'!AG11+'Юнит 13'!AG11</f>
        <v>0</v>
      </c>
      <c r="AH11" s="102"/>
      <c r="AI11" s="217">
        <f>'Юнит 10'!AI11+'Юнит 11'!AI11+'Юнит 12'!AI11+'Юнит 13'!AI11</f>
        <v>64.497261653544641</v>
      </c>
      <c r="AJ11" s="98">
        <f>'Юнит 10'!AJ11+'Юнит 11'!AJ11+'Юнит 12'!AJ11+'Юнит 13'!AJ11</f>
        <v>0</v>
      </c>
      <c r="AK11" s="458">
        <f t="shared" si="20"/>
        <v>142.72322014946616</v>
      </c>
      <c r="AL11" s="105">
        <f t="shared" si="17"/>
        <v>7515.929518196991</v>
      </c>
      <c r="AM11" s="106"/>
      <c r="AN11" s="107">
        <f t="shared" si="5"/>
        <v>1051.4504761904761</v>
      </c>
      <c r="AO11" s="108">
        <f t="shared" si="6"/>
        <v>169.89</v>
      </c>
      <c r="AP11" s="108">
        <f t="shared" si="7"/>
        <v>396.68571428571425</v>
      </c>
      <c r="AQ11" s="108">
        <f t="shared" si="18"/>
        <v>117.10571428571427</v>
      </c>
      <c r="AR11" s="108">
        <f t="shared" si="19"/>
        <v>0</v>
      </c>
      <c r="AS11" s="108">
        <f t="array" ref="AS11">_xlfn.IFS(S11=0,AL11,S11&lt;0,AL11/-S11,S11&gt;0,AL11/S11)</f>
        <v>357.90140562842817</v>
      </c>
      <c r="AT11" s="103">
        <f t="shared" si="22"/>
        <v>0.34038826719176102</v>
      </c>
      <c r="AU11" s="103">
        <f t="shared" si="23"/>
        <v>2.1066655225641782</v>
      </c>
      <c r="AV11" s="109"/>
      <c r="AW11" s="104">
        <f t="shared" si="10"/>
        <v>5726.4224900548506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1"/>
        <v>2</v>
      </c>
      <c r="F12" s="101">
        <f>'Юнит 13'!F12</f>
        <v>1</v>
      </c>
      <c r="G12" s="101">
        <f>'Юнит 13'!G12</f>
        <v>0</v>
      </c>
      <c r="H12" s="101">
        <f>'Юнит 13'!H12</f>
        <v>1</v>
      </c>
      <c r="I12" s="101">
        <v>169.89</v>
      </c>
      <c r="J12" s="101">
        <f t="shared" si="0"/>
        <v>339.78</v>
      </c>
      <c r="K12" s="98">
        <f>'Юнит 13'!K12</f>
        <v>12</v>
      </c>
      <c r="L12" s="98">
        <f>'Юнит 10'!L12+'Юнит 11'!L12+'Юнит 12'!L12+'Юнит 13'!L12</f>
        <v>37</v>
      </c>
      <c r="M12" s="98">
        <v>1100</v>
      </c>
      <c r="N12" s="421">
        <v>0.65</v>
      </c>
      <c r="O12" s="429">
        <f t="shared" si="12"/>
        <v>0.70270270270270274</v>
      </c>
      <c r="P12" s="101">
        <f t="shared" si="21"/>
        <v>3.7142857142857144</v>
      </c>
      <c r="Q12" s="98">
        <f>'Юнит 10'!Q12+'Юнит 11'!Q12+'Юнит 12'!Q12+'Юнит 13'!Q12</f>
        <v>27</v>
      </c>
      <c r="R12" s="98">
        <f>'Юнит 10'!R12+'Юнит 11'!R12+'Юнит 12'!R12+'Юнит 13'!R12</f>
        <v>-1</v>
      </c>
      <c r="S12" s="101">
        <f t="shared" si="13"/>
        <v>26</v>
      </c>
      <c r="T12" s="98">
        <f>'Юнит 10'!T12+'Юнит 11'!T12+'Юнит 12'!T12+'Юнит 13'!T12</f>
        <v>19490.43</v>
      </c>
      <c r="U12" s="98">
        <f>'Юнит 10'!U12+'Юнит 11'!U12+'Юнит 12'!U12+'Юнит 13'!U12</f>
        <v>-693</v>
      </c>
      <c r="V12" s="101">
        <f t="shared" si="14"/>
        <v>18797.43</v>
      </c>
      <c r="W12" s="98">
        <f>'Юнит 10'!W12+'Юнит 11'!W12+'Юнит 12'!W12+'Юнит 13'!W12</f>
        <v>30141.53</v>
      </c>
      <c r="X12" s="98">
        <f>'Юнит 10'!X12+'Юнит 11'!X12+'Юнит 12'!X12+'Юнит 13'!X12</f>
        <v>-1110</v>
      </c>
      <c r="Y12" s="269">
        <f t="shared" si="2"/>
        <v>29031.53</v>
      </c>
      <c r="Z12" s="101">
        <f t="shared" si="15"/>
        <v>264.55</v>
      </c>
      <c r="AA12" s="103">
        <f t="shared" si="3"/>
        <v>7.5604777896184283E-3</v>
      </c>
      <c r="AB12" s="101">
        <f t="shared" si="16"/>
        <v>4417.1399999999994</v>
      </c>
      <c r="AC12" s="98">
        <f>'Юнит 10'!AC12+'Юнит 11'!AC12+'Юнит 12'!AC12+'Юнит 13'!AC12</f>
        <v>10887.939999999999</v>
      </c>
      <c r="AD12" s="103">
        <f t="shared" si="4"/>
        <v>0.37503844957534099</v>
      </c>
      <c r="AE12" s="98">
        <f>'Юнит 10'!AE12+'Юнит 11'!AE12+'Юнит 12'!AE12+'Юнит 13'!AE12</f>
        <v>3451.0400000000009</v>
      </c>
      <c r="AF12" s="98">
        <f>'Юнит 10'!AF12+'Юнит 11'!AF12+'Юнит 12'!AF12+'Юнит 13'!AF12</f>
        <v>0</v>
      </c>
      <c r="AG12" s="98">
        <f>'Юнит 10'!AG12+'Юнит 11'!AG12+'Юнит 12'!AG12+'Юнит 13'!AG12</f>
        <v>0</v>
      </c>
      <c r="AH12" s="102"/>
      <c r="AI12" s="217">
        <f>'Юнит 10'!AI12+'Юнит 11'!AI12+'Юнит 12'!AI12+'Юнит 13'!AI12</f>
        <v>7.435168950355628</v>
      </c>
      <c r="AJ12" s="98">
        <f>'Юнит 10'!AJ12+'Юнит 11'!AJ12+'Юнит 12'!AJ12+'Юнит 13'!AJ12</f>
        <v>20</v>
      </c>
      <c r="AK12" s="458">
        <f t="shared" si="20"/>
        <v>187.65340248644415</v>
      </c>
      <c r="AL12" s="105">
        <f t="shared" si="17"/>
        <v>10060.321428563198</v>
      </c>
      <c r="AM12" s="106"/>
      <c r="AN12" s="107">
        <f t="shared" si="5"/>
        <v>1116.5973076923076</v>
      </c>
      <c r="AO12" s="108">
        <f t="shared" si="6"/>
        <v>169.89</v>
      </c>
      <c r="AP12" s="108">
        <f t="shared" si="7"/>
        <v>418.76692307692304</v>
      </c>
      <c r="AQ12" s="108">
        <f t="shared" si="18"/>
        <v>127.81629629629633</v>
      </c>
      <c r="AR12" s="108">
        <f t="shared" si="19"/>
        <v>0</v>
      </c>
      <c r="AS12" s="108">
        <f t="array" ref="AS12">_xlfn.IFS(S12=0,AL12,S12&lt;0,AL12/-S12,S12&gt;0,AL12/S12)</f>
        <v>386.93543956012303</v>
      </c>
      <c r="AT12" s="103">
        <f t="shared" si="22"/>
        <v>0.34653087276361938</v>
      </c>
      <c r="AU12" s="103">
        <f t="shared" si="23"/>
        <v>2.2775645391731301</v>
      </c>
      <c r="AV12" s="109"/>
      <c r="AW12" s="104">
        <f t="shared" si="10"/>
        <v>773.87087912024606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1"/>
        <v>0</v>
      </c>
      <c r="F13" s="101">
        <f>'Юнит 13'!F13</f>
        <v>0</v>
      </c>
      <c r="G13" s="101">
        <f>'Юнит 13'!G13</f>
        <v>0</v>
      </c>
      <c r="H13" s="101">
        <f>'Юнит 13'!H13</f>
        <v>0</v>
      </c>
      <c r="I13" s="101">
        <v>169.89</v>
      </c>
      <c r="J13" s="101">
        <f t="shared" si="0"/>
        <v>0</v>
      </c>
      <c r="K13" s="98">
        <f>'Юнит 13'!K13</f>
        <v>7</v>
      </c>
      <c r="L13" s="98">
        <f>'Юнит 10'!L13+'Юнит 11'!L13+'Юнит 12'!L13+'Юнит 13'!L13</f>
        <v>3</v>
      </c>
      <c r="M13" s="98">
        <v>1138</v>
      </c>
      <c r="N13" s="421">
        <v>1</v>
      </c>
      <c r="O13" s="429">
        <f t="shared" si="12"/>
        <v>1.3333333333333333</v>
      </c>
      <c r="P13" s="101">
        <f t="shared" si="21"/>
        <v>0.5714285714285714</v>
      </c>
      <c r="Q13" s="98">
        <f>'Юнит 10'!Q13+'Юнит 11'!Q13+'Юнит 12'!Q13+'Юнит 13'!Q13</f>
        <v>4</v>
      </c>
      <c r="R13" s="98">
        <f>'Юнит 10'!R13+'Юнит 11'!R13+'Юнит 12'!R13+'Юнит 13'!R13</f>
        <v>0</v>
      </c>
      <c r="S13" s="101">
        <f t="shared" si="13"/>
        <v>4</v>
      </c>
      <c r="T13" s="98">
        <f>'Юнит 10'!T13+'Юнит 11'!T13+'Юнит 12'!T13+'Юнит 13'!T13</f>
        <v>2943</v>
      </c>
      <c r="U13" s="98">
        <f>'Юнит 10'!U13+'Юнит 11'!U13+'Юнит 12'!U13+'Юнит 13'!U13</f>
        <v>0</v>
      </c>
      <c r="V13" s="101">
        <f t="shared" si="14"/>
        <v>2943</v>
      </c>
      <c r="W13" s="98">
        <f>'Юнит 10'!W13+'Юнит 11'!W13+'Юнит 12'!W13+'Юнит 13'!W13</f>
        <v>4552</v>
      </c>
      <c r="X13" s="98">
        <f>'Юнит 10'!X13+'Юнит 11'!X13+'Юнит 12'!X13+'Юнит 13'!X13</f>
        <v>0</v>
      </c>
      <c r="Y13" s="269">
        <f t="shared" si="2"/>
        <v>4552</v>
      </c>
      <c r="Z13" s="101">
        <f t="shared" si="15"/>
        <v>34.14</v>
      </c>
      <c r="AA13" s="103">
        <f t="shared" si="3"/>
        <v>1.1854454415025004E-3</v>
      </c>
      <c r="AB13" s="101">
        <f t="shared" si="16"/>
        <v>679.56</v>
      </c>
      <c r="AC13" s="98">
        <f>'Юнит 10'!AC13+'Юнит 11'!AC13+'Юнит 12'!AC13+'Юнит 13'!AC13</f>
        <v>1695.97</v>
      </c>
      <c r="AD13" s="103">
        <f t="shared" si="4"/>
        <v>0.37257688927943761</v>
      </c>
      <c r="AE13" s="98">
        <f>'Юнит 10'!AE13+'Юнит 11'!AE13+'Юнит 12'!AE13+'Юнит 13'!AE13</f>
        <v>240.73000000000002</v>
      </c>
      <c r="AF13" s="98">
        <f>'Юнит 10'!AF13+'Юнит 11'!AF13+'Юнит 12'!AF13+'Юнит 13'!AF13</f>
        <v>0</v>
      </c>
      <c r="AG13" s="98">
        <f>'Юнит 10'!AG13+'Юнит 11'!AG13+'Юнит 12'!AG13+'Юнит 13'!AG13</f>
        <v>0</v>
      </c>
      <c r="AH13" s="102"/>
      <c r="AI13" s="217">
        <f>'Юнит 10'!AI13+'Юнит 11'!AI13+'Юнит 12'!AI13+'Юнит 13'!AI13</f>
        <v>0.96654287024300789</v>
      </c>
      <c r="AJ13" s="98">
        <f>'Юнит 10'!AJ13+'Юнит 11'!AJ13+'Юнит 12'!AJ13+'Юнит 13'!AJ13</f>
        <v>0</v>
      </c>
      <c r="AK13" s="458">
        <f t="shared" si="20"/>
        <v>29.423123346178926</v>
      </c>
      <c r="AL13" s="105">
        <f t="shared" si="17"/>
        <v>1905.3503337835782</v>
      </c>
      <c r="AM13" s="106"/>
      <c r="AN13" s="107">
        <f t="shared" si="5"/>
        <v>1138</v>
      </c>
      <c r="AO13" s="108">
        <f t="shared" si="6"/>
        <v>169.89</v>
      </c>
      <c r="AP13" s="108">
        <f t="shared" si="7"/>
        <v>423.99250000000001</v>
      </c>
      <c r="AQ13" s="108">
        <f t="shared" si="18"/>
        <v>60.182500000000005</v>
      </c>
      <c r="AR13" s="108">
        <f t="shared" si="19"/>
        <v>0</v>
      </c>
      <c r="AS13" s="108">
        <f t="array" ref="AS13">_xlfn.IFS(S13=0,AL13,S13&lt;0,AL13/-S13,S13&gt;0,AL13/S13)</f>
        <v>476.33758344589455</v>
      </c>
      <c r="AT13" s="103">
        <f t="shared" si="22"/>
        <v>0.4185743264023678</v>
      </c>
      <c r="AU13" s="103">
        <f t="shared" si="23"/>
        <v>2.8038000085107693</v>
      </c>
      <c r="AV13" s="109"/>
      <c r="AW13" s="104">
        <f t="shared" si="10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1"/>
        <v>33</v>
      </c>
      <c r="F14" s="101">
        <f>'Юнит 13'!F14</f>
        <v>3</v>
      </c>
      <c r="G14" s="101">
        <f>'Юнит 13'!G14</f>
        <v>3</v>
      </c>
      <c r="H14" s="101">
        <f>'Юнит 13'!H14</f>
        <v>27</v>
      </c>
      <c r="I14" s="101">
        <v>169.89</v>
      </c>
      <c r="J14" s="101">
        <f t="shared" si="0"/>
        <v>5606.37</v>
      </c>
      <c r="K14" s="98">
        <f>'Юнит 13'!K14</f>
        <v>47</v>
      </c>
      <c r="L14" s="98">
        <f>'Юнит 10'!L14+'Юнит 11'!L14+'Юнит 12'!L14+'Юнит 13'!L14</f>
        <v>38</v>
      </c>
      <c r="M14" s="98">
        <v>1172</v>
      </c>
      <c r="N14" s="421">
        <v>0.51</v>
      </c>
      <c r="O14" s="429">
        <f t="shared" si="12"/>
        <v>0.5</v>
      </c>
      <c r="P14" s="101">
        <f t="shared" si="21"/>
        <v>2.7142857142857144</v>
      </c>
      <c r="Q14" s="98">
        <f>'Юнит 10'!Q14+'Юнит 11'!Q14+'Юнит 12'!Q14+'Юнит 13'!Q14</f>
        <v>20</v>
      </c>
      <c r="R14" s="98">
        <f>'Юнит 10'!R14+'Юнит 11'!R14+'Юнит 12'!R14+'Юнит 13'!R14</f>
        <v>-1</v>
      </c>
      <c r="S14" s="101">
        <f t="shared" si="13"/>
        <v>19</v>
      </c>
      <c r="T14" s="98">
        <f>'Юнит 10'!T14+'Юнит 11'!T14+'Юнит 12'!T14+'Юнит 13'!T14</f>
        <v>15735.51</v>
      </c>
      <c r="U14" s="98">
        <f>'Юнит 10'!U14+'Юнит 11'!U14+'Юнит 12'!U14+'Юнит 13'!U14</f>
        <v>-813</v>
      </c>
      <c r="V14" s="101">
        <f t="shared" si="14"/>
        <v>14922.51</v>
      </c>
      <c r="W14" s="98">
        <f>'Юнит 10'!W14+'Юнит 11'!W14+'Юнит 12'!W14+'Юнит 13'!W14</f>
        <v>23576.07</v>
      </c>
      <c r="X14" s="98">
        <f>'Юнит 10'!X14+'Юнит 11'!X14+'Юнит 12'!X14+'Юнит 13'!X14</f>
        <v>-1232</v>
      </c>
      <c r="Y14" s="269">
        <f t="shared" si="2"/>
        <v>22344.07</v>
      </c>
      <c r="Z14" s="101">
        <f t="shared" si="15"/>
        <v>227.1336</v>
      </c>
      <c r="AA14" s="103">
        <f t="shared" si="3"/>
        <v>5.8189094741021036E-3</v>
      </c>
      <c r="AB14" s="101">
        <f t="shared" si="16"/>
        <v>3227.91</v>
      </c>
      <c r="AC14" s="98">
        <f>'Юнит 10'!AC14+'Юнит 11'!AC14+'Юнит 12'!AC14+'Юнит 13'!AC14</f>
        <v>8345.7400000000016</v>
      </c>
      <c r="AD14" s="103">
        <f t="shared" si="4"/>
        <v>0.37351028706945522</v>
      </c>
      <c r="AE14" s="98">
        <f>'Юнит 10'!AE14+'Юнит 11'!AE14+'Юнит 12'!AE14+'Юнит 13'!AE14</f>
        <v>3273.02</v>
      </c>
      <c r="AF14" s="98">
        <f>'Юнит 10'!AF14+'Юнит 11'!AF14+'Юнит 12'!AF14+'Юнит 13'!AF14</f>
        <v>0</v>
      </c>
      <c r="AG14" s="98">
        <f>'Юнит 10'!AG14+'Юнит 11'!AG14+'Юнит 12'!AG14+'Юнит 13'!AG14</f>
        <v>0</v>
      </c>
      <c r="AH14" s="102"/>
      <c r="AI14" s="217">
        <f>'Юнит 10'!AI14+'Юнит 11'!AI14+'Юнит 12'!AI14+'Юнит 13'!AI14</f>
        <v>110.96356703795828</v>
      </c>
      <c r="AJ14" s="98">
        <f>'Юнит 10'!AJ14+'Юнит 11'!AJ14+'Юнит 12'!AJ14+'Юнит 13'!AJ14</f>
        <v>0</v>
      </c>
      <c r="AK14" s="458">
        <f t="shared" si="20"/>
        <v>144.42713700915118</v>
      </c>
      <c r="AL14" s="105">
        <f t="shared" si="17"/>
        <v>7242.0092959528884</v>
      </c>
      <c r="AM14" s="106"/>
      <c r="AN14" s="107">
        <f t="shared" si="5"/>
        <v>1176.0036842105262</v>
      </c>
      <c r="AO14" s="108">
        <f t="shared" si="6"/>
        <v>169.89</v>
      </c>
      <c r="AP14" s="108">
        <f t="shared" si="7"/>
        <v>439.24947368421061</v>
      </c>
      <c r="AQ14" s="108">
        <f t="shared" si="18"/>
        <v>163.65100000000001</v>
      </c>
      <c r="AR14" s="108">
        <f t="shared" si="19"/>
        <v>0</v>
      </c>
      <c r="AS14" s="108">
        <f t="array" ref="AS14">_xlfn.IFS(S14=0,AL14,S14&lt;0,AL14/-S14,S14&gt;0,AL14/S14)</f>
        <v>381.15838399752045</v>
      </c>
      <c r="AT14" s="103">
        <f t="shared" si="22"/>
        <v>0.32411325671432684</v>
      </c>
      <c r="AU14" s="103">
        <f t="shared" si="23"/>
        <v>2.2435598563630612</v>
      </c>
      <c r="AV14" s="109"/>
      <c r="AW14" s="104">
        <f t="shared" si="10"/>
        <v>12578.226671918175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1"/>
        <v>9</v>
      </c>
      <c r="F15" s="101">
        <f>'Юнит 13'!F15</f>
        <v>5</v>
      </c>
      <c r="G15" s="101">
        <f>'Юнит 13'!G15</f>
        <v>4</v>
      </c>
      <c r="H15" s="101">
        <f>'Юнит 13'!H15</f>
        <v>0</v>
      </c>
      <c r="I15" s="101">
        <v>169.89</v>
      </c>
      <c r="J15" s="101">
        <f t="shared" si="0"/>
        <v>1529.0099999999998</v>
      </c>
      <c r="K15" s="98">
        <f>'Юнит 13'!K15</f>
        <v>14</v>
      </c>
      <c r="L15" s="98">
        <f>'Юнит 10'!L15+'Юнит 11'!L15+'Юнит 12'!L15+'Юнит 13'!L15</f>
        <v>45</v>
      </c>
      <c r="M15" s="98">
        <v>1121</v>
      </c>
      <c r="N15" s="421">
        <v>0.48</v>
      </c>
      <c r="O15" s="429">
        <f t="shared" si="12"/>
        <v>0.44444444444444442</v>
      </c>
      <c r="P15" s="101">
        <f t="shared" si="21"/>
        <v>2.8571428571428572</v>
      </c>
      <c r="Q15" s="98">
        <f>'Юнит 10'!Q15+'Юнит 11'!Q15+'Юнит 12'!Q15+'Юнит 13'!Q15</f>
        <v>20</v>
      </c>
      <c r="R15" s="98">
        <f>'Юнит 10'!R15+'Юнит 11'!R15+'Юнит 12'!R15+'Юнит 13'!R15</f>
        <v>0</v>
      </c>
      <c r="S15" s="101">
        <f t="shared" si="13"/>
        <v>20</v>
      </c>
      <c r="T15" s="98">
        <f>'Юнит 10'!T15+'Юнит 11'!T15+'Юнит 12'!T15+'Юнит 13'!T15</f>
        <v>14631.57</v>
      </c>
      <c r="U15" s="98">
        <f>'Юнит 10'!U15+'Юнит 11'!U15+'Юнит 12'!U15+'Юнит 13'!U15</f>
        <v>0</v>
      </c>
      <c r="V15" s="101">
        <f t="shared" si="14"/>
        <v>14631.57</v>
      </c>
      <c r="W15" s="98">
        <f>'Юнит 10'!W15+'Юнит 11'!W15+'Юнит 12'!W15+'Юнит 13'!W15</f>
        <v>22511.91</v>
      </c>
      <c r="X15" s="98">
        <f>'Юнит 10'!X15+'Юнит 11'!X15+'Юнит 12'!X15+'Юнит 13'!X15</f>
        <v>0</v>
      </c>
      <c r="Y15" s="269">
        <f t="shared" si="2"/>
        <v>22511.91</v>
      </c>
      <c r="Z15" s="101">
        <f t="shared" si="15"/>
        <v>242.136</v>
      </c>
      <c r="AA15" s="103">
        <f t="shared" si="3"/>
        <v>5.8626188684126881E-3</v>
      </c>
      <c r="AB15" s="101">
        <f t="shared" si="16"/>
        <v>3397.7999999999997</v>
      </c>
      <c r="AC15" s="98">
        <f>'Юнит 10'!AC15+'Юнит 11'!AC15+'Юнит 12'!AC15+'Юнит 13'!AC15</f>
        <v>8505.0399999999991</v>
      </c>
      <c r="AD15" s="103">
        <f t="shared" si="4"/>
        <v>0.3778017946944528</v>
      </c>
      <c r="AE15" s="98">
        <f>'Юнит 10'!AE15+'Юнит 11'!AE15+'Юнит 12'!AE15+'Юнит 13'!AE15</f>
        <v>3689.8</v>
      </c>
      <c r="AF15" s="98">
        <f>'Юнит 10'!AF15+'Юнит 11'!AF15+'Юнит 12'!AF15+'Юнит 13'!AF15</f>
        <v>0</v>
      </c>
      <c r="AG15" s="98">
        <f>'Юнит 10'!AG15+'Юнит 11'!AG15+'Юнит 12'!AG15+'Юнит 13'!AG15</f>
        <v>0</v>
      </c>
      <c r="AH15" s="102"/>
      <c r="AI15" s="217">
        <f>'Юнит 10'!AI15+'Юнит 11'!AI15+'Юнит 12'!AI15+'Юнит 13'!AI15</f>
        <v>24.796466852350669</v>
      </c>
      <c r="AJ15" s="98">
        <f>'Юнит 10'!AJ15+'Юнит 11'!AJ15+'Юнит 12'!AJ15+'Юнит 13'!AJ15</f>
        <v>0</v>
      </c>
      <c r="AK15" s="458">
        <f t="shared" si="20"/>
        <v>145.5120177258521</v>
      </c>
      <c r="AL15" s="105">
        <f t="shared" si="17"/>
        <v>6748.9615154217981</v>
      </c>
      <c r="AM15" s="106"/>
      <c r="AN15" s="107">
        <f t="shared" si="5"/>
        <v>1125.5954999999999</v>
      </c>
      <c r="AO15" s="108">
        <f t="shared" si="6"/>
        <v>169.89</v>
      </c>
      <c r="AP15" s="108">
        <f t="shared" si="7"/>
        <v>425.25199999999995</v>
      </c>
      <c r="AQ15" s="108">
        <f t="shared" si="18"/>
        <v>184.49</v>
      </c>
      <c r="AR15" s="108">
        <f t="shared" si="19"/>
        <v>0</v>
      </c>
      <c r="AS15" s="108">
        <f t="array" ref="AS15">_xlfn.IFS(S15=0,AL15,S15&lt;0,AL15/-S15,S15&gt;0,AL15/S15)</f>
        <v>337.44807577108992</v>
      </c>
      <c r="AT15" s="103">
        <f t="shared" si="22"/>
        <v>0.29979515356190561</v>
      </c>
      <c r="AU15" s="103">
        <f t="shared" si="23"/>
        <v>1.9862739170703982</v>
      </c>
      <c r="AV15" s="109"/>
      <c r="AW15" s="104">
        <f t="shared" si="10"/>
        <v>3037.0326819398092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1"/>
        <v>148</v>
      </c>
      <c r="F16" s="101">
        <f>'Юнит 13'!F16</f>
        <v>33</v>
      </c>
      <c r="G16" s="101">
        <f>'Юнит 13'!G16</f>
        <v>9</v>
      </c>
      <c r="H16" s="101">
        <f>'Юнит 13'!H16</f>
        <v>106</v>
      </c>
      <c r="I16" s="101">
        <v>169.89</v>
      </c>
      <c r="J16" s="101">
        <f t="shared" si="0"/>
        <v>25143.719999999998</v>
      </c>
      <c r="K16" s="98">
        <f>'Юнит 13'!K16</f>
        <v>5</v>
      </c>
      <c r="L16" s="98">
        <f>'Юнит 10'!L16+'Юнит 11'!L16+'Юнит 12'!L16+'Юнит 13'!L16</f>
        <v>168</v>
      </c>
      <c r="M16" s="98">
        <v>1292</v>
      </c>
      <c r="N16" s="421">
        <v>0.48</v>
      </c>
      <c r="O16" s="429">
        <f t="shared" si="12"/>
        <v>0.4107142857142857</v>
      </c>
      <c r="P16" s="101">
        <f t="shared" si="21"/>
        <v>9.8571428571428577</v>
      </c>
      <c r="Q16" s="98">
        <f>'Юнит 10'!Q16+'Юнит 11'!Q16+'Юнит 12'!Q16+'Юнит 13'!Q16</f>
        <v>70</v>
      </c>
      <c r="R16" s="98">
        <f>'Юнит 10'!R16+'Юнит 11'!R16+'Юнит 12'!R16+'Юнит 13'!R16</f>
        <v>-1</v>
      </c>
      <c r="S16" s="101">
        <f t="shared" si="13"/>
        <v>69</v>
      </c>
      <c r="T16" s="98">
        <f>'Юнит 10'!T16+'Юнит 11'!T16+'Юнит 12'!T16+'Юнит 13'!T16</f>
        <v>61456.55</v>
      </c>
      <c r="U16" s="98">
        <f>'Юнит 10'!U16+'Юнит 11'!U16+'Юнит 12'!U16+'Юнит 13'!U16</f>
        <v>-782</v>
      </c>
      <c r="V16" s="101">
        <f t="shared" si="14"/>
        <v>60674.55</v>
      </c>
      <c r="W16" s="98">
        <f>'Юнит 10'!W16+'Юнит 11'!W16+'Юнит 12'!W16+'Юнит 13'!W16</f>
        <v>89807.959999999992</v>
      </c>
      <c r="X16" s="98">
        <f>'Юнит 10'!X16+'Юнит 11'!X16+'Юнит 12'!X16+'Юнит 13'!X16</f>
        <v>-1224</v>
      </c>
      <c r="Y16" s="269">
        <f t="shared" si="2"/>
        <v>88583.959999999992</v>
      </c>
      <c r="Z16" s="101">
        <f t="shared" si="15"/>
        <v>1041.8688</v>
      </c>
      <c r="AA16" s="103">
        <f t="shared" si="3"/>
        <v>2.3069299554534232E-2</v>
      </c>
      <c r="AB16" s="101">
        <f t="shared" si="16"/>
        <v>11722.41</v>
      </c>
      <c r="AC16" s="98">
        <f>'Юнит 10'!AC16+'Юнит 11'!AC16+'Юнит 12'!AC16+'Юнит 13'!AC16</f>
        <v>33462.990000000005</v>
      </c>
      <c r="AD16" s="103">
        <f t="shared" si="4"/>
        <v>0.37775450544319772</v>
      </c>
      <c r="AE16" s="98">
        <f>'Юнит 10'!AE16+'Юнит 11'!AE16+'Юнит 12'!AE16+'Юнит 13'!AE16</f>
        <v>10682.610000000004</v>
      </c>
      <c r="AF16" s="98">
        <f>'Юнит 10'!AF16+'Юнит 11'!AF16+'Юнит 12'!AF16+'Юнит 13'!AF16</f>
        <v>21572</v>
      </c>
      <c r="AG16" s="98">
        <f>'Юнит 10'!AG16+'Юнит 11'!AG16+'Юнит 12'!AG16+'Юнит 13'!AG16</f>
        <v>0</v>
      </c>
      <c r="AH16" s="102"/>
      <c r="AI16" s="217">
        <f>'Юнит 10'!AI16+'Юнит 11'!AI16+'Юнит 12'!AI16+'Юнит 13'!AI16</f>
        <v>111.10364812799907</v>
      </c>
      <c r="AJ16" s="98">
        <f>'Юнит 10'!AJ16+'Юнит 11'!AJ16+'Юнит 12'!AJ16+'Юнит 13'!AJ16</f>
        <v>0</v>
      </c>
      <c r="AK16" s="458">
        <f t="shared" si="20"/>
        <v>572.5871664264015</v>
      </c>
      <c r="AL16" s="105">
        <f t="shared" si="17"/>
        <v>10460.259185445579</v>
      </c>
      <c r="AM16" s="106"/>
      <c r="AN16" s="107">
        <f t="shared" si="5"/>
        <v>1283.8255072463767</v>
      </c>
      <c r="AO16" s="108">
        <f t="shared" si="6"/>
        <v>169.89</v>
      </c>
      <c r="AP16" s="108">
        <f t="shared" si="7"/>
        <v>484.97086956521747</v>
      </c>
      <c r="AQ16" s="108">
        <f t="shared" si="18"/>
        <v>152.60871428571434</v>
      </c>
      <c r="AR16" s="108">
        <f t="shared" si="19"/>
        <v>308.17142857142858</v>
      </c>
      <c r="AS16" s="108">
        <f t="array" ref="AS16">_xlfn.IFS(S16=0,AL16,S16&lt;0,AL16/-S16,S16&gt;0,AL16/S16)</f>
        <v>151.59795920935622</v>
      </c>
      <c r="AT16" s="103">
        <f t="shared" si="22"/>
        <v>0.11808299364180129</v>
      </c>
      <c r="AU16" s="103">
        <f t="shared" si="23"/>
        <v>0.89233009129057761</v>
      </c>
      <c r="AV16" s="109"/>
      <c r="AW16" s="104">
        <f t="shared" si="10"/>
        <v>22436.497962984722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1"/>
        <v>151</v>
      </c>
      <c r="F17" s="101">
        <f>'Юнит 13'!F17</f>
        <v>21</v>
      </c>
      <c r="G17" s="101">
        <f>'Юнит 13'!G17</f>
        <v>4</v>
      </c>
      <c r="H17" s="101">
        <f>'Юнит 13'!H17</f>
        <v>126</v>
      </c>
      <c r="I17" s="101">
        <v>169.89</v>
      </c>
      <c r="J17" s="101">
        <f t="shared" si="0"/>
        <v>25653.39</v>
      </c>
      <c r="K17" s="98">
        <f>'Юнит 13'!K17</f>
        <v>5</v>
      </c>
      <c r="L17" s="98">
        <f>'Юнит 10'!L17+'Юнит 11'!L17+'Юнит 12'!L17+'Юнит 13'!L17</f>
        <v>104</v>
      </c>
      <c r="M17" s="98">
        <v>1273</v>
      </c>
      <c r="N17" s="421">
        <v>0.53</v>
      </c>
      <c r="O17" s="429">
        <f t="shared" si="12"/>
        <v>0.42307692307692307</v>
      </c>
      <c r="P17" s="101">
        <f t="shared" si="21"/>
        <v>6.2857142857142856</v>
      </c>
      <c r="Q17" s="98">
        <f>'Юнит 10'!Q17+'Юнит 11'!Q17+'Юнит 12'!Q17+'Юнит 13'!Q17</f>
        <v>47</v>
      </c>
      <c r="R17" s="98">
        <f>'Юнит 10'!R17+'Юнит 11'!R17+'Юнит 12'!R17+'Юнит 13'!R17</f>
        <v>-3</v>
      </c>
      <c r="S17" s="101">
        <f t="shared" si="13"/>
        <v>44</v>
      </c>
      <c r="T17" s="98">
        <f>'Юнит 10'!T17+'Юнит 11'!T17+'Юнит 12'!T17+'Юнит 13'!T17</f>
        <v>39016.240000000005</v>
      </c>
      <c r="U17" s="98">
        <f>'Юнит 10'!U17+'Юнит 11'!U17+'Юнит 12'!U17+'Юнит 13'!U17</f>
        <v>-2448</v>
      </c>
      <c r="V17" s="101">
        <f t="shared" si="14"/>
        <v>36568.240000000005</v>
      </c>
      <c r="W17" s="98">
        <f>'Юнит 10'!W17+'Юнит 11'!W17+'Юнит 12'!W17+'Юнит 13'!W17</f>
        <v>58832.93</v>
      </c>
      <c r="X17" s="98">
        <f>'Юнит 10'!X17+'Юнит 11'!X17+'Юнит 12'!X17+'Юнит 13'!X17</f>
        <v>-3726</v>
      </c>
      <c r="Y17" s="269">
        <f t="shared" si="2"/>
        <v>55106.93</v>
      </c>
      <c r="Z17" s="101">
        <f t="shared" si="15"/>
        <v>701.6776000000001</v>
      </c>
      <c r="AA17" s="103">
        <f t="shared" si="3"/>
        <v>1.4351111371638267E-2</v>
      </c>
      <c r="AB17" s="101">
        <f t="shared" si="16"/>
        <v>7475.16</v>
      </c>
      <c r="AC17" s="98">
        <f>'Юнит 10'!AC17+'Юнит 11'!AC17+'Юнит 12'!AC17+'Юнит 13'!AC17</f>
        <v>20867.36</v>
      </c>
      <c r="AD17" s="103">
        <f t="shared" si="4"/>
        <v>0.37867034146159112</v>
      </c>
      <c r="AE17" s="98">
        <f>'Юнит 10'!AE17+'Юнит 11'!AE17+'Юнит 12'!AE17+'Юнит 13'!AE17</f>
        <v>6539.5300000000007</v>
      </c>
      <c r="AF17" s="98">
        <f>'Юнит 10'!AF17+'Юнит 11'!AF17+'Юнит 12'!AF17+'Юнит 13'!AF17</f>
        <v>14000</v>
      </c>
      <c r="AG17" s="98">
        <f>'Юнит 10'!AG17+'Юнит 11'!AG17+'Юнит 12'!AG17+'Юнит 13'!AG17</f>
        <v>0</v>
      </c>
      <c r="AH17" s="102"/>
      <c r="AI17" s="217">
        <f>'Юнит 10'!AI17+'Юнит 11'!AI17+'Юнит 12'!AI17+'Юнит 13'!AI17</f>
        <v>107.76451667972123</v>
      </c>
      <c r="AJ17" s="98">
        <f>'Юнит 10'!AJ17+'Юнит 11'!AJ17+'Юнит 12'!AJ17+'Юнит 13'!AJ17</f>
        <v>0</v>
      </c>
      <c r="AK17" s="458">
        <f t="shared" si="20"/>
        <v>356.19903308858693</v>
      </c>
      <c r="AL17" s="105">
        <f t="shared" si="17"/>
        <v>5760.9164502316962</v>
      </c>
      <c r="AM17" s="106"/>
      <c r="AN17" s="107">
        <f t="shared" si="5"/>
        <v>1252.4302272727273</v>
      </c>
      <c r="AO17" s="108">
        <f t="shared" si="6"/>
        <v>169.89</v>
      </c>
      <c r="AP17" s="108">
        <f t="shared" si="7"/>
        <v>474.25818181818181</v>
      </c>
      <c r="AQ17" s="108">
        <f t="shared" si="18"/>
        <v>139.13893617021279</v>
      </c>
      <c r="AR17" s="108">
        <f t="shared" si="19"/>
        <v>297.87234042553189</v>
      </c>
      <c r="AS17" s="108">
        <f t="array" ref="AS17">_xlfn.IFS(S17=0,AL17,S17&lt;0,AL17/-S17,S17&gt;0,AL17/S17)</f>
        <v>130.92991932344765</v>
      </c>
      <c r="AT17" s="103">
        <f t="shared" si="22"/>
        <v>0.10454068935126121</v>
      </c>
      <c r="AU17" s="103">
        <f t="shared" si="23"/>
        <v>0.77067466786419248</v>
      </c>
      <c r="AV17" s="109"/>
      <c r="AW17" s="104">
        <f t="shared" si="10"/>
        <v>19770.417817840596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1"/>
        <v>142</v>
      </c>
      <c r="F18" s="101">
        <f>'Юнит 13'!F18</f>
        <v>41</v>
      </c>
      <c r="G18" s="101">
        <f>'Юнит 13'!G18</f>
        <v>7</v>
      </c>
      <c r="H18" s="101">
        <f>'Юнит 13'!H18</f>
        <v>94</v>
      </c>
      <c r="I18" s="101">
        <v>169.89</v>
      </c>
      <c r="J18" s="101">
        <f t="shared" si="0"/>
        <v>24124.379999999997</v>
      </c>
      <c r="K18" s="98">
        <f>'Юнит 13'!K18</f>
        <v>15</v>
      </c>
      <c r="L18" s="98">
        <f>'Юнит 10'!L18+'Юнит 11'!L18+'Юнит 12'!L18+'Юнит 13'!L18</f>
        <v>92</v>
      </c>
      <c r="M18" s="98">
        <v>1328</v>
      </c>
      <c r="N18" s="421">
        <v>0.62</v>
      </c>
      <c r="O18" s="429">
        <f t="shared" si="12"/>
        <v>0.39130434782608697</v>
      </c>
      <c r="P18" s="101">
        <f t="shared" si="21"/>
        <v>5.1428571428571432</v>
      </c>
      <c r="Q18" s="98">
        <f>'Юнит 10'!Q18+'Юнит 11'!Q18+'Юнит 12'!Q18+'Юнит 13'!Q18</f>
        <v>36</v>
      </c>
      <c r="R18" s="98">
        <f>'Юнит 10'!R18+'Юнит 11'!R18+'Юнит 12'!R18+'Юнит 13'!R18</f>
        <v>0</v>
      </c>
      <c r="S18" s="101">
        <f t="shared" si="13"/>
        <v>36</v>
      </c>
      <c r="T18" s="98">
        <f>'Юнит 10'!T18+'Юнит 11'!T18+'Юнит 12'!T18+'Юнит 13'!T18</f>
        <v>31188.54</v>
      </c>
      <c r="U18" s="98">
        <f>'Юнит 10'!U18+'Юнит 11'!U18+'Юнит 12'!U18+'Юнит 13'!U18</f>
        <v>0</v>
      </c>
      <c r="V18" s="101">
        <f t="shared" si="14"/>
        <v>31188.54</v>
      </c>
      <c r="W18" s="98">
        <f>'Юнит 10'!W18+'Юнит 11'!W18+'Юнит 12'!W18+'Юнит 13'!W18</f>
        <v>47701.919999999998</v>
      </c>
      <c r="X18" s="98">
        <f>'Юнит 10'!X18+'Юнит 11'!X18+'Юнит 12'!X18+'Юнит 13'!X18</f>
        <v>0</v>
      </c>
      <c r="Y18" s="269">
        <f t="shared" si="2"/>
        <v>47701.919999999998</v>
      </c>
      <c r="Z18" s="101">
        <f t="shared" si="15"/>
        <v>757.49119999999994</v>
      </c>
      <c r="AA18" s="103">
        <f t="shared" si="3"/>
        <v>1.24226765410626E-2</v>
      </c>
      <c r="AB18" s="101">
        <f t="shared" si="16"/>
        <v>6116.0399999999991</v>
      </c>
      <c r="AC18" s="98">
        <f>'Юнит 10'!AC18+'Юнит 11'!AC18+'Юнит 12'!AC18+'Юнит 13'!AC18</f>
        <v>18044.52</v>
      </c>
      <c r="AD18" s="103">
        <f t="shared" si="4"/>
        <v>0.37827659767154032</v>
      </c>
      <c r="AE18" s="98">
        <f>'Юнит 10'!AE18+'Юнит 11'!AE18+'Юнит 12'!AE18+'Юнит 13'!AE18</f>
        <v>3612.329999999999</v>
      </c>
      <c r="AF18" s="98">
        <f>'Юнит 10'!AF18+'Юнит 11'!AF18+'Юнит 12'!AF18+'Юнит 13'!AF18</f>
        <v>7000</v>
      </c>
      <c r="AG18" s="98">
        <f>'Юнит 10'!AG18+'Юнит 11'!AG18+'Юнит 12'!AG18+'Юнит 13'!AG18</f>
        <v>0</v>
      </c>
      <c r="AH18" s="102"/>
      <c r="AI18" s="217">
        <f>'Юнит 10'!AI18+'Юнит 11'!AI18+'Юнит 12'!AI18+'Юнит 13'!AI18</f>
        <v>153.3368961276114</v>
      </c>
      <c r="AJ18" s="98">
        <f>'Юнит 10'!AJ18+'Юнит 11'!AJ18+'Юнит 12'!AJ18+'Юнит 13'!AJ18</f>
        <v>0</v>
      </c>
      <c r="AK18" s="458">
        <f t="shared" si="20"/>
        <v>308.33468277890148</v>
      </c>
      <c r="AL18" s="105">
        <f t="shared" si="17"/>
        <v>12467.358421093486</v>
      </c>
      <c r="AM18" s="106"/>
      <c r="AN18" s="107">
        <f t="shared" si="5"/>
        <v>1325.0533333333333</v>
      </c>
      <c r="AO18" s="108">
        <f t="shared" si="6"/>
        <v>169.89</v>
      </c>
      <c r="AP18" s="108">
        <f t="shared" si="7"/>
        <v>501.23666666666668</v>
      </c>
      <c r="AQ18" s="108">
        <f t="shared" si="18"/>
        <v>100.34249999999997</v>
      </c>
      <c r="AR18" s="108">
        <f t="shared" si="19"/>
        <v>194.44444444444446</v>
      </c>
      <c r="AS18" s="108">
        <f t="array" ref="AS18">_xlfn.IFS(S18=0,AL18,S18&lt;0,AL18/-S18,S18&gt;0,AL18/S18)</f>
        <v>346.3155116970413</v>
      </c>
      <c r="AT18" s="103">
        <f t="shared" si="22"/>
        <v>0.26135967736924398</v>
      </c>
      <c r="AU18" s="103">
        <f t="shared" si="23"/>
        <v>2.038469078209673</v>
      </c>
      <c r="AV18" s="109"/>
      <c r="AW18" s="104">
        <f t="shared" si="10"/>
        <v>49176.802660979862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1"/>
        <v>9</v>
      </c>
      <c r="F19" s="101">
        <f>'Юнит 13'!F19</f>
        <v>6</v>
      </c>
      <c r="G19" s="101">
        <f>'Юнит 13'!G19</f>
        <v>3</v>
      </c>
      <c r="H19" s="101">
        <f>'Юнит 13'!H19</f>
        <v>0</v>
      </c>
      <c r="I19" s="101">
        <v>129.46</v>
      </c>
      <c r="J19" s="101">
        <f t="shared" si="0"/>
        <v>1165.1400000000001</v>
      </c>
      <c r="K19" s="98">
        <f>'Юнит 13'!K19</f>
        <v>8</v>
      </c>
      <c r="L19" s="98">
        <f>'Юнит 10'!L19+'Юнит 11'!L19+'Юнит 12'!L19+'Юнит 13'!L19</f>
        <v>113</v>
      </c>
      <c r="M19" s="98">
        <v>1292</v>
      </c>
      <c r="N19" s="421">
        <v>0.56999999999999995</v>
      </c>
      <c r="O19" s="429">
        <f t="shared" si="12"/>
        <v>0.63716814159292035</v>
      </c>
      <c r="P19" s="101">
        <f t="shared" si="21"/>
        <v>10.285714285714286</v>
      </c>
      <c r="Q19" s="98">
        <f>'Юнит 10'!Q19+'Юнит 11'!Q19+'Юнит 12'!Q19+'Юнит 13'!Q19</f>
        <v>73</v>
      </c>
      <c r="R19" s="98">
        <f>'Юнит 10'!R19+'Юнит 11'!R19+'Юнит 12'!R19+'Юнит 13'!R19</f>
        <v>-1</v>
      </c>
      <c r="S19" s="101">
        <f t="shared" si="13"/>
        <v>72</v>
      </c>
      <c r="T19" s="98">
        <f>'Юнит 10'!T19+'Юнит 11'!T19+'Юнит 12'!T19+'Юнит 13'!T19</f>
        <v>62837.07</v>
      </c>
      <c r="U19" s="98">
        <f>'Юнит 10'!U19+'Юнит 11'!U19+'Юнит 12'!U19+'Юнит 13'!U19</f>
        <v>-812</v>
      </c>
      <c r="V19" s="101">
        <f t="shared" si="14"/>
        <v>62025.07</v>
      </c>
      <c r="W19" s="98">
        <f>'Юнит 10'!W19+'Юнит 11'!W19+'Юнит 12'!W19+'Юнит 13'!W19</f>
        <v>94321.38</v>
      </c>
      <c r="X19" s="98">
        <f>'Юнит 10'!X19+'Юнит 11'!X19+'Юнит 12'!X19+'Юнит 13'!X19</f>
        <v>-1260</v>
      </c>
      <c r="Y19" s="269">
        <f t="shared" si="2"/>
        <v>93061.38</v>
      </c>
      <c r="Z19" s="101">
        <f t="shared" si="15"/>
        <v>832.17719999999986</v>
      </c>
      <c r="AA19" s="103">
        <f t="shared" si="3"/>
        <v>2.4235322649589625E-2</v>
      </c>
      <c r="AB19" s="101">
        <f t="shared" si="16"/>
        <v>9321.1200000000008</v>
      </c>
      <c r="AC19" s="98">
        <f>'Юнит 10'!AC19+'Юнит 11'!AC19+'Юнит 12'!AC19+'Юнит 13'!AC19</f>
        <v>34989.579999999994</v>
      </c>
      <c r="AD19" s="103">
        <f t="shared" si="4"/>
        <v>0.37598389364094958</v>
      </c>
      <c r="AE19" s="98">
        <f>'Юнит 10'!AE19+'Юнит 11'!AE19+'Юнит 12'!AE19+'Юнит 13'!AE19</f>
        <v>10176.489999999998</v>
      </c>
      <c r="AF19" s="98">
        <f>'Юнит 10'!AF19+'Юнит 11'!AF19+'Юнит 12'!AF19+'Юнит 13'!AF19</f>
        <v>1000</v>
      </c>
      <c r="AG19" s="98">
        <f>'Юнит 10'!AG19+'Юнит 11'!AG19+'Юнит 12'!AG19+'Юнит 13'!AG19</f>
        <v>0</v>
      </c>
      <c r="AH19" s="102"/>
      <c r="AI19" s="217">
        <f>'Юнит 10'!AI19+'Юнит 11'!AI19+'Юнит 12'!AI19+'Юнит 13'!AI19</f>
        <v>23.828443519978531</v>
      </c>
      <c r="AJ19" s="98">
        <f>'Юнит 10'!AJ19+'Юнит 11'!AJ19+'Юнит 12'!AJ19+'Юнит 13'!AJ19</f>
        <v>0</v>
      </c>
      <c r="AK19" s="458">
        <f t="shared" si="20"/>
        <v>601.52822111283581</v>
      </c>
      <c r="AL19" s="105">
        <f t="shared" si="17"/>
        <v>36948.833335367199</v>
      </c>
      <c r="AM19" s="106"/>
      <c r="AN19" s="107">
        <f t="shared" si="5"/>
        <v>1292.5191666666667</v>
      </c>
      <c r="AO19" s="108">
        <f t="shared" si="6"/>
        <v>129.46</v>
      </c>
      <c r="AP19" s="108">
        <f t="shared" si="7"/>
        <v>485.96638888888879</v>
      </c>
      <c r="AQ19" s="108">
        <f t="shared" si="18"/>
        <v>139.40397260273969</v>
      </c>
      <c r="AR19" s="108">
        <f t="shared" si="19"/>
        <v>13.698630136986301</v>
      </c>
      <c r="AS19" s="108">
        <f t="array" ref="AS19">_xlfn.IFS(S19=0,AL19,S19&lt;0,AL19/-S19,S19&gt;0,AL19/S19)</f>
        <v>513.17824076898887</v>
      </c>
      <c r="AT19" s="103">
        <f t="shared" si="22"/>
        <v>0.39703723859851636</v>
      </c>
      <c r="AU19" s="103">
        <f t="shared" si="23"/>
        <v>3.9639907366676104</v>
      </c>
      <c r="AV19" s="109"/>
      <c r="AW19" s="104">
        <f t="shared" si="10"/>
        <v>4618.6041669208998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1"/>
        <v>54</v>
      </c>
      <c r="F20" s="101">
        <f>'Юнит 13'!F20</f>
        <v>37</v>
      </c>
      <c r="G20" s="101">
        <f>'Юнит 13'!G20</f>
        <v>17</v>
      </c>
      <c r="H20" s="101">
        <f>'Юнит 13'!H20</f>
        <v>0</v>
      </c>
      <c r="I20" s="101">
        <v>117.76</v>
      </c>
      <c r="J20" s="101">
        <f t="shared" si="0"/>
        <v>6359.04</v>
      </c>
      <c r="K20" s="98">
        <f>'Юнит 13'!K20</f>
        <v>7</v>
      </c>
      <c r="L20" s="98">
        <f>'Юнит 10'!L20+'Юнит 11'!L20+'Юнит 12'!L20+'Юнит 13'!L20</f>
        <v>249</v>
      </c>
      <c r="M20" s="98">
        <v>1351</v>
      </c>
      <c r="N20" s="421">
        <v>0.52</v>
      </c>
      <c r="O20" s="429">
        <f t="shared" si="12"/>
        <v>0.53012048192771088</v>
      </c>
      <c r="P20" s="101">
        <f t="shared" si="21"/>
        <v>18.857142857142858</v>
      </c>
      <c r="Q20" s="98">
        <f>'Юнит 10'!Q20+'Юнит 11'!Q20+'Юнит 12'!Q20+'Юнит 13'!Q20</f>
        <v>135</v>
      </c>
      <c r="R20" s="98">
        <f>'Юнит 10'!R20+'Юнит 11'!R20+'Юнит 12'!R20+'Юнит 13'!R20</f>
        <v>-3</v>
      </c>
      <c r="S20" s="101">
        <f t="shared" si="13"/>
        <v>132</v>
      </c>
      <c r="T20" s="98">
        <f>'Юнит 10'!T20+'Юнит 11'!T20+'Юнит 12'!T20+'Юнит 13'!T20</f>
        <v>121097.26999999999</v>
      </c>
      <c r="U20" s="98">
        <f>'Юнит 10'!U20+'Юнит 11'!U20+'Юнит 12'!U20+'Юнит 13'!U20</f>
        <v>-2563</v>
      </c>
      <c r="V20" s="101">
        <f t="shared" si="14"/>
        <v>118534.26999999999</v>
      </c>
      <c r="W20" s="98">
        <f>'Юнит 10'!W20+'Юнит 11'!W20+'Юнит 12'!W20+'Юнит 13'!W20</f>
        <v>182790.20999999996</v>
      </c>
      <c r="X20" s="98">
        <f>'Юнит 10'!X20+'Юнит 11'!X20+'Юнит 12'!X20+'Юнит 13'!X20</f>
        <v>-4080</v>
      </c>
      <c r="Y20" s="269">
        <f t="shared" si="2"/>
        <v>178710.20999999996</v>
      </c>
      <c r="Z20" s="101">
        <f t="shared" si="15"/>
        <v>1749.2748000000001</v>
      </c>
      <c r="AA20" s="103">
        <f t="shared" si="3"/>
        <v>4.6540246879273842E-2</v>
      </c>
      <c r="AB20" s="101">
        <f t="shared" si="16"/>
        <v>15544.320000000002</v>
      </c>
      <c r="AC20" s="98">
        <f>'Юнит 10'!AC20+'Юнит 11'!AC20+'Юнит 12'!AC20+'Юнит 13'!AC20</f>
        <v>67464.23</v>
      </c>
      <c r="AD20" s="103">
        <f t="shared" si="4"/>
        <v>0.37750629916444062</v>
      </c>
      <c r="AE20" s="98">
        <f>'Юнит 10'!AE20+'Юнит 11'!AE20+'Юнит 12'!AE20+'Юнит 13'!AE20</f>
        <v>19687.890000000003</v>
      </c>
      <c r="AF20" s="98">
        <f>'Юнит 10'!AF20+'Юнит 11'!AF20+'Юнит 12'!AF20+'Юнит 13'!AF20</f>
        <v>10000</v>
      </c>
      <c r="AG20" s="98">
        <f>'Юнит 10'!AG20+'Юнит 11'!AG20+'Юнит 12'!AG20+'Юнит 13'!AG20</f>
        <v>1000</v>
      </c>
      <c r="AH20" s="102"/>
      <c r="AI20" s="217">
        <f>'Юнит 10'!AI20+'Юнит 11'!AI20+'Юнит 12'!AI20+'Юнит 13'!AI20</f>
        <v>113.16308191817333</v>
      </c>
      <c r="AJ20" s="98">
        <f>'Юнит 10'!AJ20+'Юнит 11'!AJ20+'Юнит 12'!AJ20+'Юнит 13'!AJ20</f>
        <v>0</v>
      </c>
      <c r="AK20" s="458">
        <f t="shared" si="20"/>
        <v>1155.1433550201093</v>
      </c>
      <c r="AL20" s="105">
        <f t="shared" si="17"/>
        <v>63745.463563061676</v>
      </c>
      <c r="AM20" s="106"/>
      <c r="AN20" s="107">
        <f t="shared" si="5"/>
        <v>1353.865227272727</v>
      </c>
      <c r="AO20" s="108">
        <f t="shared" si="6"/>
        <v>117.76</v>
      </c>
      <c r="AP20" s="108">
        <f t="shared" si="7"/>
        <v>511.09265151515149</v>
      </c>
      <c r="AQ20" s="108">
        <f t="shared" si="18"/>
        <v>145.83622222222223</v>
      </c>
      <c r="AR20" s="108">
        <f t="shared" si="19"/>
        <v>81.481481481481481</v>
      </c>
      <c r="AS20" s="108">
        <f t="array" ref="AS20">_xlfn.IFS(S20=0,AL20,S20&lt;0,AL20/-S20,S20&gt;0,AL20/S20)</f>
        <v>482.92017850804302</v>
      </c>
      <c r="AT20" s="103">
        <f t="shared" si="22"/>
        <v>0.35669737931068229</v>
      </c>
      <c r="AU20" s="103">
        <f t="shared" si="23"/>
        <v>4.1008846680370503</v>
      </c>
      <c r="AV20" s="109"/>
      <c r="AW20" s="104">
        <f t="shared" si="10"/>
        <v>26077.689639434324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1"/>
        <v>36</v>
      </c>
      <c r="F21" s="101">
        <f>'Юнит 13'!F21</f>
        <v>5</v>
      </c>
      <c r="G21" s="101">
        <f>'Юнит 13'!G21</f>
        <v>0</v>
      </c>
      <c r="H21" s="101">
        <f>'Юнит 13'!H21</f>
        <v>31</v>
      </c>
      <c r="I21" s="101">
        <v>129.46</v>
      </c>
      <c r="J21" s="101">
        <f t="shared" si="0"/>
        <v>4660.5600000000004</v>
      </c>
      <c r="K21" s="98">
        <f>'Юнит 13'!K21</f>
        <v>38</v>
      </c>
      <c r="L21" s="98">
        <f>'Юнит 10'!L21+'Юнит 11'!L21+'Юнит 12'!L21+'Юнит 13'!L21</f>
        <v>29</v>
      </c>
      <c r="M21" s="98">
        <v>1155</v>
      </c>
      <c r="N21" s="421">
        <v>0.69</v>
      </c>
      <c r="O21" s="429">
        <f t="shared" si="12"/>
        <v>0.62068965517241381</v>
      </c>
      <c r="P21" s="101">
        <f t="shared" si="21"/>
        <v>2.5714285714285716</v>
      </c>
      <c r="Q21" s="98">
        <f>'Юнит 10'!Q21+'Юнит 11'!Q21+'Юнит 12'!Q21+'Юнит 13'!Q21</f>
        <v>18</v>
      </c>
      <c r="R21" s="98">
        <f>'Юнит 10'!R21+'Юнит 11'!R21+'Юнит 12'!R21+'Юнит 13'!R21</f>
        <v>0</v>
      </c>
      <c r="S21" s="101">
        <f t="shared" si="13"/>
        <v>18</v>
      </c>
      <c r="T21" s="98">
        <f>'Юнит 10'!T21+'Юнит 11'!T21+'Юнит 12'!T21+'Юнит 13'!T21</f>
        <v>13628.78</v>
      </c>
      <c r="U21" s="98">
        <f>'Юнит 10'!U21+'Юнит 11'!U21+'Юнит 12'!U21+'Юнит 13'!U21</f>
        <v>0</v>
      </c>
      <c r="V21" s="101">
        <f t="shared" si="14"/>
        <v>13628.78</v>
      </c>
      <c r="W21" s="98">
        <f>'Юнит 10'!W21+'Юнит 11'!W21+'Юнит 12'!W21+'Юнит 13'!W21</f>
        <v>21090.059999999998</v>
      </c>
      <c r="X21" s="98">
        <f>'Юнит 10'!X21+'Юнит 11'!X21+'Юнит 12'!X21+'Юнит 13'!X21</f>
        <v>0</v>
      </c>
      <c r="Y21" s="269">
        <f t="shared" si="2"/>
        <v>21090.059999999998</v>
      </c>
      <c r="Z21" s="101">
        <f t="shared" si="15"/>
        <v>231.1155</v>
      </c>
      <c r="AA21" s="103">
        <f t="shared" si="3"/>
        <v>5.4923364428853738E-3</v>
      </c>
      <c r="AB21" s="101">
        <f t="shared" si="16"/>
        <v>2330.2800000000002</v>
      </c>
      <c r="AC21" s="98">
        <f>'Юнит 10'!AC21+'Юнит 11'!AC21+'Юнит 12'!AC21+'Юнит 13'!AC21</f>
        <v>7953.54</v>
      </c>
      <c r="AD21" s="103">
        <f t="shared" si="4"/>
        <v>0.3771226824390258</v>
      </c>
      <c r="AE21" s="98">
        <f>'Юнит 10'!AE21+'Юнит 11'!AE21+'Юнит 12'!AE21+'Юнит 13'!AE21</f>
        <v>2115.4899999999998</v>
      </c>
      <c r="AF21" s="98">
        <f>'Юнит 10'!AF21+'Юнит 11'!AF21+'Юнит 12'!AF21+'Юнит 13'!AF21</f>
        <v>0</v>
      </c>
      <c r="AG21" s="98">
        <f>'Юнит 10'!AG21+'Юнит 11'!AG21+'Юнит 12'!AG21+'Юнит 13'!AG21</f>
        <v>0</v>
      </c>
      <c r="AH21" s="102"/>
      <c r="AI21" s="217">
        <f>'Юнит 10'!AI21+'Юнит 11'!AI21+'Юнит 12'!AI21+'Юнит 13'!AI21</f>
        <v>100.95945964527648</v>
      </c>
      <c r="AJ21" s="98">
        <f>'Юнит 10'!AJ21+'Юнит 11'!AJ21+'Юнит 12'!AJ21+'Юнит 13'!AJ21</f>
        <v>0</v>
      </c>
      <c r="AK21" s="458">
        <f t="shared" si="20"/>
        <v>136.32149313671226</v>
      </c>
      <c r="AL21" s="105">
        <f t="shared" si="17"/>
        <v>8453.4690472180082</v>
      </c>
      <c r="AM21" s="106"/>
      <c r="AN21" s="107">
        <f t="shared" si="5"/>
        <v>1171.6699999999998</v>
      </c>
      <c r="AO21" s="108">
        <f t="shared" si="6"/>
        <v>129.46</v>
      </c>
      <c r="AP21" s="108">
        <f t="shared" si="7"/>
        <v>441.86333333333334</v>
      </c>
      <c r="AQ21" s="108">
        <f t="shared" si="18"/>
        <v>117.52722222222221</v>
      </c>
      <c r="AR21" s="108">
        <f t="shared" si="19"/>
        <v>0</v>
      </c>
      <c r="AS21" s="108">
        <f t="array" ref="AS21">_xlfn.IFS(S21=0,AL21,S21&lt;0,AL21/-S21,S21&gt;0,AL21/S21)</f>
        <v>469.63716928988936</v>
      </c>
      <c r="AT21" s="103">
        <f t="shared" si="22"/>
        <v>0.40082716916016403</v>
      </c>
      <c r="AU21" s="103">
        <f t="shared" si="23"/>
        <v>3.6276623612690355</v>
      </c>
      <c r="AV21" s="109"/>
      <c r="AW21" s="104">
        <f t="shared" si="10"/>
        <v>16906.938094436016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1"/>
        <v>52</v>
      </c>
      <c r="F22" s="101">
        <f>'Юнит 13'!F22</f>
        <v>4</v>
      </c>
      <c r="G22" s="101">
        <f>'Юнит 13'!G22</f>
        <v>1</v>
      </c>
      <c r="H22" s="101">
        <f>'Юнит 13'!H22</f>
        <v>47</v>
      </c>
      <c r="I22" s="101">
        <v>129.46</v>
      </c>
      <c r="J22" s="101">
        <f t="shared" si="0"/>
        <v>6731.92</v>
      </c>
      <c r="K22" s="98">
        <f>'Юнит 13'!K22</f>
        <v>69</v>
      </c>
      <c r="L22" s="98">
        <f>'Юнит 10'!L22+'Юнит 11'!L22+'Юнит 12'!L22+'Юнит 13'!L22</f>
        <v>28</v>
      </c>
      <c r="M22" s="98">
        <v>1273</v>
      </c>
      <c r="N22" s="421">
        <v>0.42</v>
      </c>
      <c r="O22" s="429">
        <f t="shared" si="12"/>
        <v>0.35714285714285715</v>
      </c>
      <c r="P22" s="101">
        <f t="shared" si="21"/>
        <v>1.4285714285714286</v>
      </c>
      <c r="Q22" s="98">
        <f>'Юнит 10'!Q22+'Юнит 11'!Q22+'Юнит 12'!Q22+'Юнит 13'!Q22</f>
        <v>10</v>
      </c>
      <c r="R22" s="98">
        <f>'Юнит 10'!R22+'Юнит 11'!R22+'Юнит 12'!R22+'Юнит 13'!R22</f>
        <v>0</v>
      </c>
      <c r="S22" s="101">
        <f t="shared" si="13"/>
        <v>10</v>
      </c>
      <c r="T22" s="98">
        <f>'Юнит 10'!T22+'Юнит 11'!T22+'Юнит 12'!T22+'Юнит 13'!T22</f>
        <v>8275</v>
      </c>
      <c r="U22" s="98">
        <f>'Юнит 10'!U22+'Юнит 11'!U22+'Юнит 12'!U22+'Юнит 13'!U22</f>
        <v>0</v>
      </c>
      <c r="V22" s="101">
        <f t="shared" si="14"/>
        <v>8275</v>
      </c>
      <c r="W22" s="98">
        <f>'Юнит 10'!W22+'Юнит 11'!W22+'Юнит 12'!W22+'Юнит 13'!W22</f>
        <v>12840</v>
      </c>
      <c r="X22" s="98">
        <f>'Юнит 10'!X22+'Юнит 11'!X22+'Юнит 12'!X22+'Юнит 13'!X22</f>
        <v>0</v>
      </c>
      <c r="Y22" s="269">
        <f t="shared" si="2"/>
        <v>12840</v>
      </c>
      <c r="Z22" s="101">
        <f t="shared" si="15"/>
        <v>149.70480000000001</v>
      </c>
      <c r="AA22" s="103">
        <f t="shared" si="3"/>
        <v>3.3438311662768246E-3</v>
      </c>
      <c r="AB22" s="101">
        <f t="shared" si="16"/>
        <v>1294.6000000000001</v>
      </c>
      <c r="AC22" s="98">
        <f>'Юнит 10'!AC22+'Юнит 11'!AC22+'Юнит 12'!AC22+'Юнит 13'!AC22</f>
        <v>4751.46</v>
      </c>
      <c r="AD22" s="103">
        <f t="shared" si="4"/>
        <v>0.37005140186915886</v>
      </c>
      <c r="AE22" s="98">
        <f>'Юнит 10'!AE22+'Юнит 11'!AE22+'Юнит 12'!AE22+'Юнит 13'!AE22</f>
        <v>2047.11</v>
      </c>
      <c r="AF22" s="98">
        <f>'Юнит 10'!AF22+'Юнит 11'!AF22+'Юнит 12'!AF22+'Юнит 13'!AF22</f>
        <v>0</v>
      </c>
      <c r="AG22" s="98">
        <f>'Юнит 10'!AG22+'Юнит 11'!AG22+'Юнит 12'!AG22+'Юнит 13'!AG22</f>
        <v>0</v>
      </c>
      <c r="AH22" s="102"/>
      <c r="AI22" s="217">
        <f>'Юнит 10'!AI22+'Юнит 11'!AI22+'Юнит 12'!AI22+'Юнит 13'!AI22</f>
        <v>123.63237166036444</v>
      </c>
      <c r="AJ22" s="98">
        <f>'Юнит 10'!AJ22+'Юнит 11'!AJ22+'Юнит 12'!AJ22+'Юнит 13'!AJ22</f>
        <v>0</v>
      </c>
      <c r="AK22" s="458">
        <f t="shared" si="20"/>
        <v>82.994926134652331</v>
      </c>
      <c r="AL22" s="105">
        <f t="shared" si="17"/>
        <v>4540.2027022049833</v>
      </c>
      <c r="AM22" s="106"/>
      <c r="AN22" s="107">
        <f t="shared" si="5"/>
        <v>1284</v>
      </c>
      <c r="AO22" s="108">
        <f t="shared" si="6"/>
        <v>129.46</v>
      </c>
      <c r="AP22" s="108">
        <f t="shared" si="7"/>
        <v>475.14600000000002</v>
      </c>
      <c r="AQ22" s="108">
        <f t="shared" si="18"/>
        <v>204.71099999999998</v>
      </c>
      <c r="AR22" s="108">
        <f t="shared" si="19"/>
        <v>0</v>
      </c>
      <c r="AS22" s="108">
        <f t="array" ref="AS22">_xlfn.IFS(S22=0,AL22,S22&lt;0,AL22/-S22,S22&gt;0,AL22/S22)</f>
        <v>454.02027022049833</v>
      </c>
      <c r="AT22" s="103">
        <f t="shared" si="22"/>
        <v>0.35359834129322298</v>
      </c>
      <c r="AU22" s="103">
        <f t="shared" si="23"/>
        <v>3.5070312854974377</v>
      </c>
      <c r="AV22" s="109"/>
      <c r="AW22" s="104">
        <f t="shared" si="10"/>
        <v>23609.054051465915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1"/>
        <v>50</v>
      </c>
      <c r="F23" s="101">
        <f>'Юнит 13'!F23</f>
        <v>23</v>
      </c>
      <c r="G23" s="101">
        <f>'Юнит 13'!G23</f>
        <v>9</v>
      </c>
      <c r="H23" s="101">
        <f>'Юнит 13'!H23</f>
        <v>18</v>
      </c>
      <c r="I23" s="101">
        <v>129.46</v>
      </c>
      <c r="J23" s="101">
        <f t="shared" si="0"/>
        <v>6473</v>
      </c>
      <c r="K23" s="98">
        <f>'Юнит 13'!K23</f>
        <v>10</v>
      </c>
      <c r="L23" s="98">
        <f>'Юнит 10'!L23+'Юнит 11'!L23+'Юнит 12'!L23+'Юнит 13'!L23</f>
        <v>115</v>
      </c>
      <c r="M23" s="98">
        <v>1217</v>
      </c>
      <c r="N23" s="421">
        <v>0.5</v>
      </c>
      <c r="O23" s="429">
        <f t="shared" si="12"/>
        <v>0.4</v>
      </c>
      <c r="P23" s="101">
        <f t="shared" si="21"/>
        <v>6.5714285714285712</v>
      </c>
      <c r="Q23" s="98">
        <f>'Юнит 10'!Q23+'Юнит 11'!Q23+'Юнит 12'!Q23+'Юнит 13'!Q23</f>
        <v>48</v>
      </c>
      <c r="R23" s="98">
        <f>'Юнит 10'!R23+'Юнит 11'!R23+'Юнит 12'!R23+'Юнит 13'!R23</f>
        <v>-2</v>
      </c>
      <c r="S23" s="101">
        <f t="shared" si="13"/>
        <v>46</v>
      </c>
      <c r="T23" s="98">
        <f>'Юнит 10'!T23+'Юнит 11'!T23+'Юнит 12'!T23+'Юнит 13'!T23</f>
        <v>38536.910000000003</v>
      </c>
      <c r="U23" s="98">
        <f>'Юнит 10'!U23+'Юнит 11'!U23+'Юнит 12'!U23+'Юнит 13'!U23</f>
        <v>-1540</v>
      </c>
      <c r="V23" s="101">
        <f t="shared" si="14"/>
        <v>36996.910000000003</v>
      </c>
      <c r="W23" s="98">
        <f>'Юнит 10'!W23+'Юнит 11'!W23+'Юнит 12'!W23+'Юнит 13'!W23</f>
        <v>59250.05</v>
      </c>
      <c r="X23" s="98">
        <f>'Юнит 10'!X23+'Юнит 11'!X23+'Юнит 12'!X23+'Юнит 13'!X23</f>
        <v>-2400</v>
      </c>
      <c r="Y23" s="269">
        <f t="shared" si="2"/>
        <v>56850.05</v>
      </c>
      <c r="Z23" s="101">
        <f t="shared" si="15"/>
        <v>699.77499999999998</v>
      </c>
      <c r="AA23" s="103">
        <f t="shared" si="3"/>
        <v>1.4805059890529269E-2</v>
      </c>
      <c r="AB23" s="101">
        <f t="shared" si="16"/>
        <v>5955.1600000000008</v>
      </c>
      <c r="AC23" s="98">
        <f>'Юнит 10'!AC23+'Юнит 11'!AC23+'Юнит 12'!AC23+'Юнит 13'!AC23</f>
        <v>21433.680000000004</v>
      </c>
      <c r="AD23" s="103">
        <f t="shared" si="4"/>
        <v>0.3770213042908494</v>
      </c>
      <c r="AE23" s="98">
        <f>'Юнит 10'!AE23+'Юнит 11'!AE23+'Юнит 12'!AE23+'Юнит 13'!AE23</f>
        <v>7208.4500000000007</v>
      </c>
      <c r="AF23" s="98">
        <f>'Юнит 10'!AF23+'Юнит 11'!AF23+'Юнит 12'!AF23+'Юнит 13'!AF23</f>
        <v>0</v>
      </c>
      <c r="AG23" s="98">
        <f>'Юнит 10'!AG23+'Юнит 11'!AG23+'Юнит 12'!AG23+'Юнит 13'!AG23</f>
        <v>0</v>
      </c>
      <c r="AH23" s="102"/>
      <c r="AI23" s="217">
        <f>'Юнит 10'!AI23+'Юнит 11'!AI23+'Юнит 12'!AI23+'Юнит 13'!AI23</f>
        <v>72.713711101326382</v>
      </c>
      <c r="AJ23" s="98">
        <f>'Юнит 10'!AJ23+'Юнит 11'!AJ23+'Юнит 12'!AJ23+'Юнит 13'!AJ23</f>
        <v>0</v>
      </c>
      <c r="AK23" s="458">
        <f t="shared" si="20"/>
        <v>367.46617605150243</v>
      </c>
      <c r="AL23" s="105">
        <f t="shared" si="17"/>
        <v>21812.580112847168</v>
      </c>
      <c r="AM23" s="106"/>
      <c r="AN23" s="107">
        <f t="shared" si="5"/>
        <v>1235.8706521739132</v>
      </c>
      <c r="AO23" s="108">
        <f t="shared" si="6"/>
        <v>129.46</v>
      </c>
      <c r="AP23" s="108">
        <f t="shared" si="7"/>
        <v>465.94956521739141</v>
      </c>
      <c r="AQ23" s="108">
        <f t="shared" si="18"/>
        <v>150.17604166666669</v>
      </c>
      <c r="AR23" s="108">
        <f t="shared" si="19"/>
        <v>0</v>
      </c>
      <c r="AS23" s="108">
        <f t="array" ref="AS23">_xlfn.IFS(S23=0,AL23,S23&lt;0,AL23/-S23,S23&gt;0,AL23/S23)</f>
        <v>474.18652419232973</v>
      </c>
      <c r="AT23" s="103">
        <f t="shared" si="22"/>
        <v>0.38368620806573017</v>
      </c>
      <c r="AU23" s="103">
        <f t="shared" si="23"/>
        <v>3.6628033693212552</v>
      </c>
      <c r="AV23" s="109"/>
      <c r="AW23" s="104">
        <f t="shared" si="10"/>
        <v>23709.326209616487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1"/>
        <v>24</v>
      </c>
      <c r="F24" s="101">
        <f>'Юнит 13'!F24</f>
        <v>19</v>
      </c>
      <c r="G24" s="101">
        <f>'Юнит 13'!G24</f>
        <v>5</v>
      </c>
      <c r="H24" s="101">
        <f>'Юнит 13'!H24</f>
        <v>0</v>
      </c>
      <c r="I24" s="101">
        <v>123.61</v>
      </c>
      <c r="J24" s="101">
        <f t="shared" si="0"/>
        <v>2966.64</v>
      </c>
      <c r="K24" s="98">
        <f>'Юнит 13'!K24</f>
        <v>4</v>
      </c>
      <c r="L24" s="98">
        <f>'Юнит 10'!L24+'Юнит 11'!L24+'Юнит 12'!L24+'Юнит 13'!L24</f>
        <v>101</v>
      </c>
      <c r="M24" s="98">
        <v>1330</v>
      </c>
      <c r="N24" s="421">
        <v>0.52</v>
      </c>
      <c r="O24" s="429">
        <f t="shared" si="12"/>
        <v>0.39603960396039606</v>
      </c>
      <c r="P24" s="101">
        <f t="shared" si="21"/>
        <v>5.7142857142857144</v>
      </c>
      <c r="Q24" s="98">
        <f>'Юнит 10'!Q24+'Юнит 11'!Q24+'Юнит 12'!Q24+'Юнит 13'!Q24</f>
        <v>41</v>
      </c>
      <c r="R24" s="98">
        <f>'Юнит 10'!R24+'Юнит 11'!R24+'Юнит 12'!R24+'Юнит 13'!R24</f>
        <v>-1</v>
      </c>
      <c r="S24" s="101">
        <f t="shared" si="13"/>
        <v>40</v>
      </c>
      <c r="T24" s="98">
        <f>'Юнит 10'!T24+'Юнит 11'!T24+'Юнит 12'!T24+'Юнит 13'!T24</f>
        <v>36340.289999999994</v>
      </c>
      <c r="U24" s="98">
        <f>'Юнит 10'!U24+'Юнит 11'!U24+'Юнит 12'!U24+'Юнит 13'!U24</f>
        <v>-851</v>
      </c>
      <c r="V24" s="101">
        <f t="shared" si="14"/>
        <v>35489.289999999994</v>
      </c>
      <c r="W24" s="98">
        <f>'Юнит 10'!W24+'Юнит 11'!W24+'Юнит 12'!W24+'Юнит 13'!W24</f>
        <v>54436.03</v>
      </c>
      <c r="X24" s="98">
        <f>'Юнит 10'!X24+'Юнит 11'!X24+'Юнит 12'!X24+'Юнит 13'!X24</f>
        <v>-1302</v>
      </c>
      <c r="Y24" s="269">
        <f t="shared" si="2"/>
        <v>53134.03</v>
      </c>
      <c r="Z24" s="101">
        <f t="shared" si="15"/>
        <v>698.51600000000008</v>
      </c>
      <c r="AA24" s="103">
        <f t="shared" si="3"/>
        <v>1.3837322858558239E-2</v>
      </c>
      <c r="AB24" s="101">
        <f t="shared" si="16"/>
        <v>4944.3999999999996</v>
      </c>
      <c r="AC24" s="98">
        <f>'Юнит 10'!AC24+'Юнит 11'!AC24+'Юнит 12'!AC24+'Юнит 13'!AC24</f>
        <v>20264.739999999998</v>
      </c>
      <c r="AD24" s="103">
        <f t="shared" si="4"/>
        <v>0.3813891022382454</v>
      </c>
      <c r="AE24" s="98">
        <f>'Юнит 10'!AE24+'Юнит 11'!AE24+'Юнит 12'!AE24+'Юнит 13'!AE24</f>
        <v>6312.74</v>
      </c>
      <c r="AF24" s="98">
        <f>'Юнит 10'!AF24+'Юнит 11'!AF24+'Юнит 12'!AF24+'Юнит 13'!AF24</f>
        <v>18000</v>
      </c>
      <c r="AG24" s="98">
        <f>'Юнит 10'!AG24+'Юнит 11'!AG24+'Юнит 12'!AG24+'Юнит 13'!AG24</f>
        <v>1000</v>
      </c>
      <c r="AH24" s="102"/>
      <c r="AI24" s="217">
        <f>'Юнит 10'!AI24+'Юнит 11'!AI24+'Юнит 12'!AI24+'Юнит 13'!AI24</f>
        <v>34.348330964898032</v>
      </c>
      <c r="AJ24" s="98">
        <f>'Юнит 10'!AJ24+'Юнит 11'!AJ24+'Юнит 12'!AJ24+'Юнит 13'!AJ24</f>
        <v>0</v>
      </c>
      <c r="AK24" s="458">
        <f t="shared" si="20"/>
        <v>343.44664291950164</v>
      </c>
      <c r="AL24" s="105">
        <f t="shared" si="17"/>
        <v>2234.3550261156015</v>
      </c>
      <c r="AM24" s="106"/>
      <c r="AN24" s="107">
        <f t="shared" si="5"/>
        <v>1328.3507500000001</v>
      </c>
      <c r="AO24" s="108">
        <f t="shared" si="6"/>
        <v>123.61</v>
      </c>
      <c r="AP24" s="108">
        <f t="shared" si="7"/>
        <v>506.61849999999993</v>
      </c>
      <c r="AQ24" s="108">
        <f t="shared" si="18"/>
        <v>153.96926829268293</v>
      </c>
      <c r="AR24" s="108">
        <f t="shared" si="19"/>
        <v>463.41463414634148</v>
      </c>
      <c r="AS24" s="108">
        <f t="array" ref="AS24">_xlfn.IFS(S24=0,AL24,S24&lt;0,AL24/-S24,S24&gt;0,AL24/S24)</f>
        <v>55.858875652890035</v>
      </c>
      <c r="AT24" s="103">
        <f t="shared" si="22"/>
        <v>4.2051299818884454E-2</v>
      </c>
      <c r="AU24" s="103">
        <f t="shared" si="23"/>
        <v>0.45189608974104067</v>
      </c>
      <c r="AV24" s="109"/>
      <c r="AW24" s="104">
        <f t="shared" si="10"/>
        <v>1340.6130156693607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1"/>
        <v>51</v>
      </c>
      <c r="F25" s="101">
        <f>'Юнит 13'!F25</f>
        <v>4</v>
      </c>
      <c r="G25" s="101">
        <f>'Юнит 13'!G25</f>
        <v>2</v>
      </c>
      <c r="H25" s="101">
        <f>'Юнит 13'!H25</f>
        <v>45</v>
      </c>
      <c r="I25" s="101">
        <v>123.61</v>
      </c>
      <c r="J25" s="101">
        <f t="shared" si="0"/>
        <v>6304.11</v>
      </c>
      <c r="K25" s="98">
        <f>'Юнит 13'!K25</f>
        <v>55</v>
      </c>
      <c r="L25" s="98">
        <f>'Юнит 10'!L25+'Юнит 11'!L25+'Юнит 12'!L25+'Юнит 13'!L25</f>
        <v>30</v>
      </c>
      <c r="M25" s="98">
        <v>1349</v>
      </c>
      <c r="N25" s="421">
        <v>0.44</v>
      </c>
      <c r="O25" s="429">
        <f t="shared" si="12"/>
        <v>0.4</v>
      </c>
      <c r="P25" s="101">
        <f t="shared" si="21"/>
        <v>1.7142857142857142</v>
      </c>
      <c r="Q25" s="98">
        <f>'Юнит 10'!Q25+'Юнит 11'!Q25+'Юнит 12'!Q25+'Юнит 13'!Q25</f>
        <v>14</v>
      </c>
      <c r="R25" s="98">
        <f>'Юнит 10'!R25+'Юнит 11'!R25+'Юнит 12'!R25+'Юнит 13'!R25</f>
        <v>-2</v>
      </c>
      <c r="S25" s="101">
        <f t="shared" si="13"/>
        <v>12</v>
      </c>
      <c r="T25" s="98">
        <f>'Юнит 10'!T25+'Юнит 11'!T25+'Юнит 12'!T25+'Юнит 13'!T25</f>
        <v>12686.41</v>
      </c>
      <c r="U25" s="98">
        <f>'Юнит 10'!U25+'Юнит 11'!U25+'Юнит 12'!U25+'Юнит 13'!U25</f>
        <v>-1663</v>
      </c>
      <c r="V25" s="101">
        <f t="shared" si="14"/>
        <v>11023.41</v>
      </c>
      <c r="W25" s="98">
        <f>'Юнит 10'!W25+'Юнит 11'!W25+'Юнит 12'!W25+'Юнит 13'!W25</f>
        <v>19350.09</v>
      </c>
      <c r="X25" s="98">
        <f>'Юнит 10'!X25+'Юнит 11'!X25+'Юнит 12'!X25+'Юнит 13'!X25</f>
        <v>-2580</v>
      </c>
      <c r="Y25" s="269">
        <f t="shared" si="2"/>
        <v>16770.09</v>
      </c>
      <c r="Z25" s="101">
        <f t="shared" si="15"/>
        <v>178.06799999999998</v>
      </c>
      <c r="AA25" s="103">
        <f t="shared" si="3"/>
        <v>4.3673169472949625E-3</v>
      </c>
      <c r="AB25" s="101">
        <f t="shared" si="16"/>
        <v>1483.32</v>
      </c>
      <c r="AC25" s="98">
        <f>'Юнит 10'!AC25+'Юнит 11'!AC25+'Юнит 12'!AC25+'Юнит 13'!AC25</f>
        <v>6606.18</v>
      </c>
      <c r="AD25" s="103">
        <f t="shared" si="4"/>
        <v>0.39392632955458201</v>
      </c>
      <c r="AE25" s="98">
        <f>'Юнит 10'!AE25+'Юнит 11'!AE25+'Юнит 12'!AE25+'Юнит 13'!AE25</f>
        <v>2173.3100000000004</v>
      </c>
      <c r="AF25" s="98">
        <f>'Юнит 10'!AF25+'Юнит 11'!AF25+'Юнит 12'!AF25+'Юнит 13'!AF25</f>
        <v>3000</v>
      </c>
      <c r="AG25" s="98">
        <f>'Юнит 10'!AG25+'Юнит 11'!AG25+'Юнит 12'!AG25+'Юнит 13'!AG25</f>
        <v>0</v>
      </c>
      <c r="AH25" s="102"/>
      <c r="AI25" s="217">
        <f>'Юнит 10'!AI25+'Юнит 11'!AI25+'Юнит 12'!AI25+'Юнит 13'!AI25</f>
        <v>106.12186285054987</v>
      </c>
      <c r="AJ25" s="98">
        <f>'Юнит 10'!AJ25+'Юнит 11'!AJ25+'Юнит 12'!AJ25+'Юнит 13'!AJ25</f>
        <v>0</v>
      </c>
      <c r="AK25" s="458">
        <f t="shared" si="20"/>
        <v>108.39816050011461</v>
      </c>
      <c r="AL25" s="105">
        <f t="shared" si="17"/>
        <v>3292.7599766493354</v>
      </c>
      <c r="AM25" s="106"/>
      <c r="AN25" s="107">
        <f t="shared" si="5"/>
        <v>1397.5074999999999</v>
      </c>
      <c r="AO25" s="108">
        <f t="shared" si="6"/>
        <v>123.61</v>
      </c>
      <c r="AP25" s="108">
        <f t="shared" si="7"/>
        <v>550.51499999999999</v>
      </c>
      <c r="AQ25" s="108">
        <f t="shared" si="18"/>
        <v>155.2364285714286</v>
      </c>
      <c r="AR25" s="108">
        <f t="shared" si="19"/>
        <v>214.28571428571428</v>
      </c>
      <c r="AS25" s="108">
        <f t="array" ref="AS25">_xlfn.IFS(S25=0,AL25,S25&lt;0,AL25/-S25,S25&gt;0,AL25/S25)</f>
        <v>274.39666472077795</v>
      </c>
      <c r="AT25" s="103">
        <f t="shared" si="22"/>
        <v>0.19634718577236829</v>
      </c>
      <c r="AU25" s="103">
        <f t="shared" si="23"/>
        <v>2.2198581402862061</v>
      </c>
      <c r="AV25" s="109"/>
      <c r="AW25" s="104">
        <f t="shared" si="10"/>
        <v>13994.229900759676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1"/>
        <v>53</v>
      </c>
      <c r="F26" s="101">
        <f>'Юнит 13'!F26</f>
        <v>5</v>
      </c>
      <c r="G26" s="101">
        <f>'Юнит 13'!G26</f>
        <v>5</v>
      </c>
      <c r="H26" s="101">
        <f>'Юнит 13'!H26</f>
        <v>43</v>
      </c>
      <c r="I26" s="101">
        <v>123.61</v>
      </c>
      <c r="J26" s="101">
        <f t="shared" si="0"/>
        <v>6551.33</v>
      </c>
      <c r="K26" s="98">
        <f>'Юнит 13'!K26</f>
        <v>42</v>
      </c>
      <c r="L26" s="98">
        <f>'Юнит 10'!L26+'Юнит 11'!L26+'Юнит 12'!L26+'Юнит 13'!L26</f>
        <v>32</v>
      </c>
      <c r="M26" s="98">
        <v>1322</v>
      </c>
      <c r="N26" s="421">
        <v>0.32</v>
      </c>
      <c r="O26" s="429">
        <f t="shared" si="12"/>
        <v>0.34375</v>
      </c>
      <c r="P26" s="101">
        <f t="shared" si="21"/>
        <v>1.5714285714285714</v>
      </c>
      <c r="Q26" s="98">
        <f>'Юнит 10'!Q26+'Юнит 11'!Q26+'Юнит 12'!Q26+'Юнит 13'!Q26</f>
        <v>12</v>
      </c>
      <c r="R26" s="98">
        <f>'Юнит 10'!R26+'Юнит 11'!R26+'Юнит 12'!R26+'Юнит 13'!R26</f>
        <v>-1</v>
      </c>
      <c r="S26" s="101">
        <f t="shared" si="13"/>
        <v>11</v>
      </c>
      <c r="T26" s="98">
        <f>'Юнит 10'!T26+'Юнит 11'!T26+'Юнит 12'!T26+'Юнит 13'!T26</f>
        <v>10077</v>
      </c>
      <c r="U26" s="98">
        <f>'Юнит 10'!U26+'Юнит 11'!U26+'Юнит 12'!U26+'Юнит 13'!U26</f>
        <v>-936</v>
      </c>
      <c r="V26" s="101">
        <f t="shared" si="14"/>
        <v>9141</v>
      </c>
      <c r="W26" s="98">
        <f>'Юнит 10'!W26+'Юнит 11'!W26+'Юнит 12'!W26+'Юнит 13'!W26</f>
        <v>15930</v>
      </c>
      <c r="X26" s="98">
        <f>'Юнит 10'!X26+'Юнит 11'!X26+'Юнит 12'!X26+'Юнит 13'!X26</f>
        <v>-1440</v>
      </c>
      <c r="Y26" s="269">
        <f t="shared" si="2"/>
        <v>14490</v>
      </c>
      <c r="Z26" s="101">
        <f t="shared" si="15"/>
        <v>135.37280000000001</v>
      </c>
      <c r="AA26" s="103">
        <f t="shared" si="3"/>
        <v>3.7735290965226782E-3</v>
      </c>
      <c r="AB26" s="101">
        <f t="shared" si="16"/>
        <v>1359.71</v>
      </c>
      <c r="AC26" s="98">
        <f>'Юнит 10'!AC26+'Юнит 11'!AC26+'Юнит 12'!AC26+'Юнит 13'!AC26</f>
        <v>5688.1999999999989</v>
      </c>
      <c r="AD26" s="103">
        <f t="shared" si="4"/>
        <v>0.39256038647342989</v>
      </c>
      <c r="AE26" s="98">
        <f>'Юнит 10'!AE26+'Юнит 11'!AE26+'Юнит 12'!AE26+'Юнит 13'!AE26</f>
        <v>2579.6099999999997</v>
      </c>
      <c r="AF26" s="98">
        <f>'Юнит 10'!AF26+'Юнит 11'!AF26+'Юнит 12'!AF26+'Юнит 13'!AF26</f>
        <v>5000</v>
      </c>
      <c r="AG26" s="98">
        <f>'Юнит 10'!AG26+'Юнит 11'!AG26+'Юнит 12'!AG26+'Юнит 13'!AG26</f>
        <v>660</v>
      </c>
      <c r="AH26" s="102"/>
      <c r="AI26" s="217">
        <f>'Юнит 10'!AI26+'Юнит 11'!AI26+'Юнит 12'!AI26+'Юнит 13'!AI26</f>
        <v>100.69337686443171</v>
      </c>
      <c r="AJ26" s="98">
        <f>'Юнит 10'!AJ26+'Юнит 11'!AJ26+'Юнит 12'!AJ26+'Юнит 13'!AJ26</f>
        <v>0</v>
      </c>
      <c r="AK26" s="458">
        <f t="shared" si="20"/>
        <v>93.660161969712789</v>
      </c>
      <c r="AL26" s="105">
        <f t="shared" si="17"/>
        <v>-991.87353883414221</v>
      </c>
      <c r="AM26" s="106"/>
      <c r="AN26" s="107">
        <f t="shared" si="5"/>
        <v>1317.2727272727273</v>
      </c>
      <c r="AO26" s="108">
        <f t="shared" si="6"/>
        <v>123.61</v>
      </c>
      <c r="AP26" s="108">
        <f t="shared" si="7"/>
        <v>517.10909090909081</v>
      </c>
      <c r="AQ26" s="108">
        <f t="shared" si="18"/>
        <v>214.96749999999997</v>
      </c>
      <c r="AR26" s="108">
        <f t="shared" si="19"/>
        <v>471.66666666666669</v>
      </c>
      <c r="AS26" s="108">
        <f t="array" ref="AS26">_xlfn.IFS(S26=0,AL26,S26&lt;0,AL26/-S26,S26&gt;0,AL26/S26)</f>
        <v>-90.170321712194749</v>
      </c>
      <c r="AT26" s="103">
        <f t="shared" si="22"/>
        <v>-6.8452280112777236E-2</v>
      </c>
      <c r="AU26" s="103">
        <f t="shared" si="23"/>
        <v>-0.72947432822744718</v>
      </c>
      <c r="AV26" s="109"/>
      <c r="AW26" s="104">
        <f t="shared" si="10"/>
        <v>-4779.0270507463219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1"/>
        <v>5</v>
      </c>
      <c r="F27" s="101">
        <f>'Юнит 13'!F27</f>
        <v>2</v>
      </c>
      <c r="G27" s="101">
        <f>'Юнит 13'!G27</f>
        <v>1</v>
      </c>
      <c r="H27" s="101">
        <f>'Юнит 13'!H27</f>
        <v>2</v>
      </c>
      <c r="I27" s="101">
        <v>117.76</v>
      </c>
      <c r="J27" s="101">
        <f t="shared" si="0"/>
        <v>588.80000000000007</v>
      </c>
      <c r="K27" s="98">
        <f>'Юнит 13'!K27</f>
        <v>3</v>
      </c>
      <c r="L27" s="98">
        <f>'Юнит 10'!L27+'Юнит 11'!L27+'Юнит 12'!L27+'Юнит 13'!L27</f>
        <v>20</v>
      </c>
      <c r="M27" s="98">
        <v>1209</v>
      </c>
      <c r="N27" s="421">
        <v>0.39</v>
      </c>
      <c r="O27" s="429">
        <f t="shared" si="12"/>
        <v>0.45</v>
      </c>
      <c r="P27" s="101">
        <f t="shared" si="21"/>
        <v>1.2857142857142858</v>
      </c>
      <c r="Q27" s="98">
        <f>'Юнит 10'!Q27+'Юнит 11'!Q27+'Юнит 12'!Q27+'Юнит 13'!Q27</f>
        <v>9</v>
      </c>
      <c r="R27" s="98">
        <f>'Юнит 10'!R27+'Юнит 11'!R27+'Юнит 12'!R27+'Юнит 13'!R27</f>
        <v>0</v>
      </c>
      <c r="S27" s="101">
        <f t="shared" si="13"/>
        <v>9</v>
      </c>
      <c r="T27" s="98">
        <f>'Юнит 10'!T27+'Юнит 11'!T27+'Юнит 12'!T27+'Юнит 13'!T27</f>
        <v>6854</v>
      </c>
      <c r="U27" s="98">
        <f>'Юнит 10'!U27+'Юнит 11'!U27+'Юнит 12'!U27+'Юнит 13'!U27</f>
        <v>0</v>
      </c>
      <c r="V27" s="101">
        <f t="shared" si="14"/>
        <v>6854</v>
      </c>
      <c r="W27" s="98">
        <f>'Юнит 10'!W27+'Юнит 11'!W27+'Юнит 12'!W27+'Юнит 13'!W27</f>
        <v>11004</v>
      </c>
      <c r="X27" s="98">
        <f>'Юнит 10'!X27+'Юнит 11'!X27+'Юнит 12'!X27+'Юнит 13'!X27</f>
        <v>0</v>
      </c>
      <c r="Y27" s="269">
        <f t="shared" si="2"/>
        <v>11004</v>
      </c>
      <c r="Z27" s="101">
        <f t="shared" si="15"/>
        <v>94.302000000000007</v>
      </c>
      <c r="AA27" s="103">
        <f t="shared" si="3"/>
        <v>2.8656945602578022E-3</v>
      </c>
      <c r="AB27" s="101">
        <f t="shared" si="16"/>
        <v>1059.8400000000001</v>
      </c>
      <c r="AC27" s="98">
        <f>'Юнит 10'!AC27+'Юнит 11'!AC27+'Юнит 12'!AC27+'Юнит 13'!AC27</f>
        <v>4588.4400000000005</v>
      </c>
      <c r="AD27" s="103">
        <f t="shared" si="4"/>
        <v>0.41697928026172304</v>
      </c>
      <c r="AE27" s="98">
        <f>'Юнит 10'!AE27+'Юнит 11'!AE27+'Юнит 12'!AE27+'Юнит 13'!AE27</f>
        <v>1944.3200000000002</v>
      </c>
      <c r="AF27" s="98">
        <f>'Юнит 10'!AF27+'Юнит 11'!AF27+'Юнит 12'!AF27+'Юнит 13'!AF27</f>
        <v>0</v>
      </c>
      <c r="AG27" s="98">
        <f>'Юнит 10'!AG27+'Юнит 11'!AG27+'Юнит 12'!AG27+'Юнит 13'!AG27</f>
        <v>0</v>
      </c>
      <c r="AH27" s="102"/>
      <c r="AI27" s="217">
        <f>'Юнит 10'!AI27+'Юнит 11'!AI27+'Юнит 12'!AI27+'Юнит 13'!AI27</f>
        <v>3.568109855844837</v>
      </c>
      <c r="AJ27" s="98">
        <f>'Юнит 10'!AJ27+'Юнит 11'!AJ27+'Юнит 12'!AJ27+'Юнит 13'!AJ27</f>
        <v>0</v>
      </c>
      <c r="AK27" s="458">
        <f t="shared" si="20"/>
        <v>71.127427350912313</v>
      </c>
      <c r="AL27" s="105">
        <f t="shared" si="17"/>
        <v>3336.7044627932419</v>
      </c>
      <c r="AM27" s="106"/>
      <c r="AN27" s="107">
        <f t="shared" si="5"/>
        <v>1222.6666666666667</v>
      </c>
      <c r="AO27" s="108">
        <f t="shared" si="6"/>
        <v>117.76</v>
      </c>
      <c r="AP27" s="108">
        <f t="shared" si="7"/>
        <v>509.82666666666671</v>
      </c>
      <c r="AQ27" s="108">
        <f t="shared" si="18"/>
        <v>216.03555555555556</v>
      </c>
      <c r="AR27" s="108">
        <f t="shared" si="19"/>
        <v>0</v>
      </c>
      <c r="AS27" s="108">
        <f t="array" ref="AS27">_xlfn.IFS(S27=0,AL27,S27&lt;0,AL27/-S27,S27&gt;0,AL27/S27)</f>
        <v>370.74494031036022</v>
      </c>
      <c r="AT27" s="103">
        <f t="shared" si="22"/>
        <v>0.30322650516114519</v>
      </c>
      <c r="AU27" s="103">
        <f t="shared" si="23"/>
        <v>3.1483096154072707</v>
      </c>
      <c r="AV27" s="109"/>
      <c r="AW27" s="104">
        <f t="shared" si="10"/>
        <v>1853.724701551801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1"/>
        <v>4</v>
      </c>
      <c r="F28" s="101">
        <f>'Юнит 13'!F28</f>
        <v>1</v>
      </c>
      <c r="G28" s="101">
        <f>'Юнит 13'!G28</f>
        <v>1</v>
      </c>
      <c r="H28" s="101">
        <f>'Юнит 13'!H28</f>
        <v>2</v>
      </c>
      <c r="I28" s="101">
        <v>117.76</v>
      </c>
      <c r="J28" s="101">
        <f t="shared" si="0"/>
        <v>471.04</v>
      </c>
      <c r="K28" s="98">
        <f>'Юнит 13'!K28</f>
        <v>1</v>
      </c>
      <c r="L28" s="98">
        <f>'Юнит 10'!L28+'Юнит 11'!L28+'Юнит 12'!L28+'Юнит 13'!L28</f>
        <v>17</v>
      </c>
      <c r="M28" s="98">
        <v>1067</v>
      </c>
      <c r="N28" s="421">
        <v>0.35</v>
      </c>
      <c r="O28" s="429">
        <f t="shared" si="12"/>
        <v>0.35294117647058826</v>
      </c>
      <c r="P28" s="101">
        <f t="shared" si="21"/>
        <v>0.8571428571428571</v>
      </c>
      <c r="Q28" s="98">
        <f>'Юнит 10'!Q28+'Юнит 11'!Q28+'Юнит 12'!Q28+'Юнит 13'!Q28</f>
        <v>6</v>
      </c>
      <c r="R28" s="98">
        <f>'Юнит 10'!R28+'Юнит 11'!R28+'Юнит 12'!R28+'Юнит 13'!R28</f>
        <v>0</v>
      </c>
      <c r="S28" s="101">
        <f t="shared" si="13"/>
        <v>6</v>
      </c>
      <c r="T28" s="98">
        <f>'Юнит 10'!T28+'Юнит 11'!T28+'Юнит 12'!T28+'Юнит 13'!T28</f>
        <v>4049</v>
      </c>
      <c r="U28" s="98">
        <f>'Юнит 10'!U28+'Юнит 11'!U28+'Юнит 12'!U28+'Юнит 13'!U28</f>
        <v>0</v>
      </c>
      <c r="V28" s="101">
        <f t="shared" si="14"/>
        <v>4049</v>
      </c>
      <c r="W28" s="98">
        <f>'Юнит 10'!W28+'Юнит 11'!W28+'Юнит 12'!W28+'Юнит 13'!W28</f>
        <v>6204</v>
      </c>
      <c r="X28" s="98">
        <f>'Юнит 10'!X28+'Юнит 11'!X28+'Юнит 12'!X28+'Юнит 13'!X28</f>
        <v>0</v>
      </c>
      <c r="Y28" s="269">
        <f t="shared" si="2"/>
        <v>6204</v>
      </c>
      <c r="Z28" s="101">
        <f t="shared" si="15"/>
        <v>63.486499999999999</v>
      </c>
      <c r="AA28" s="103">
        <f t="shared" si="3"/>
        <v>1.6156642177244096E-3</v>
      </c>
      <c r="AB28" s="101">
        <f t="shared" si="16"/>
        <v>706.56000000000006</v>
      </c>
      <c r="AC28" s="98">
        <f>'Юнит 10'!AC28+'Юнит 11'!AC28+'Юнит 12'!AC28+'Юнит 13'!AC28</f>
        <v>2719.3</v>
      </c>
      <c r="AD28" s="103">
        <f t="shared" si="4"/>
        <v>0.43831399097356549</v>
      </c>
      <c r="AE28" s="98">
        <f>'Юнит 10'!AE28+'Юнит 11'!AE28+'Юнит 12'!AE28+'Юнит 13'!AE28</f>
        <v>1561.38</v>
      </c>
      <c r="AF28" s="98">
        <f>'Юнит 10'!AF28+'Юнит 11'!AF28+'Юнит 12'!AF28+'Юнит 13'!AF28</f>
        <v>0</v>
      </c>
      <c r="AG28" s="98">
        <f>'Юнит 10'!AG28+'Юнит 11'!AG28+'Юнит 12'!AG28+'Юнит 13'!AG28</f>
        <v>0</v>
      </c>
      <c r="AH28" s="102"/>
      <c r="AI28" s="217">
        <f>'Юнит 10'!AI28+'Юнит 11'!AI28+'Юнит 12'!AI28+'Юнит 13'!AI28</f>
        <v>1.3387377173091459</v>
      </c>
      <c r="AJ28" s="98">
        <f>'Юнит 10'!AJ28+'Юнит 11'!AJ28+'Юнит 12'!AJ28+'Юнит 13'!AJ28</f>
        <v>0</v>
      </c>
      <c r="AK28" s="458">
        <f t="shared" si="20"/>
        <v>40.101286739827337</v>
      </c>
      <c r="AL28" s="105">
        <f t="shared" si="17"/>
        <v>1175.3199755428627</v>
      </c>
      <c r="AM28" s="106"/>
      <c r="AN28" s="107">
        <f t="shared" si="5"/>
        <v>1034</v>
      </c>
      <c r="AO28" s="108">
        <f t="shared" si="6"/>
        <v>117.76</v>
      </c>
      <c r="AP28" s="108">
        <f t="shared" si="7"/>
        <v>453.2166666666667</v>
      </c>
      <c r="AQ28" s="108">
        <f t="shared" si="18"/>
        <v>260.23</v>
      </c>
      <c r="AR28" s="108">
        <f t="shared" si="19"/>
        <v>0</v>
      </c>
      <c r="AS28" s="108">
        <f t="array" ref="AS28">_xlfn.IFS(S28=0,AL28,S28&lt;0,AL28/-S28,S28&gt;0,AL28/S28)</f>
        <v>195.88666259047713</v>
      </c>
      <c r="AT28" s="103">
        <f t="shared" si="22"/>
        <v>0.18944551507783089</v>
      </c>
      <c r="AU28" s="103">
        <f t="shared" si="23"/>
        <v>1.6634397298783723</v>
      </c>
      <c r="AV28" s="109"/>
      <c r="AW28" s="104">
        <f t="shared" si="10"/>
        <v>783.54665036190852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1"/>
        <v>2</v>
      </c>
      <c r="F29" s="101">
        <f>'Юнит 13'!F29</f>
        <v>0</v>
      </c>
      <c r="G29" s="101">
        <f>'Юнит 13'!G29</f>
        <v>2</v>
      </c>
      <c r="H29" s="101">
        <f>'Юнит 13'!H29</f>
        <v>0</v>
      </c>
      <c r="I29" s="101">
        <v>117.76</v>
      </c>
      <c r="J29" s="101">
        <f t="shared" si="0"/>
        <v>235.52</v>
      </c>
      <c r="K29" s="98">
        <f>'Юнит 13'!K29</f>
        <v>3</v>
      </c>
      <c r="L29" s="98">
        <f>'Юнит 10'!L29+'Юнит 11'!L29+'Юнит 12'!L29+'Юнит 13'!L29</f>
        <v>4</v>
      </c>
      <c r="M29" s="98">
        <v>1274</v>
      </c>
      <c r="N29" s="421">
        <v>0.5</v>
      </c>
      <c r="O29" s="429">
        <f t="shared" si="12"/>
        <v>0.5</v>
      </c>
      <c r="P29" s="101">
        <f t="shared" si="21"/>
        <v>0.2857142857142857</v>
      </c>
      <c r="Q29" s="98">
        <f>'Юнит 10'!Q29+'Юнит 11'!Q29+'Юнит 12'!Q29+'Юнит 13'!Q29</f>
        <v>2</v>
      </c>
      <c r="R29" s="98">
        <f>'Юнит 10'!R29+'Юнит 11'!R29+'Юнит 12'!R29+'Юнит 13'!R29</f>
        <v>0</v>
      </c>
      <c r="S29" s="101">
        <f t="shared" si="13"/>
        <v>2</v>
      </c>
      <c r="T29" s="98">
        <f>'Юнит 10'!T29+'Юнит 11'!T29+'Юнит 12'!T29+'Юнит 13'!T29</f>
        <v>1711</v>
      </c>
      <c r="U29" s="98">
        <f>'Юнит 10'!U29+'Юнит 11'!U29+'Юнит 12'!U29+'Юнит 13'!U29</f>
        <v>0</v>
      </c>
      <c r="V29" s="101">
        <f t="shared" si="14"/>
        <v>1711</v>
      </c>
      <c r="W29" s="98">
        <f>'Юнит 10'!W29+'Юнит 11'!W29+'Юнит 12'!W29+'Юнит 13'!W29</f>
        <v>2600</v>
      </c>
      <c r="X29" s="98">
        <f>'Юнит 10'!X29+'Юнит 11'!X29+'Юнит 12'!X29+'Юнит 13'!X29</f>
        <v>0</v>
      </c>
      <c r="Y29" s="269">
        <f t="shared" si="2"/>
        <v>2600</v>
      </c>
      <c r="Z29" s="101">
        <f t="shared" si="15"/>
        <v>25.48</v>
      </c>
      <c r="AA29" s="103">
        <f t="shared" si="3"/>
        <v>6.7709976887225418E-4</v>
      </c>
      <c r="AB29" s="101">
        <f t="shared" si="16"/>
        <v>235.52</v>
      </c>
      <c r="AC29" s="98">
        <f>'Юнит 10'!AC29+'Юнит 11'!AC29+'Юнит 12'!AC29+'Юнит 13'!AC29</f>
        <v>1149.6399999999999</v>
      </c>
      <c r="AD29" s="103">
        <f t="shared" si="4"/>
        <v>0.4421692307692307</v>
      </c>
      <c r="AE29" s="98">
        <f>'Юнит 10'!AE29+'Юнит 11'!AE29+'Юнит 12'!AE29+'Юнит 13'!AE29</f>
        <v>339.42</v>
      </c>
      <c r="AF29" s="98">
        <f>'Юнит 10'!AF29+'Юнит 11'!AF29+'Юнит 12'!AF29+'Юнит 13'!AF29</f>
        <v>0</v>
      </c>
      <c r="AG29" s="98">
        <f>'Юнит 10'!AG29+'Юнит 11'!AG29+'Юнит 12'!AG29+'Юнит 13'!AG29</f>
        <v>0</v>
      </c>
      <c r="AH29" s="102"/>
      <c r="AI29" s="217">
        <f>'Юнит 10'!AI29+'Юнит 11'!AI29+'Юнит 12'!AI29+'Юнит 13'!AI29</f>
        <v>0</v>
      </c>
      <c r="AJ29" s="98">
        <f>'Юнит 10'!AJ29+'Юнит 11'!AJ29+'Юнит 12'!AJ29+'Юнит 13'!AJ29</f>
        <v>0</v>
      </c>
      <c r="AK29" s="458">
        <f t="shared" si="20"/>
        <v>16.805826164337699</v>
      </c>
      <c r="AL29" s="105">
        <f t="shared" si="17"/>
        <v>858.61417383566243</v>
      </c>
      <c r="AM29" s="106"/>
      <c r="AN29" s="107">
        <f t="shared" si="5"/>
        <v>1300</v>
      </c>
      <c r="AO29" s="108">
        <f t="shared" si="6"/>
        <v>117.76</v>
      </c>
      <c r="AP29" s="108">
        <f t="shared" si="7"/>
        <v>574.81999999999994</v>
      </c>
      <c r="AQ29" s="108">
        <f t="shared" si="18"/>
        <v>169.71</v>
      </c>
      <c r="AR29" s="108">
        <f t="shared" si="19"/>
        <v>0</v>
      </c>
      <c r="AS29" s="108">
        <f t="array" ref="AS29">_xlfn.IFS(S29=0,AL29,S29&lt;0,AL29/-S29,S29&gt;0,AL29/S29)</f>
        <v>429.30708691783121</v>
      </c>
      <c r="AT29" s="103">
        <f t="shared" si="22"/>
        <v>0.33023622070602399</v>
      </c>
      <c r="AU29" s="103">
        <f t="shared" si="23"/>
        <v>3.6456104527669089</v>
      </c>
      <c r="AV29" s="109"/>
      <c r="AW29" s="104">
        <f t="shared" si="10"/>
        <v>858.61417383566243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1"/>
        <v>18</v>
      </c>
      <c r="F30" s="101">
        <f>'Юнит 13'!F30</f>
        <v>10</v>
      </c>
      <c r="G30" s="101">
        <f>'Юнит 13'!G30</f>
        <v>6</v>
      </c>
      <c r="H30" s="101">
        <f>'Юнит 13'!H30</f>
        <v>2</v>
      </c>
      <c r="I30" s="101">
        <v>135.31</v>
      </c>
      <c r="J30" s="101">
        <f t="shared" si="0"/>
        <v>2435.58</v>
      </c>
      <c r="K30" s="98">
        <f>'Юнит 13'!K30</f>
        <v>11</v>
      </c>
      <c r="L30" s="98">
        <f>'Юнит 10'!L30+'Юнит 11'!L30+'Юнит 12'!L30+'Юнит 13'!L30</f>
        <v>96</v>
      </c>
      <c r="M30" s="98">
        <v>1306</v>
      </c>
      <c r="N30" s="421">
        <v>0.43</v>
      </c>
      <c r="O30" s="429">
        <f t="shared" si="12"/>
        <v>0.39583333333333331</v>
      </c>
      <c r="P30" s="101">
        <f t="shared" si="21"/>
        <v>5.4285714285714288</v>
      </c>
      <c r="Q30" s="98">
        <f>'Юнит 10'!Q30+'Юнит 11'!Q30+'Юнит 12'!Q30+'Юнит 13'!Q30</f>
        <v>38</v>
      </c>
      <c r="R30" s="98">
        <f>'Юнит 10'!R30+'Юнит 11'!R30+'Юнит 12'!R30+'Юнит 13'!R30</f>
        <v>0</v>
      </c>
      <c r="S30" s="101">
        <f t="shared" si="13"/>
        <v>38</v>
      </c>
      <c r="T30" s="98">
        <f>'Юнит 10'!T30+'Юнит 11'!T30+'Юнит 12'!T30+'Юнит 13'!T30</f>
        <v>32624.939999999995</v>
      </c>
      <c r="U30" s="98">
        <f>'Юнит 10'!U30+'Юнит 11'!U30+'Юнит 12'!U30+'Юнит 13'!U30</f>
        <v>0</v>
      </c>
      <c r="V30" s="101">
        <f t="shared" si="14"/>
        <v>32624.939999999995</v>
      </c>
      <c r="W30" s="98">
        <f>'Юнит 10'!W30+'Юнит 11'!W30+'Юнит 12'!W30+'Юнит 13'!W30</f>
        <v>49860.070000000007</v>
      </c>
      <c r="X30" s="98">
        <f>'Юнит 10'!X30+'Юнит 11'!X30+'Юнит 12'!X30+'Юнит 13'!X30</f>
        <v>0</v>
      </c>
      <c r="Y30" s="269">
        <f t="shared" si="2"/>
        <v>49860.070000000007</v>
      </c>
      <c r="Z30" s="101">
        <f t="shared" si="15"/>
        <v>539.11680000000001</v>
      </c>
      <c r="AA30" s="103">
        <f t="shared" si="3"/>
        <v>1.2984708412674777E-2</v>
      </c>
      <c r="AB30" s="101">
        <f t="shared" si="16"/>
        <v>5141.78</v>
      </c>
      <c r="AC30" s="98">
        <f>'Юнит 10'!AC30+'Юнит 11'!AC30+'Юнит 12'!AC30+'Юнит 13'!AC30</f>
        <v>18797.050000000003</v>
      </c>
      <c r="AD30" s="103">
        <f t="shared" si="4"/>
        <v>0.37699606117680945</v>
      </c>
      <c r="AE30" s="98">
        <f>'Юнит 10'!AE30+'Юнит 11'!AE30+'Юнит 12'!AE30+'Юнит 13'!AE30</f>
        <v>7321.1999999999989</v>
      </c>
      <c r="AF30" s="98">
        <f>'Юнит 10'!AF30+'Юнит 11'!AF30+'Юнит 12'!AF30+'Юнит 13'!AF30</f>
        <v>5000</v>
      </c>
      <c r="AG30" s="98">
        <f>'Юнит 10'!AG30+'Юнит 11'!AG30+'Юнит 12'!AG30+'Юнит 13'!AG30</f>
        <v>0</v>
      </c>
      <c r="AH30" s="102"/>
      <c r="AI30" s="217">
        <f>'Юнит 10'!AI30+'Юнит 11'!AI30+'Юнит 12'!AI30+'Юнит 13'!AI30</f>
        <v>61.44960451348323</v>
      </c>
      <c r="AJ30" s="98">
        <f>'Юнит 10'!AJ30+'Юнит 11'!AJ30+'Юнит 12'!AJ30+'Юнит 13'!AJ30</f>
        <v>0</v>
      </c>
      <c r="AK30" s="458">
        <f t="shared" si="20"/>
        <v>322.28448806219592</v>
      </c>
      <c r="AL30" s="105">
        <f t="shared" si="17"/>
        <v>13216.305907424328</v>
      </c>
      <c r="AM30" s="106"/>
      <c r="AN30" s="107">
        <f t="shared" si="5"/>
        <v>1312.107105263158</v>
      </c>
      <c r="AO30" s="108">
        <f t="shared" si="6"/>
        <v>135.31</v>
      </c>
      <c r="AP30" s="108">
        <f t="shared" si="7"/>
        <v>494.65921052631586</v>
      </c>
      <c r="AQ30" s="108">
        <f t="shared" si="18"/>
        <v>192.66315789473683</v>
      </c>
      <c r="AR30" s="108">
        <f t="shared" si="19"/>
        <v>131.57894736842104</v>
      </c>
      <c r="AS30" s="108">
        <f t="array" ref="AS30">_xlfn.IFS(S30=0,AL30,S30&lt;0,AL30/-S30,S30&gt;0,AL30/S30)</f>
        <v>347.79752387958757</v>
      </c>
      <c r="AT30" s="103">
        <f t="shared" si="22"/>
        <v>0.26506793727775202</v>
      </c>
      <c r="AU30" s="103">
        <f t="shared" si="23"/>
        <v>2.5703756106687425</v>
      </c>
      <c r="AV30" s="109"/>
      <c r="AW30" s="104">
        <f t="shared" si="10"/>
        <v>6260.3554298325762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1"/>
        <v>23</v>
      </c>
      <c r="F31" s="101">
        <f>'Юнит 13'!F31</f>
        <v>18</v>
      </c>
      <c r="G31" s="101">
        <f>'Юнит 13'!G31</f>
        <v>5</v>
      </c>
      <c r="H31" s="101">
        <f>'Юнит 13'!H31</f>
        <v>0</v>
      </c>
      <c r="I31" s="101">
        <v>135.31</v>
      </c>
      <c r="J31" s="101">
        <f t="shared" si="0"/>
        <v>3112.13</v>
      </c>
      <c r="K31" s="98">
        <f>'Юнит 13'!K31</f>
        <v>14</v>
      </c>
      <c r="L31" s="98">
        <f>'Юнит 10'!L31+'Юнит 11'!L31+'Юнит 12'!L31+'Юнит 13'!L31</f>
        <v>112</v>
      </c>
      <c r="M31" s="98">
        <v>1310</v>
      </c>
      <c r="N31" s="421">
        <v>0.49</v>
      </c>
      <c r="O31" s="429">
        <f t="shared" si="12"/>
        <v>0.5</v>
      </c>
      <c r="P31" s="101">
        <f t="shared" si="21"/>
        <v>8</v>
      </c>
      <c r="Q31" s="98">
        <f>'Юнит 10'!Q31+'Юнит 11'!Q31+'Юнит 12'!Q31+'Юнит 13'!Q31</f>
        <v>56</v>
      </c>
      <c r="R31" s="98">
        <f>'Юнит 10'!R31+'Юнит 11'!R31+'Юнит 12'!R31+'Юнит 13'!R31</f>
        <v>0</v>
      </c>
      <c r="S31" s="101">
        <f t="shared" si="13"/>
        <v>56</v>
      </c>
      <c r="T31" s="98">
        <f>'Юнит 10'!T31+'Юнит 11'!T31+'Юнит 12'!T31+'Юнит 13'!T31</f>
        <v>47109.03</v>
      </c>
      <c r="U31" s="98">
        <f>'Юнит 10'!U31+'Юнит 11'!U31+'Юнит 12'!U31+'Юнит 13'!U31</f>
        <v>0</v>
      </c>
      <c r="V31" s="101">
        <f t="shared" si="14"/>
        <v>47109.03</v>
      </c>
      <c r="W31" s="98">
        <f>'Юнит 10'!W31+'Юнит 11'!W31+'Юнит 12'!W31+'Юнит 13'!W31</f>
        <v>72199.98</v>
      </c>
      <c r="X31" s="98">
        <f>'Юнит 10'!X31+'Юнит 11'!X31+'Юнит 12'!X31+'Юнит 13'!X31</f>
        <v>0</v>
      </c>
      <c r="Y31" s="269">
        <f t="shared" si="2"/>
        <v>72199.98</v>
      </c>
      <c r="Z31" s="101">
        <f t="shared" si="15"/>
        <v>718.928</v>
      </c>
      <c r="AA31" s="103">
        <f t="shared" si="3"/>
        <v>1.8802534527146683E-2</v>
      </c>
      <c r="AB31" s="101">
        <f t="shared" si="16"/>
        <v>7577.3600000000006</v>
      </c>
      <c r="AC31" s="98">
        <f>'Юнит 10'!AC31+'Юнит 11'!AC31+'Юнит 12'!AC31+'Юнит 13'!AC31</f>
        <v>27207.85</v>
      </c>
      <c r="AD31" s="103">
        <f t="shared" si="4"/>
        <v>0.37684013208867922</v>
      </c>
      <c r="AE31" s="98">
        <f>'Юнит 10'!AE31+'Юнит 11'!AE31+'Юнит 12'!AE31+'Юнит 13'!AE31</f>
        <v>8949.7300000000014</v>
      </c>
      <c r="AF31" s="98">
        <f>'Юнит 10'!AF31+'Юнит 11'!AF31+'Юнит 12'!AF31+'Юнит 13'!AF31</f>
        <v>1000</v>
      </c>
      <c r="AG31" s="98">
        <f>'Юнит 10'!AG31+'Юнит 11'!AG31+'Юнит 12'!AG31+'Юнит 13'!AG31</f>
        <v>1000</v>
      </c>
      <c r="AH31" s="102"/>
      <c r="AI31" s="217">
        <f>'Юнит 10'!AI31+'Юнит 11'!AI31+'Юнит 12'!AI31+'Юнит 13'!AI31</f>
        <v>68.256495561626423</v>
      </c>
      <c r="AJ31" s="98">
        <f>'Юнит 10'!AJ31+'Юнит 11'!AJ31+'Юнит 12'!AJ31+'Юнит 13'!AJ31</f>
        <v>0</v>
      </c>
      <c r="AK31" s="458">
        <f t="shared" si="20"/>
        <v>466.68473574948405</v>
      </c>
      <c r="AL31" s="105">
        <f t="shared" si="17"/>
        <v>25930.098768688884</v>
      </c>
      <c r="AM31" s="106"/>
      <c r="AN31" s="107">
        <f t="shared" si="5"/>
        <v>1289.285357142857</v>
      </c>
      <c r="AO31" s="108">
        <f t="shared" si="6"/>
        <v>135.31</v>
      </c>
      <c r="AP31" s="108">
        <f t="shared" si="7"/>
        <v>485.85446428571424</v>
      </c>
      <c r="AQ31" s="108">
        <f t="shared" si="18"/>
        <v>159.81660714285718</v>
      </c>
      <c r="AR31" s="108">
        <f t="shared" si="19"/>
        <v>35.714285714285715</v>
      </c>
      <c r="AS31" s="108">
        <f t="array" ref="AS31">_xlfn.IFS(S31=0,AL31,S31&lt;0,AL31/-S31,S31&gt;0,AL31/S31)</f>
        <v>463.03747801230151</v>
      </c>
      <c r="AT31" s="103">
        <f t="shared" si="22"/>
        <v>0.35914274171113186</v>
      </c>
      <c r="AU31" s="103">
        <f t="shared" si="23"/>
        <v>3.42204920561896</v>
      </c>
      <c r="AV31" s="109"/>
      <c r="AW31" s="104">
        <f t="shared" si="10"/>
        <v>10649.861994282935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1"/>
        <v>70</v>
      </c>
      <c r="F32" s="101">
        <f>'Юнит 13'!F32</f>
        <v>18</v>
      </c>
      <c r="G32" s="101">
        <f>'Юнит 13'!G32</f>
        <v>9</v>
      </c>
      <c r="H32" s="101">
        <f>'Юнит 13'!H32</f>
        <v>43</v>
      </c>
      <c r="I32" s="101">
        <v>135.31</v>
      </c>
      <c r="J32" s="101">
        <f t="shared" si="0"/>
        <v>9471.7000000000007</v>
      </c>
      <c r="K32" s="98">
        <f>'Юнит 13'!K32</f>
        <v>43</v>
      </c>
      <c r="L32" s="98">
        <f>'Юнит 10'!L32+'Юнит 11'!L32+'Юнит 12'!L32+'Юнит 13'!L32</f>
        <v>87</v>
      </c>
      <c r="M32" s="98">
        <v>1315</v>
      </c>
      <c r="N32" s="421">
        <v>0.34</v>
      </c>
      <c r="O32" s="429">
        <f t="shared" si="12"/>
        <v>0.25287356321839083</v>
      </c>
      <c r="P32" s="101">
        <f t="shared" si="21"/>
        <v>3.1428571428571428</v>
      </c>
      <c r="Q32" s="98">
        <f>'Юнит 10'!Q32+'Юнит 11'!Q32+'Юнит 12'!Q32+'Юнит 13'!Q32</f>
        <v>22</v>
      </c>
      <c r="R32" s="98">
        <f>'Юнит 10'!R32+'Юнит 11'!R32+'Юнит 12'!R32+'Юнит 13'!R32</f>
        <v>0</v>
      </c>
      <c r="S32" s="101">
        <f t="shared" si="13"/>
        <v>22</v>
      </c>
      <c r="T32" s="98">
        <f>'Юнит 10'!T32+'Юнит 11'!T32+'Юнит 12'!T32+'Юнит 13'!T32</f>
        <v>18822.099999999999</v>
      </c>
      <c r="U32" s="98">
        <f>'Юнит 10'!U32+'Юнит 11'!U32+'Юнит 12'!U32+'Юнит 13'!U32</f>
        <v>0</v>
      </c>
      <c r="V32" s="101">
        <f t="shared" si="14"/>
        <v>18822.099999999999</v>
      </c>
      <c r="W32" s="98">
        <f>'Юнит 10'!W32+'Юнит 11'!W32+'Юнит 12'!W32+'Юнит 13'!W32</f>
        <v>28860.190000000002</v>
      </c>
      <c r="X32" s="98">
        <f>'Юнит 10'!X32+'Юнит 11'!X32+'Юнит 12'!X32+'Юнит 13'!X32</f>
        <v>0</v>
      </c>
      <c r="Y32" s="269">
        <f t="shared" si="2"/>
        <v>28860.190000000002</v>
      </c>
      <c r="Z32" s="101">
        <f t="shared" si="15"/>
        <v>388.97700000000003</v>
      </c>
      <c r="AA32" s="103">
        <f t="shared" si="3"/>
        <v>7.5158569148497476E-3</v>
      </c>
      <c r="AB32" s="101">
        <f t="shared" si="16"/>
        <v>2976.82</v>
      </c>
      <c r="AC32" s="98">
        <f>'Юнит 10'!AC32+'Юнит 11'!AC32+'Юнит 12'!AC32+'Юнит 13'!AC32</f>
        <v>10834.01</v>
      </c>
      <c r="AD32" s="103">
        <f t="shared" si="4"/>
        <v>0.37539635047447711</v>
      </c>
      <c r="AE32" s="98">
        <f>'Юнит 10'!AE32+'Юнит 11'!AE32+'Юнит 12'!AE32+'Юнит 13'!AE32</f>
        <v>6834.2100000000009</v>
      </c>
      <c r="AF32" s="98">
        <f>'Юнит 10'!AF32+'Юнит 11'!AF32+'Юнит 12'!AF32+'Юнит 13'!AF32</f>
        <v>10009</v>
      </c>
      <c r="AG32" s="98">
        <f>'Юнит 10'!AG32+'Юнит 11'!AG32+'Юнит 12'!AG32+'Юнит 13'!AG32</f>
        <v>1000</v>
      </c>
      <c r="AH32" s="102"/>
      <c r="AI32" s="217">
        <f>'Юнит 10'!AI32+'Юнит 11'!AI32+'Юнит 12'!AI32+'Юнит 13'!AI32</f>
        <v>193.44158521072566</v>
      </c>
      <c r="AJ32" s="98">
        <f>'Юнит 10'!AJ32+'Юнит 11'!AJ32+'Юнит 12'!AJ32+'Юнит 13'!AJ32</f>
        <v>0</v>
      </c>
      <c r="AK32" s="458">
        <f t="shared" si="20"/>
        <v>186.54589854221433</v>
      </c>
      <c r="AL32" s="105">
        <f t="shared" si="17"/>
        <v>-3173.8374837529386</v>
      </c>
      <c r="AM32" s="106"/>
      <c r="AN32" s="107">
        <f t="shared" si="5"/>
        <v>1311.8268181818182</v>
      </c>
      <c r="AO32" s="108">
        <f t="shared" si="6"/>
        <v>135.31</v>
      </c>
      <c r="AP32" s="108">
        <f t="shared" si="7"/>
        <v>492.45499999999998</v>
      </c>
      <c r="AQ32" s="108">
        <f t="shared" si="18"/>
        <v>310.64590909090913</v>
      </c>
      <c r="AR32" s="108">
        <f t="shared" si="19"/>
        <v>500.40909090909093</v>
      </c>
      <c r="AS32" s="108">
        <f t="array" ref="AS32">_xlfn.IFS(S32=0,AL32,S32&lt;0,AL32/-S32,S32&gt;0,AL32/S32)</f>
        <v>-144.26534017058813</v>
      </c>
      <c r="AT32" s="103">
        <f t="shared" si="22"/>
        <v>-0.10997285477860468</v>
      </c>
      <c r="AU32" s="103">
        <f t="shared" si="23"/>
        <v>-1.0661838753276782</v>
      </c>
      <c r="AV32" s="109"/>
      <c r="AW32" s="104">
        <f t="shared" si="10"/>
        <v>-10098.573811941169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1"/>
        <v>0</v>
      </c>
      <c r="F33" s="101">
        <f>'Юнит 13'!F33</f>
        <v>0</v>
      </c>
      <c r="G33" s="101">
        <f>'Юнит 13'!G33</f>
        <v>0</v>
      </c>
      <c r="H33" s="101">
        <f>'Юнит 13'!H33</f>
        <v>0</v>
      </c>
      <c r="I33" s="101">
        <v>129.46</v>
      </c>
      <c r="J33" s="101">
        <f t="shared" si="0"/>
        <v>0</v>
      </c>
      <c r="K33" s="98">
        <f>'Юнит 13'!K33</f>
        <v>21</v>
      </c>
      <c r="L33" s="98">
        <f>'Юнит 10'!L33+'Юнит 11'!L33+'Юнит 12'!L33+'Юнит 13'!L33</f>
        <v>2</v>
      </c>
      <c r="M33" s="98">
        <v>940</v>
      </c>
      <c r="N33" s="421">
        <v>1</v>
      </c>
      <c r="O33" s="429">
        <f t="shared" si="12"/>
        <v>1</v>
      </c>
      <c r="P33" s="101">
        <f t="shared" si="21"/>
        <v>0.2857142857142857</v>
      </c>
      <c r="Q33" s="98">
        <f>'Юнит 10'!Q33+'Юнит 11'!Q33+'Юнит 12'!Q33+'Юнит 13'!Q33</f>
        <v>2</v>
      </c>
      <c r="R33" s="98">
        <f>'Юнит 10'!R33+'Юнит 11'!R33+'Юнит 12'!R33+'Юнит 13'!R33</f>
        <v>0</v>
      </c>
      <c r="S33" s="101">
        <f t="shared" si="13"/>
        <v>2</v>
      </c>
      <c r="T33" s="98">
        <f>'Юнит 10'!T33+'Юнит 11'!T33+'Юнит 12'!T33+'Юнит 13'!T33</f>
        <v>1398.05</v>
      </c>
      <c r="U33" s="98">
        <f>'Юнит 10'!U33+'Юнит 11'!U33+'Юнит 12'!U33+'Юнит 13'!U33</f>
        <v>0</v>
      </c>
      <c r="V33" s="101">
        <f t="shared" si="14"/>
        <v>1398.05</v>
      </c>
      <c r="W33" s="98">
        <f>'Юнит 10'!W33+'Юнит 11'!W33+'Юнит 12'!W33+'Юнит 13'!W33</f>
        <v>1879.98</v>
      </c>
      <c r="X33" s="98">
        <f>'Юнит 10'!X33+'Юнит 11'!X33+'Юнит 12'!X33+'Юнит 13'!X33</f>
        <v>0</v>
      </c>
      <c r="Y33" s="269">
        <f t="shared" si="2"/>
        <v>1879.98</v>
      </c>
      <c r="Z33" s="101">
        <f t="shared" si="15"/>
        <v>18.8</v>
      </c>
      <c r="AA33" s="103">
        <f t="shared" si="3"/>
        <v>4.8959000903248486E-4</v>
      </c>
      <c r="AB33" s="101">
        <f t="shared" si="16"/>
        <v>258.92</v>
      </c>
      <c r="AC33" s="98">
        <f>'Юнит 10'!AC33+'Юнит 11'!AC33+'Юнит 12'!AC33+'Юнит 13'!AC33</f>
        <v>707.71</v>
      </c>
      <c r="AD33" s="103">
        <f t="shared" si="4"/>
        <v>0.37644549410100109</v>
      </c>
      <c r="AE33" s="98">
        <f>'Юнит 10'!AE33+'Юнит 11'!AE33+'Юнит 12'!AE33+'Юнит 13'!AE33</f>
        <v>337.28999999999996</v>
      </c>
      <c r="AF33" s="98">
        <f>'Юнит 10'!AF33+'Юнит 11'!AF33+'Юнит 12'!AF33+'Юнит 13'!AF33</f>
        <v>0</v>
      </c>
      <c r="AG33" s="98">
        <f>'Юнит 10'!AG33+'Юнит 11'!AG33+'Юнит 12'!AG33+'Юнит 13'!AG33</f>
        <v>0</v>
      </c>
      <c r="AH33" s="102"/>
      <c r="AI33" s="217">
        <f>'Юнит 10'!AI33+'Юнит 11'!AI33+'Юнит 12'!AI33+'Юнит 13'!AI33</f>
        <v>2.5281455695260107</v>
      </c>
      <c r="AJ33" s="98">
        <f>'Юнит 10'!AJ33+'Юнит 11'!AJ33+'Юнит 12'!AJ33+'Юнит 13'!AJ33</f>
        <v>0</v>
      </c>
      <c r="AK33" s="458">
        <f t="shared" si="20"/>
        <v>12.151775797089073</v>
      </c>
      <c r="AL33" s="105">
        <f t="shared" si="17"/>
        <v>561.38007863338487</v>
      </c>
      <c r="AM33" s="106"/>
      <c r="AN33" s="107">
        <f t="shared" si="5"/>
        <v>939.99</v>
      </c>
      <c r="AO33" s="108">
        <f t="shared" si="6"/>
        <v>129.46</v>
      </c>
      <c r="AP33" s="108">
        <f t="shared" si="7"/>
        <v>353.85500000000002</v>
      </c>
      <c r="AQ33" s="108">
        <f t="shared" si="18"/>
        <v>168.64499999999998</v>
      </c>
      <c r="AR33" s="108">
        <f t="shared" si="19"/>
        <v>0</v>
      </c>
      <c r="AS33" s="108">
        <f t="array" ref="AS33">_xlfn.IFS(S33=0,AL33,S33&lt;0,AL33/-S33,S33&gt;0,AL33/S33)</f>
        <v>280.69003931669243</v>
      </c>
      <c r="AT33" s="103">
        <f t="shared" si="22"/>
        <v>0.2986096015028803</v>
      </c>
      <c r="AU33" s="103">
        <f t="shared" si="23"/>
        <v>2.1681603531337279</v>
      </c>
      <c r="AV33" s="109"/>
      <c r="AW33" s="104">
        <f t="shared" si="10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1"/>
        <v>23</v>
      </c>
      <c r="F34" s="101">
        <f>'Юнит 13'!F34</f>
        <v>8</v>
      </c>
      <c r="G34" s="101">
        <f>'Юнит 13'!G34</f>
        <v>2</v>
      </c>
      <c r="H34" s="101">
        <f>'Юнит 13'!H34</f>
        <v>13</v>
      </c>
      <c r="I34" s="101">
        <v>117.76</v>
      </c>
      <c r="J34" s="101">
        <f t="shared" si="0"/>
        <v>2708.48</v>
      </c>
      <c r="K34" s="98">
        <f>'Юнит 13'!K34</f>
        <v>14</v>
      </c>
      <c r="L34" s="98">
        <f>'Юнит 10'!L34+'Юнит 11'!L34+'Юнит 12'!L34+'Юнит 13'!L34</f>
        <v>65</v>
      </c>
      <c r="M34" s="98">
        <v>1224</v>
      </c>
      <c r="N34" s="421">
        <v>0.57999999999999996</v>
      </c>
      <c r="O34" s="429">
        <f t="shared" si="12"/>
        <v>0.58461538461538465</v>
      </c>
      <c r="P34" s="101">
        <f t="shared" si="21"/>
        <v>5.4285714285714288</v>
      </c>
      <c r="Q34" s="98">
        <f>'Юнит 10'!Q34+'Юнит 11'!Q34+'Юнит 12'!Q34+'Юнит 13'!Q34</f>
        <v>41</v>
      </c>
      <c r="R34" s="98">
        <f>'Юнит 10'!R34+'Юнит 11'!R34+'Юнит 12'!R34+'Юнит 13'!R34</f>
        <v>-3</v>
      </c>
      <c r="S34" s="101">
        <f t="shared" si="13"/>
        <v>38</v>
      </c>
      <c r="T34" s="98">
        <f>'Юнит 10'!T34+'Юнит 11'!T34+'Юнит 12'!T34+'Юнит 13'!T34</f>
        <v>32215.15</v>
      </c>
      <c r="U34" s="98">
        <f>'Юнит 10'!U34+'Юнит 11'!U34+'Юнит 12'!U34+'Юнит 13'!U34</f>
        <v>-2305</v>
      </c>
      <c r="V34" s="101">
        <f t="shared" si="14"/>
        <v>29910.15</v>
      </c>
      <c r="W34" s="98">
        <f>'Юнит 10'!W34+'Юнит 11'!W34+'Юнит 12'!W34+'Юнит 13'!W34</f>
        <v>49859.979999999996</v>
      </c>
      <c r="X34" s="98">
        <f>'Юнит 10'!X34+'Юнит 11'!X34+'Юнит 12'!X34+'Юнит 13'!X34</f>
        <v>-3690</v>
      </c>
      <c r="Y34" s="269">
        <f t="shared" si="2"/>
        <v>46169.979999999996</v>
      </c>
      <c r="Z34" s="101">
        <f t="shared" si="15"/>
        <v>461.44799999999998</v>
      </c>
      <c r="AA34" s="103">
        <f t="shared" si="3"/>
        <v>1.2023724148783306E-2</v>
      </c>
      <c r="AB34" s="101">
        <f t="shared" si="16"/>
        <v>4474.88</v>
      </c>
      <c r="AC34" s="98">
        <f>'Юнит 10'!AC34+'Юнит 11'!AC34+'Юнит 12'!AC34+'Юнит 13'!AC34</f>
        <v>17837.48</v>
      </c>
      <c r="AD34" s="103">
        <f t="shared" si="4"/>
        <v>0.38634368046076695</v>
      </c>
      <c r="AE34" s="98">
        <f>'Юнит 10'!AE34+'Юнит 11'!AE34+'Юнит 12'!AE34+'Юнит 13'!AE34</f>
        <v>5519.59</v>
      </c>
      <c r="AF34" s="98">
        <f>'Юнит 10'!AF34+'Юнит 11'!AF34+'Юнит 12'!AF34+'Юнит 13'!AF34</f>
        <v>6000</v>
      </c>
      <c r="AG34" s="98">
        <f>'Юнит 10'!AG34+'Юнит 11'!AG34+'Юнит 12'!AG34+'Юнит 13'!AG34</f>
        <v>0</v>
      </c>
      <c r="AH34" s="102"/>
      <c r="AI34" s="217">
        <f>'Юнит 10'!AI34+'Юнит 11'!AI34+'Юнит 12'!AI34+'Юнит 13'!AI34</f>
        <v>60.852242034338822</v>
      </c>
      <c r="AJ34" s="98">
        <f>'Юнит 10'!AJ34+'Юнит 11'!AJ34+'Юнит 12'!AJ34+'Юнит 13'!AJ34</f>
        <v>0</v>
      </c>
      <c r="AK34" s="458">
        <f t="shared" si="20"/>
        <v>298.43256072728781</v>
      </c>
      <c r="AL34" s="105">
        <f t="shared" si="17"/>
        <v>11978.745197238371</v>
      </c>
      <c r="AM34" s="106"/>
      <c r="AN34" s="107">
        <f t="shared" si="5"/>
        <v>1214.9994736842104</v>
      </c>
      <c r="AO34" s="108">
        <f t="shared" si="6"/>
        <v>117.76</v>
      </c>
      <c r="AP34" s="108">
        <f t="shared" si="7"/>
        <v>469.40736842105264</v>
      </c>
      <c r="AQ34" s="108">
        <f t="shared" si="18"/>
        <v>134.62414634146342</v>
      </c>
      <c r="AR34" s="108">
        <f t="shared" si="19"/>
        <v>146.34146341463415</v>
      </c>
      <c r="AS34" s="108">
        <f t="array" ref="AS34">_xlfn.IFS(S34=0,AL34,S34&lt;0,AL34/-S34,S34&gt;0,AL34/S34)</f>
        <v>315.23013676943083</v>
      </c>
      <c r="AT34" s="103">
        <f t="shared" si="22"/>
        <v>0.25944878462668541</v>
      </c>
      <c r="AU34" s="103">
        <f t="shared" si="23"/>
        <v>2.6768863516425849</v>
      </c>
      <c r="AV34" s="109"/>
      <c r="AW34" s="104">
        <f t="shared" si="10"/>
        <v>7250.2931456969091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1"/>
        <v>5</v>
      </c>
      <c r="F35" s="101">
        <f>'Юнит 13'!F35</f>
        <v>3</v>
      </c>
      <c r="G35" s="101">
        <f>'Юнит 13'!G35</f>
        <v>2</v>
      </c>
      <c r="H35" s="101">
        <f>'Юнит 13'!H35</f>
        <v>0</v>
      </c>
      <c r="I35" s="101">
        <v>117.76</v>
      </c>
      <c r="J35" s="101">
        <f t="shared" si="0"/>
        <v>588.80000000000007</v>
      </c>
      <c r="K35" s="98">
        <f>'Юнит 13'!K35</f>
        <v>3</v>
      </c>
      <c r="L35" s="98">
        <f>'Юнит 10'!L35+'Юнит 11'!L35+'Юнит 12'!L35+'Юнит 13'!L35</f>
        <v>14</v>
      </c>
      <c r="M35" s="98">
        <v>1209</v>
      </c>
      <c r="N35" s="421">
        <v>0.5</v>
      </c>
      <c r="O35" s="429">
        <f t="shared" si="12"/>
        <v>0.5</v>
      </c>
      <c r="P35" s="101">
        <f t="shared" si="21"/>
        <v>1</v>
      </c>
      <c r="Q35" s="98">
        <f>'Юнит 10'!Q35+'Юнит 11'!Q35+'Юнит 12'!Q35+'Юнит 13'!Q35</f>
        <v>7</v>
      </c>
      <c r="R35" s="98">
        <f>'Юнит 10'!R35+'Юнит 11'!R35+'Юнит 12'!R35+'Юнит 13'!R35</f>
        <v>0</v>
      </c>
      <c r="S35" s="101">
        <f t="shared" si="13"/>
        <v>7</v>
      </c>
      <c r="T35" s="98">
        <f>'Юнит 10'!T35+'Юнит 11'!T35+'Юнит 12'!T35+'Юнит 13'!T35</f>
        <v>5454</v>
      </c>
      <c r="U35" s="98">
        <f>'Юнит 10'!U35+'Юнит 11'!U35+'Юнит 12'!U35+'Юнит 13'!U35</f>
        <v>0</v>
      </c>
      <c r="V35" s="101">
        <f t="shared" si="14"/>
        <v>5454</v>
      </c>
      <c r="W35" s="98">
        <f>'Юнит 10'!W35+'Юнит 11'!W35+'Юнит 12'!W35+'Юнит 13'!W35</f>
        <v>8610</v>
      </c>
      <c r="X35" s="98">
        <f>'Юнит 10'!X35+'Юнит 11'!X35+'Юнит 12'!X35+'Юнит 13'!X35</f>
        <v>0</v>
      </c>
      <c r="Y35" s="269">
        <f t="shared" si="2"/>
        <v>8610</v>
      </c>
      <c r="Z35" s="101">
        <f t="shared" si="15"/>
        <v>84.63</v>
      </c>
      <c r="AA35" s="103">
        <f t="shared" si="3"/>
        <v>2.2422419269192725E-3</v>
      </c>
      <c r="AB35" s="101">
        <f t="shared" si="16"/>
        <v>824.32</v>
      </c>
      <c r="AC35" s="98">
        <f>'Юнит 10'!AC35+'Юнит 11'!AC35+'Юнит 12'!AC35+'Юнит 13'!AC35</f>
        <v>3693.6899999999996</v>
      </c>
      <c r="AD35" s="103">
        <f t="shared" si="4"/>
        <v>0.42899999999999994</v>
      </c>
      <c r="AE35" s="98">
        <f>'Юнит 10'!AE35+'Юнит 11'!AE35+'Юнит 12'!AE35+'Юнит 13'!AE35</f>
        <v>1319.06</v>
      </c>
      <c r="AF35" s="98">
        <f>'Юнит 10'!AF35+'Юнит 11'!AF35+'Юнит 12'!AF35+'Юнит 13'!AF35</f>
        <v>0</v>
      </c>
      <c r="AG35" s="98">
        <f>'Юнит 10'!AG35+'Юнит 11'!AG35+'Юнит 12'!AG35+'Юнит 13'!AG35</f>
        <v>0</v>
      </c>
      <c r="AH35" s="102"/>
      <c r="AI35" s="217">
        <f>'Юнит 10'!AI35+'Юнит 11'!AI35+'Юнит 12'!AI35+'Юнит 13'!AI35</f>
        <v>0.63141463414634147</v>
      </c>
      <c r="AJ35" s="98">
        <f>'Юнит 10'!AJ35+'Юнит 11'!AJ35+'Юнит 12'!AJ35+'Юнит 13'!AJ35</f>
        <v>0</v>
      </c>
      <c r="AK35" s="458">
        <f t="shared" si="20"/>
        <v>55.653139721133691</v>
      </c>
      <c r="AL35" s="105">
        <f t="shared" si="17"/>
        <v>2716.6454456447204</v>
      </c>
      <c r="AM35" s="106"/>
      <c r="AN35" s="107">
        <f t="shared" si="5"/>
        <v>1230</v>
      </c>
      <c r="AO35" s="108">
        <f t="shared" si="6"/>
        <v>117.76</v>
      </c>
      <c r="AP35" s="108">
        <f t="shared" si="7"/>
        <v>527.66999999999996</v>
      </c>
      <c r="AQ35" s="108">
        <f t="shared" si="18"/>
        <v>188.43714285714285</v>
      </c>
      <c r="AR35" s="108">
        <f t="shared" si="19"/>
        <v>0</v>
      </c>
      <c r="AS35" s="108">
        <f t="array" ref="AS35">_xlfn.IFS(S35=0,AL35,S35&lt;0,AL35/-S35,S35&gt;0,AL35/S35)</f>
        <v>388.09220652067432</v>
      </c>
      <c r="AT35" s="103">
        <f t="shared" si="22"/>
        <v>0.31552211912249944</v>
      </c>
      <c r="AU35" s="103">
        <f t="shared" si="23"/>
        <v>3.2956199602638785</v>
      </c>
      <c r="AV35" s="109"/>
      <c r="AW35" s="104">
        <f t="shared" si="10"/>
        <v>1940.4610326033717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1"/>
        <v>2</v>
      </c>
      <c r="F36" s="101">
        <f>'Юнит 13'!F36</f>
        <v>1</v>
      </c>
      <c r="G36" s="101">
        <f>'Юнит 13'!G36</f>
        <v>0</v>
      </c>
      <c r="H36" s="101">
        <f>'Юнит 13'!H36</f>
        <v>1</v>
      </c>
      <c r="I36" s="101">
        <v>117.76</v>
      </c>
      <c r="J36" s="101">
        <f t="shared" si="0"/>
        <v>235.52</v>
      </c>
      <c r="K36" s="98">
        <f>'Юнит 13'!K36</f>
        <v>999</v>
      </c>
      <c r="L36" s="98">
        <f>'Юнит 10'!L36+'Юнит 11'!L36+'Юнит 12'!L36+'Юнит 13'!L36</f>
        <v>10</v>
      </c>
      <c r="M36" s="98">
        <v>1200</v>
      </c>
      <c r="N36" s="421">
        <v>0.6</v>
      </c>
      <c r="O36" s="429">
        <f t="shared" si="12"/>
        <v>0.6</v>
      </c>
      <c r="P36" s="101">
        <f t="shared" si="21"/>
        <v>0.8571428571428571</v>
      </c>
      <c r="Q36" s="98">
        <f>'Юнит 10'!Q36+'Юнит 11'!Q36+'Юнит 12'!Q36+'Юнит 13'!Q36</f>
        <v>6</v>
      </c>
      <c r="R36" s="98">
        <f>'Юнит 10'!R36+'Юнит 11'!R36+'Юнит 12'!R36+'Юнит 13'!R36</f>
        <v>0</v>
      </c>
      <c r="S36" s="101">
        <f t="shared" si="13"/>
        <v>6</v>
      </c>
      <c r="T36" s="98">
        <f>'Юнит 10'!T36+'Юнит 11'!T36+'Юнит 12'!T36+'Юнит 13'!T36</f>
        <v>4769.4400000000005</v>
      </c>
      <c r="U36" s="98">
        <f>'Юнит 10'!U36+'Юнит 11'!U36+'Юнит 12'!U36+'Юнит 13'!U36</f>
        <v>0</v>
      </c>
      <c r="V36" s="101">
        <f t="shared" si="14"/>
        <v>4769.4400000000005</v>
      </c>
      <c r="W36" s="98">
        <f>'Юнит 10'!W36+'Юнит 11'!W36+'Юнит 12'!W36+'Юнит 13'!W36</f>
        <v>7349.99</v>
      </c>
      <c r="X36" s="98">
        <f>'Юнит 10'!X36+'Юнит 11'!X36+'Юнит 12'!X36+'Юнит 13'!X36</f>
        <v>0</v>
      </c>
      <c r="Y36" s="269">
        <f t="shared" si="2"/>
        <v>7349.99</v>
      </c>
      <c r="Z36" s="101">
        <f t="shared" si="15"/>
        <v>72</v>
      </c>
      <c r="AA36" s="103">
        <f t="shared" si="3"/>
        <v>1.9141063577743768E-3</v>
      </c>
      <c r="AB36" s="101">
        <f t="shared" si="16"/>
        <v>706.56000000000006</v>
      </c>
      <c r="AC36" s="98">
        <f>'Юнит 10'!AC36+'Юнит 11'!AC36+'Юнит 12'!AC36+'Юнит 13'!AC36</f>
        <v>3314.6899999999996</v>
      </c>
      <c r="AD36" s="103">
        <f t="shared" si="4"/>
        <v>0.45097884486917666</v>
      </c>
      <c r="AE36" s="98">
        <f>'Юнит 10'!AE36+'Юнит 11'!AE36+'Юнит 12'!AE36+'Юнит 13'!AE36</f>
        <v>680</v>
      </c>
      <c r="AF36" s="98">
        <f>'Юнит 10'!AF36+'Юнит 11'!AF36+'Юнит 12'!AF36+'Юнит 13'!AF36</f>
        <v>1000</v>
      </c>
      <c r="AG36" s="98">
        <f>'Юнит 10'!AG36+'Юнит 11'!AG36+'Юнит 12'!AG36+'Юнит 13'!AG36</f>
        <v>0</v>
      </c>
      <c r="AH36" s="102"/>
      <c r="AI36" s="217">
        <f>'Юнит 10'!AI36+'Юнит 11'!AI36+'Юнит 12'!AI36+'Юнит 13'!AI36</f>
        <v>1.3007834928009143</v>
      </c>
      <c r="AJ36" s="98">
        <f>'Юнит 10'!AJ36+'Юнит 11'!AJ36+'Юнит 12'!AJ36+'Юнит 13'!AJ36</f>
        <v>0</v>
      </c>
      <c r="AK36" s="458">
        <f t="shared" si="20"/>
        <v>47.508713172930939</v>
      </c>
      <c r="AL36" s="105">
        <f t="shared" si="17"/>
        <v>1599.9305033342678</v>
      </c>
      <c r="AM36" s="106"/>
      <c r="AN36" s="107">
        <f t="shared" si="5"/>
        <v>1224.9983333333332</v>
      </c>
      <c r="AO36" s="108">
        <f t="shared" si="6"/>
        <v>117.76</v>
      </c>
      <c r="AP36" s="108">
        <f t="shared" si="7"/>
        <v>552.44833333333327</v>
      </c>
      <c r="AQ36" s="108">
        <f t="shared" si="18"/>
        <v>113.33333333333333</v>
      </c>
      <c r="AR36" s="108">
        <f t="shared" si="19"/>
        <v>166.66666666666666</v>
      </c>
      <c r="AS36" s="108">
        <f t="array" ref="AS36">_xlfn.IFS(S36=0,AL36,S36&lt;0,AL36/-S36,S36&gt;0,AL36/S36)</f>
        <v>266.65508388904465</v>
      </c>
      <c r="AT36" s="103">
        <f t="shared" si="22"/>
        <v>0.21767791566169042</v>
      </c>
      <c r="AU36" s="103">
        <f t="shared" si="23"/>
        <v>2.2643943944382188</v>
      </c>
      <c r="AV36" s="109"/>
      <c r="AW36" s="104">
        <f t="shared" si="10"/>
        <v>533.31016777808929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1"/>
        <v>17</v>
      </c>
      <c r="F37" s="101">
        <f>'Юнит 13'!F37</f>
        <v>0</v>
      </c>
      <c r="G37" s="101">
        <f>'Юнит 13'!G37</f>
        <v>0</v>
      </c>
      <c r="H37" s="101">
        <f>'Юнит 13'!H37</f>
        <v>17</v>
      </c>
      <c r="I37" s="101">
        <v>218.89</v>
      </c>
      <c r="J37" s="101">
        <f t="shared" si="0"/>
        <v>3721.1299999999997</v>
      </c>
      <c r="K37" s="98">
        <f>'Юнит 13'!K37</f>
        <v>212</v>
      </c>
      <c r="L37" s="98">
        <f>'Юнит 10'!L37+'Юнит 11'!L37+'Юнит 12'!L37+'Юнит 13'!L37</f>
        <v>4</v>
      </c>
      <c r="M37" s="98">
        <v>1155</v>
      </c>
      <c r="N37" s="421">
        <v>0.5</v>
      </c>
      <c r="O37" s="429">
        <f t="shared" si="12"/>
        <v>0.75</v>
      </c>
      <c r="P37" s="101">
        <f t="shared" si="21"/>
        <v>0.42857142857142855</v>
      </c>
      <c r="Q37" s="98">
        <f>'Юнит 10'!Q37+'Юнит 11'!Q37+'Юнит 12'!Q37+'Юнит 13'!Q37</f>
        <v>3</v>
      </c>
      <c r="R37" s="98">
        <f>'Юнит 10'!R37+'Юнит 11'!R37+'Юнит 12'!R37+'Юнит 13'!R37</f>
        <v>0</v>
      </c>
      <c r="S37" s="101">
        <f t="shared" si="13"/>
        <v>3</v>
      </c>
      <c r="T37" s="98">
        <f>'Юнит 10'!T37+'Юнит 11'!T37+'Юнит 12'!T37+'Юнит 13'!T37</f>
        <v>2221</v>
      </c>
      <c r="U37" s="98">
        <f>'Юнит 10'!U37+'Юнит 11'!U37+'Юнит 12'!U37+'Юнит 13'!U37</f>
        <v>0</v>
      </c>
      <c r="V37" s="101">
        <f t="shared" si="14"/>
        <v>2221</v>
      </c>
      <c r="W37" s="98">
        <f>'Юнит 10'!W37+'Юнит 11'!W37+'Юнит 12'!W37+'Юнит 13'!W37</f>
        <v>3420</v>
      </c>
      <c r="X37" s="98">
        <f>'Юнит 10'!X37+'Юнит 11'!X37+'Юнит 12'!X37+'Юнит 13'!X37</f>
        <v>0</v>
      </c>
      <c r="Y37" s="269">
        <f t="shared" si="2"/>
        <v>3420</v>
      </c>
      <c r="Z37" s="101">
        <f t="shared" si="15"/>
        <v>23.1</v>
      </c>
      <c r="AA37" s="103">
        <f t="shared" si="3"/>
        <v>8.9064661905504207E-4</v>
      </c>
      <c r="AB37" s="101">
        <f t="shared" si="16"/>
        <v>656.67</v>
      </c>
      <c r="AC37" s="98">
        <f>'Юнит 10'!AC37+'Юнит 11'!AC37+'Юнит 12'!AC37+'Юнит 13'!AC37</f>
        <v>1319.62</v>
      </c>
      <c r="AD37" s="103">
        <f t="shared" si="4"/>
        <v>0.38585380116959062</v>
      </c>
      <c r="AE37" s="98">
        <f>'Юнит 10'!AE37+'Юнит 11'!AE37+'Юнит 12'!AE37+'Юнит 13'!AE37</f>
        <v>495.98999999999995</v>
      </c>
      <c r="AF37" s="98">
        <f>'Юнит 10'!AF37+'Юнит 11'!AF37+'Юнит 12'!AF37+'Юнит 13'!AF37</f>
        <v>2791</v>
      </c>
      <c r="AG37" s="98">
        <f>'Юнит 10'!AG37+'Юнит 11'!AG37+'Юнит 12'!AG37+'Юнит 13'!AG37</f>
        <v>0</v>
      </c>
      <c r="AH37" s="102"/>
      <c r="AI37" s="217">
        <f>'Юнит 10'!AI37+'Юнит 11'!AI37+'Юнит 12'!AI37+'Юнит 13'!AI37</f>
        <v>33.97472633773323</v>
      </c>
      <c r="AJ37" s="98">
        <f>'Юнит 10'!AJ37+'Юнит 11'!AJ37+'Юнит 12'!AJ37+'Юнит 13'!AJ37</f>
        <v>0</v>
      </c>
      <c r="AK37" s="458">
        <f t="shared" si="20"/>
        <v>22.106125185398049</v>
      </c>
      <c r="AL37" s="105">
        <f t="shared" si="17"/>
        <v>-1899.3608515231313</v>
      </c>
      <c r="AM37" s="106"/>
      <c r="AN37" s="107">
        <f t="shared" si="5"/>
        <v>1140</v>
      </c>
      <c r="AO37" s="108">
        <f t="shared" si="6"/>
        <v>218.89</v>
      </c>
      <c r="AP37" s="108">
        <f t="shared" si="7"/>
        <v>439.87333333333328</v>
      </c>
      <c r="AQ37" s="108">
        <f t="shared" si="18"/>
        <v>165.32999999999998</v>
      </c>
      <c r="AR37" s="108">
        <f t="shared" si="19"/>
        <v>930.33333333333337</v>
      </c>
      <c r="AS37" s="108">
        <f t="array" ref="AS37">_xlfn.IFS(S37=0,AL37,S37&lt;0,AL37/-S37,S37&gt;0,AL37/S37)</f>
        <v>-633.12028384104372</v>
      </c>
      <c r="AT37" s="103">
        <f t="shared" si="22"/>
        <v>-0.55536867003600321</v>
      </c>
      <c r="AU37" s="103">
        <f t="shared" si="23"/>
        <v>-2.8924130103752743</v>
      </c>
      <c r="AV37" s="109"/>
      <c r="AW37" s="104">
        <f t="shared" si="10"/>
        <v>-10763.044825297744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1"/>
        <v>12</v>
      </c>
      <c r="F38" s="101">
        <f>'Юнит 13'!F38</f>
        <v>0</v>
      </c>
      <c r="G38" s="101">
        <f>'Юнит 13'!G38</f>
        <v>0</v>
      </c>
      <c r="H38" s="101">
        <f>'Юнит 13'!H38</f>
        <v>12</v>
      </c>
      <c r="I38" s="101">
        <v>218.89</v>
      </c>
      <c r="J38" s="101">
        <f t="shared" si="0"/>
        <v>2626.68</v>
      </c>
      <c r="K38" s="98">
        <f>'Юнит 13'!K38</f>
        <v>999</v>
      </c>
      <c r="L38" s="98">
        <f>'Юнит 10'!L38+'Юнит 11'!L38+'Юнит 12'!L38+'Юнит 13'!L38</f>
        <v>3</v>
      </c>
      <c r="M38" s="98">
        <v>990</v>
      </c>
      <c r="N38" s="421">
        <v>0</v>
      </c>
      <c r="O38" s="429">
        <f t="shared" si="12"/>
        <v>0</v>
      </c>
      <c r="P38" s="101">
        <f t="shared" si="21"/>
        <v>0</v>
      </c>
      <c r="Q38" s="98">
        <f>'Юнит 10'!Q38+'Юнит 11'!Q38+'Юнит 12'!Q38+'Юнит 13'!Q38</f>
        <v>0</v>
      </c>
      <c r="R38" s="98">
        <f>'Юнит 10'!R38+'Юнит 11'!R38+'Юнит 12'!R38+'Юнит 13'!R38</f>
        <v>0</v>
      </c>
      <c r="S38" s="101">
        <f t="shared" si="13"/>
        <v>0</v>
      </c>
      <c r="T38" s="98">
        <f>'Юнит 10'!T38+'Юнит 11'!T38+'Юнит 12'!T38+'Юнит 13'!T38</f>
        <v>0</v>
      </c>
      <c r="U38" s="98">
        <f>'Юнит 10'!U38+'Юнит 11'!U38+'Юнит 12'!U38+'Юнит 13'!U38</f>
        <v>0</v>
      </c>
      <c r="V38" s="101">
        <f t="shared" si="14"/>
        <v>0</v>
      </c>
      <c r="W38" s="98">
        <f>'Юнит 10'!W38+'Юнит 11'!W38+'Юнит 12'!W38+'Юнит 13'!W38</f>
        <v>0</v>
      </c>
      <c r="X38" s="98">
        <f>'Юнит 10'!X38+'Юнит 11'!X38+'Юнит 12'!X38+'Юнит 13'!X38</f>
        <v>0</v>
      </c>
      <c r="Y38" s="269">
        <f t="shared" si="2"/>
        <v>0</v>
      </c>
      <c r="Z38" s="101">
        <f t="shared" si="15"/>
        <v>0</v>
      </c>
      <c r="AA38" s="103">
        <f t="shared" si="3"/>
        <v>0</v>
      </c>
      <c r="AB38" s="101">
        <f t="shared" si="16"/>
        <v>0</v>
      </c>
      <c r="AC38" s="98">
        <f>'Юнит 10'!AC38+'Юнит 11'!AC38+'Юнит 12'!AC38+'Юнит 13'!AC38</f>
        <v>0</v>
      </c>
      <c r="AD38" s="103">
        <f t="shared" si="4"/>
        <v>0</v>
      </c>
      <c r="AE38" s="98">
        <f>'Юнит 10'!AE38+'Юнит 11'!AE38+'Юнит 12'!AE38+'Юнит 13'!AE38</f>
        <v>528.94999999999993</v>
      </c>
      <c r="AF38" s="98">
        <f>'Юнит 10'!AF38+'Юнит 11'!AF38+'Юнит 12'!AF38+'Юнит 13'!AF38</f>
        <v>1000</v>
      </c>
      <c r="AG38" s="98">
        <f>'Юнит 10'!AG38+'Юнит 11'!AG38+'Юнит 12'!AG38+'Юнит 13'!AG38</f>
        <v>0</v>
      </c>
      <c r="AH38" s="102"/>
      <c r="AI38" s="217">
        <f>'Юнит 10'!AI38+'Юнит 11'!AI38+'Юнит 12'!AI38+'Юнит 13'!AI38</f>
        <v>24.682731711259315</v>
      </c>
      <c r="AJ38" s="98">
        <f>'Юнит 10'!AJ38+'Юнит 11'!AJ38+'Юнит 12'!AJ38+'Юнит 13'!AJ38</f>
        <v>0</v>
      </c>
      <c r="AK38" s="458">
        <f t="shared" si="20"/>
        <v>0</v>
      </c>
      <c r="AL38" s="105">
        <f t="shared" si="17"/>
        <v>-1553.6327317112591</v>
      </c>
      <c r="AM38" s="106"/>
      <c r="AN38" s="107">
        <f t="shared" si="5"/>
        <v>0</v>
      </c>
      <c r="AO38" s="108">
        <f t="shared" si="6"/>
        <v>218.89</v>
      </c>
      <c r="AP38" s="108">
        <f t="shared" si="7"/>
        <v>0</v>
      </c>
      <c r="AQ38" s="108">
        <f t="shared" si="18"/>
        <v>528.94999999999993</v>
      </c>
      <c r="AR38" s="108">
        <f t="shared" si="19"/>
        <v>0</v>
      </c>
      <c r="AS38" s="108">
        <f t="array" ref="AS38">_xlfn.IFS(S38=0,AL38,S38&lt;0,AL38/-S38,S38&gt;0,AL38/S38)</f>
        <v>-1553.6327317112591</v>
      </c>
      <c r="AT38" s="103">
        <f t="shared" si="22"/>
        <v>0</v>
      </c>
      <c r="AU38" s="103">
        <f t="shared" si="23"/>
        <v>-7.0977784810236155</v>
      </c>
      <c r="AV38" s="109"/>
      <c r="AW38" s="104">
        <f t="shared" si="10"/>
        <v>-18643.592780535109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1"/>
        <v>26</v>
      </c>
      <c r="F39" s="101">
        <f>'Юнит 13'!F39</f>
        <v>1</v>
      </c>
      <c r="G39" s="101">
        <f>'Юнит 13'!G39</f>
        <v>0</v>
      </c>
      <c r="H39" s="101">
        <f>'Юнит 13'!H39</f>
        <v>25</v>
      </c>
      <c r="I39" s="101">
        <v>178.89</v>
      </c>
      <c r="J39" s="101">
        <f t="shared" si="0"/>
        <v>4651.1399999999994</v>
      </c>
      <c r="K39" s="98">
        <f>'Юнит 13'!K39</f>
        <v>136</v>
      </c>
      <c r="L39" s="98">
        <f>'Юнит 10'!L39+'Юнит 11'!L39+'Юнит 12'!L39+'Юнит 13'!L39</f>
        <v>7</v>
      </c>
      <c r="M39" s="98">
        <v>1257</v>
      </c>
      <c r="N39" s="421">
        <v>0.67</v>
      </c>
      <c r="O39" s="429">
        <f t="shared" si="12"/>
        <v>0.5714285714285714</v>
      </c>
      <c r="P39" s="101">
        <f t="shared" si="21"/>
        <v>0.5714285714285714</v>
      </c>
      <c r="Q39" s="98">
        <f>'Юнит 10'!Q39+'Юнит 11'!Q39+'Юнит 12'!Q39+'Юнит 13'!Q39</f>
        <v>5</v>
      </c>
      <c r="R39" s="98">
        <f>'Юнит 10'!R39+'Юнит 11'!R39+'Юнит 12'!R39+'Юнит 13'!R39</f>
        <v>-1</v>
      </c>
      <c r="S39" s="101">
        <f t="shared" si="13"/>
        <v>4</v>
      </c>
      <c r="T39" s="98">
        <f>'Юнит 10'!T39+'Юнит 11'!T39+'Юнит 12'!T39+'Юнит 13'!T39</f>
        <v>4282</v>
      </c>
      <c r="U39" s="98">
        <f>'Юнит 10'!U39+'Юнит 11'!U39+'Юнит 12'!U39+'Юнит 13'!U39</f>
        <v>-865</v>
      </c>
      <c r="V39" s="101">
        <f t="shared" si="14"/>
        <v>3417</v>
      </c>
      <c r="W39" s="98">
        <f>'Юнит 10'!W39+'Юнит 11'!W39+'Юнит 12'!W39+'Юнит 13'!W39</f>
        <v>6468</v>
      </c>
      <c r="X39" s="98">
        <f>'Юнит 10'!X39+'Юнит 11'!X39+'Юнит 12'!X39+'Юнит 13'!X39</f>
        <v>-1316</v>
      </c>
      <c r="Y39" s="269">
        <f t="shared" si="2"/>
        <v>5152</v>
      </c>
      <c r="Z39" s="101">
        <f t="shared" si="15"/>
        <v>58.953299999999999</v>
      </c>
      <c r="AA39" s="103">
        <f t="shared" si="3"/>
        <v>1.3416992343191745E-3</v>
      </c>
      <c r="AB39" s="101">
        <f t="shared" si="16"/>
        <v>715.56</v>
      </c>
      <c r="AC39" s="98">
        <f>'Юнит 10'!AC39+'Юнит 11'!AC39+'Юнит 12'!AC39+'Юнит 13'!AC39</f>
        <v>1767.4899999999998</v>
      </c>
      <c r="AD39" s="103">
        <f t="shared" si="4"/>
        <v>0.34306871118012416</v>
      </c>
      <c r="AE39" s="98">
        <f>'Юнит 10'!AE39+'Юнит 11'!AE39+'Юнит 12'!AE39+'Юнит 13'!AE39</f>
        <v>592.23</v>
      </c>
      <c r="AF39" s="98">
        <f>'Юнит 10'!AF39+'Юнит 11'!AF39+'Юнит 12'!AF39+'Юнит 13'!AF39</f>
        <v>4000</v>
      </c>
      <c r="AG39" s="98">
        <f>'Юнит 10'!AG39+'Юнит 11'!AG39+'Юнит 12'!AG39+'Юнит 13'!AG39</f>
        <v>526</v>
      </c>
      <c r="AH39" s="102"/>
      <c r="AI39" s="217">
        <f>'Юнит 10'!AI39+'Юнит 11'!AI39+'Юнит 12'!AI39+'Юнит 13'!AI39</f>
        <v>70.813253904116038</v>
      </c>
      <c r="AJ39" s="98">
        <f>'Юнит 10'!AJ39+'Юнит 11'!AJ39+'Юнит 12'!AJ39+'Юнит 13'!AJ39</f>
        <v>0</v>
      </c>
      <c r="AK39" s="458">
        <f t="shared" si="20"/>
        <v>33.301390922564551</v>
      </c>
      <c r="AL39" s="105">
        <f t="shared" si="17"/>
        <v>-2553.3946448266802</v>
      </c>
      <c r="AM39" s="106"/>
      <c r="AN39" s="107">
        <f t="shared" si="5"/>
        <v>1288</v>
      </c>
      <c r="AO39" s="108">
        <f t="shared" si="6"/>
        <v>178.89</v>
      </c>
      <c r="AP39" s="108">
        <f t="shared" si="7"/>
        <v>441.87249999999995</v>
      </c>
      <c r="AQ39" s="108">
        <f t="shared" si="18"/>
        <v>118.446</v>
      </c>
      <c r="AR39" s="108">
        <f t="shared" si="19"/>
        <v>905.2</v>
      </c>
      <c r="AS39" s="108">
        <f t="array" ref="AS39">_xlfn.IFS(S39=0,AL39,S39&lt;0,AL39/-S39,S39&gt;0,AL39/S39)</f>
        <v>-638.34866120667004</v>
      </c>
      <c r="AT39" s="103">
        <f t="shared" si="22"/>
        <v>-0.49561231460145189</v>
      </c>
      <c r="AU39" s="103">
        <f t="shared" si="23"/>
        <v>-3.568386501239142</v>
      </c>
      <c r="AV39" s="109"/>
      <c r="AW39" s="104">
        <f t="shared" si="10"/>
        <v>-16597.065191373422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1"/>
        <v>11</v>
      </c>
      <c r="F40" s="101">
        <f>'Юнит 13'!F40</f>
        <v>2</v>
      </c>
      <c r="G40" s="101">
        <f>'Юнит 13'!G40</f>
        <v>0</v>
      </c>
      <c r="H40" s="101">
        <f>'Юнит 13'!H40</f>
        <v>9</v>
      </c>
      <c r="I40" s="101">
        <v>178.89</v>
      </c>
      <c r="J40" s="101">
        <f t="shared" si="0"/>
        <v>1967.79</v>
      </c>
      <c r="K40" s="98">
        <f>'Юнит 13'!K40</f>
        <v>34</v>
      </c>
      <c r="L40" s="98">
        <f>'Юнит 10'!L40+'Юнит 11'!L40+'Юнит 12'!L40+'Юнит 13'!L40</f>
        <v>11</v>
      </c>
      <c r="M40" s="98">
        <v>1205</v>
      </c>
      <c r="N40" s="421">
        <v>0.4</v>
      </c>
      <c r="O40" s="429">
        <f t="shared" si="12"/>
        <v>0.36363636363636365</v>
      </c>
      <c r="P40" s="101">
        <f t="shared" si="21"/>
        <v>0.5714285714285714</v>
      </c>
      <c r="Q40" s="98">
        <f>'Юнит 10'!Q40+'Юнит 11'!Q40+'Юнит 12'!Q40+'Юнит 13'!Q40</f>
        <v>4</v>
      </c>
      <c r="R40" s="98">
        <f>'Юнит 10'!R40+'Юнит 11'!R40+'Юнит 12'!R40+'Юнит 13'!R40</f>
        <v>0</v>
      </c>
      <c r="S40" s="101">
        <f t="shared" si="13"/>
        <v>4</v>
      </c>
      <c r="T40" s="98">
        <f>'Юнит 10'!T40+'Юнит 11'!T40+'Юнит 12'!T40+'Юнит 13'!T40</f>
        <v>3236</v>
      </c>
      <c r="U40" s="98">
        <f>'Юнит 10'!U40+'Юнит 11'!U40+'Юнит 12'!U40+'Юнит 13'!U40</f>
        <v>0</v>
      </c>
      <c r="V40" s="101">
        <f t="shared" si="14"/>
        <v>3236</v>
      </c>
      <c r="W40" s="98">
        <f>'Юнит 10'!W40+'Юнит 11'!W40+'Юнит 12'!W40+'Юнит 13'!W40</f>
        <v>4800</v>
      </c>
      <c r="X40" s="98">
        <f>'Юнит 10'!X40+'Юнит 11'!X40+'Юнит 12'!X40+'Юнит 13'!X40</f>
        <v>0</v>
      </c>
      <c r="Y40" s="269">
        <f t="shared" si="2"/>
        <v>4800</v>
      </c>
      <c r="Z40" s="101">
        <f t="shared" si="15"/>
        <v>53.02</v>
      </c>
      <c r="AA40" s="103">
        <f t="shared" si="3"/>
        <v>1.2500303425333923E-3</v>
      </c>
      <c r="AB40" s="101">
        <f t="shared" si="16"/>
        <v>715.56</v>
      </c>
      <c r="AC40" s="98">
        <f>'Юнит 10'!AC40+'Юнит 11'!AC40+'Юнит 12'!AC40+'Юнит 13'!AC40</f>
        <v>2030.1699999999996</v>
      </c>
      <c r="AD40" s="103">
        <f t="shared" si="4"/>
        <v>0.42295208333333323</v>
      </c>
      <c r="AE40" s="98">
        <f>'Юнит 10'!AE40+'Юнит 11'!AE40+'Юнит 12'!AE40+'Юнит 13'!AE40</f>
        <v>813.35</v>
      </c>
      <c r="AF40" s="98">
        <f>'Юнит 10'!AF40+'Юнит 11'!AF40+'Юнит 12'!AF40+'Юнит 13'!AF40</f>
        <v>1481</v>
      </c>
      <c r="AG40" s="98">
        <f>'Юнит 10'!AG40+'Юнит 11'!AG40+'Юнит 12'!AG40+'Юнит 13'!AG40</f>
        <v>0</v>
      </c>
      <c r="AH40" s="102"/>
      <c r="AI40" s="217">
        <f>'Юнит 10'!AI40+'Юнит 11'!AI40+'Юнит 12'!AI40+'Юнит 13'!AI40</f>
        <v>20.927280915411082</v>
      </c>
      <c r="AJ40" s="98">
        <f>'Юнит 10'!AJ40+'Юнит 11'!AJ40+'Юнит 12'!AJ40+'Юнит 13'!AJ40</f>
        <v>0</v>
      </c>
      <c r="AK40" s="458">
        <f t="shared" si="20"/>
        <v>31.02614061108498</v>
      </c>
      <c r="AL40" s="105">
        <f t="shared" si="17"/>
        <v>-292.03342152649554</v>
      </c>
      <c r="AM40" s="106"/>
      <c r="AN40" s="107">
        <f t="shared" si="5"/>
        <v>1200</v>
      </c>
      <c r="AO40" s="108">
        <f t="shared" si="6"/>
        <v>178.89</v>
      </c>
      <c r="AP40" s="108">
        <f t="shared" si="7"/>
        <v>507.5424999999999</v>
      </c>
      <c r="AQ40" s="108">
        <f t="shared" si="18"/>
        <v>203.33750000000001</v>
      </c>
      <c r="AR40" s="108">
        <f t="shared" si="19"/>
        <v>370.25</v>
      </c>
      <c r="AS40" s="108">
        <f t="array" ref="AS40">_xlfn.IFS(S40=0,AL40,S40&lt;0,AL40/-S40,S40&gt;0,AL40/S40)</f>
        <v>-73.008355381623886</v>
      </c>
      <c r="AT40" s="103">
        <f t="shared" si="22"/>
        <v>-6.0840296151353238E-2</v>
      </c>
      <c r="AU40" s="103">
        <f t="shared" si="23"/>
        <v>-0.40811870636493874</v>
      </c>
      <c r="AV40" s="109"/>
      <c r="AW40" s="104">
        <f t="shared" si="10"/>
        <v>-803.09190919786272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1"/>
        <v>6</v>
      </c>
      <c r="F41" s="101">
        <f>'Юнит 13'!F41</f>
        <v>1</v>
      </c>
      <c r="G41" s="101">
        <f>'Юнит 13'!G41</f>
        <v>0</v>
      </c>
      <c r="H41" s="101">
        <f>'Юнит 13'!H41</f>
        <v>5</v>
      </c>
      <c r="I41" s="101">
        <v>178.89</v>
      </c>
      <c r="J41" s="101">
        <f t="shared" si="0"/>
        <v>1073.3399999999999</v>
      </c>
      <c r="K41" s="98">
        <f>'Юнит 13'!K41</f>
        <v>12</v>
      </c>
      <c r="L41" s="98">
        <f>'Юнит 10'!L41+'Юнит 11'!L41+'Юнит 12'!L41+'Юнит 13'!L41</f>
        <v>25</v>
      </c>
      <c r="M41" s="98">
        <v>1193</v>
      </c>
      <c r="N41" s="421">
        <v>0.67</v>
      </c>
      <c r="O41" s="429">
        <f t="shared" si="12"/>
        <v>0.8</v>
      </c>
      <c r="P41" s="101">
        <f t="shared" si="21"/>
        <v>2.8571428571428572</v>
      </c>
      <c r="Q41" s="98">
        <f>'Юнит 10'!Q41+'Юнит 11'!Q41+'Юнит 12'!Q41+'Юнит 13'!Q41</f>
        <v>20</v>
      </c>
      <c r="R41" s="98">
        <f>'Юнит 10'!R41+'Юнит 11'!R41+'Юнит 12'!R41+'Юнит 13'!R41</f>
        <v>0</v>
      </c>
      <c r="S41" s="101">
        <f t="shared" si="13"/>
        <v>20</v>
      </c>
      <c r="T41" s="98">
        <f>'Юнит 10'!T41+'Юнит 11'!T41+'Юнит 12'!T41+'Юнит 13'!T41</f>
        <v>15825</v>
      </c>
      <c r="U41" s="98">
        <f>'Юнит 10'!U41+'Юнит 11'!U41+'Юнит 12'!U41+'Юнит 13'!U41</f>
        <v>0</v>
      </c>
      <c r="V41" s="101">
        <f t="shared" si="14"/>
        <v>15825</v>
      </c>
      <c r="W41" s="98">
        <f>'Юнит 10'!W41+'Юнит 11'!W41+'Юнит 12'!W41+'Юнит 13'!W41</f>
        <v>23880</v>
      </c>
      <c r="X41" s="98">
        <f>'Юнит 10'!X41+'Юнит 11'!X41+'Юнит 12'!X41+'Юнит 13'!X41</f>
        <v>0</v>
      </c>
      <c r="Y41" s="269">
        <f t="shared" si="2"/>
        <v>23880</v>
      </c>
      <c r="Z41" s="101">
        <f t="shared" si="15"/>
        <v>199.82749999999999</v>
      </c>
      <c r="AA41" s="103">
        <f t="shared" si="3"/>
        <v>6.2189009541036271E-3</v>
      </c>
      <c r="AB41" s="101">
        <f t="shared" si="16"/>
        <v>3577.7999999999997</v>
      </c>
      <c r="AC41" s="98">
        <f>'Юнит 10'!AC41+'Юнит 11'!AC41+'Юнит 12'!AC41+'Юнит 13'!AC41</f>
        <v>8642.130000000001</v>
      </c>
      <c r="AD41" s="103">
        <f t="shared" si="4"/>
        <v>0.3618982412060302</v>
      </c>
      <c r="AE41" s="98">
        <f>'Юнит 10'!AE41+'Юнит 11'!AE41+'Юнит 12'!AE41+'Юнит 13'!AE41</f>
        <v>1985.52</v>
      </c>
      <c r="AF41" s="98">
        <f>'Юнит 10'!AF41+'Юнит 11'!AF41+'Юнит 12'!AF41+'Юнит 13'!AF41</f>
        <v>5000</v>
      </c>
      <c r="AG41" s="98">
        <f>'Юнит 10'!AG41+'Юнит 11'!AG41+'Юнит 12'!AG41+'Юнит 13'!AG41</f>
        <v>0</v>
      </c>
      <c r="AH41" s="102"/>
      <c r="AI41" s="217">
        <f>'Юнит 10'!AI41+'Юнит 11'!AI41+'Юнит 12'!AI41+'Юнит 13'!AI41</f>
        <v>27.134432833581371</v>
      </c>
      <c r="AJ41" s="98">
        <f>'Юнит 10'!AJ41+'Юнит 11'!AJ41+'Юнит 12'!AJ41+'Юнит 13'!AJ41</f>
        <v>0</v>
      </c>
      <c r="AK41" s="458">
        <f t="shared" si="20"/>
        <v>154.3550495401478</v>
      </c>
      <c r="AL41" s="105">
        <f t="shared" si="17"/>
        <v>4493.0605176262698</v>
      </c>
      <c r="AM41" s="106"/>
      <c r="AN41" s="107">
        <f t="shared" si="5"/>
        <v>1194</v>
      </c>
      <c r="AO41" s="108">
        <f t="shared" si="6"/>
        <v>178.89</v>
      </c>
      <c r="AP41" s="108">
        <f t="shared" si="7"/>
        <v>432.10650000000004</v>
      </c>
      <c r="AQ41" s="108">
        <f t="shared" si="18"/>
        <v>99.275999999999996</v>
      </c>
      <c r="AR41" s="108">
        <f t="shared" si="19"/>
        <v>250</v>
      </c>
      <c r="AS41" s="108">
        <f t="array" ref="AS41">_xlfn.IFS(S41=0,AL41,S41&lt;0,AL41/-S41,S41&gt;0,AL41/S41)</f>
        <v>224.65302588131348</v>
      </c>
      <c r="AT41" s="103">
        <f t="shared" si="22"/>
        <v>0.1881516129659242</v>
      </c>
      <c r="AU41" s="103">
        <f t="shared" si="23"/>
        <v>1.2558165681777265</v>
      </c>
      <c r="AV41" s="109"/>
      <c r="AW41" s="104">
        <f t="shared" si="10"/>
        <v>1347.9181552878808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1"/>
        <v>9</v>
      </c>
      <c r="F42" s="101">
        <f>'Юнит 13'!F42</f>
        <v>0</v>
      </c>
      <c r="G42" s="101">
        <f>'Юнит 13'!G42</f>
        <v>0</v>
      </c>
      <c r="H42" s="101">
        <f>'Юнит 13'!H42</f>
        <v>9</v>
      </c>
      <c r="I42" s="101">
        <v>178.89</v>
      </c>
      <c r="J42" s="101">
        <f t="shared" si="0"/>
        <v>1610.0099999999998</v>
      </c>
      <c r="K42" s="98">
        <f>'Юнит 13'!K42</f>
        <v>62</v>
      </c>
      <c r="L42" s="98">
        <f>'Юнит 10'!L42+'Юнит 11'!L42+'Юнит 12'!L42+'Юнит 13'!L42</f>
        <v>4</v>
      </c>
      <c r="M42" s="98">
        <v>1236</v>
      </c>
      <c r="N42" s="421">
        <v>0.75</v>
      </c>
      <c r="O42" s="429">
        <f t="shared" si="12"/>
        <v>0.75</v>
      </c>
      <c r="P42" s="101">
        <f t="shared" si="21"/>
        <v>0.42857142857142855</v>
      </c>
      <c r="Q42" s="98">
        <f>'Юнит 10'!Q42+'Юнит 11'!Q42+'Юнит 12'!Q42+'Юнит 13'!Q42</f>
        <v>4</v>
      </c>
      <c r="R42" s="98">
        <f>'Юнит 10'!R42+'Юнит 11'!R42+'Юнит 12'!R42+'Юнит 13'!R42</f>
        <v>-1</v>
      </c>
      <c r="S42" s="101">
        <f t="shared" si="13"/>
        <v>3</v>
      </c>
      <c r="T42" s="98">
        <f>'Юнит 10'!T42+'Юнит 11'!T42+'Юнит 12'!T42+'Юнит 13'!T42</f>
        <v>3257</v>
      </c>
      <c r="U42" s="98">
        <f>'Юнит 10'!U42+'Юнит 11'!U42+'Юнит 12'!U42+'Юнит 13'!U42</f>
        <v>-851</v>
      </c>
      <c r="V42" s="101">
        <f t="shared" si="14"/>
        <v>2406</v>
      </c>
      <c r="W42" s="98">
        <f>'Юнит 10'!W42+'Юнит 11'!W42+'Юнит 12'!W42+'Юнит 13'!W42</f>
        <v>4992</v>
      </c>
      <c r="X42" s="98">
        <f>'Юнит 10'!X42+'Юнит 11'!X42+'Юнит 12'!X42+'Юнит 13'!X42</f>
        <v>-1296</v>
      </c>
      <c r="Y42" s="269">
        <f t="shared" si="2"/>
        <v>3696</v>
      </c>
      <c r="Z42" s="101">
        <f t="shared" si="15"/>
        <v>37.08</v>
      </c>
      <c r="AA42" s="103">
        <f t="shared" si="3"/>
        <v>9.6252336375071213E-4</v>
      </c>
      <c r="AB42" s="101">
        <f t="shared" si="16"/>
        <v>536.66999999999996</v>
      </c>
      <c r="AC42" s="98">
        <f>'Юнит 10'!AC42+'Юнит 11'!AC42+'Юнит 12'!AC42+'Юнит 13'!AC42</f>
        <v>1295.8600000000001</v>
      </c>
      <c r="AD42" s="103">
        <f t="shared" si="4"/>
        <v>0.3506114718614719</v>
      </c>
      <c r="AE42" s="98">
        <f>'Юнит 10'!AE42+'Юнит 11'!AE42+'Юнит 12'!AE42+'Юнит 13'!AE42</f>
        <v>481.38</v>
      </c>
      <c r="AF42" s="98">
        <f>'Юнит 10'!AF42+'Юнит 11'!AF42+'Юнит 12'!AF42+'Юнит 13'!AF42</f>
        <v>1125</v>
      </c>
      <c r="AG42" s="98">
        <f>'Юнит 10'!AG42+'Юнит 11'!AG42+'Юнит 12'!AG42+'Юнит 13'!AG42</f>
        <v>0</v>
      </c>
      <c r="AH42" s="102"/>
      <c r="AI42" s="217">
        <f>'Юнит 10'!AI42+'Юнит 11'!AI42+'Юнит 12'!AI42+'Юнит 13'!AI42</f>
        <v>19.515064931623243</v>
      </c>
      <c r="AJ42" s="98">
        <f>'Юнит 10'!AJ42+'Юнит 11'!AJ42+'Юнит 12'!AJ42+'Юнит 13'!AJ42</f>
        <v>0</v>
      </c>
      <c r="AK42" s="458">
        <f t="shared" si="20"/>
        <v>23.890128270535435</v>
      </c>
      <c r="AL42" s="105">
        <f t="shared" si="17"/>
        <v>213.68480679784102</v>
      </c>
      <c r="AM42" s="106"/>
      <c r="AN42" s="107">
        <f t="shared" si="5"/>
        <v>1232</v>
      </c>
      <c r="AO42" s="108">
        <f t="shared" si="6"/>
        <v>178.89</v>
      </c>
      <c r="AP42" s="108">
        <f t="shared" si="7"/>
        <v>431.95333333333338</v>
      </c>
      <c r="AQ42" s="108">
        <f t="shared" si="18"/>
        <v>120.345</v>
      </c>
      <c r="AR42" s="108">
        <f t="shared" si="19"/>
        <v>281.25</v>
      </c>
      <c r="AS42" s="108">
        <f t="array" ref="AS42">_xlfn.IFS(S42=0,AL42,S42&lt;0,AL42/-S42,S42&gt;0,AL42/S42)</f>
        <v>71.228268932613673</v>
      </c>
      <c r="AT42" s="103">
        <f t="shared" si="22"/>
        <v>5.7815153354394216E-2</v>
      </c>
      <c r="AU42" s="103">
        <f t="shared" si="23"/>
        <v>0.39816797435638479</v>
      </c>
      <c r="AV42" s="109"/>
      <c r="AW42" s="104">
        <f t="shared" si="10"/>
        <v>641.05442039352306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1"/>
        <v>25</v>
      </c>
      <c r="F43" s="101">
        <f>'Юнит 13'!F43</f>
        <v>2</v>
      </c>
      <c r="G43" s="101">
        <f>'Юнит 13'!G43</f>
        <v>1</v>
      </c>
      <c r="H43" s="101">
        <f>'Юнит 13'!H43</f>
        <v>22</v>
      </c>
      <c r="I43" s="101">
        <v>178.89</v>
      </c>
      <c r="J43" s="101">
        <f t="shared" si="0"/>
        <v>4472.25</v>
      </c>
      <c r="K43" s="98">
        <f>'Юнит 13'!K43</f>
        <v>62</v>
      </c>
      <c r="L43" s="98">
        <f>'Юнит 10'!L43+'Юнит 11'!L43+'Юнит 12'!L43+'Юнит 13'!L43</f>
        <v>18</v>
      </c>
      <c r="M43" s="98">
        <v>1200</v>
      </c>
      <c r="N43" s="421">
        <v>0.47</v>
      </c>
      <c r="O43" s="429">
        <f t="shared" si="12"/>
        <v>0.3888888888888889</v>
      </c>
      <c r="P43" s="101">
        <f t="shared" si="21"/>
        <v>1</v>
      </c>
      <c r="Q43" s="98">
        <f>'Юнит 10'!Q43+'Юнит 11'!Q43+'Юнит 12'!Q43+'Юнит 13'!Q43</f>
        <v>7</v>
      </c>
      <c r="R43" s="98">
        <f>'Юнит 10'!R43+'Юнит 11'!R43+'Юнит 12'!R43+'Юнит 13'!R43</f>
        <v>0</v>
      </c>
      <c r="S43" s="101">
        <f t="shared" si="13"/>
        <v>7</v>
      </c>
      <c r="T43" s="98">
        <f>'Юнит 10'!T43+'Юнит 11'!T43+'Юнит 12'!T43+'Юнит 13'!T43</f>
        <v>5483</v>
      </c>
      <c r="U43" s="98">
        <f>'Юнит 10'!U43+'Юнит 11'!U43+'Юнит 12'!U43+'Юнит 13'!U43</f>
        <v>0</v>
      </c>
      <c r="V43" s="101">
        <f t="shared" si="14"/>
        <v>5483</v>
      </c>
      <c r="W43" s="98">
        <f>'Юнит 10'!W43+'Юнит 11'!W43+'Юнит 12'!W43+'Юнит 13'!W43</f>
        <v>8400</v>
      </c>
      <c r="X43" s="98">
        <f>'Юнит 10'!X43+'Юнит 11'!X43+'Юнит 12'!X43+'Юнит 13'!X43</f>
        <v>0</v>
      </c>
      <c r="Y43" s="269">
        <f t="shared" si="2"/>
        <v>8400</v>
      </c>
      <c r="Z43" s="101">
        <f t="shared" si="15"/>
        <v>101.52</v>
      </c>
      <c r="AA43" s="103">
        <f t="shared" si="3"/>
        <v>2.1875530994334368E-3</v>
      </c>
      <c r="AB43" s="101">
        <f t="shared" si="16"/>
        <v>1252.23</v>
      </c>
      <c r="AC43" s="98">
        <f>'Юнит 10'!AC43+'Юнит 11'!AC43+'Юнит 12'!AC43+'Юнит 13'!AC43</f>
        <v>2942.8400000000011</v>
      </c>
      <c r="AD43" s="103">
        <f t="shared" si="4"/>
        <v>0.35033809523809534</v>
      </c>
      <c r="AE43" s="98">
        <f>'Юнит 10'!AE43+'Юнит 11'!AE43+'Юнит 12'!AE43+'Юнит 13'!AE43</f>
        <v>1665.7</v>
      </c>
      <c r="AF43" s="98">
        <f>'Юнит 10'!AF43+'Юнит 11'!AF43+'Юнит 12'!AF43+'Юнит 13'!AF43</f>
        <v>8000</v>
      </c>
      <c r="AG43" s="98">
        <f>'Юнит 10'!AG43+'Юнит 11'!AG43+'Юнит 12'!AG43+'Юнит 13'!AG43</f>
        <v>0</v>
      </c>
      <c r="AH43" s="102"/>
      <c r="AI43" s="217">
        <f>'Юнит 10'!AI43+'Юнит 11'!AI43+'Юнит 12'!AI43+'Юнит 13'!AI43</f>
        <v>63.416214985944265</v>
      </c>
      <c r="AJ43" s="98">
        <f>'Юнит 10'!AJ43+'Юнит 11'!AJ43+'Юнит 12'!AJ43+'Юнит 13'!AJ43</f>
        <v>0</v>
      </c>
      <c r="AK43" s="458">
        <f t="shared" si="20"/>
        <v>54.295746069398717</v>
      </c>
      <c r="AL43" s="105">
        <f t="shared" si="17"/>
        <v>-5578.4819610553432</v>
      </c>
      <c r="AM43" s="106"/>
      <c r="AN43" s="107">
        <f t="shared" si="5"/>
        <v>1200</v>
      </c>
      <c r="AO43" s="108">
        <f t="shared" si="6"/>
        <v>178.89</v>
      </c>
      <c r="AP43" s="108">
        <f t="shared" si="7"/>
        <v>420.40571428571445</v>
      </c>
      <c r="AQ43" s="108">
        <f t="shared" si="18"/>
        <v>237.95714285714286</v>
      </c>
      <c r="AR43" s="108">
        <f t="shared" si="19"/>
        <v>1142.8571428571429</v>
      </c>
      <c r="AS43" s="108">
        <f t="array" ref="AS43">_xlfn.IFS(S43=0,AL43,S43&lt;0,AL43/-S43,S43&gt;0,AL43/S43)</f>
        <v>-796.92599443647759</v>
      </c>
      <c r="AT43" s="103">
        <f t="shared" si="22"/>
        <v>-0.66410499536373135</v>
      </c>
      <c r="AU43" s="103">
        <f t="shared" si="23"/>
        <v>-4.4548381376067843</v>
      </c>
      <c r="AV43" s="109"/>
      <c r="AW43" s="104">
        <f t="shared" si="10"/>
        <v>-19923.149860911941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ref="E44:E56" si="24">F44+G44+H44</f>
        <v>39</v>
      </c>
      <c r="F44" s="101">
        <f>'Юнит 13'!F44</f>
        <v>0</v>
      </c>
      <c r="G44" s="101">
        <f>'Юнит 13'!G44</f>
        <v>0</v>
      </c>
      <c r="H44" s="101">
        <f>'Юнит 13'!H44</f>
        <v>39</v>
      </c>
      <c r="I44" s="101">
        <v>228.89</v>
      </c>
      <c r="J44" s="101">
        <f t="shared" ref="J44:J56" si="25">E44*I44</f>
        <v>8926.7099999999991</v>
      </c>
      <c r="K44" s="98">
        <f>'Юнит 13'!K44</f>
        <v>999</v>
      </c>
      <c r="L44" s="98">
        <f>'Юнит 10'!L44+'Юнит 11'!L44+'Юнит 12'!L44+'Юнит 13'!L44</f>
        <v>0</v>
      </c>
      <c r="M44" s="98">
        <v>0</v>
      </c>
      <c r="N44" s="421">
        <v>0</v>
      </c>
      <c r="O44" s="429" t="e">
        <f t="shared" si="12"/>
        <v>#DIV/0!</v>
      </c>
      <c r="P44" s="101">
        <f t="shared" ref="P44:P56" si="26">S44/7</f>
        <v>0</v>
      </c>
      <c r="Q44" s="98">
        <f>'Юнит 10'!Q44+'Юнит 11'!Q44+'Юнит 12'!Q44+'Юнит 13'!Q44</f>
        <v>0</v>
      </c>
      <c r="R44" s="98">
        <f>'Юнит 10'!R44+'Юнит 11'!R44+'Юнит 12'!R44+'Юнит 13'!R44</f>
        <v>0</v>
      </c>
      <c r="S44" s="101">
        <f t="shared" ref="S44:S56" si="27">Q44+R44</f>
        <v>0</v>
      </c>
      <c r="T44" s="98">
        <f>'Юнит 10'!T44+'Юнит 11'!T44+'Юнит 12'!T44+'Юнит 13'!T44</f>
        <v>0</v>
      </c>
      <c r="U44" s="98">
        <f>'Юнит 10'!U44+'Юнит 11'!U44+'Юнит 12'!U44+'Юнит 13'!U44</f>
        <v>0</v>
      </c>
      <c r="V44" s="101">
        <f t="shared" ref="V44:V56" si="28">T44+U44</f>
        <v>0</v>
      </c>
      <c r="W44" s="98">
        <f>'Юнит 10'!W44+'Юнит 11'!W44+'Юнит 12'!W44+'Юнит 13'!W44</f>
        <v>0</v>
      </c>
      <c r="X44" s="98">
        <f>'Юнит 10'!X44+'Юнит 11'!X44+'Юнит 12'!X44+'Юнит 13'!X44</f>
        <v>0</v>
      </c>
      <c r="Y44" s="269">
        <f t="shared" ref="Y44:Y56" si="29">W44+X44</f>
        <v>0</v>
      </c>
      <c r="Z44" s="101">
        <f t="shared" ref="Z44:Z56" si="30">L44*M44*N44/100</f>
        <v>0</v>
      </c>
      <c r="AA44" s="103">
        <f t="shared" ref="AA44:AA56" si="31">Y44/$Y$70</f>
        <v>0</v>
      </c>
      <c r="AB44" s="101">
        <f t="shared" ref="AB44:AB56" si="32">S44*I44</f>
        <v>0</v>
      </c>
      <c r="AC44" s="98">
        <f>'Юнит 10'!AC44+'Юнит 11'!AC44+'Юнит 12'!AC44+'Юнит 13'!AC44</f>
        <v>0</v>
      </c>
      <c r="AD44" s="103">
        <f t="shared" ref="AD44:AD56" si="33">IF(Y44=0,0,AC44/Y44)</f>
        <v>0</v>
      </c>
      <c r="AE44" s="98">
        <f>'Юнит 10'!AE44+'Юнит 11'!AE44+'Юнит 12'!AE44+'Юнит 13'!AE44</f>
        <v>0</v>
      </c>
      <c r="AF44" s="98">
        <f>'Юнит 10'!AF44+'Юнит 11'!AF44+'Юнит 12'!AF44+'Юнит 13'!AF44</f>
        <v>0</v>
      </c>
      <c r="AG44" s="98">
        <f>'Юнит 10'!AG44+'Юнит 11'!AG44+'Юнит 12'!AG44+'Юнит 13'!AG44</f>
        <v>0</v>
      </c>
      <c r="AH44" s="102"/>
      <c r="AI44" s="217">
        <f>'Юнит 10'!AI44+'Юнит 11'!AI44+'Юнит 12'!AI44+'Юнит 13'!AI44</f>
        <v>26.105385487528345</v>
      </c>
      <c r="AJ44" s="98">
        <f>'Юнит 10'!AJ44+'Юнит 11'!AJ44+'Юнит 12'!AJ44+'Юнит 13'!AJ44</f>
        <v>0</v>
      </c>
      <c r="AK44" s="458">
        <f t="shared" si="20"/>
        <v>0</v>
      </c>
      <c r="AL44" s="105">
        <f t="shared" ref="AL44:AL56" si="34">Y44-AB44-AC44-AE44-AF44-AG44-AH44-AI44-AK44-AJ44</f>
        <v>-26.105385487528345</v>
      </c>
      <c r="AM44" s="106"/>
      <c r="AN44" s="107">
        <f t="shared" ref="AN44:AN56" si="35">IF(S44=0,0,Y44/S44)</f>
        <v>0</v>
      </c>
      <c r="AO44" s="108">
        <f t="shared" ref="AO44:AO56" si="36">I44</f>
        <v>228.89</v>
      </c>
      <c r="AP44" s="108">
        <f t="shared" ref="AP44:AP56" si="37">IF(S44=0,0,AC44/S44)</f>
        <v>0</v>
      </c>
      <c r="AQ44" s="108">
        <f t="shared" ref="AQ44:AQ56" si="38">IF(Q44=0,AE44/1,AE44/Q44)</f>
        <v>0</v>
      </c>
      <c r="AR44" s="108">
        <f t="shared" ref="AR44:AR56" si="39">IF(Q44=0,0,(AF44+AG44)/Q44)</f>
        <v>0</v>
      </c>
      <c r="AS44" s="108">
        <f t="array" ref="AS44">_xlfn.IFS(S44=0,AL44,S44&lt;0,AL44/-S44,S44&gt;0,AL44/S44)</f>
        <v>-26.105385487528345</v>
      </c>
      <c r="AT44" s="103">
        <f t="shared" ref="AT44:AT56" si="40">IF(AN44=0,0,AS44/AN44)</f>
        <v>0</v>
      </c>
      <c r="AU44" s="103">
        <f t="shared" ref="AU44:AU56" si="41">IF(AO44=0,0,AS44/AO44)</f>
        <v>-0.11405210139162195</v>
      </c>
      <c r="AV44" s="109"/>
      <c r="AW44" s="104">
        <f t="shared" ref="AW44:AW56" si="42">AS44*E44</f>
        <v>-1018.1100340136054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24"/>
        <v>39</v>
      </c>
      <c r="F45" s="101">
        <f>'Юнит 13'!F45</f>
        <v>0</v>
      </c>
      <c r="G45" s="101">
        <f>'Юнит 13'!G45</f>
        <v>0</v>
      </c>
      <c r="H45" s="101">
        <f>'Юнит 13'!H45</f>
        <v>39</v>
      </c>
      <c r="I45" s="101">
        <v>228.89</v>
      </c>
      <c r="J45" s="101">
        <f t="shared" si="25"/>
        <v>8926.7099999999991</v>
      </c>
      <c r="K45" s="98">
        <f>'Юнит 13'!K45</f>
        <v>999</v>
      </c>
      <c r="L45" s="98">
        <f>'Юнит 10'!L45+'Юнит 11'!L45+'Юнит 12'!L45+'Юнит 13'!L45</f>
        <v>0</v>
      </c>
      <c r="M45" s="98">
        <v>0</v>
      </c>
      <c r="N45" s="421">
        <v>0</v>
      </c>
      <c r="O45" s="429" t="e">
        <f t="shared" si="12"/>
        <v>#DIV/0!</v>
      </c>
      <c r="P45" s="101">
        <f t="shared" si="26"/>
        <v>0</v>
      </c>
      <c r="Q45" s="98">
        <f>'Юнит 10'!Q45+'Юнит 11'!Q45+'Юнит 12'!Q45+'Юнит 13'!Q45</f>
        <v>0</v>
      </c>
      <c r="R45" s="98">
        <f>'Юнит 10'!R45+'Юнит 11'!R45+'Юнит 12'!R45+'Юнит 13'!R45</f>
        <v>0</v>
      </c>
      <c r="S45" s="101">
        <f t="shared" si="27"/>
        <v>0</v>
      </c>
      <c r="T45" s="98">
        <f>'Юнит 10'!T45+'Юнит 11'!T45+'Юнит 12'!T45+'Юнит 13'!T45</f>
        <v>0</v>
      </c>
      <c r="U45" s="98">
        <f>'Юнит 10'!U45+'Юнит 11'!U45+'Юнит 12'!U45+'Юнит 13'!U45</f>
        <v>0</v>
      </c>
      <c r="V45" s="101">
        <f t="shared" si="28"/>
        <v>0</v>
      </c>
      <c r="W45" s="98">
        <f>'Юнит 10'!W45+'Юнит 11'!W45+'Юнит 12'!W45+'Юнит 13'!W45</f>
        <v>0</v>
      </c>
      <c r="X45" s="98">
        <f>'Юнит 10'!X45+'Юнит 11'!X45+'Юнит 12'!X45+'Юнит 13'!X45</f>
        <v>0</v>
      </c>
      <c r="Y45" s="269">
        <f t="shared" si="29"/>
        <v>0</v>
      </c>
      <c r="Z45" s="101">
        <f t="shared" si="30"/>
        <v>0</v>
      </c>
      <c r="AA45" s="103">
        <f t="shared" si="31"/>
        <v>0</v>
      </c>
      <c r="AB45" s="101">
        <f t="shared" si="32"/>
        <v>0</v>
      </c>
      <c r="AC45" s="98">
        <f>'Юнит 10'!AC45+'Юнит 11'!AC45+'Юнит 12'!AC45+'Юнит 13'!AC45</f>
        <v>0</v>
      </c>
      <c r="AD45" s="103">
        <f t="shared" si="33"/>
        <v>0</v>
      </c>
      <c r="AE45" s="98">
        <f>'Юнит 10'!AE45+'Юнит 11'!AE45+'Юнит 12'!AE45+'Юнит 13'!AE45</f>
        <v>0</v>
      </c>
      <c r="AF45" s="98">
        <f>'Юнит 10'!AF45+'Юнит 11'!AF45+'Юнит 12'!AF45+'Юнит 13'!AF45</f>
        <v>0</v>
      </c>
      <c r="AG45" s="98">
        <f>'Юнит 10'!AG45+'Юнит 11'!AG45+'Юнит 12'!AG45+'Юнит 13'!AG45</f>
        <v>0</v>
      </c>
      <c r="AH45" s="102"/>
      <c r="AI45" s="217">
        <f>'Юнит 10'!AI45+'Юнит 11'!AI45+'Юнит 12'!AI45+'Юнит 13'!AI45</f>
        <v>26.105385487528345</v>
      </c>
      <c r="AJ45" s="98">
        <f>'Юнит 10'!AJ45+'Юнит 11'!AJ45+'Юнит 12'!AJ45+'Юнит 13'!AJ45</f>
        <v>0</v>
      </c>
      <c r="AK45" s="458">
        <f t="shared" si="20"/>
        <v>0</v>
      </c>
      <c r="AL45" s="105">
        <f t="shared" si="34"/>
        <v>-26.105385487528345</v>
      </c>
      <c r="AM45" s="106"/>
      <c r="AN45" s="107">
        <f t="shared" si="35"/>
        <v>0</v>
      </c>
      <c r="AO45" s="108">
        <f t="shared" si="36"/>
        <v>228.89</v>
      </c>
      <c r="AP45" s="108">
        <f t="shared" si="37"/>
        <v>0</v>
      </c>
      <c r="AQ45" s="108">
        <f t="shared" si="38"/>
        <v>0</v>
      </c>
      <c r="AR45" s="108">
        <f t="shared" si="39"/>
        <v>0</v>
      </c>
      <c r="AS45" s="108">
        <f t="array" ref="AS45">_xlfn.IFS(S45=0,AL45,S45&lt;0,AL45/-S45,S45&gt;0,AL45/S45)</f>
        <v>-26.105385487528345</v>
      </c>
      <c r="AT45" s="103">
        <f t="shared" si="40"/>
        <v>0</v>
      </c>
      <c r="AU45" s="103">
        <f t="shared" si="41"/>
        <v>-0.11405210139162195</v>
      </c>
      <c r="AV45" s="109"/>
      <c r="AW45" s="104">
        <f t="shared" si="42"/>
        <v>-1018.1100340136054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24"/>
        <v>39</v>
      </c>
      <c r="F46" s="101">
        <f>'Юнит 13'!F46</f>
        <v>0</v>
      </c>
      <c r="G46" s="101">
        <f>'Юнит 13'!G46</f>
        <v>0</v>
      </c>
      <c r="H46" s="101">
        <f>'Юнит 13'!H46</f>
        <v>39</v>
      </c>
      <c r="I46" s="101">
        <v>178.89</v>
      </c>
      <c r="J46" s="101">
        <f t="shared" si="25"/>
        <v>6976.7099999999991</v>
      </c>
      <c r="K46" s="98">
        <f>'Юнит 13'!K46</f>
        <v>999</v>
      </c>
      <c r="L46" s="98">
        <f>'Юнит 10'!L46+'Юнит 11'!L46+'Юнит 12'!L46+'Юнит 13'!L46</f>
        <v>0</v>
      </c>
      <c r="M46" s="98">
        <v>0</v>
      </c>
      <c r="N46" s="421">
        <v>0</v>
      </c>
      <c r="O46" s="429" t="e">
        <f t="shared" si="12"/>
        <v>#DIV/0!</v>
      </c>
      <c r="P46" s="101">
        <f t="shared" si="26"/>
        <v>0</v>
      </c>
      <c r="Q46" s="98">
        <f>'Юнит 10'!Q46+'Юнит 11'!Q46+'Юнит 12'!Q46+'Юнит 13'!Q46</f>
        <v>0</v>
      </c>
      <c r="R46" s="98">
        <f>'Юнит 10'!R46+'Юнит 11'!R46+'Юнит 12'!R46+'Юнит 13'!R46</f>
        <v>0</v>
      </c>
      <c r="S46" s="101">
        <f t="shared" si="27"/>
        <v>0</v>
      </c>
      <c r="T46" s="98">
        <f>'Юнит 10'!T46+'Юнит 11'!T46+'Юнит 12'!T46+'Юнит 13'!T46</f>
        <v>0</v>
      </c>
      <c r="U46" s="98">
        <f>'Юнит 10'!U46+'Юнит 11'!U46+'Юнит 12'!U46+'Юнит 13'!U46</f>
        <v>0</v>
      </c>
      <c r="V46" s="101">
        <f t="shared" si="28"/>
        <v>0</v>
      </c>
      <c r="W46" s="98">
        <f>'Юнит 10'!W46+'Юнит 11'!W46+'Юнит 12'!W46+'Юнит 13'!W46</f>
        <v>0</v>
      </c>
      <c r="X46" s="98">
        <f>'Юнит 10'!X46+'Юнит 11'!X46+'Юнит 12'!X46+'Юнит 13'!X46</f>
        <v>0</v>
      </c>
      <c r="Y46" s="269">
        <f t="shared" si="29"/>
        <v>0</v>
      </c>
      <c r="Z46" s="101">
        <f t="shared" si="30"/>
        <v>0</v>
      </c>
      <c r="AA46" s="103">
        <f t="shared" si="31"/>
        <v>0</v>
      </c>
      <c r="AB46" s="101">
        <f t="shared" si="32"/>
        <v>0</v>
      </c>
      <c r="AC46" s="98">
        <f>'Юнит 10'!AC46+'Юнит 11'!AC46+'Юнит 12'!AC46+'Юнит 13'!AC46</f>
        <v>0</v>
      </c>
      <c r="AD46" s="103">
        <f t="shared" si="33"/>
        <v>0</v>
      </c>
      <c r="AE46" s="98">
        <f>'Юнит 10'!AE46+'Юнит 11'!AE46+'Юнит 12'!AE46+'Юнит 13'!AE46</f>
        <v>0</v>
      </c>
      <c r="AF46" s="98">
        <f>'Юнит 10'!AF46+'Юнит 11'!AF46+'Юнит 12'!AF46+'Юнит 13'!AF46</f>
        <v>0</v>
      </c>
      <c r="AG46" s="98">
        <f>'Юнит 10'!AG46+'Юнит 11'!AG46+'Юнит 12'!AG46+'Юнит 13'!AG46</f>
        <v>0</v>
      </c>
      <c r="AH46" s="102"/>
      <c r="AI46" s="217">
        <f>'Юнит 10'!AI46+'Юнит 11'!AI46+'Юнит 12'!AI46+'Юнит 13'!AI46</f>
        <v>26.105385487528345</v>
      </c>
      <c r="AJ46" s="98">
        <f>'Юнит 10'!AJ46+'Юнит 11'!AJ46+'Юнит 12'!AJ46+'Юнит 13'!AJ46</f>
        <v>0</v>
      </c>
      <c r="AK46" s="458">
        <f t="shared" si="20"/>
        <v>0</v>
      </c>
      <c r="AL46" s="105">
        <f t="shared" si="34"/>
        <v>-26.105385487528345</v>
      </c>
      <c r="AM46" s="106"/>
      <c r="AN46" s="107">
        <f t="shared" si="35"/>
        <v>0</v>
      </c>
      <c r="AO46" s="108">
        <f t="shared" si="36"/>
        <v>178.89</v>
      </c>
      <c r="AP46" s="108">
        <f t="shared" si="37"/>
        <v>0</v>
      </c>
      <c r="AQ46" s="108">
        <f t="shared" si="38"/>
        <v>0</v>
      </c>
      <c r="AR46" s="108">
        <f t="shared" si="39"/>
        <v>0</v>
      </c>
      <c r="AS46" s="108">
        <f t="array" ref="AS46">_xlfn.IFS(S46=0,AL46,S46&lt;0,AL46/-S46,S46&gt;0,AL46/S46)</f>
        <v>-26.105385487528345</v>
      </c>
      <c r="AT46" s="103">
        <f t="shared" si="40"/>
        <v>0</v>
      </c>
      <c r="AU46" s="103">
        <f t="shared" si="41"/>
        <v>-0.14592981993140111</v>
      </c>
      <c r="AV46" s="109"/>
      <c r="AW46" s="104">
        <f t="shared" si="42"/>
        <v>-1018.1100340136054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24"/>
        <v>39</v>
      </c>
      <c r="F47" s="101">
        <f>'Юнит 13'!F47</f>
        <v>0</v>
      </c>
      <c r="G47" s="101">
        <f>'Юнит 13'!G47</f>
        <v>0</v>
      </c>
      <c r="H47" s="101">
        <f>'Юнит 13'!H47</f>
        <v>39</v>
      </c>
      <c r="I47" s="101">
        <v>178.89</v>
      </c>
      <c r="J47" s="101">
        <f t="shared" si="25"/>
        <v>6976.7099999999991</v>
      </c>
      <c r="K47" s="98">
        <f>'Юнит 13'!K47</f>
        <v>999</v>
      </c>
      <c r="L47" s="98">
        <f>'Юнит 10'!L47+'Юнит 11'!L47+'Юнит 12'!L47+'Юнит 13'!L47</f>
        <v>0</v>
      </c>
      <c r="M47" s="98">
        <v>0</v>
      </c>
      <c r="N47" s="421">
        <v>0</v>
      </c>
      <c r="O47" s="429" t="e">
        <f t="shared" si="12"/>
        <v>#DIV/0!</v>
      </c>
      <c r="P47" s="101">
        <f t="shared" si="26"/>
        <v>0</v>
      </c>
      <c r="Q47" s="98">
        <f>'Юнит 10'!Q47+'Юнит 11'!Q47+'Юнит 12'!Q47+'Юнит 13'!Q47</f>
        <v>0</v>
      </c>
      <c r="R47" s="98">
        <f>'Юнит 10'!R47+'Юнит 11'!R47+'Юнит 12'!R47+'Юнит 13'!R47</f>
        <v>0</v>
      </c>
      <c r="S47" s="101">
        <f t="shared" si="27"/>
        <v>0</v>
      </c>
      <c r="T47" s="98">
        <f>'Юнит 10'!T47+'Юнит 11'!T47+'Юнит 12'!T47+'Юнит 13'!T47</f>
        <v>0</v>
      </c>
      <c r="U47" s="98">
        <f>'Юнит 10'!U47+'Юнит 11'!U47+'Юнит 12'!U47+'Юнит 13'!U47</f>
        <v>0</v>
      </c>
      <c r="V47" s="101">
        <f t="shared" si="28"/>
        <v>0</v>
      </c>
      <c r="W47" s="98">
        <f>'Юнит 10'!W47+'Юнит 11'!W47+'Юнит 12'!W47+'Юнит 13'!W47</f>
        <v>0</v>
      </c>
      <c r="X47" s="98">
        <f>'Юнит 10'!X47+'Юнит 11'!X47+'Юнит 12'!X47+'Юнит 13'!X47</f>
        <v>0</v>
      </c>
      <c r="Y47" s="269">
        <f t="shared" si="29"/>
        <v>0</v>
      </c>
      <c r="Z47" s="101">
        <f t="shared" si="30"/>
        <v>0</v>
      </c>
      <c r="AA47" s="103">
        <f t="shared" si="31"/>
        <v>0</v>
      </c>
      <c r="AB47" s="101">
        <f t="shared" si="32"/>
        <v>0</v>
      </c>
      <c r="AC47" s="98">
        <f>'Юнит 10'!AC47+'Юнит 11'!AC47+'Юнит 12'!AC47+'Юнит 13'!AC47</f>
        <v>0</v>
      </c>
      <c r="AD47" s="103">
        <f t="shared" si="33"/>
        <v>0</v>
      </c>
      <c r="AE47" s="98">
        <f>'Юнит 10'!AE47+'Юнит 11'!AE47+'Юнит 12'!AE47+'Юнит 13'!AE47</f>
        <v>0</v>
      </c>
      <c r="AF47" s="98">
        <f>'Юнит 10'!AF47+'Юнит 11'!AF47+'Юнит 12'!AF47+'Юнит 13'!AF47</f>
        <v>0</v>
      </c>
      <c r="AG47" s="98">
        <f>'Юнит 10'!AG47+'Юнит 11'!AG47+'Юнит 12'!AG47+'Юнит 13'!AG47</f>
        <v>0</v>
      </c>
      <c r="AH47" s="102"/>
      <c r="AI47" s="217">
        <f>'Юнит 10'!AI47+'Юнит 11'!AI47+'Юнит 12'!AI47+'Юнит 13'!AI47</f>
        <v>26.105385487528345</v>
      </c>
      <c r="AJ47" s="98">
        <f>'Юнит 10'!AJ47+'Юнит 11'!AJ47+'Юнит 12'!AJ47+'Юнит 13'!AJ47</f>
        <v>0</v>
      </c>
      <c r="AK47" s="458">
        <f t="shared" si="20"/>
        <v>0</v>
      </c>
      <c r="AL47" s="105">
        <f t="shared" si="34"/>
        <v>-26.105385487528345</v>
      </c>
      <c r="AM47" s="106"/>
      <c r="AN47" s="107">
        <f t="shared" si="35"/>
        <v>0</v>
      </c>
      <c r="AO47" s="108">
        <f t="shared" si="36"/>
        <v>178.89</v>
      </c>
      <c r="AP47" s="108">
        <f t="shared" si="37"/>
        <v>0</v>
      </c>
      <c r="AQ47" s="108">
        <f t="shared" si="38"/>
        <v>0</v>
      </c>
      <c r="AR47" s="108">
        <f t="shared" si="39"/>
        <v>0</v>
      </c>
      <c r="AS47" s="108">
        <f t="array" ref="AS47">_xlfn.IFS(S47=0,AL47,S47&lt;0,AL47/-S47,S47&gt;0,AL47/S47)</f>
        <v>-26.105385487528345</v>
      </c>
      <c r="AT47" s="103">
        <f t="shared" si="40"/>
        <v>0</v>
      </c>
      <c r="AU47" s="103">
        <f t="shared" si="41"/>
        <v>-0.14592981993140111</v>
      </c>
      <c r="AV47" s="109"/>
      <c r="AW47" s="104">
        <f t="shared" si="42"/>
        <v>-1018.1100340136054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24"/>
        <v>38</v>
      </c>
      <c r="F48" s="101">
        <f>'Юнит 13'!F48</f>
        <v>0</v>
      </c>
      <c r="G48" s="101">
        <f>'Юнит 13'!G48</f>
        <v>0</v>
      </c>
      <c r="H48" s="101">
        <f>'Юнит 13'!H48</f>
        <v>38</v>
      </c>
      <c r="I48" s="101">
        <v>178.89</v>
      </c>
      <c r="J48" s="101">
        <f t="shared" si="25"/>
        <v>6797.82</v>
      </c>
      <c r="K48" s="98">
        <f>'Юнит 13'!K48</f>
        <v>999</v>
      </c>
      <c r="L48" s="98">
        <f>'Юнит 10'!L48+'Юнит 11'!L48+'Юнит 12'!L48+'Юнит 13'!L48</f>
        <v>0</v>
      </c>
      <c r="M48" s="98">
        <v>0</v>
      </c>
      <c r="N48" s="421">
        <v>0</v>
      </c>
      <c r="O48" s="429" t="e">
        <f t="shared" si="12"/>
        <v>#DIV/0!</v>
      </c>
      <c r="P48" s="101">
        <f t="shared" si="26"/>
        <v>0</v>
      </c>
      <c r="Q48" s="98">
        <f>'Юнит 10'!Q48+'Юнит 11'!Q48+'Юнит 12'!Q48+'Юнит 13'!Q48</f>
        <v>0</v>
      </c>
      <c r="R48" s="98">
        <f>'Юнит 10'!R48+'Юнит 11'!R48+'Юнит 12'!R48+'Юнит 13'!R48</f>
        <v>0</v>
      </c>
      <c r="S48" s="101">
        <f t="shared" si="27"/>
        <v>0</v>
      </c>
      <c r="T48" s="98">
        <f>'Юнит 10'!T48+'Юнит 11'!T48+'Юнит 12'!T48+'Юнит 13'!T48</f>
        <v>0</v>
      </c>
      <c r="U48" s="98">
        <f>'Юнит 10'!U48+'Юнит 11'!U48+'Юнит 12'!U48+'Юнит 13'!U48</f>
        <v>0</v>
      </c>
      <c r="V48" s="101">
        <f t="shared" si="28"/>
        <v>0</v>
      </c>
      <c r="W48" s="98">
        <f>'Юнит 10'!W48+'Юнит 11'!W48+'Юнит 12'!W48+'Юнит 13'!W48</f>
        <v>0</v>
      </c>
      <c r="X48" s="98">
        <f>'Юнит 10'!X48+'Юнит 11'!X48+'Юнит 12'!X48+'Юнит 13'!X48</f>
        <v>0</v>
      </c>
      <c r="Y48" s="269">
        <f t="shared" si="29"/>
        <v>0</v>
      </c>
      <c r="Z48" s="101">
        <f t="shared" si="30"/>
        <v>0</v>
      </c>
      <c r="AA48" s="103">
        <f t="shared" si="31"/>
        <v>0</v>
      </c>
      <c r="AB48" s="101">
        <f t="shared" si="32"/>
        <v>0</v>
      </c>
      <c r="AC48" s="98">
        <f>'Юнит 10'!AC48+'Юнит 11'!AC48+'Юнит 12'!AC48+'Юнит 13'!AC48</f>
        <v>0</v>
      </c>
      <c r="AD48" s="103">
        <f t="shared" si="33"/>
        <v>0</v>
      </c>
      <c r="AE48" s="98">
        <f>'Юнит 10'!AE48+'Юнит 11'!AE48+'Юнит 12'!AE48+'Юнит 13'!AE48</f>
        <v>0</v>
      </c>
      <c r="AF48" s="98">
        <f>'Юнит 10'!AF48+'Юнит 11'!AF48+'Юнит 12'!AF48+'Юнит 13'!AF48</f>
        <v>0</v>
      </c>
      <c r="AG48" s="98">
        <f>'Юнит 10'!AG48+'Юнит 11'!AG48+'Юнит 12'!AG48+'Юнит 13'!AG48</f>
        <v>0</v>
      </c>
      <c r="AH48" s="102"/>
      <c r="AI48" s="217">
        <f>'Юнит 10'!AI48+'Юнит 11'!AI48+'Юнит 12'!AI48+'Юнит 13'!AI48</f>
        <v>25.436016628873773</v>
      </c>
      <c r="AJ48" s="98">
        <f>'Юнит 10'!AJ48+'Юнит 11'!AJ48+'Юнит 12'!AJ48+'Юнит 13'!AJ48</f>
        <v>0</v>
      </c>
      <c r="AK48" s="458">
        <f t="shared" si="20"/>
        <v>0</v>
      </c>
      <c r="AL48" s="105">
        <f t="shared" si="34"/>
        <v>-25.436016628873773</v>
      </c>
      <c r="AM48" s="106"/>
      <c r="AN48" s="107">
        <f t="shared" si="35"/>
        <v>0</v>
      </c>
      <c r="AO48" s="108">
        <f t="shared" si="36"/>
        <v>178.89</v>
      </c>
      <c r="AP48" s="108">
        <f t="shared" si="37"/>
        <v>0</v>
      </c>
      <c r="AQ48" s="108">
        <f t="shared" si="38"/>
        <v>0</v>
      </c>
      <c r="AR48" s="108">
        <f t="shared" si="39"/>
        <v>0</v>
      </c>
      <c r="AS48" s="108">
        <f t="array" ref="AS48">_xlfn.IFS(S48=0,AL48,S48&lt;0,AL48/-S48,S48&gt;0,AL48/S48)</f>
        <v>-25.436016628873773</v>
      </c>
      <c r="AT48" s="103">
        <f t="shared" si="40"/>
        <v>0</v>
      </c>
      <c r="AU48" s="103">
        <f t="shared" si="41"/>
        <v>-0.14218802967674982</v>
      </c>
      <c r="AV48" s="109"/>
      <c r="AW48" s="104">
        <f t="shared" si="42"/>
        <v>-966.56863189720343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24"/>
        <v>39</v>
      </c>
      <c r="F49" s="101">
        <f>'Юнит 13'!F49</f>
        <v>0</v>
      </c>
      <c r="G49" s="101">
        <f>'Юнит 13'!G49</f>
        <v>0</v>
      </c>
      <c r="H49" s="101">
        <f>'Юнит 13'!H49</f>
        <v>39</v>
      </c>
      <c r="I49" s="101">
        <v>178.89</v>
      </c>
      <c r="J49" s="101">
        <f t="shared" si="25"/>
        <v>6976.7099999999991</v>
      </c>
      <c r="K49" s="98">
        <f>'Юнит 13'!K49</f>
        <v>999</v>
      </c>
      <c r="L49" s="98">
        <f>'Юнит 10'!L49+'Юнит 11'!L49+'Юнит 12'!L49+'Юнит 13'!L49</f>
        <v>0</v>
      </c>
      <c r="M49" s="98">
        <v>0</v>
      </c>
      <c r="N49" s="421">
        <v>0</v>
      </c>
      <c r="O49" s="429" t="e">
        <f t="shared" si="12"/>
        <v>#DIV/0!</v>
      </c>
      <c r="P49" s="101">
        <f t="shared" si="26"/>
        <v>0</v>
      </c>
      <c r="Q49" s="98">
        <f>'Юнит 10'!Q49+'Юнит 11'!Q49+'Юнит 12'!Q49+'Юнит 13'!Q49</f>
        <v>0</v>
      </c>
      <c r="R49" s="98">
        <f>'Юнит 10'!R49+'Юнит 11'!R49+'Юнит 12'!R49+'Юнит 13'!R49</f>
        <v>0</v>
      </c>
      <c r="S49" s="101">
        <f t="shared" si="27"/>
        <v>0</v>
      </c>
      <c r="T49" s="98">
        <f>'Юнит 10'!T49+'Юнит 11'!T49+'Юнит 12'!T49+'Юнит 13'!T49</f>
        <v>0</v>
      </c>
      <c r="U49" s="98">
        <f>'Юнит 10'!U49+'Юнит 11'!U49+'Юнит 12'!U49+'Юнит 13'!U49</f>
        <v>0</v>
      </c>
      <c r="V49" s="101">
        <f t="shared" si="28"/>
        <v>0</v>
      </c>
      <c r="W49" s="98">
        <f>'Юнит 10'!W49+'Юнит 11'!W49+'Юнит 12'!W49+'Юнит 13'!W49</f>
        <v>0</v>
      </c>
      <c r="X49" s="98">
        <f>'Юнит 10'!X49+'Юнит 11'!X49+'Юнит 12'!X49+'Юнит 13'!X49</f>
        <v>0</v>
      </c>
      <c r="Y49" s="269">
        <f t="shared" si="29"/>
        <v>0</v>
      </c>
      <c r="Z49" s="101">
        <f t="shared" si="30"/>
        <v>0</v>
      </c>
      <c r="AA49" s="103">
        <f t="shared" si="31"/>
        <v>0</v>
      </c>
      <c r="AB49" s="101">
        <f t="shared" si="32"/>
        <v>0</v>
      </c>
      <c r="AC49" s="98">
        <f>'Юнит 10'!AC49+'Юнит 11'!AC49+'Юнит 12'!AC49+'Юнит 13'!AC49</f>
        <v>0</v>
      </c>
      <c r="AD49" s="103">
        <f t="shared" si="33"/>
        <v>0</v>
      </c>
      <c r="AE49" s="98">
        <f>'Юнит 10'!AE49+'Юнит 11'!AE49+'Юнит 12'!AE49+'Юнит 13'!AE49</f>
        <v>0</v>
      </c>
      <c r="AF49" s="98">
        <f>'Юнит 10'!AF49+'Юнит 11'!AF49+'Юнит 12'!AF49+'Юнит 13'!AF49</f>
        <v>0</v>
      </c>
      <c r="AG49" s="98">
        <f>'Юнит 10'!AG49+'Юнит 11'!AG49+'Юнит 12'!AG49+'Юнит 13'!AG49</f>
        <v>0</v>
      </c>
      <c r="AH49" s="102"/>
      <c r="AI49" s="217">
        <f>'Юнит 10'!AI49+'Юнит 11'!AI49+'Юнит 12'!AI49+'Юнит 13'!AI49</f>
        <v>26.105385487528345</v>
      </c>
      <c r="AJ49" s="98">
        <f>'Юнит 10'!AJ49+'Юнит 11'!AJ49+'Юнит 12'!AJ49+'Юнит 13'!AJ49</f>
        <v>0</v>
      </c>
      <c r="AK49" s="458">
        <f t="shared" si="20"/>
        <v>0</v>
      </c>
      <c r="AL49" s="105">
        <f t="shared" si="34"/>
        <v>-26.105385487528345</v>
      </c>
      <c r="AM49" s="106"/>
      <c r="AN49" s="107">
        <f t="shared" si="35"/>
        <v>0</v>
      </c>
      <c r="AO49" s="108">
        <f t="shared" si="36"/>
        <v>178.89</v>
      </c>
      <c r="AP49" s="108">
        <f t="shared" si="37"/>
        <v>0</v>
      </c>
      <c r="AQ49" s="108">
        <f t="shared" si="38"/>
        <v>0</v>
      </c>
      <c r="AR49" s="108">
        <f t="shared" si="39"/>
        <v>0</v>
      </c>
      <c r="AS49" s="108">
        <f t="array" ref="AS49">_xlfn.IFS(S49=0,AL49,S49&lt;0,AL49/-S49,S49&gt;0,AL49/S49)</f>
        <v>-26.105385487528345</v>
      </c>
      <c r="AT49" s="103">
        <f t="shared" si="40"/>
        <v>0</v>
      </c>
      <c r="AU49" s="103">
        <f t="shared" si="41"/>
        <v>-0.14592981993140111</v>
      </c>
      <c r="AV49" s="109"/>
      <c r="AW49" s="104">
        <f t="shared" si="42"/>
        <v>-1018.1100340136054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24"/>
        <v>19</v>
      </c>
      <c r="F50" s="101">
        <f>'Юнит 13'!F50</f>
        <v>0</v>
      </c>
      <c r="G50" s="101">
        <f>'Юнит 13'!G50</f>
        <v>0</v>
      </c>
      <c r="H50" s="101">
        <f>'Юнит 13'!H50</f>
        <v>19</v>
      </c>
      <c r="I50" s="101">
        <v>218.89</v>
      </c>
      <c r="J50" s="101">
        <f t="shared" si="25"/>
        <v>4158.91</v>
      </c>
      <c r="K50" s="98">
        <f>'Юнит 13'!K50</f>
        <v>999</v>
      </c>
      <c r="L50" s="98">
        <f>'Юнит 10'!L50+'Юнит 11'!L50+'Юнит 12'!L50+'Юнит 13'!L50</f>
        <v>0</v>
      </c>
      <c r="M50" s="98">
        <v>0</v>
      </c>
      <c r="N50" s="421">
        <v>0</v>
      </c>
      <c r="O50" s="429" t="e">
        <f t="shared" si="12"/>
        <v>#DIV/0!</v>
      </c>
      <c r="P50" s="101">
        <f t="shared" si="26"/>
        <v>0</v>
      </c>
      <c r="Q50" s="98">
        <f>'Юнит 10'!Q50+'Юнит 11'!Q50+'Юнит 12'!Q50+'Юнит 13'!Q50</f>
        <v>0</v>
      </c>
      <c r="R50" s="98">
        <f>'Юнит 10'!R50+'Юнит 11'!R50+'Юнит 12'!R50+'Юнит 13'!R50</f>
        <v>0</v>
      </c>
      <c r="S50" s="101">
        <f t="shared" si="27"/>
        <v>0</v>
      </c>
      <c r="T50" s="98">
        <f>'Юнит 10'!T50+'Юнит 11'!T50+'Юнит 12'!T50+'Юнит 13'!T50</f>
        <v>0</v>
      </c>
      <c r="U50" s="98">
        <f>'Юнит 10'!U50+'Юнит 11'!U50+'Юнит 12'!U50+'Юнит 13'!U50</f>
        <v>0</v>
      </c>
      <c r="V50" s="101">
        <f t="shared" si="28"/>
        <v>0</v>
      </c>
      <c r="W50" s="98">
        <f>'Юнит 10'!W50+'Юнит 11'!W50+'Юнит 12'!W50+'Юнит 13'!W50</f>
        <v>0</v>
      </c>
      <c r="X50" s="98">
        <f>'Юнит 10'!X50+'Юнит 11'!X50+'Юнит 12'!X50+'Юнит 13'!X50</f>
        <v>0</v>
      </c>
      <c r="Y50" s="269">
        <f t="shared" si="29"/>
        <v>0</v>
      </c>
      <c r="Z50" s="101">
        <f t="shared" si="30"/>
        <v>0</v>
      </c>
      <c r="AA50" s="103">
        <f t="shared" si="31"/>
        <v>0</v>
      </c>
      <c r="AB50" s="101">
        <f t="shared" si="32"/>
        <v>0</v>
      </c>
      <c r="AC50" s="98">
        <f>'Юнит 10'!AC50+'Юнит 11'!AC50+'Юнит 12'!AC50+'Юнит 13'!AC50</f>
        <v>0</v>
      </c>
      <c r="AD50" s="103">
        <f t="shared" si="33"/>
        <v>0</v>
      </c>
      <c r="AE50" s="98">
        <f>'Юнит 10'!AE50+'Юнит 11'!AE50+'Юнит 12'!AE50+'Юнит 13'!AE50</f>
        <v>0</v>
      </c>
      <c r="AF50" s="98">
        <f>'Юнит 10'!AF50+'Юнит 11'!AF50+'Юнит 12'!AF50+'Юнит 13'!AF50</f>
        <v>0</v>
      </c>
      <c r="AG50" s="98">
        <f>'Юнит 10'!AG50+'Юнит 11'!AG50+'Юнит 12'!AG50+'Юнит 13'!AG50</f>
        <v>0</v>
      </c>
      <c r="AH50" s="102"/>
      <c r="AI50" s="217">
        <f>'Юнит 10'!AI50+'Юнит 11'!AI50+'Юнит 12'!AI50+'Юнит 13'!AI50</f>
        <v>12.718008314436887</v>
      </c>
      <c r="AJ50" s="98">
        <f>'Юнит 10'!AJ50+'Юнит 11'!AJ50+'Юнит 12'!AJ50+'Юнит 13'!AJ50</f>
        <v>0</v>
      </c>
      <c r="AK50" s="458">
        <f t="shared" si="20"/>
        <v>0</v>
      </c>
      <c r="AL50" s="105">
        <f t="shared" si="34"/>
        <v>-12.718008314436887</v>
      </c>
      <c r="AM50" s="106"/>
      <c r="AN50" s="107">
        <f t="shared" si="35"/>
        <v>0</v>
      </c>
      <c r="AO50" s="108">
        <f t="shared" si="36"/>
        <v>218.89</v>
      </c>
      <c r="AP50" s="108">
        <f t="shared" si="37"/>
        <v>0</v>
      </c>
      <c r="AQ50" s="108">
        <f t="shared" si="38"/>
        <v>0</v>
      </c>
      <c r="AR50" s="108">
        <f t="shared" si="39"/>
        <v>0</v>
      </c>
      <c r="AS50" s="108">
        <f t="array" ref="AS50">_xlfn.IFS(S50=0,AL50,S50&lt;0,AL50/-S50,S50&gt;0,AL50/S50)</f>
        <v>-12.718008314436887</v>
      </c>
      <c r="AT50" s="103">
        <f t="shared" si="40"/>
        <v>0</v>
      </c>
      <c r="AU50" s="103">
        <f t="shared" si="41"/>
        <v>-5.8102281120365883E-2</v>
      </c>
      <c r="AV50" s="109"/>
      <c r="AW50" s="104">
        <f t="shared" si="42"/>
        <v>-241.64215797430086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24"/>
        <v>44</v>
      </c>
      <c r="F51" s="101">
        <f>'Юнит 13'!F51</f>
        <v>0</v>
      </c>
      <c r="G51" s="101">
        <f>'Юнит 13'!G51</f>
        <v>0</v>
      </c>
      <c r="H51" s="101">
        <f>'Юнит 13'!H51</f>
        <v>44</v>
      </c>
      <c r="I51" s="101">
        <v>218.89</v>
      </c>
      <c r="J51" s="101">
        <f t="shared" si="25"/>
        <v>9631.16</v>
      </c>
      <c r="K51" s="98">
        <f>'Юнит 13'!K51</f>
        <v>999</v>
      </c>
      <c r="L51" s="98">
        <f>'Юнит 10'!L51+'Юнит 11'!L51+'Юнит 12'!L51+'Юнит 13'!L51</f>
        <v>0</v>
      </c>
      <c r="M51" s="98">
        <v>3000</v>
      </c>
      <c r="N51" s="421">
        <v>0</v>
      </c>
      <c r="O51" s="429" t="e">
        <f t="shared" si="12"/>
        <v>#DIV/0!</v>
      </c>
      <c r="P51" s="101">
        <f t="shared" si="26"/>
        <v>0</v>
      </c>
      <c r="Q51" s="98">
        <f>'Юнит 10'!Q51+'Юнит 11'!Q51+'Юнит 12'!Q51+'Юнит 13'!Q51</f>
        <v>0</v>
      </c>
      <c r="R51" s="98">
        <f>'Юнит 10'!R51+'Юнит 11'!R51+'Юнит 12'!R51+'Юнит 13'!R51</f>
        <v>0</v>
      </c>
      <c r="S51" s="101">
        <f t="shared" si="27"/>
        <v>0</v>
      </c>
      <c r="T51" s="98">
        <f>'Юнит 10'!T51+'Юнит 11'!T51+'Юнит 12'!T51+'Юнит 13'!T51</f>
        <v>0</v>
      </c>
      <c r="U51" s="98">
        <f>'Юнит 10'!U51+'Юнит 11'!U51+'Юнит 12'!U51+'Юнит 13'!U51</f>
        <v>0</v>
      </c>
      <c r="V51" s="101">
        <f t="shared" si="28"/>
        <v>0</v>
      </c>
      <c r="W51" s="98">
        <f>'Юнит 10'!W51+'Юнит 11'!W51+'Юнит 12'!W51+'Юнит 13'!W51</f>
        <v>0</v>
      </c>
      <c r="X51" s="98">
        <f>'Юнит 10'!X51+'Юнит 11'!X51+'Юнит 12'!X51+'Юнит 13'!X51</f>
        <v>0</v>
      </c>
      <c r="Y51" s="269">
        <f t="shared" si="29"/>
        <v>0</v>
      </c>
      <c r="Z51" s="101">
        <f t="shared" si="30"/>
        <v>0</v>
      </c>
      <c r="AA51" s="103">
        <f t="shared" si="31"/>
        <v>0</v>
      </c>
      <c r="AB51" s="101">
        <f t="shared" si="32"/>
        <v>0</v>
      </c>
      <c r="AC51" s="98">
        <f>'Юнит 10'!AC51+'Юнит 11'!AC51+'Юнит 12'!AC51+'Юнит 13'!AC51</f>
        <v>0</v>
      </c>
      <c r="AD51" s="103">
        <f t="shared" si="33"/>
        <v>0</v>
      </c>
      <c r="AE51" s="98">
        <f>'Юнит 10'!AE51+'Юнит 11'!AE51+'Юнит 12'!AE51+'Юнит 13'!AE51</f>
        <v>0</v>
      </c>
      <c r="AF51" s="98">
        <f>'Юнит 10'!AF51+'Юнит 11'!AF51+'Юнит 12'!AF51+'Юнит 13'!AF51</f>
        <v>0</v>
      </c>
      <c r="AG51" s="98">
        <f>'Юнит 10'!AG51+'Юнит 11'!AG51+'Юнит 12'!AG51+'Юнит 13'!AG51</f>
        <v>0</v>
      </c>
      <c r="AH51" s="102"/>
      <c r="AI51" s="217">
        <f>'Юнит 10'!AI51+'Юнит 11'!AI51+'Юнит 12'!AI51+'Юнит 13'!AI51</f>
        <v>29.452229780801208</v>
      </c>
      <c r="AJ51" s="98">
        <f>'Юнит 10'!AJ51+'Юнит 11'!AJ51+'Юнит 12'!AJ51+'Юнит 13'!AJ51</f>
        <v>0</v>
      </c>
      <c r="AK51" s="458">
        <f t="shared" si="20"/>
        <v>0</v>
      </c>
      <c r="AL51" s="105">
        <f t="shared" si="34"/>
        <v>-29.452229780801208</v>
      </c>
      <c r="AM51" s="106"/>
      <c r="AN51" s="107">
        <f t="shared" si="35"/>
        <v>0</v>
      </c>
      <c r="AO51" s="108">
        <f t="shared" si="36"/>
        <v>218.89</v>
      </c>
      <c r="AP51" s="108">
        <f t="shared" si="37"/>
        <v>0</v>
      </c>
      <c r="AQ51" s="108">
        <f t="shared" si="38"/>
        <v>0</v>
      </c>
      <c r="AR51" s="108">
        <f t="shared" si="39"/>
        <v>0</v>
      </c>
      <c r="AS51" s="108">
        <f t="array" ref="AS51">_xlfn.IFS(S51=0,AL51,S51&lt;0,AL51/-S51,S51&gt;0,AL51/S51)</f>
        <v>-29.452229780801208</v>
      </c>
      <c r="AT51" s="103">
        <f t="shared" si="40"/>
        <v>0</v>
      </c>
      <c r="AU51" s="103">
        <f t="shared" si="41"/>
        <v>-0.13455265101558414</v>
      </c>
      <c r="AV51" s="109"/>
      <c r="AW51" s="104">
        <f t="shared" si="42"/>
        <v>-1295.898110355253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24"/>
        <v>47</v>
      </c>
      <c r="F52" s="101">
        <f>'Юнит 13'!F52</f>
        <v>0</v>
      </c>
      <c r="G52" s="101">
        <f>'Юнит 13'!G52</f>
        <v>0</v>
      </c>
      <c r="H52" s="101">
        <f>'Юнит 13'!H52</f>
        <v>47</v>
      </c>
      <c r="I52" s="101">
        <v>218.89</v>
      </c>
      <c r="J52" s="101">
        <f t="shared" si="25"/>
        <v>10287.83</v>
      </c>
      <c r="K52" s="98">
        <f>'Юнит 13'!K52</f>
        <v>999</v>
      </c>
      <c r="L52" s="98">
        <f>'Юнит 10'!L52+'Юнит 11'!L52+'Юнит 12'!L52+'Юнит 13'!L52</f>
        <v>0</v>
      </c>
      <c r="M52" s="98">
        <v>0</v>
      </c>
      <c r="N52" s="421">
        <v>0</v>
      </c>
      <c r="O52" s="429" t="e">
        <f t="shared" si="12"/>
        <v>#DIV/0!</v>
      </c>
      <c r="P52" s="101">
        <f t="shared" si="26"/>
        <v>0</v>
      </c>
      <c r="Q52" s="98">
        <f>'Юнит 10'!Q52+'Юнит 11'!Q52+'Юнит 12'!Q52+'Юнит 13'!Q52</f>
        <v>0</v>
      </c>
      <c r="R52" s="98">
        <f>'Юнит 10'!R52+'Юнит 11'!R52+'Юнит 12'!R52+'Юнит 13'!R52</f>
        <v>0</v>
      </c>
      <c r="S52" s="101">
        <f t="shared" si="27"/>
        <v>0</v>
      </c>
      <c r="T52" s="98">
        <f>'Юнит 10'!T52+'Юнит 11'!T52+'Юнит 12'!T52+'Юнит 13'!T52</f>
        <v>0</v>
      </c>
      <c r="U52" s="98">
        <f>'Юнит 10'!U52+'Юнит 11'!U52+'Юнит 12'!U52+'Юнит 13'!U52</f>
        <v>0</v>
      </c>
      <c r="V52" s="101">
        <f t="shared" si="28"/>
        <v>0</v>
      </c>
      <c r="W52" s="98">
        <f>'Юнит 10'!W52+'Юнит 11'!W52+'Юнит 12'!W52+'Юнит 13'!W52</f>
        <v>0</v>
      </c>
      <c r="X52" s="98">
        <f>'Юнит 10'!X52+'Юнит 11'!X52+'Юнит 12'!X52+'Юнит 13'!X52</f>
        <v>0</v>
      </c>
      <c r="Y52" s="269">
        <f t="shared" si="29"/>
        <v>0</v>
      </c>
      <c r="Z52" s="101">
        <f t="shared" si="30"/>
        <v>0</v>
      </c>
      <c r="AA52" s="103">
        <f t="shared" si="31"/>
        <v>0</v>
      </c>
      <c r="AB52" s="101">
        <f t="shared" si="32"/>
        <v>0</v>
      </c>
      <c r="AC52" s="98">
        <f>'Юнит 10'!AC52+'Юнит 11'!AC52+'Юнит 12'!AC52+'Юнит 13'!AC52</f>
        <v>0</v>
      </c>
      <c r="AD52" s="103">
        <f t="shared" si="33"/>
        <v>0</v>
      </c>
      <c r="AE52" s="98">
        <f>'Юнит 10'!AE52+'Юнит 11'!AE52+'Юнит 12'!AE52+'Юнит 13'!AE52</f>
        <v>0</v>
      </c>
      <c r="AF52" s="98">
        <f>'Юнит 10'!AF52+'Юнит 11'!AF52+'Юнит 12'!AF52+'Юнит 13'!AF52</f>
        <v>744</v>
      </c>
      <c r="AG52" s="98">
        <f>'Юнит 10'!AG52+'Юнит 11'!AG52+'Юнит 12'!AG52+'Юнит 13'!AG52</f>
        <v>0</v>
      </c>
      <c r="AH52" s="102"/>
      <c r="AI52" s="217">
        <f>'Юнит 10'!AI52+'Юнит 11'!AI52+'Юнит 12'!AI52+'Юнит 13'!AI52</f>
        <v>31.460336356764927</v>
      </c>
      <c r="AJ52" s="98">
        <f>'Юнит 10'!AJ52+'Юнит 11'!AJ52+'Юнит 12'!AJ52+'Юнит 13'!AJ52</f>
        <v>0</v>
      </c>
      <c r="AK52" s="458">
        <f t="shared" si="20"/>
        <v>0</v>
      </c>
      <c r="AL52" s="105">
        <f t="shared" si="34"/>
        <v>-775.46033635676497</v>
      </c>
      <c r="AM52" s="106"/>
      <c r="AN52" s="107">
        <f t="shared" si="35"/>
        <v>0</v>
      </c>
      <c r="AO52" s="108">
        <f t="shared" si="36"/>
        <v>218.89</v>
      </c>
      <c r="AP52" s="108">
        <f t="shared" si="37"/>
        <v>0</v>
      </c>
      <c r="AQ52" s="108">
        <f t="shared" si="38"/>
        <v>0</v>
      </c>
      <c r="AR52" s="108">
        <f t="shared" si="39"/>
        <v>0</v>
      </c>
      <c r="AS52" s="108">
        <f t="array" ref="AS52">_xlfn.IFS(S52=0,AL52,S52&lt;0,AL52/-S52,S52&gt;0,AL52/S52)</f>
        <v>-775.46033635676497</v>
      </c>
      <c r="AT52" s="103">
        <f t="shared" si="40"/>
        <v>0</v>
      </c>
      <c r="AU52" s="103">
        <f t="shared" si="41"/>
        <v>-3.5426942133343919</v>
      </c>
      <c r="AV52" s="109"/>
      <c r="AW52" s="104">
        <f t="shared" si="42"/>
        <v>-36446.635808767955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24"/>
        <v>39</v>
      </c>
      <c r="F53" s="101">
        <f>'Юнит 13'!F53</f>
        <v>0</v>
      </c>
      <c r="G53" s="101">
        <f>'Юнит 13'!G53</f>
        <v>0</v>
      </c>
      <c r="H53" s="101">
        <f>'Юнит 13'!H53</f>
        <v>39</v>
      </c>
      <c r="I53" s="101">
        <v>188.89</v>
      </c>
      <c r="J53" s="101">
        <f t="shared" si="25"/>
        <v>7366.7099999999991</v>
      </c>
      <c r="K53" s="98">
        <f>'Юнит 13'!K53</f>
        <v>999</v>
      </c>
      <c r="L53" s="98">
        <f>'Юнит 10'!L53+'Юнит 11'!L53+'Юнит 12'!L53+'Юнит 13'!L53</f>
        <v>0</v>
      </c>
      <c r="M53" s="98">
        <v>0</v>
      </c>
      <c r="N53" s="421">
        <v>0</v>
      </c>
      <c r="O53" s="429" t="e">
        <f t="shared" si="12"/>
        <v>#DIV/0!</v>
      </c>
      <c r="P53" s="101">
        <f t="shared" si="26"/>
        <v>0</v>
      </c>
      <c r="Q53" s="98">
        <f>'Юнит 10'!Q53+'Юнит 11'!Q53+'Юнит 12'!Q53+'Юнит 13'!Q53</f>
        <v>0</v>
      </c>
      <c r="R53" s="98">
        <f>'Юнит 10'!R53+'Юнит 11'!R53+'Юнит 12'!R53+'Юнит 13'!R53</f>
        <v>0</v>
      </c>
      <c r="S53" s="101">
        <f t="shared" si="27"/>
        <v>0</v>
      </c>
      <c r="T53" s="98">
        <f>'Юнит 10'!T53+'Юнит 11'!T53+'Юнит 12'!T53+'Юнит 13'!T53</f>
        <v>0</v>
      </c>
      <c r="U53" s="98">
        <f>'Юнит 10'!U53+'Юнит 11'!U53+'Юнит 12'!U53+'Юнит 13'!U53</f>
        <v>0</v>
      </c>
      <c r="V53" s="101">
        <f t="shared" si="28"/>
        <v>0</v>
      </c>
      <c r="W53" s="98">
        <f>'Юнит 10'!W53+'Юнит 11'!W53+'Юнит 12'!W53+'Юнит 13'!W53</f>
        <v>0</v>
      </c>
      <c r="X53" s="98">
        <f>'Юнит 10'!X53+'Юнит 11'!X53+'Юнит 12'!X53+'Юнит 13'!X53</f>
        <v>0</v>
      </c>
      <c r="Y53" s="269">
        <f t="shared" si="29"/>
        <v>0</v>
      </c>
      <c r="Z53" s="101">
        <f t="shared" si="30"/>
        <v>0</v>
      </c>
      <c r="AA53" s="103">
        <f t="shared" si="31"/>
        <v>0</v>
      </c>
      <c r="AB53" s="101">
        <f t="shared" si="32"/>
        <v>0</v>
      </c>
      <c r="AC53" s="98">
        <f>'Юнит 10'!AC53+'Юнит 11'!AC53+'Юнит 12'!AC53+'Юнит 13'!AC53</f>
        <v>0</v>
      </c>
      <c r="AD53" s="103">
        <f t="shared" si="33"/>
        <v>0</v>
      </c>
      <c r="AE53" s="98">
        <f>'Юнит 10'!AE53+'Юнит 11'!AE53+'Юнит 12'!AE53+'Юнит 13'!AE53</f>
        <v>0</v>
      </c>
      <c r="AF53" s="98">
        <f>'Юнит 10'!AF53+'Юнит 11'!AF53+'Юнит 12'!AF53+'Юнит 13'!AF53</f>
        <v>0</v>
      </c>
      <c r="AG53" s="98">
        <f>'Юнит 10'!AG53+'Юнит 11'!AG53+'Юнит 12'!AG53+'Юнит 13'!AG53</f>
        <v>0</v>
      </c>
      <c r="AH53" s="102"/>
      <c r="AI53" s="217">
        <f>'Юнит 10'!AI53+'Юнит 11'!AI53+'Юнит 12'!AI53+'Юнит 13'!AI53</f>
        <v>26.105385487528345</v>
      </c>
      <c r="AJ53" s="98">
        <f>'Юнит 10'!AJ53+'Юнит 11'!AJ53+'Юнит 12'!AJ53+'Юнит 13'!AJ53</f>
        <v>0</v>
      </c>
      <c r="AK53" s="458">
        <f t="shared" si="20"/>
        <v>0</v>
      </c>
      <c r="AL53" s="105">
        <f t="shared" si="34"/>
        <v>-26.105385487528345</v>
      </c>
      <c r="AM53" s="106"/>
      <c r="AN53" s="107">
        <f t="shared" si="35"/>
        <v>0</v>
      </c>
      <c r="AO53" s="108">
        <f t="shared" si="36"/>
        <v>188.89</v>
      </c>
      <c r="AP53" s="108">
        <f t="shared" si="37"/>
        <v>0</v>
      </c>
      <c r="AQ53" s="108">
        <f t="shared" si="38"/>
        <v>0</v>
      </c>
      <c r="AR53" s="108">
        <f t="shared" si="39"/>
        <v>0</v>
      </c>
      <c r="AS53" s="108">
        <f t="array" ref="AS53">_xlfn.IFS(S53=0,AL53,S53&lt;0,AL53/-S53,S53&gt;0,AL53/S53)</f>
        <v>-26.105385487528345</v>
      </c>
      <c r="AT53" s="103">
        <f t="shared" si="40"/>
        <v>0</v>
      </c>
      <c r="AU53" s="103">
        <f t="shared" si="41"/>
        <v>-0.13820416902709698</v>
      </c>
      <c r="AV53" s="109"/>
      <c r="AW53" s="104">
        <f t="shared" si="42"/>
        <v>-1018.1100340136054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24"/>
        <v>14</v>
      </c>
      <c r="F54" s="101">
        <f>'Юнит 13'!F54</f>
        <v>0</v>
      </c>
      <c r="G54" s="101">
        <f>'Юнит 13'!G54</f>
        <v>0</v>
      </c>
      <c r="H54" s="101">
        <f>'Юнит 13'!H54</f>
        <v>14</v>
      </c>
      <c r="I54" s="101">
        <v>218.89</v>
      </c>
      <c r="J54" s="101">
        <f t="shared" si="25"/>
        <v>3064.46</v>
      </c>
      <c r="K54" s="98">
        <f>'Юнит 13'!K54</f>
        <v>999</v>
      </c>
      <c r="L54" s="98">
        <f>'Юнит 10'!L54+'Юнит 11'!L54+'Юнит 12'!L54+'Юнит 13'!L54</f>
        <v>0</v>
      </c>
      <c r="M54" s="98">
        <v>0</v>
      </c>
      <c r="N54" s="421">
        <v>0</v>
      </c>
      <c r="O54" s="429" t="e">
        <f t="shared" si="12"/>
        <v>#DIV/0!</v>
      </c>
      <c r="P54" s="101">
        <f t="shared" si="26"/>
        <v>0</v>
      </c>
      <c r="Q54" s="98">
        <f>'Юнит 10'!Q54+'Юнит 11'!Q54+'Юнит 12'!Q54+'Юнит 13'!Q54</f>
        <v>0</v>
      </c>
      <c r="R54" s="98">
        <f>'Юнит 10'!R54+'Юнит 11'!R54+'Юнит 12'!R54+'Юнит 13'!R54</f>
        <v>0</v>
      </c>
      <c r="S54" s="101">
        <f t="shared" si="27"/>
        <v>0</v>
      </c>
      <c r="T54" s="98">
        <f>'Юнит 10'!T54+'Юнит 11'!T54+'Юнит 12'!T54+'Юнит 13'!T54</f>
        <v>0</v>
      </c>
      <c r="U54" s="98">
        <f>'Юнит 10'!U54+'Юнит 11'!U54+'Юнит 12'!U54+'Юнит 13'!U54</f>
        <v>0</v>
      </c>
      <c r="V54" s="101">
        <f t="shared" si="28"/>
        <v>0</v>
      </c>
      <c r="W54" s="98">
        <f>'Юнит 10'!W54+'Юнит 11'!W54+'Юнит 12'!W54+'Юнит 13'!W54</f>
        <v>0</v>
      </c>
      <c r="X54" s="98">
        <f>'Юнит 10'!X54+'Юнит 11'!X54+'Юнит 12'!X54+'Юнит 13'!X54</f>
        <v>0</v>
      </c>
      <c r="Y54" s="269">
        <f t="shared" si="29"/>
        <v>0</v>
      </c>
      <c r="Z54" s="101">
        <f t="shared" si="30"/>
        <v>0</v>
      </c>
      <c r="AA54" s="103">
        <f t="shared" si="31"/>
        <v>0</v>
      </c>
      <c r="AB54" s="101">
        <f t="shared" si="32"/>
        <v>0</v>
      </c>
      <c r="AC54" s="98">
        <f>'Юнит 10'!AC54+'Юнит 11'!AC54+'Юнит 12'!AC54+'Юнит 13'!AC54</f>
        <v>0</v>
      </c>
      <c r="AD54" s="103">
        <f t="shared" si="33"/>
        <v>0</v>
      </c>
      <c r="AE54" s="98">
        <f>'Юнит 10'!AE54+'Юнит 11'!AE54+'Юнит 12'!AE54+'Юнит 13'!AE54</f>
        <v>0</v>
      </c>
      <c r="AF54" s="98">
        <f>'Юнит 10'!AF54+'Юнит 11'!AF54+'Юнит 12'!AF54+'Юнит 13'!AF54</f>
        <v>0</v>
      </c>
      <c r="AG54" s="98">
        <f>'Юнит 10'!AG54+'Юнит 11'!AG54+'Юнит 12'!AG54+'Юнит 13'!AG54</f>
        <v>0</v>
      </c>
      <c r="AH54" s="102"/>
      <c r="AI54" s="217">
        <f>'Юнит 10'!AI54+'Юнит 11'!AI54+'Юнит 12'!AI54+'Юнит 13'!AI54</f>
        <v>9.3711640211640219</v>
      </c>
      <c r="AJ54" s="98">
        <f>'Юнит 10'!AJ54+'Юнит 11'!AJ54+'Юнит 12'!AJ54+'Юнит 13'!AJ54</f>
        <v>0</v>
      </c>
      <c r="AK54" s="458">
        <f t="shared" si="20"/>
        <v>0</v>
      </c>
      <c r="AL54" s="105">
        <f t="shared" si="34"/>
        <v>-9.3711640211640219</v>
      </c>
      <c r="AM54" s="106"/>
      <c r="AN54" s="107">
        <f t="shared" si="35"/>
        <v>0</v>
      </c>
      <c r="AO54" s="108">
        <f t="shared" si="36"/>
        <v>218.89</v>
      </c>
      <c r="AP54" s="108">
        <f t="shared" si="37"/>
        <v>0</v>
      </c>
      <c r="AQ54" s="108">
        <f t="shared" si="38"/>
        <v>0</v>
      </c>
      <c r="AR54" s="108">
        <f t="shared" si="39"/>
        <v>0</v>
      </c>
      <c r="AS54" s="108">
        <f t="array" ref="AS54">_xlfn.IFS(S54=0,AL54,S54&lt;0,AL54/-S54,S54&gt;0,AL54/S54)</f>
        <v>-9.3711640211640219</v>
      </c>
      <c r="AT54" s="103">
        <f t="shared" si="40"/>
        <v>0</v>
      </c>
      <c r="AU54" s="103">
        <f t="shared" si="41"/>
        <v>-4.281220714132223E-2</v>
      </c>
      <c r="AV54" s="109"/>
      <c r="AW54" s="104">
        <f t="shared" si="42"/>
        <v>-131.19629629629631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24"/>
        <v>25</v>
      </c>
      <c r="F55" s="101">
        <f>'Юнит 13'!F55</f>
        <v>1</v>
      </c>
      <c r="G55" s="101">
        <f>'Юнит 13'!G55</f>
        <v>0</v>
      </c>
      <c r="H55" s="101">
        <f>'Юнит 13'!H55</f>
        <v>24</v>
      </c>
      <c r="I55" s="101">
        <v>218.89</v>
      </c>
      <c r="J55" s="101">
        <f t="shared" si="25"/>
        <v>5472.25</v>
      </c>
      <c r="K55" s="98">
        <f>'Юнит 13'!K55</f>
        <v>74</v>
      </c>
      <c r="L55" s="98">
        <f>'Юнит 10'!L55+'Юнит 11'!L55+'Юнит 12'!L55+'Юнит 13'!L55</f>
        <v>1</v>
      </c>
      <c r="M55" s="98">
        <v>3000</v>
      </c>
      <c r="N55" s="421">
        <v>0</v>
      </c>
      <c r="O55" s="429">
        <f t="shared" si="12"/>
        <v>0</v>
      </c>
      <c r="P55" s="101">
        <f t="shared" si="26"/>
        <v>0</v>
      </c>
      <c r="Q55" s="98">
        <f>'Юнит 10'!Q55+'Юнит 11'!Q55+'Юнит 12'!Q55+'Юнит 13'!Q55</f>
        <v>0</v>
      </c>
      <c r="R55" s="98">
        <f>'Юнит 10'!R55+'Юнит 11'!R55+'Юнит 12'!R55+'Юнит 13'!R55</f>
        <v>0</v>
      </c>
      <c r="S55" s="101">
        <f t="shared" si="27"/>
        <v>0</v>
      </c>
      <c r="T55" s="98">
        <f>'Юнит 10'!T55+'Юнит 11'!T55+'Юнит 12'!T55+'Юнит 13'!T55</f>
        <v>0</v>
      </c>
      <c r="U55" s="98">
        <f>'Юнит 10'!U55+'Юнит 11'!U55+'Юнит 12'!U55+'Юнит 13'!U55</f>
        <v>0</v>
      </c>
      <c r="V55" s="101">
        <f t="shared" si="28"/>
        <v>0</v>
      </c>
      <c r="W55" s="98">
        <f>'Юнит 10'!W55+'Юнит 11'!W55+'Юнит 12'!W55+'Юнит 13'!W55</f>
        <v>0</v>
      </c>
      <c r="X55" s="98">
        <f>'Юнит 10'!X55+'Юнит 11'!X55+'Юнит 12'!X55+'Юнит 13'!X55</f>
        <v>0</v>
      </c>
      <c r="Y55" s="269">
        <f t="shared" si="29"/>
        <v>0</v>
      </c>
      <c r="Z55" s="101">
        <f t="shared" si="30"/>
        <v>0</v>
      </c>
      <c r="AA55" s="103">
        <f t="shared" si="31"/>
        <v>0</v>
      </c>
      <c r="AB55" s="101">
        <f t="shared" si="32"/>
        <v>0</v>
      </c>
      <c r="AC55" s="98">
        <f>'Юнит 10'!AC55+'Юнит 11'!AC55+'Юнит 12'!AC55+'Юнит 13'!AC55</f>
        <v>0</v>
      </c>
      <c r="AD55" s="103">
        <f t="shared" si="33"/>
        <v>0</v>
      </c>
      <c r="AE55" s="98">
        <f>'Юнит 10'!AE55+'Юнит 11'!AE55+'Юнит 12'!AE55+'Юнит 13'!AE55</f>
        <v>0</v>
      </c>
      <c r="AF55" s="98">
        <f>'Юнит 10'!AF55+'Юнит 11'!AF55+'Юнит 12'!AF55+'Юнит 13'!AF55</f>
        <v>857</v>
      </c>
      <c r="AG55" s="98">
        <f>'Юнит 10'!AG55+'Юнит 11'!AG55+'Юнит 12'!AG55+'Юнит 13'!AG55</f>
        <v>0</v>
      </c>
      <c r="AH55" s="102"/>
      <c r="AI55" s="217">
        <f>'Юнит 10'!AI55+'Юнит 11'!AI55+'Юнит 12'!AI55+'Юнит 13'!AI55</f>
        <v>16.064852607709749</v>
      </c>
      <c r="AJ55" s="98">
        <f>'Юнит 10'!AJ55+'Юнит 11'!AJ55+'Юнит 12'!AJ55+'Юнит 13'!AJ55</f>
        <v>0</v>
      </c>
      <c r="AK55" s="458">
        <f t="shared" si="20"/>
        <v>0</v>
      </c>
      <c r="AL55" s="105">
        <f t="shared" si="34"/>
        <v>-873.06485260770978</v>
      </c>
      <c r="AM55" s="106"/>
      <c r="AN55" s="107">
        <f t="shared" si="35"/>
        <v>0</v>
      </c>
      <c r="AO55" s="108">
        <f t="shared" si="36"/>
        <v>218.89</v>
      </c>
      <c r="AP55" s="108">
        <f t="shared" si="37"/>
        <v>0</v>
      </c>
      <c r="AQ55" s="108">
        <f t="shared" si="38"/>
        <v>0</v>
      </c>
      <c r="AR55" s="108">
        <f t="shared" si="39"/>
        <v>0</v>
      </c>
      <c r="AS55" s="108">
        <f t="array" ref="AS55">_xlfn.IFS(S55=0,AL55,S55&lt;0,AL55/-S55,S55&gt;0,AL55/S55)</f>
        <v>-873.06485260770978</v>
      </c>
      <c r="AT55" s="103">
        <f t="shared" si="40"/>
        <v>0</v>
      </c>
      <c r="AU55" s="103">
        <f t="shared" si="41"/>
        <v>-3.9886009073402615</v>
      </c>
      <c r="AV55" s="109"/>
      <c r="AW55" s="104">
        <f t="shared" si="42"/>
        <v>-21826.621315192744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24"/>
        <v>39</v>
      </c>
      <c r="F56" s="101">
        <f>'Юнит 13'!F56</f>
        <v>0</v>
      </c>
      <c r="G56" s="101">
        <f>'Юнит 13'!G56</f>
        <v>0</v>
      </c>
      <c r="H56" s="101">
        <f>'Юнит 13'!H56</f>
        <v>39</v>
      </c>
      <c r="I56" s="101">
        <v>188.89</v>
      </c>
      <c r="J56" s="101">
        <f t="shared" si="25"/>
        <v>7366.7099999999991</v>
      </c>
      <c r="K56" s="98">
        <f>'Юнит 13'!K56</f>
        <v>999</v>
      </c>
      <c r="L56" s="98">
        <f>'Юнит 10'!L56+'Юнит 11'!L56+'Юнит 12'!L56+'Юнит 13'!L56</f>
        <v>0</v>
      </c>
      <c r="M56" s="98">
        <v>0</v>
      </c>
      <c r="N56" s="421">
        <v>0</v>
      </c>
      <c r="O56" s="429" t="e">
        <f t="shared" si="12"/>
        <v>#DIV/0!</v>
      </c>
      <c r="P56" s="101">
        <f t="shared" si="26"/>
        <v>0</v>
      </c>
      <c r="Q56" s="98">
        <f>'Юнит 10'!Q56+'Юнит 11'!Q56+'Юнит 12'!Q56+'Юнит 13'!Q56</f>
        <v>0</v>
      </c>
      <c r="R56" s="98">
        <f>'Юнит 10'!R56+'Юнит 11'!R56+'Юнит 12'!R56+'Юнит 13'!R56</f>
        <v>0</v>
      </c>
      <c r="S56" s="101">
        <f t="shared" si="27"/>
        <v>0</v>
      </c>
      <c r="T56" s="98">
        <f>'Юнит 10'!T56+'Юнит 11'!T56+'Юнит 12'!T56+'Юнит 13'!T56</f>
        <v>0</v>
      </c>
      <c r="U56" s="98">
        <f>'Юнит 10'!U56+'Юнит 11'!U56+'Юнит 12'!U56+'Юнит 13'!U56</f>
        <v>0</v>
      </c>
      <c r="V56" s="101">
        <f t="shared" si="28"/>
        <v>0</v>
      </c>
      <c r="W56" s="98">
        <f>'Юнит 10'!W56+'Юнит 11'!W56+'Юнит 12'!W56+'Юнит 13'!W56</f>
        <v>0</v>
      </c>
      <c r="X56" s="98">
        <f>'Юнит 10'!X56+'Юнит 11'!X56+'Юнит 12'!X56+'Юнит 13'!X56</f>
        <v>0</v>
      </c>
      <c r="Y56" s="269">
        <f t="shared" si="29"/>
        <v>0</v>
      </c>
      <c r="Z56" s="101">
        <f t="shared" si="30"/>
        <v>0</v>
      </c>
      <c r="AA56" s="103">
        <f t="shared" si="31"/>
        <v>0</v>
      </c>
      <c r="AB56" s="101">
        <f t="shared" si="32"/>
        <v>0</v>
      </c>
      <c r="AC56" s="98">
        <f>'Юнит 10'!AC56+'Юнит 11'!AC56+'Юнит 12'!AC56+'Юнит 13'!AC56</f>
        <v>0</v>
      </c>
      <c r="AD56" s="103">
        <f t="shared" si="33"/>
        <v>0</v>
      </c>
      <c r="AE56" s="98">
        <f>'Юнит 10'!AE56+'Юнит 11'!AE56+'Юнит 12'!AE56+'Юнит 13'!AE56</f>
        <v>0</v>
      </c>
      <c r="AF56" s="98">
        <f>'Юнит 10'!AF56+'Юнит 11'!AF56+'Юнит 12'!AF56+'Юнит 13'!AF56</f>
        <v>0</v>
      </c>
      <c r="AG56" s="98">
        <f>'Юнит 10'!AG56+'Юнит 11'!AG56+'Юнит 12'!AG56+'Юнит 13'!AG56</f>
        <v>0</v>
      </c>
      <c r="AH56" s="102"/>
      <c r="AI56" s="217">
        <f>'Юнит 10'!AI56+'Юнит 11'!AI56+'Юнит 12'!AI56+'Юнит 13'!AI56</f>
        <v>26.105385487528345</v>
      </c>
      <c r="AJ56" s="98">
        <f>'Юнит 10'!AJ56+'Юнит 11'!AJ56+'Юнит 12'!AJ56+'Юнит 13'!AJ56</f>
        <v>0</v>
      </c>
      <c r="AK56" s="458">
        <f>Y56*$AK$70/$Y$70</f>
        <v>0</v>
      </c>
      <c r="AL56" s="105">
        <f t="shared" si="34"/>
        <v>-26.105385487528345</v>
      </c>
      <c r="AM56" s="106"/>
      <c r="AN56" s="107">
        <f t="shared" si="35"/>
        <v>0</v>
      </c>
      <c r="AO56" s="108">
        <f t="shared" si="36"/>
        <v>188.89</v>
      </c>
      <c r="AP56" s="108">
        <f t="shared" si="37"/>
        <v>0</v>
      </c>
      <c r="AQ56" s="108">
        <f t="shared" si="38"/>
        <v>0</v>
      </c>
      <c r="AR56" s="108">
        <f t="shared" si="39"/>
        <v>0</v>
      </c>
      <c r="AS56" s="108">
        <f t="array" ref="AS56">_xlfn.IFS(S56=0,AL56,S56&lt;0,AL56/-S56,S56&gt;0,AL56/S56)</f>
        <v>-26.105385487528345</v>
      </c>
      <c r="AT56" s="103">
        <f t="shared" si="40"/>
        <v>0</v>
      </c>
      <c r="AU56" s="103">
        <f t="shared" si="41"/>
        <v>-0.13820416902709698</v>
      </c>
      <c r="AV56" s="109"/>
      <c r="AW56" s="104">
        <f t="shared" si="42"/>
        <v>-1018.1100340136054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422"/>
      <c r="O57" s="115"/>
      <c r="P57" s="115"/>
      <c r="Q57" s="113"/>
      <c r="R57" s="113"/>
      <c r="S57" s="115"/>
      <c r="T57" s="113"/>
      <c r="U57" s="113"/>
      <c r="V57" s="115"/>
      <c r="W57" s="113"/>
      <c r="X57" s="113"/>
      <c r="Y57" s="270"/>
      <c r="Z57" s="115"/>
      <c r="AA57" s="117"/>
      <c r="AB57" s="115"/>
      <c r="AC57" s="113"/>
      <c r="AD57" s="117"/>
      <c r="AE57" s="113"/>
      <c r="AF57" s="113"/>
      <c r="AG57" s="113"/>
      <c r="AH57" s="116"/>
      <c r="AI57" s="408"/>
      <c r="AJ57" s="113"/>
      <c r="AK57" s="119"/>
      <c r="AL57" s="120"/>
      <c r="AM57" s="121"/>
      <c r="AN57" s="122">
        <f t="shared" ref="AN57:AU57" si="43">AVERAGE(AN3:AN56)</f>
        <v>906.6116372713351</v>
      </c>
      <c r="AO57" s="122">
        <f t="shared" si="43"/>
        <v>160.80574074074084</v>
      </c>
      <c r="AP57" s="122">
        <f t="shared" si="43"/>
        <v>347.85223929683923</v>
      </c>
      <c r="AQ57" s="122">
        <f t="shared" si="43"/>
        <v>125.15938397486468</v>
      </c>
      <c r="AR57" s="122">
        <f t="shared" si="43"/>
        <v>148.37265919195676</v>
      </c>
      <c r="AS57" s="122">
        <f t="shared" si="43"/>
        <v>102.04397779748359</v>
      </c>
      <c r="AT57" s="123">
        <f t="shared" si="43"/>
        <v>0.13640448400704275</v>
      </c>
      <c r="AU57" s="122">
        <f t="shared" si="43"/>
        <v>1.0018982777737777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9366</v>
      </c>
      <c r="F58" s="127">
        <f>SUM(F3:F56)</f>
        <v>1165</v>
      </c>
      <c r="G58" s="127">
        <f>SUM(G3:G56)</f>
        <v>276</v>
      </c>
      <c r="H58" s="127">
        <f>SUM(H3:H56)</f>
        <v>7925</v>
      </c>
      <c r="I58" s="127"/>
      <c r="J58" s="127">
        <f>SUM(J3:J56)</f>
        <v>1253809.8199999994</v>
      </c>
      <c r="K58" s="127"/>
      <c r="L58" s="127">
        <f>SUM(L3:L56)</f>
        <v>5989</v>
      </c>
      <c r="M58" s="127"/>
      <c r="N58" s="423"/>
      <c r="O58" s="127"/>
      <c r="P58" s="127"/>
      <c r="Q58" s="127">
        <f t="shared" ref="Q58:AC58" si="44">SUM(Q3:Q56)</f>
        <v>3159</v>
      </c>
      <c r="R58" s="127">
        <f t="shared" si="44"/>
        <v>-65</v>
      </c>
      <c r="S58" s="127">
        <f t="shared" si="44"/>
        <v>3094</v>
      </c>
      <c r="T58" s="127">
        <f t="shared" si="44"/>
        <v>2577267.42</v>
      </c>
      <c r="U58" s="127">
        <f t="shared" si="44"/>
        <v>-52590.91</v>
      </c>
      <c r="V58" s="127">
        <f t="shared" si="44"/>
        <v>2524676.5099999998</v>
      </c>
      <c r="W58" s="127">
        <f t="shared" si="44"/>
        <v>3913748.7100000004</v>
      </c>
      <c r="X58" s="127">
        <f t="shared" si="44"/>
        <v>-80521.919999999998</v>
      </c>
      <c r="Y58" s="271">
        <f t="shared" si="44"/>
        <v>3833226.7900000005</v>
      </c>
      <c r="Z58" s="127">
        <f t="shared" si="44"/>
        <v>44797.299299999999</v>
      </c>
      <c r="AA58" s="128">
        <f t="shared" si="44"/>
        <v>0.99826037443997395</v>
      </c>
      <c r="AB58" s="129">
        <f t="shared" si="44"/>
        <v>409665.94999999995</v>
      </c>
      <c r="AC58" s="127">
        <f t="shared" si="44"/>
        <v>1446198.9900000005</v>
      </c>
      <c r="AD58" s="128">
        <f>AC58/Y58</f>
        <v>0.37727978782074628</v>
      </c>
      <c r="AE58" s="127">
        <f t="shared" ref="AE58:AL58" si="45">SUM(AE3:AE56)</f>
        <v>399009.57</v>
      </c>
      <c r="AF58" s="127">
        <f t="shared" si="45"/>
        <v>406981</v>
      </c>
      <c r="AG58" s="127">
        <f t="shared" si="45"/>
        <v>14284</v>
      </c>
      <c r="AH58" s="127">
        <f t="shared" si="45"/>
        <v>0</v>
      </c>
      <c r="AI58" s="271">
        <f t="shared" ref="AI58" si="46">SUM(AI3:AI56)</f>
        <v>12237.38971703262</v>
      </c>
      <c r="AJ58" s="127">
        <f t="shared" si="45"/>
        <v>100</v>
      </c>
      <c r="AK58" s="127">
        <f t="shared" si="45"/>
        <v>24777.131954316239</v>
      </c>
      <c r="AL58" s="127">
        <f t="shared" si="45"/>
        <v>1119972.758328652</v>
      </c>
      <c r="AM58" s="130"/>
      <c r="AN58" s="127"/>
      <c r="AO58" s="127"/>
      <c r="AP58" s="127"/>
      <c r="AQ58" s="127"/>
      <c r="AR58" s="127">
        <f>(AF58+AG58)/Q58</f>
        <v>133.35390946502056</v>
      </c>
      <c r="AS58" s="127"/>
      <c r="AT58" s="127"/>
      <c r="AU58" s="127"/>
      <c r="AV58" s="131"/>
      <c r="AW58" s="127">
        <f>SUM(AW3:AW6)</f>
        <v>2412145.6436272999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421"/>
      <c r="O59" s="102"/>
      <c r="P59" s="102"/>
      <c r="Q59" s="98"/>
      <c r="R59" s="98"/>
      <c r="S59" s="102"/>
      <c r="T59" s="98"/>
      <c r="U59" s="98"/>
      <c r="V59" s="102"/>
      <c r="W59" s="98"/>
      <c r="X59" s="98"/>
      <c r="Y59" s="272"/>
      <c r="Z59" s="102"/>
      <c r="AA59" s="134"/>
      <c r="AB59" s="102"/>
      <c r="AC59" s="98"/>
      <c r="AD59" s="134"/>
      <c r="AE59" s="98"/>
      <c r="AF59" s="98"/>
      <c r="AG59" s="98"/>
      <c r="AH59" s="351"/>
      <c r="AI59" s="217"/>
      <c r="AJ59" s="98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7">SUM(F60:H60)</f>
        <v>0</v>
      </c>
      <c r="F60" s="101">
        <f>'Юнит 13'!F60</f>
        <v>0</v>
      </c>
      <c r="G60" s="101">
        <f>'Юнит 13'!G60</f>
        <v>0</v>
      </c>
      <c r="H60" s="101">
        <f>'Юнит 13'!H60</f>
        <v>0</v>
      </c>
      <c r="I60" s="101">
        <v>533.55999999999995</v>
      </c>
      <c r="J60" s="101">
        <f t="shared" ref="J60:J66" si="48">E60*I60</f>
        <v>0</v>
      </c>
      <c r="K60" s="98" t="str">
        <f>'Юнит 13'!K60</f>
        <v/>
      </c>
      <c r="L60" s="98">
        <f>'Юнит 10'!L60+'Юнит 11'!L60+'Юнит 12'!L60+'Юнит 13'!L60</f>
        <v>1</v>
      </c>
      <c r="M60" s="98">
        <v>2960</v>
      </c>
      <c r="N60" s="421">
        <v>0</v>
      </c>
      <c r="O60" s="429">
        <f t="shared" ref="O60:O66" si="49">S60/L60</f>
        <v>0</v>
      </c>
      <c r="P60" s="101">
        <f t="shared" ref="P60:P66" si="50">S60/7</f>
        <v>0</v>
      </c>
      <c r="Q60" s="98">
        <f>'Юнит 10'!Q60+'Юнит 11'!Q60+'Юнит 12'!Q60+'Юнит 13'!Q60</f>
        <v>0</v>
      </c>
      <c r="R60" s="98">
        <f>'Юнит 10'!R60+'Юнит 11'!R60+'Юнит 12'!R60+'Юнит 13'!R60</f>
        <v>0</v>
      </c>
      <c r="S60" s="101">
        <f t="shared" ref="S60:S66" si="51">Q60+R60</f>
        <v>0</v>
      </c>
      <c r="T60" s="98">
        <f>'Юнит 10'!T60+'Юнит 11'!T60+'Юнит 12'!T60+'Юнит 13'!T60</f>
        <v>0</v>
      </c>
      <c r="U60" s="98">
        <f>'Юнит 10'!U60+'Юнит 11'!U60+'Юнит 12'!U60+'Юнит 13'!U60</f>
        <v>0</v>
      </c>
      <c r="V60" s="101">
        <f t="shared" ref="V60:V66" si="52">T60+U60</f>
        <v>0</v>
      </c>
      <c r="W60" s="98">
        <f>'Юнит 10'!W60+'Юнит 11'!W60+'Юнит 12'!W60+'Юнит 13'!W60</f>
        <v>0</v>
      </c>
      <c r="X60" s="98">
        <f>'Юнит 10'!X60+'Юнит 11'!X60+'Юнит 12'!X60+'Юнит 13'!X60</f>
        <v>0</v>
      </c>
      <c r="Y60" s="269">
        <f t="shared" ref="Y60:Y66" si="53">W60+X60</f>
        <v>0</v>
      </c>
      <c r="Z60" s="101">
        <f t="shared" ref="Z60:Z66" si="54">L60*M60*N60/100</f>
        <v>0</v>
      </c>
      <c r="AA60" s="103" t="e">
        <f>Y60/#REF!</f>
        <v>#REF!</v>
      </c>
      <c r="AB60" s="101">
        <f t="shared" ref="AB60:AB66" si="55">S60*I60</f>
        <v>0</v>
      </c>
      <c r="AC60" s="98">
        <f>'Юнит 10'!AC60+'Юнит 11'!AC60+'Юнит 12'!AC60+'Юнит 13'!AC60</f>
        <v>0</v>
      </c>
      <c r="AD60" s="103">
        <f t="shared" ref="AD60:AD66" si="56">IF(Y60=0,0,AC60/Y60)</f>
        <v>0</v>
      </c>
      <c r="AE60" s="98">
        <f>'Юнит 10'!AE60+'Юнит 11'!AE60+'Юнит 12'!AE60+'Юнит 13'!AE60</f>
        <v>0</v>
      </c>
      <c r="AF60" s="98">
        <f>'Юнит 10'!AF60+'Юнит 11'!AF60+'Юнит 12'!AF60+'Юнит 13'!AF60</f>
        <v>4000</v>
      </c>
      <c r="AG60" s="98">
        <f>'Юнит 10'!AG60+'Юнит 11'!AG60+'Юнит 12'!AG60+'Юнит 13'!AG60</f>
        <v>0</v>
      </c>
      <c r="AH60" s="102"/>
      <c r="AI60" s="217">
        <f>'Юнит 10'!AI60+'Юнит 11'!AI60+'Юнит 12'!AI60+'Юнит 13'!AI60</f>
        <v>0</v>
      </c>
      <c r="AJ60" s="98">
        <f>'Юнит 10'!AJ60+'Юнит 11'!AJ60+'Юнит 12'!AJ60+'Юнит 13'!AJ60</f>
        <v>1326.08</v>
      </c>
      <c r="AK60" s="458">
        <f t="shared" ref="AK60:AK66" si="57">Y60*$AK$70/$Y$70</f>
        <v>0</v>
      </c>
      <c r="AL60" s="105">
        <f t="shared" ref="AL60:AL66" si="58">Y60-AB60-AC60-AE60-AF60-AG60-AH60-AI60-AK60-AJ60</f>
        <v>-5326.08</v>
      </c>
      <c r="AM60" s="106"/>
      <c r="AN60" s="107">
        <f t="shared" ref="AN60:AN66" si="59">IF(S60=0,0,Y60/S60)</f>
        <v>0</v>
      </c>
      <c r="AO60" s="108">
        <f t="shared" ref="AO60:AO66" si="60">I60</f>
        <v>533.55999999999995</v>
      </c>
      <c r="AP60" s="108">
        <f t="shared" ref="AP60:AP66" si="61">IF(S60=0,0,AC60/S60)</f>
        <v>0</v>
      </c>
      <c r="AQ60" s="108">
        <f t="shared" ref="AQ60:AQ66" si="62">IF(Q60=0,AE60/1,AE60/Q60)</f>
        <v>0</v>
      </c>
      <c r="AR60" s="108">
        <f t="shared" ref="AR60:AR66" si="63">IF(Q60=0,0,(AF60+AG60)/Q60)</f>
        <v>0</v>
      </c>
      <c r="AS60" s="108">
        <f t="array" ref="AS60">_xlfn.IFS(S60=0,AL60,S60&lt;0,AL60/-S60,S60&gt;0,AL60/S60)</f>
        <v>-5326.08</v>
      </c>
      <c r="AT60" s="103">
        <f t="shared" ref="AT60:AT66" si="64">IF(AN60=0,0,AS60/AN60)</f>
        <v>0</v>
      </c>
      <c r="AU60" s="103">
        <f t="shared" ref="AU60:AU66" si="65">IF(AO60=0,0,AS60/AO60)</f>
        <v>-9.9821575830272149</v>
      </c>
      <c r="AV60" s="109"/>
      <c r="AW60" s="104">
        <f t="shared" ref="AW60:AW66" si="66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7"/>
        <v>2</v>
      </c>
      <c r="F61" s="101" t="str">
        <f>'Юнит 13'!F61</f>
        <v/>
      </c>
      <c r="G61" s="101" t="str">
        <f>'Юнит 13'!G61</f>
        <v/>
      </c>
      <c r="H61" s="101">
        <f>'Юнит 13'!H61</f>
        <v>2</v>
      </c>
      <c r="I61" s="101">
        <v>533.55999999999995</v>
      </c>
      <c r="J61" s="101">
        <f t="shared" si="48"/>
        <v>1067.1199999999999</v>
      </c>
      <c r="K61" s="98">
        <f>'Юнит 13'!K61</f>
        <v>999</v>
      </c>
      <c r="L61" s="98">
        <f>'Юнит 10'!L61+'Юнит 11'!L61+'Юнит 12'!L61+'Юнит 13'!L61</f>
        <v>3</v>
      </c>
      <c r="M61" s="98">
        <v>3040</v>
      </c>
      <c r="N61" s="421">
        <v>0.33</v>
      </c>
      <c r="O61" s="429">
        <f t="shared" si="49"/>
        <v>0.33333333333333331</v>
      </c>
      <c r="P61" s="101">
        <f t="shared" si="50"/>
        <v>0.14285714285714285</v>
      </c>
      <c r="Q61" s="98">
        <f>'Юнит 10'!Q61+'Юнит 11'!Q61+'Юнит 12'!Q61+'Юнит 13'!Q61</f>
        <v>1</v>
      </c>
      <c r="R61" s="98">
        <f>'Юнит 10'!R61+'Юнит 11'!R61+'Юнит 12'!R61+'Юнит 13'!R61</f>
        <v>0</v>
      </c>
      <c r="S61" s="101">
        <f t="shared" si="51"/>
        <v>1</v>
      </c>
      <c r="T61" s="98">
        <f>'Юнит 10'!T61+'Юнит 11'!T61+'Юнит 12'!T61+'Юнит 13'!T61</f>
        <v>2082</v>
      </c>
      <c r="U61" s="98">
        <f>'Юнит 10'!U61+'Юнит 11'!U61+'Юнит 12'!U61+'Юнит 13'!U61</f>
        <v>0</v>
      </c>
      <c r="V61" s="101">
        <f t="shared" si="52"/>
        <v>2082</v>
      </c>
      <c r="W61" s="98">
        <f>'Юнит 10'!W61+'Юнит 11'!W61+'Юнит 12'!W61+'Юнит 13'!W61</f>
        <v>3040</v>
      </c>
      <c r="X61" s="98">
        <f>'Юнит 10'!X61+'Юнит 11'!X61+'Юнит 12'!X61+'Юнит 13'!X61</f>
        <v>0</v>
      </c>
      <c r="Y61" s="269">
        <f t="shared" si="53"/>
        <v>3040</v>
      </c>
      <c r="Z61" s="101">
        <f t="shared" si="54"/>
        <v>30.096000000000004</v>
      </c>
      <c r="AA61" s="103" t="e">
        <f>Y61/#REF!</f>
        <v>#REF!</v>
      </c>
      <c r="AB61" s="101">
        <f t="shared" si="55"/>
        <v>533.55999999999995</v>
      </c>
      <c r="AC61" s="98">
        <f>'Юнит 10'!AC61+'Юнит 11'!AC61+'Юнит 12'!AC61+'Юнит 13'!AC61</f>
        <v>1356.73</v>
      </c>
      <c r="AD61" s="103">
        <f t="shared" si="56"/>
        <v>0.44629276315789473</v>
      </c>
      <c r="AE61" s="98">
        <f>'Юнит 10'!AE61+'Юнит 11'!AE61+'Юнит 12'!AE61+'Юнит 13'!AE61</f>
        <v>778.2700000000001</v>
      </c>
      <c r="AF61" s="98">
        <f>'Юнит 10'!AF61+'Юнит 11'!AF61+'Юнит 12'!AF61+'Юнит 13'!AF61</f>
        <v>6000</v>
      </c>
      <c r="AG61" s="98">
        <f>'Юнит 10'!AG61+'Юнит 11'!AG61+'Юнит 12'!AG61+'Юнит 13'!AG61</f>
        <v>0</v>
      </c>
      <c r="AH61" s="102"/>
      <c r="AI61" s="217">
        <f>'Юнит 10'!AI61+'Юнит 11'!AI61+'Юнит 12'!AI61+'Юнит 13'!AI61</f>
        <v>1.9701523514554875</v>
      </c>
      <c r="AJ61" s="98">
        <f>'Юнит 10'!AJ61+'Юнит 11'!AJ61+'Юнит 12'!AJ61+'Юнит 13'!AJ61</f>
        <v>0</v>
      </c>
      <c r="AK61" s="458">
        <f t="shared" si="57"/>
        <v>19.649889053687154</v>
      </c>
      <c r="AL61" s="105">
        <f t="shared" si="58"/>
        <v>-5650.1800414051431</v>
      </c>
      <c r="AM61" s="106"/>
      <c r="AN61" s="107">
        <f t="shared" si="59"/>
        <v>3040</v>
      </c>
      <c r="AO61" s="108">
        <f t="shared" si="60"/>
        <v>533.55999999999995</v>
      </c>
      <c r="AP61" s="108">
        <f t="shared" si="61"/>
        <v>1356.73</v>
      </c>
      <c r="AQ61" s="108">
        <f t="shared" si="62"/>
        <v>778.2700000000001</v>
      </c>
      <c r="AR61" s="108">
        <f t="shared" si="63"/>
        <v>6000</v>
      </c>
      <c r="AS61" s="108">
        <f t="array" ref="AS61">_xlfn.IFS(S61=0,AL61,S61&lt;0,AL61/-S61,S61&gt;0,AL61/S61)</f>
        <v>-5650.1800414051431</v>
      </c>
      <c r="AT61" s="103">
        <f t="shared" si="64"/>
        <v>-1.8586118557253761</v>
      </c>
      <c r="AU61" s="103">
        <f t="shared" si="65"/>
        <v>-10.589587003158302</v>
      </c>
      <c r="AV61" s="109"/>
      <c r="AW61" s="104">
        <f t="shared" si="66"/>
        <v>-11300.360082810286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7"/>
        <v>0</v>
      </c>
      <c r="F62" s="101">
        <f>'Юнит 13'!F62</f>
        <v>0</v>
      </c>
      <c r="G62" s="101">
        <f>'Юнит 13'!G62</f>
        <v>0</v>
      </c>
      <c r="H62" s="101">
        <f>'Юнит 13'!H62</f>
        <v>0</v>
      </c>
      <c r="I62" s="101">
        <v>533.55999999999995</v>
      </c>
      <c r="J62" s="101">
        <f t="shared" si="48"/>
        <v>0</v>
      </c>
      <c r="K62" s="98" t="str">
        <f>'Юнит 13'!K62</f>
        <v/>
      </c>
      <c r="L62" s="98">
        <f>'Юнит 10'!L62+'Юнит 11'!L62+'Юнит 12'!L62+'Юнит 13'!L62</f>
        <v>1</v>
      </c>
      <c r="M62" s="98">
        <v>3400</v>
      </c>
      <c r="N62" s="421">
        <v>0</v>
      </c>
      <c r="O62" s="429">
        <f t="shared" si="49"/>
        <v>0</v>
      </c>
      <c r="P62" s="101">
        <f t="shared" si="50"/>
        <v>0</v>
      </c>
      <c r="Q62" s="98">
        <f>'Юнит 10'!Q62+'Юнит 11'!Q62+'Юнит 12'!Q62+'Юнит 13'!Q62</f>
        <v>0</v>
      </c>
      <c r="R62" s="98">
        <f>'Юнит 10'!R62+'Юнит 11'!R62+'Юнит 12'!R62+'Юнит 13'!R62</f>
        <v>0</v>
      </c>
      <c r="S62" s="101">
        <f t="shared" si="51"/>
        <v>0</v>
      </c>
      <c r="T62" s="98">
        <f>'Юнит 10'!T62+'Юнит 11'!T62+'Юнит 12'!T62+'Юнит 13'!T62</f>
        <v>0</v>
      </c>
      <c r="U62" s="98">
        <f>'Юнит 10'!U62+'Юнит 11'!U62+'Юнит 12'!U62+'Юнит 13'!U62</f>
        <v>0</v>
      </c>
      <c r="V62" s="101">
        <f t="shared" si="52"/>
        <v>0</v>
      </c>
      <c r="W62" s="98">
        <f>'Юнит 10'!W62+'Юнит 11'!W62+'Юнит 12'!W62+'Юнит 13'!W62</f>
        <v>0</v>
      </c>
      <c r="X62" s="98">
        <f>'Юнит 10'!X62+'Юнит 11'!X62+'Юнит 12'!X62+'Юнит 13'!X62</f>
        <v>0</v>
      </c>
      <c r="Y62" s="269">
        <f t="shared" si="53"/>
        <v>0</v>
      </c>
      <c r="Z62" s="101">
        <f t="shared" si="54"/>
        <v>0</v>
      </c>
      <c r="AA62" s="103" t="e">
        <f>Y62/#REF!</f>
        <v>#REF!</v>
      </c>
      <c r="AB62" s="101">
        <f t="shared" si="55"/>
        <v>0</v>
      </c>
      <c r="AC62" s="98">
        <f>'Юнит 10'!AC62+'Юнит 11'!AC62+'Юнит 12'!AC62+'Юнит 13'!AC62</f>
        <v>0</v>
      </c>
      <c r="AD62" s="103">
        <f t="shared" si="56"/>
        <v>0</v>
      </c>
      <c r="AE62" s="98">
        <f>'Юнит 10'!AE62+'Юнит 11'!AE62+'Юнит 12'!AE62+'Юнит 13'!AE62</f>
        <v>0</v>
      </c>
      <c r="AF62" s="98">
        <f>'Юнит 10'!AF62+'Юнит 11'!AF62+'Юнит 12'!AF62+'Юнит 13'!AF62</f>
        <v>0</v>
      </c>
      <c r="AG62" s="98">
        <f>'Юнит 10'!AG62+'Юнит 11'!AG62+'Юнит 12'!AG62+'Юнит 13'!AG62</f>
        <v>0</v>
      </c>
      <c r="AH62" s="102"/>
      <c r="AI62" s="217">
        <f>'Юнит 10'!AI62+'Юнит 11'!AI62+'Юнит 12'!AI62+'Юнит 13'!AI62</f>
        <v>0</v>
      </c>
      <c r="AJ62" s="98">
        <f>'Юнит 10'!AJ62+'Юнит 11'!AJ62+'Юнит 12'!AJ62+'Юнит 13'!AJ62</f>
        <v>1523.2</v>
      </c>
      <c r="AK62" s="458">
        <f t="shared" si="57"/>
        <v>0</v>
      </c>
      <c r="AL62" s="105">
        <f t="shared" si="58"/>
        <v>-1523.2</v>
      </c>
      <c r="AM62" s="106"/>
      <c r="AN62" s="107">
        <f t="shared" si="59"/>
        <v>0</v>
      </c>
      <c r="AO62" s="108">
        <f t="shared" si="60"/>
        <v>533.55999999999995</v>
      </c>
      <c r="AP62" s="108">
        <f t="shared" si="61"/>
        <v>0</v>
      </c>
      <c r="AQ62" s="108">
        <f t="shared" si="62"/>
        <v>0</v>
      </c>
      <c r="AR62" s="108">
        <f t="shared" si="63"/>
        <v>0</v>
      </c>
      <c r="AS62" s="108">
        <f t="array" ref="AS62">_xlfn.IFS(S62=0,AL62,S62&lt;0,AL62/-S62,S62&gt;0,AL62/S62)</f>
        <v>-1523.2</v>
      </c>
      <c r="AT62" s="103">
        <f t="shared" si="64"/>
        <v>0</v>
      </c>
      <c r="AU62" s="103">
        <f t="shared" si="65"/>
        <v>-2.8547867156458508</v>
      </c>
      <c r="AV62" s="109"/>
      <c r="AW62" s="104">
        <f t="shared" si="66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7"/>
        <v>1</v>
      </c>
      <c r="F63" s="101" t="str">
        <f>'Юнит 13'!F63</f>
        <v/>
      </c>
      <c r="G63" s="101" t="str">
        <f>'Юнит 13'!G63</f>
        <v/>
      </c>
      <c r="H63" s="101">
        <f>'Юнит 13'!H63</f>
        <v>1</v>
      </c>
      <c r="I63" s="101">
        <v>326.89</v>
      </c>
      <c r="J63" s="101">
        <f t="shared" si="48"/>
        <v>326.89</v>
      </c>
      <c r="K63" s="98">
        <f>'Юнит 13'!K63</f>
        <v>999</v>
      </c>
      <c r="L63" s="98">
        <f>'Юнит 10'!L63+'Юнит 11'!L63+'Юнит 12'!L63+'Юнит 13'!L63</f>
        <v>1</v>
      </c>
      <c r="M63" s="98">
        <v>1750</v>
      </c>
      <c r="N63" s="421">
        <v>0</v>
      </c>
      <c r="O63" s="429">
        <f t="shared" si="49"/>
        <v>0</v>
      </c>
      <c r="P63" s="101">
        <f t="shared" si="50"/>
        <v>0</v>
      </c>
      <c r="Q63" s="98">
        <f>'Юнит 10'!Q63+'Юнит 11'!Q63+'Юнит 12'!Q63+'Юнит 13'!Q63</f>
        <v>0</v>
      </c>
      <c r="R63" s="98">
        <f>'Юнит 10'!R63+'Юнит 11'!R63+'Юнит 12'!R63+'Юнит 13'!R63</f>
        <v>0</v>
      </c>
      <c r="S63" s="101">
        <f t="shared" si="51"/>
        <v>0</v>
      </c>
      <c r="T63" s="98">
        <f>'Юнит 10'!T63+'Юнит 11'!T63+'Юнит 12'!T63+'Юнит 13'!T63</f>
        <v>0</v>
      </c>
      <c r="U63" s="98">
        <f>'Юнит 10'!U63+'Юнит 11'!U63+'Юнит 12'!U63+'Юнит 13'!U63</f>
        <v>0</v>
      </c>
      <c r="V63" s="101">
        <f t="shared" si="52"/>
        <v>0</v>
      </c>
      <c r="W63" s="98">
        <f>'Юнит 10'!W63+'Юнит 11'!W63+'Юнит 12'!W63+'Юнит 13'!W63</f>
        <v>0</v>
      </c>
      <c r="X63" s="98">
        <f>'Юнит 10'!X63+'Юнит 11'!X63+'Юнит 12'!X63+'Юнит 13'!X63</f>
        <v>0</v>
      </c>
      <c r="Y63" s="269">
        <f t="shared" si="53"/>
        <v>0</v>
      </c>
      <c r="Z63" s="101">
        <f t="shared" si="54"/>
        <v>0</v>
      </c>
      <c r="AA63" s="103" t="e">
        <f>Y63/#REF!</f>
        <v>#REF!</v>
      </c>
      <c r="AB63" s="101">
        <f t="shared" si="55"/>
        <v>0</v>
      </c>
      <c r="AC63" s="98">
        <f>'Юнит 10'!AC63+'Юнит 11'!AC63+'Юнит 12'!AC63+'Юнит 13'!AC63</f>
        <v>0</v>
      </c>
      <c r="AD63" s="103">
        <f t="shared" si="56"/>
        <v>0</v>
      </c>
      <c r="AE63" s="98">
        <f>'Юнит 10'!AE63+'Юнит 11'!AE63+'Юнит 12'!AE63+'Юнит 13'!AE63</f>
        <v>198.82</v>
      </c>
      <c r="AF63" s="98">
        <f>'Юнит 10'!AF63+'Юнит 11'!AF63+'Юнит 12'!AF63+'Юнит 13'!AF63</f>
        <v>0</v>
      </c>
      <c r="AG63" s="98">
        <f>'Юнит 10'!AG63+'Юнит 11'!AG63+'Юнит 12'!AG63+'Юнит 13'!AG63</f>
        <v>0</v>
      </c>
      <c r="AH63" s="102"/>
      <c r="AI63" s="217">
        <f>'Юнит 10'!AI63+'Юнит 11'!AI63+'Юнит 12'!AI63+'Юнит 13'!AI63</f>
        <v>1.3007834928009143</v>
      </c>
      <c r="AJ63" s="98">
        <f>'Юнит 10'!AJ63+'Юнит 11'!AJ63+'Юнит 12'!AJ63+'Юнит 13'!AJ63</f>
        <v>0</v>
      </c>
      <c r="AK63" s="458">
        <f t="shared" si="57"/>
        <v>0</v>
      </c>
      <c r="AL63" s="105">
        <f t="shared" si="58"/>
        <v>-200.12078349280091</v>
      </c>
      <c r="AM63" s="106"/>
      <c r="AN63" s="107">
        <f t="shared" si="59"/>
        <v>0</v>
      </c>
      <c r="AO63" s="108">
        <f t="shared" si="60"/>
        <v>326.89</v>
      </c>
      <c r="AP63" s="108">
        <f t="shared" si="61"/>
        <v>0</v>
      </c>
      <c r="AQ63" s="108">
        <f t="shared" si="62"/>
        <v>198.82</v>
      </c>
      <c r="AR63" s="108">
        <f t="shared" si="63"/>
        <v>0</v>
      </c>
      <c r="AS63" s="108">
        <f t="array" ref="AS63">_xlfn.IFS(S63=0,AL63,S63&lt;0,AL63/-S63,S63&gt;0,AL63/S63)</f>
        <v>-200.12078349280091</v>
      </c>
      <c r="AT63" s="103">
        <f t="shared" si="64"/>
        <v>0</v>
      </c>
      <c r="AU63" s="103">
        <f t="shared" si="65"/>
        <v>-0.61219610111291545</v>
      </c>
      <c r="AV63" s="109"/>
      <c r="AW63" s="104">
        <f t="shared" si="66"/>
        <v>-200.12078349280091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7"/>
        <v>8</v>
      </c>
      <c r="F64" s="101">
        <f>'Юнит 13'!F64</f>
        <v>1</v>
      </c>
      <c r="G64" s="101">
        <f>'Юнит 13'!G64</f>
        <v>1</v>
      </c>
      <c r="H64" s="101">
        <f>'Юнит 13'!H64</f>
        <v>6</v>
      </c>
      <c r="I64" s="101">
        <v>326.89</v>
      </c>
      <c r="J64" s="101">
        <f t="shared" si="48"/>
        <v>2615.12</v>
      </c>
      <c r="K64" s="98">
        <f>'Юнит 13'!K64</f>
        <v>34</v>
      </c>
      <c r="L64" s="98">
        <f>'Юнит 10'!L64+'Юнит 11'!L64+'Юнит 12'!L64+'Юнит 13'!L64</f>
        <v>10</v>
      </c>
      <c r="M64" s="98">
        <v>1877</v>
      </c>
      <c r="N64" s="421">
        <v>0.11</v>
      </c>
      <c r="O64" s="429">
        <f t="shared" si="49"/>
        <v>0.1</v>
      </c>
      <c r="P64" s="101">
        <f t="shared" si="50"/>
        <v>0.14285714285714285</v>
      </c>
      <c r="Q64" s="98">
        <f>'Юнит 10'!Q64+'Юнит 11'!Q64+'Юнит 12'!Q64+'Юнит 13'!Q64</f>
        <v>1</v>
      </c>
      <c r="R64" s="98">
        <f>'Юнит 10'!R64+'Юнит 11'!R64+'Юнит 12'!R64+'Юнит 13'!R64</f>
        <v>0</v>
      </c>
      <c r="S64" s="101">
        <f t="shared" si="51"/>
        <v>1</v>
      </c>
      <c r="T64" s="98">
        <f>'Юнит 10'!T64+'Юнит 11'!T64+'Юнит 12'!T64+'Юнит 13'!T64</f>
        <v>1285</v>
      </c>
      <c r="U64" s="98">
        <f>'Юнит 10'!U64+'Юнит 11'!U64+'Юнит 12'!U64+'Юнит 13'!U64</f>
        <v>0</v>
      </c>
      <c r="V64" s="101">
        <f t="shared" si="52"/>
        <v>1285</v>
      </c>
      <c r="W64" s="98">
        <f>'Юнит 10'!W64+'Юнит 11'!W64+'Юнит 12'!W64+'Юнит 13'!W64</f>
        <v>1890</v>
      </c>
      <c r="X64" s="98">
        <f>'Юнит 10'!X64+'Юнит 11'!X64+'Юнит 12'!X64+'Юнит 13'!X64</f>
        <v>0</v>
      </c>
      <c r="Y64" s="269">
        <f t="shared" si="53"/>
        <v>1890</v>
      </c>
      <c r="Z64" s="101">
        <f t="shared" si="54"/>
        <v>20.646999999999998</v>
      </c>
      <c r="AA64" s="103" t="e">
        <f>Y64/#REF!</f>
        <v>#REF!</v>
      </c>
      <c r="AB64" s="101">
        <f t="shared" si="55"/>
        <v>326.89</v>
      </c>
      <c r="AC64" s="98">
        <f>'Юнит 10'!AC64+'Юнит 11'!AC64+'Юнит 12'!AC64+'Юнит 13'!AC64</f>
        <v>836.09999999999991</v>
      </c>
      <c r="AD64" s="103">
        <f t="shared" si="56"/>
        <v>0.44238095238095232</v>
      </c>
      <c r="AE64" s="98">
        <f>'Юнит 10'!AE64+'Юнит 11'!AE64+'Юнит 12'!AE64+'Юнит 13'!AE64</f>
        <v>1711.13</v>
      </c>
      <c r="AF64" s="98">
        <f>'Юнит 10'!AF64+'Юнит 11'!AF64+'Юнит 12'!AF64+'Юнит 13'!AF64</f>
        <v>3000</v>
      </c>
      <c r="AG64" s="98">
        <f>'Юнит 10'!AG64+'Юнит 11'!AG64+'Юнит 12'!AG64+'Юнит 13'!AG64</f>
        <v>0</v>
      </c>
      <c r="AH64" s="102"/>
      <c r="AI64" s="217">
        <f>'Юнит 10'!AI64+'Юнит 11'!AI64+'Юнит 12'!AI64+'Юнит 13'!AI64</f>
        <v>5.9104570543664616</v>
      </c>
      <c r="AJ64" s="98">
        <f>'Юнит 10'!AJ64+'Юнит 11'!AJ64+'Юнит 12'!AJ64+'Юнит 13'!AJ64</f>
        <v>0</v>
      </c>
      <c r="AK64" s="458">
        <f t="shared" si="57"/>
        <v>12.216542865614713</v>
      </c>
      <c r="AL64" s="105">
        <f t="shared" si="58"/>
        <v>-4002.2469999199811</v>
      </c>
      <c r="AM64" s="106"/>
      <c r="AN64" s="107">
        <f t="shared" si="59"/>
        <v>1890</v>
      </c>
      <c r="AO64" s="108">
        <f t="shared" si="60"/>
        <v>326.89</v>
      </c>
      <c r="AP64" s="108">
        <f t="shared" si="61"/>
        <v>836.09999999999991</v>
      </c>
      <c r="AQ64" s="108">
        <f t="shared" si="62"/>
        <v>1711.13</v>
      </c>
      <c r="AR64" s="108">
        <f t="shared" si="63"/>
        <v>3000</v>
      </c>
      <c r="AS64" s="108">
        <f t="array" ref="AS64">_xlfn.IFS(S64=0,AL64,S64&lt;0,AL64/-S64,S64&gt;0,AL64/S64)</f>
        <v>-4002.2469999199811</v>
      </c>
      <c r="AT64" s="103">
        <f t="shared" si="64"/>
        <v>-2.1175910052486673</v>
      </c>
      <c r="AU64" s="103">
        <f t="shared" si="65"/>
        <v>-12.243406038483837</v>
      </c>
      <c r="AV64" s="109"/>
      <c r="AW64" s="104">
        <f t="shared" si="66"/>
        <v>-32017.975999359849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7"/>
        <v>3</v>
      </c>
      <c r="F65" s="101" t="str">
        <f>'Юнит 13'!F65</f>
        <v/>
      </c>
      <c r="G65" s="101" t="str">
        <f>'Юнит 13'!G65</f>
        <v/>
      </c>
      <c r="H65" s="101">
        <f>'Юнит 13'!H65</f>
        <v>3</v>
      </c>
      <c r="I65" s="101">
        <v>326.89</v>
      </c>
      <c r="J65" s="101">
        <f t="shared" si="48"/>
        <v>980.67</v>
      </c>
      <c r="K65" s="98">
        <f>'Юнит 13'!K65</f>
        <v>999</v>
      </c>
      <c r="L65" s="98">
        <f>'Юнит 10'!L65+'Юнит 11'!L65+'Юнит 12'!L65+'Юнит 13'!L65</f>
        <v>5</v>
      </c>
      <c r="M65" s="98">
        <v>1750</v>
      </c>
      <c r="N65" s="421">
        <v>0.2</v>
      </c>
      <c r="O65" s="429">
        <f t="shared" si="49"/>
        <v>0.2</v>
      </c>
      <c r="P65" s="101">
        <f t="shared" si="50"/>
        <v>0.14285714285714285</v>
      </c>
      <c r="Q65" s="98">
        <f>'Юнит 10'!Q65+'Юнит 11'!Q65+'Юнит 12'!Q65+'Юнит 13'!Q65</f>
        <v>1</v>
      </c>
      <c r="R65" s="98">
        <f>'Юнит 10'!R65+'Юнит 11'!R65+'Юнит 12'!R65+'Юнит 13'!R65</f>
        <v>0</v>
      </c>
      <c r="S65" s="101">
        <f t="shared" si="51"/>
        <v>1</v>
      </c>
      <c r="T65" s="98">
        <f>'Юнит 10'!T65+'Юнит 11'!T65+'Юнит 12'!T65+'Юнит 13'!T65</f>
        <v>1101</v>
      </c>
      <c r="U65" s="98">
        <f>'Юнит 10'!U65+'Юнит 11'!U65+'Юнит 12'!U65+'Юнит 13'!U65</f>
        <v>0</v>
      </c>
      <c r="V65" s="101">
        <f t="shared" si="52"/>
        <v>1101</v>
      </c>
      <c r="W65" s="98">
        <f>'Юнит 10'!W65+'Юнит 11'!W65+'Юнит 12'!W65+'Юнит 13'!W65</f>
        <v>1750</v>
      </c>
      <c r="X65" s="98">
        <f>'Юнит 10'!X65+'Юнит 11'!X65+'Юнит 12'!X65+'Юнит 13'!X65</f>
        <v>0</v>
      </c>
      <c r="Y65" s="269">
        <f t="shared" si="53"/>
        <v>1750</v>
      </c>
      <c r="Z65" s="101">
        <f t="shared" si="54"/>
        <v>17.5</v>
      </c>
      <c r="AA65" s="103" t="e">
        <f>Y65/#REF!</f>
        <v>#REF!</v>
      </c>
      <c r="AB65" s="101">
        <f t="shared" si="55"/>
        <v>326.89</v>
      </c>
      <c r="AC65" s="98">
        <f>'Юнит 10'!AC65+'Юнит 11'!AC65+'Юнит 12'!AC65+'Юнит 13'!AC65</f>
        <v>760.32</v>
      </c>
      <c r="AD65" s="103">
        <f t="shared" si="56"/>
        <v>0.43446857142857148</v>
      </c>
      <c r="AE65" s="98">
        <f>'Юнит 10'!AE65+'Юнит 11'!AE65+'Юнит 12'!AE65+'Юнит 13'!AE65</f>
        <v>971.03</v>
      </c>
      <c r="AF65" s="98">
        <f>'Юнит 10'!AF65+'Юнит 11'!AF65+'Юнит 12'!AF65+'Юнит 13'!AF65</f>
        <v>0</v>
      </c>
      <c r="AG65" s="98">
        <f>'Юнит 10'!AG65+'Юнит 11'!AG65+'Юнит 12'!AG65+'Юнит 13'!AG65</f>
        <v>0</v>
      </c>
      <c r="AH65" s="102"/>
      <c r="AI65" s="217">
        <f>'Юнит 10'!AI65+'Юнит 11'!AI65+'Юнит 12'!AI65+'Юнит 13'!AI65</f>
        <v>2.0081065759637187</v>
      </c>
      <c r="AJ65" s="98">
        <f>'Юнит 10'!AJ65+'Юнит 11'!AJ65+'Юнит 12'!AJ65+'Юнит 13'!AJ65</f>
        <v>0</v>
      </c>
      <c r="AK65" s="458">
        <f t="shared" si="57"/>
        <v>11.311613764458066</v>
      </c>
      <c r="AL65" s="105">
        <f t="shared" si="58"/>
        <v>-321.55972034042168</v>
      </c>
      <c r="AM65" s="106"/>
      <c r="AN65" s="107">
        <f t="shared" si="59"/>
        <v>1750</v>
      </c>
      <c r="AO65" s="108">
        <f t="shared" si="60"/>
        <v>326.89</v>
      </c>
      <c r="AP65" s="108">
        <f t="shared" si="61"/>
        <v>760.32</v>
      </c>
      <c r="AQ65" s="108">
        <f t="shared" si="62"/>
        <v>971.03</v>
      </c>
      <c r="AR65" s="108">
        <f t="shared" si="63"/>
        <v>0</v>
      </c>
      <c r="AS65" s="108">
        <f t="array" ref="AS65">_xlfn.IFS(S65=0,AL65,S65&lt;0,AL65/-S65,S65&gt;0,AL65/S65)</f>
        <v>-321.55972034042168</v>
      </c>
      <c r="AT65" s="103">
        <f t="shared" si="64"/>
        <v>-0.1837484116230981</v>
      </c>
      <c r="AU65" s="103">
        <f t="shared" si="65"/>
        <v>-0.98369396537190401</v>
      </c>
      <c r="AV65" s="109"/>
      <c r="AW65" s="104">
        <f t="shared" si="66"/>
        <v>-964.67916102126503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7"/>
        <v>1</v>
      </c>
      <c r="F66" s="101" t="str">
        <f>'Юнит 13'!F66</f>
        <v/>
      </c>
      <c r="G66" s="101" t="str">
        <f>'Юнит 13'!G66</f>
        <v/>
      </c>
      <c r="H66" s="101">
        <f>'Юнит 13'!H66</f>
        <v>1</v>
      </c>
      <c r="I66" s="101">
        <v>326.89</v>
      </c>
      <c r="J66" s="101">
        <f t="shared" si="48"/>
        <v>326.89</v>
      </c>
      <c r="K66" s="98">
        <f>'Юнит 13'!K66</f>
        <v>999</v>
      </c>
      <c r="L66" s="98">
        <f>'Юнит 10'!L66+'Юнит 11'!L66+'Юнит 12'!L66+'Юнит 13'!L66</f>
        <v>1</v>
      </c>
      <c r="M66" s="98">
        <v>2000</v>
      </c>
      <c r="N66" s="421">
        <v>0</v>
      </c>
      <c r="O66" s="429">
        <f t="shared" si="49"/>
        <v>0</v>
      </c>
      <c r="P66" s="101">
        <f t="shared" si="50"/>
        <v>0</v>
      </c>
      <c r="Q66" s="98">
        <f>'Юнит 10'!Q66+'Юнит 11'!Q66+'Юнит 12'!Q66+'Юнит 13'!Q66</f>
        <v>0</v>
      </c>
      <c r="R66" s="98">
        <f>'Юнит 10'!R66+'Юнит 11'!R66+'Юнит 12'!R66+'Юнит 13'!R66</f>
        <v>0</v>
      </c>
      <c r="S66" s="101">
        <f t="shared" si="51"/>
        <v>0</v>
      </c>
      <c r="T66" s="98">
        <f>'Юнит 10'!T66+'Юнит 11'!T66+'Юнит 12'!T66+'Юнит 13'!T66</f>
        <v>0</v>
      </c>
      <c r="U66" s="98">
        <f>'Юнит 10'!U66+'Юнит 11'!U66+'Юнит 12'!U66+'Юнит 13'!U66</f>
        <v>0</v>
      </c>
      <c r="V66" s="101">
        <f t="shared" si="52"/>
        <v>0</v>
      </c>
      <c r="W66" s="98">
        <f>'Юнит 10'!W66+'Юнит 11'!W66+'Юнит 12'!W66+'Юнит 13'!W66</f>
        <v>0</v>
      </c>
      <c r="X66" s="98">
        <f>'Юнит 10'!X66+'Юнит 11'!X66+'Юнит 12'!X66+'Юнит 13'!X66</f>
        <v>0</v>
      </c>
      <c r="Y66" s="269">
        <f t="shared" si="53"/>
        <v>0</v>
      </c>
      <c r="Z66" s="101">
        <f t="shared" si="54"/>
        <v>0</v>
      </c>
      <c r="AA66" s="103" t="e">
        <f>Y66/#REF!</f>
        <v>#REF!</v>
      </c>
      <c r="AB66" s="101">
        <f t="shared" si="55"/>
        <v>0</v>
      </c>
      <c r="AC66" s="98">
        <f>'Юнит 10'!AC66+'Юнит 11'!AC66+'Юнит 12'!AC66+'Юнит 13'!AC66</f>
        <v>0</v>
      </c>
      <c r="AD66" s="103">
        <f t="shared" si="56"/>
        <v>0</v>
      </c>
      <c r="AE66" s="98">
        <f>'Юнит 10'!AE66+'Юнит 11'!AE66+'Юнит 12'!AE66+'Юнит 13'!AE66</f>
        <v>194.87</v>
      </c>
      <c r="AF66" s="98">
        <f>'Юнит 10'!AF66+'Юнит 11'!AF66+'Юнит 12'!AF66+'Юнит 13'!AF66</f>
        <v>3000</v>
      </c>
      <c r="AG66" s="98">
        <f>'Юнит 10'!AG66+'Юнит 11'!AG66+'Юнит 12'!AG66+'Юнит 13'!AG66</f>
        <v>0</v>
      </c>
      <c r="AH66" s="102"/>
      <c r="AI66" s="217">
        <f>'Юнит 10'!AI66+'Юнит 11'!AI66+'Юнит 12'!AI66+'Юнит 13'!AI66</f>
        <v>1.3007834928009143</v>
      </c>
      <c r="AJ66" s="98">
        <f>'Юнит 10'!AJ66+'Юнит 11'!AJ66+'Юнит 12'!AJ66+'Юнит 13'!AJ66</f>
        <v>896</v>
      </c>
      <c r="AK66" s="458">
        <f t="shared" si="57"/>
        <v>0</v>
      </c>
      <c r="AL66" s="105">
        <f t="shared" si="58"/>
        <v>-4092.1707834928006</v>
      </c>
      <c r="AM66" s="106"/>
      <c r="AN66" s="107">
        <f t="shared" si="59"/>
        <v>0</v>
      </c>
      <c r="AO66" s="108">
        <f t="shared" si="60"/>
        <v>326.89</v>
      </c>
      <c r="AP66" s="108">
        <f t="shared" si="61"/>
        <v>0</v>
      </c>
      <c r="AQ66" s="108">
        <f t="shared" si="62"/>
        <v>194.87</v>
      </c>
      <c r="AR66" s="108">
        <f t="shared" si="63"/>
        <v>0</v>
      </c>
      <c r="AS66" s="108">
        <f t="array" ref="AS66">_xlfn.IFS(S66=0,AL66,S66&lt;0,AL66/-S66,S66&gt;0,AL66/S66)</f>
        <v>-4092.1707834928006</v>
      </c>
      <c r="AT66" s="103">
        <f t="shared" si="64"/>
        <v>0</v>
      </c>
      <c r="AU66" s="103">
        <f t="shared" si="65"/>
        <v>-12.518494856045766</v>
      </c>
      <c r="AV66" s="109"/>
      <c r="AW66" s="104">
        <f t="shared" si="66"/>
        <v>-4092.1707834928006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44"/>
      <c r="R67" s="144"/>
      <c r="S67" s="101"/>
      <c r="T67" s="144"/>
      <c r="U67" s="144"/>
      <c r="V67" s="101"/>
      <c r="W67" s="144"/>
      <c r="X67" s="144"/>
      <c r="Y67" s="269"/>
      <c r="Z67" s="101"/>
      <c r="AA67" s="103"/>
      <c r="AB67" s="101"/>
      <c r="AC67" s="144"/>
      <c r="AD67" s="103"/>
      <c r="AE67" s="144"/>
      <c r="AF67" s="144"/>
      <c r="AG67" s="144"/>
      <c r="AH67" s="102"/>
      <c r="AI67" s="272"/>
      <c r="AJ67" s="144"/>
      <c r="AK67" s="104"/>
      <c r="AL67" s="105"/>
      <c r="AM67" s="106"/>
      <c r="AN67" s="145">
        <f>AVERAGE(AN60:AN66)</f>
        <v>954.28571428571433</v>
      </c>
      <c r="AO67" s="145">
        <f>AVERAGE(AO60:AO66)</f>
        <v>415.46285714285705</v>
      </c>
      <c r="AP67" s="145">
        <f t="shared" ref="AP67:AU67" si="67">AVERAGE(AP60:AP66)</f>
        <v>421.87857142857143</v>
      </c>
      <c r="AQ67" s="145">
        <f t="shared" si="67"/>
        <v>550.58857142857141</v>
      </c>
      <c r="AR67" s="145">
        <f t="shared" si="67"/>
        <v>1285.7142857142858</v>
      </c>
      <c r="AS67" s="145">
        <f t="shared" si="67"/>
        <v>-3016.5083326644499</v>
      </c>
      <c r="AT67" s="146">
        <f t="shared" si="67"/>
        <v>-0.59427875322816315</v>
      </c>
      <c r="AU67" s="146">
        <f t="shared" si="67"/>
        <v>-7.1120460375493986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1</v>
      </c>
      <c r="G68" s="149">
        <f>SUM(G60:G66)</f>
        <v>1</v>
      </c>
      <c r="H68" s="149">
        <f>SUM(H60:H66)</f>
        <v>13</v>
      </c>
      <c r="I68" s="149"/>
      <c r="J68" s="149">
        <f>SUM(J60:J66)</f>
        <v>5316.69</v>
      </c>
      <c r="K68" s="149"/>
      <c r="L68" s="149">
        <f>SUM(L60:L66)</f>
        <v>22</v>
      </c>
      <c r="M68" s="149"/>
      <c r="N68" s="149"/>
      <c r="O68" s="149"/>
      <c r="P68" s="149"/>
      <c r="Q68" s="149">
        <f>SUM(Q60:Q66)</f>
        <v>3</v>
      </c>
      <c r="R68" s="149">
        <f>SUM(R60:R66)</f>
        <v>0</v>
      </c>
      <c r="S68" s="149">
        <f t="shared" ref="S68:AB68" si="68">SUM(S60:S66)</f>
        <v>3</v>
      </c>
      <c r="T68" s="149">
        <f>SUM(T60:T66)</f>
        <v>4468</v>
      </c>
      <c r="U68" s="149">
        <f>SUM(U60:U66)</f>
        <v>0</v>
      </c>
      <c r="V68" s="149">
        <f t="shared" si="68"/>
        <v>4468</v>
      </c>
      <c r="W68" s="149">
        <f>SUM(W60:W66)</f>
        <v>6680</v>
      </c>
      <c r="X68" s="149">
        <f>SUM(X60:X66)</f>
        <v>0</v>
      </c>
      <c r="Y68" s="273">
        <f t="shared" si="68"/>
        <v>6680</v>
      </c>
      <c r="Z68" s="149">
        <f t="shared" si="68"/>
        <v>68.242999999999995</v>
      </c>
      <c r="AA68" s="150" t="e">
        <f t="shared" si="68"/>
        <v>#REF!</v>
      </c>
      <c r="AB68" s="151">
        <f t="shared" si="68"/>
        <v>1187.3399999999999</v>
      </c>
      <c r="AC68" s="149">
        <f>SUM(AC60:AC66)</f>
        <v>2953.15</v>
      </c>
      <c r="AD68" s="150">
        <f>AC68/Y68</f>
        <v>0.4420883233532934</v>
      </c>
      <c r="AE68" s="149">
        <f>SUM(AE60:AE66)</f>
        <v>3854.12</v>
      </c>
      <c r="AF68" s="149">
        <f>SUM(AF60:AF66)</f>
        <v>16000</v>
      </c>
      <c r="AG68" s="149">
        <f>SUM(AG60:AG66)</f>
        <v>0</v>
      </c>
      <c r="AH68" s="149">
        <f t="shared" ref="AH68" si="69">SUM(AH60:AH66)</f>
        <v>0</v>
      </c>
      <c r="AI68" s="273">
        <f>SUM(AI60:AI66)</f>
        <v>12.490282967387497</v>
      </c>
      <c r="AJ68" s="149">
        <f>SUM(AJ60:AJ66)</f>
        <v>3745.2799999999997</v>
      </c>
      <c r="AK68" s="149">
        <f>SUM(AK60:AK66)</f>
        <v>43.178045683759933</v>
      </c>
      <c r="AL68" s="149">
        <f>SUM(AL60:AL66)</f>
        <v>-21115.55832865115</v>
      </c>
      <c r="AM68" s="153"/>
      <c r="AN68" s="149"/>
      <c r="AO68" s="149"/>
      <c r="AP68" s="149"/>
      <c r="AQ68" s="149"/>
      <c r="AR68" s="149">
        <f>(AF68+AG68)/Q68</f>
        <v>5333.333333333333</v>
      </c>
      <c r="AS68" s="149"/>
      <c r="AT68" s="149"/>
      <c r="AU68" s="149"/>
      <c r="AV68" s="154"/>
      <c r="AW68" s="149">
        <f>SUM(AW60:AW66)</f>
        <v>-48575.306810177004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0"/>
      <c r="R69" s="160"/>
      <c r="S69" s="163"/>
      <c r="T69" s="160"/>
      <c r="U69" s="160"/>
      <c r="V69" s="163"/>
      <c r="W69" s="160"/>
      <c r="X69" s="160"/>
      <c r="Y69" s="274"/>
      <c r="Z69" s="163"/>
      <c r="AC69" s="160"/>
      <c r="AE69" s="160"/>
      <c r="AF69" s="160"/>
      <c r="AG69" s="160"/>
      <c r="AH69" s="352"/>
      <c r="AI69" s="166"/>
      <c r="AJ69" s="160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B70" si="70">E58+E68</f>
        <v>9381</v>
      </c>
      <c r="F70" s="172">
        <f t="shared" si="70"/>
        <v>1166</v>
      </c>
      <c r="G70" s="172">
        <f t="shared" si="70"/>
        <v>277</v>
      </c>
      <c r="H70" s="172">
        <f t="shared" si="70"/>
        <v>7938</v>
      </c>
      <c r="I70" s="172">
        <f t="shared" si="70"/>
        <v>0</v>
      </c>
      <c r="J70" s="172">
        <f t="shared" si="70"/>
        <v>1259126.5099999993</v>
      </c>
      <c r="K70" s="172">
        <f t="shared" si="70"/>
        <v>0</v>
      </c>
      <c r="L70" s="172">
        <f t="shared" si="70"/>
        <v>6011</v>
      </c>
      <c r="M70" s="172">
        <f t="shared" si="70"/>
        <v>0</v>
      </c>
      <c r="N70" s="172">
        <f t="shared" si="70"/>
        <v>0</v>
      </c>
      <c r="O70" s="172">
        <f t="shared" si="70"/>
        <v>0</v>
      </c>
      <c r="P70" s="172">
        <f t="shared" si="70"/>
        <v>0</v>
      </c>
      <c r="Q70" s="172">
        <f t="shared" ref="Q70:R70" si="71">Q58+Q68</f>
        <v>3162</v>
      </c>
      <c r="R70" s="172">
        <f t="shared" si="71"/>
        <v>-65</v>
      </c>
      <c r="S70" s="172">
        <f t="shared" si="70"/>
        <v>3097</v>
      </c>
      <c r="T70" s="172">
        <f t="shared" ref="T70:U70" si="72">T58+T68</f>
        <v>2581735.42</v>
      </c>
      <c r="U70" s="172">
        <f t="shared" si="72"/>
        <v>-52590.91</v>
      </c>
      <c r="V70" s="172">
        <f t="shared" si="70"/>
        <v>2529144.5099999998</v>
      </c>
      <c r="W70" s="172">
        <f t="shared" ref="W70:X70" si="73">W58+W68</f>
        <v>3920428.7100000004</v>
      </c>
      <c r="X70" s="172">
        <f t="shared" si="73"/>
        <v>-80521.919999999998</v>
      </c>
      <c r="Y70" s="275">
        <f t="shared" si="70"/>
        <v>3839906.7900000005</v>
      </c>
      <c r="Z70" s="172">
        <f t="shared" si="70"/>
        <v>44865.542300000001</v>
      </c>
      <c r="AA70" s="173" t="e">
        <f t="shared" si="70"/>
        <v>#REF!</v>
      </c>
      <c r="AB70" s="174">
        <f t="shared" si="70"/>
        <v>410853.29</v>
      </c>
      <c r="AC70" s="172">
        <f t="shared" ref="AC70" si="74">AC58+AC68</f>
        <v>1449152.1400000004</v>
      </c>
      <c r="AD70" s="173">
        <f>AC70/Y70</f>
        <v>0.3773925304056665</v>
      </c>
      <c r="AE70" s="172">
        <f t="shared" ref="AE70:AG70" si="75">AE58+AE68</f>
        <v>402863.69</v>
      </c>
      <c r="AF70" s="172">
        <f t="shared" si="75"/>
        <v>422981</v>
      </c>
      <c r="AG70" s="172">
        <f t="shared" si="75"/>
        <v>14284</v>
      </c>
      <c r="AH70" s="175">
        <f>AH58+AH68</f>
        <v>0</v>
      </c>
      <c r="AI70" s="399">
        <f>'Юнит 10'!AI70+'Юнит 11'!AI70+'Юнит 12'!AI70+'Юнит 13'!AI70</f>
        <v>12249.880000000001</v>
      </c>
      <c r="AJ70" s="172">
        <f t="shared" ref="AJ70" si="76">AJ58+AJ68</f>
        <v>3845.2799999999997</v>
      </c>
      <c r="AK70" s="172">
        <f>Сводная!Z66</f>
        <v>24820.309999999998</v>
      </c>
      <c r="AL70" s="172">
        <f>AL58+AL68</f>
        <v>1098857.2000000009</v>
      </c>
      <c r="AM70" s="172"/>
      <c r="AN70" s="172"/>
      <c r="AO70" s="172"/>
      <c r="AP70" s="172"/>
      <c r="AQ70" s="172"/>
      <c r="AR70" s="172">
        <f>(AF70+AG70)/Q70</f>
        <v>138.28747628083491</v>
      </c>
      <c r="AS70" s="172"/>
      <c r="AT70" s="172"/>
      <c r="AU70" s="172"/>
      <c r="AV70" s="177"/>
      <c r="AW70" s="172">
        <f>AW58+AW68</f>
        <v>2363570.336817123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274"/>
      <c r="Z71" s="163"/>
      <c r="AC71" s="164"/>
      <c r="AE71" s="180"/>
      <c r="AF71" s="191"/>
      <c r="AG71" s="191"/>
      <c r="AH71" s="352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  <c r="L72" s="110">
        <f>Сводная!G66</f>
        <v>6011</v>
      </c>
      <c r="Q72" s="110">
        <f>Сводная!H66</f>
        <v>3162</v>
      </c>
      <c r="R72" s="110">
        <f>Сводная!I66</f>
        <v>-65</v>
      </c>
      <c r="T72" s="183">
        <f>Сводная!J66</f>
        <v>2581735.4200000004</v>
      </c>
      <c r="U72" s="183">
        <f>Сводная!K66</f>
        <v>-52590.91</v>
      </c>
      <c r="W72" s="183">
        <f>Сводная!M66</f>
        <v>3920428.7100000009</v>
      </c>
      <c r="X72" s="183">
        <f>Сводная!N66</f>
        <v>-80521.919999999998</v>
      </c>
      <c r="AB72" s="277">
        <f>Сводная!P66</f>
        <v>410853.29</v>
      </c>
      <c r="AC72" s="277">
        <f>Сводная!R66</f>
        <v>1449152.1400000001</v>
      </c>
      <c r="AE72" s="277">
        <f>Сводная!Q66</f>
        <v>402863.69000000018</v>
      </c>
      <c r="AF72" s="101">
        <f>Сводная!W66</f>
        <v>422981</v>
      </c>
      <c r="AG72" s="101">
        <f>Сводная!X66</f>
        <v>14284</v>
      </c>
      <c r="AI72" s="185">
        <f>Сводная!S66</f>
        <v>12249.879999999997</v>
      </c>
      <c r="AJ72" s="101">
        <f>Сводная!U66</f>
        <v>3845.2799999999997</v>
      </c>
      <c r="AK72" s="277">
        <f>Сводная!Z66</f>
        <v>24820.309999999998</v>
      </c>
      <c r="AL72" s="277">
        <f>Сводная!AC66+Сводная!V66+Сводная!T66</f>
        <v>1098857.2000000004</v>
      </c>
    </row>
    <row r="73" spans="1:49">
      <c r="C73" s="182"/>
      <c r="D73" s="182"/>
      <c r="AL73" s="277">
        <f>W72+X72-AB72-AC72-AE72-AF72-AG72-AI72-AJ72-AK72</f>
        <v>1098857.2000000007</v>
      </c>
    </row>
    <row r="75" spans="1:49">
      <c r="AL75" s="281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88" priority="18" operator="greaterThan">
      <formula>120</formula>
    </cfRule>
  </conditionalFormatting>
  <conditionalFormatting sqref="O67">
    <cfRule type="cellIs" dxfId="87" priority="17" operator="between">
      <formula>0.000001</formula>
      <formula>25</formula>
    </cfRule>
  </conditionalFormatting>
  <conditionalFormatting sqref="AA69 AA71:AA1048576">
    <cfRule type="cellIs" dxfId="86" priority="19" operator="greaterThan">
      <formula>0.23</formula>
    </cfRule>
  </conditionalFormatting>
  <conditionalFormatting sqref="AA1">
    <cfRule type="cellIs" dxfId="85" priority="16" operator="greaterThan">
      <formula>0.23</formula>
    </cfRule>
  </conditionalFormatting>
  <conditionalFormatting sqref="K59">
    <cfRule type="cellIs" dxfId="84" priority="15" operator="greaterThan">
      <formula>120</formula>
    </cfRule>
  </conditionalFormatting>
  <conditionalFormatting sqref="Y60:AA66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{69C8F2CF-4AAC-4F93-96E5-E23F0706EDF6}</x14:id>
        </ext>
      </extLst>
    </cfRule>
  </conditionalFormatting>
  <conditionalFormatting sqref="Y67:AA67 Y3:AA5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{0D225A45-4448-414D-BC90-95F599D9E036}</x14:id>
        </ext>
      </extLst>
    </cfRule>
  </conditionalFormatting>
  <conditionalFormatting sqref="AS3:AS5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{EB037C59-798E-41D3-9DDA-0F30A9234B26}</x14:id>
        </ext>
      </extLst>
    </cfRule>
  </conditionalFormatting>
  <conditionalFormatting sqref="AT3:AU5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{0B2AD4DC-464F-4BCC-BF57-87C672B82E9C}</x14:id>
        </ext>
      </extLst>
    </cfRule>
  </conditionalFormatting>
  <conditionalFormatting sqref="AW3:AW57 AW6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{3DEEA0FA-E454-4FF0-91E7-D478CD941672}</x14:id>
        </ext>
      </extLst>
    </cfRule>
  </conditionalFormatting>
  <conditionalFormatting sqref="AA3:AA57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{AD164B92-2B3C-4AFC-8204-CE88FE042B1C}</x14:id>
        </ext>
      </extLst>
    </cfRule>
  </conditionalFormatting>
  <conditionalFormatting sqref="AW3:AW57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{C8CFCDEE-2229-4F1F-B9EB-383FA18045B7}</x14:id>
        </ext>
      </extLst>
    </cfRule>
  </conditionalFormatting>
  <conditionalFormatting sqref="AL3:AL57 AL67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{1964C2F0-23F2-4F6C-86D6-85E48F34221E}</x14:id>
        </ext>
      </extLst>
    </cfRule>
  </conditionalFormatting>
  <conditionalFormatting sqref="AL3:AL57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{A2D0D653-D162-46DD-9E69-8A087A35AB93}</x14:id>
        </ext>
      </extLst>
    </cfRule>
  </conditionalFormatting>
  <conditionalFormatting sqref="Y59:AA59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{872C269C-6DCF-476F-B178-4E165C94B821}</x14:id>
        </ext>
      </extLst>
    </cfRule>
  </conditionalFormatting>
  <conditionalFormatting sqref="AS59:AS6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{0F11C3B6-67E4-4F1B-99CD-F019DF4F9028}</x14:id>
        </ext>
      </extLst>
    </cfRule>
  </conditionalFormatting>
  <conditionalFormatting sqref="AT59:AU66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{9B10748F-6FBA-4FC5-ADA9-C62A2FF8833F}</x14:id>
        </ext>
      </extLst>
    </cfRule>
  </conditionalFormatting>
  <conditionalFormatting sqref="AW59:AW6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{CCB19147-24B7-4576-8C2A-193C2FA60238}</x14:id>
        </ext>
      </extLst>
    </cfRule>
  </conditionalFormatting>
  <conditionalFormatting sqref="AA59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{CB3DFA92-7057-4E69-AEE7-A59AA73F7AE0}</x14:id>
        </ext>
      </extLst>
    </cfRule>
  </conditionalFormatting>
  <conditionalFormatting sqref="AL59:AL6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{46022953-906C-44C5-AE6B-E6E0669D6EFF}</x14:id>
        </ext>
      </extLst>
    </cfRule>
  </conditionalFormatting>
  <conditionalFormatting sqref="K60:K66">
    <cfRule type="cellIs" dxfId="83" priority="13" operator="greaterThan">
      <formula>120</formula>
    </cfRule>
  </conditionalFormatting>
  <conditionalFormatting sqref="Q67">
    <cfRule type="cellIs" dxfId="82" priority="12" operator="greaterThan">
      <formula>120</formula>
    </cfRule>
  </conditionalFormatting>
  <conditionalFormatting sqref="R67">
    <cfRule type="cellIs" dxfId="81" priority="11" operator="greaterThan">
      <formula>120</formula>
    </cfRule>
  </conditionalFormatting>
  <conditionalFormatting sqref="T67">
    <cfRule type="cellIs" dxfId="80" priority="10" operator="greaterThan">
      <formula>120</formula>
    </cfRule>
  </conditionalFormatting>
  <conditionalFormatting sqref="U67">
    <cfRule type="cellIs" dxfId="79" priority="9" operator="greaterThan">
      <formula>120</formula>
    </cfRule>
  </conditionalFormatting>
  <conditionalFormatting sqref="W67">
    <cfRule type="cellIs" dxfId="78" priority="8" operator="greaterThan">
      <formula>120</formula>
    </cfRule>
  </conditionalFormatting>
  <conditionalFormatting sqref="X67">
    <cfRule type="cellIs" dxfId="77" priority="7" operator="greaterThan">
      <formula>120</formula>
    </cfRule>
  </conditionalFormatting>
  <conditionalFormatting sqref="AC67">
    <cfRule type="cellIs" dxfId="76" priority="6" operator="greaterThan">
      <formula>120</formula>
    </cfRule>
  </conditionalFormatting>
  <conditionalFormatting sqref="AE67">
    <cfRule type="cellIs" dxfId="75" priority="5" operator="greaterThan">
      <formula>120</formula>
    </cfRule>
  </conditionalFormatting>
  <conditionalFormatting sqref="AF67">
    <cfRule type="cellIs" dxfId="74" priority="4" operator="greaterThan">
      <formula>120</formula>
    </cfRule>
  </conditionalFormatting>
  <conditionalFormatting sqref="AG67">
    <cfRule type="cellIs" dxfId="73" priority="3" operator="greaterThan">
      <formula>120</formula>
    </cfRule>
  </conditionalFormatting>
  <conditionalFormatting sqref="AJ67">
    <cfRule type="cellIs" dxfId="72" priority="2" operator="greaterThan">
      <formula>120</formula>
    </cfRule>
  </conditionalFormatting>
  <conditionalFormatting sqref="AI67">
    <cfRule type="cellIs" dxfId="71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C8F2CF-4AAC-4F93-96E5-E23F0706ED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0D225A45-4448-414D-BC90-95F599D9E0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EB037C59-798E-41D3-9DDA-0F30A9234B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0B2AD4DC-464F-4BCC-BF57-87C672B82E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3DEEA0FA-E454-4FF0-91E7-D478CD9416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AD164B92-2B3C-4AFC-8204-CE88FE042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C8CFCDEE-2229-4F1F-B9EB-383FA1804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1964C2F0-23F2-4F6C-86D6-85E48F3422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A2D0D653-D162-46DD-9E69-8A087A35AB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872C269C-6DCF-476F-B178-4E165C94B8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0F11C3B6-67E4-4F1B-99CD-F019DF4F90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9B10748F-6FBA-4FC5-ADA9-C62A2FF883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CCB19147-24B7-4576-8C2A-193C2FA602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CB3DFA92-7057-4E69-AEE7-A59AA73F7A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46022953-906C-44C5-AE6B-E6E0669D6E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0034-F13C-4064-B60B-0601F3A96C9C}">
  <dimension ref="A1:AW73"/>
  <sheetViews>
    <sheetView zoomScale="70" zoomScaleNormal="70" workbookViewId="0">
      <pane xSplit="3" ySplit="2" topLeftCell="P45" activePane="bottomRight" state="frozen"/>
      <selection pane="topRight" activeCell="D1" sqref="D1"/>
      <selection pane="bottomLeft" activeCell="A3" sqref="A3"/>
      <selection pane="bottomRight" activeCell="AI59" sqref="AI5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243</v>
      </c>
      <c r="B1" s="77"/>
      <c r="C1" s="76"/>
      <c r="D1" s="76"/>
      <c r="E1" s="78"/>
      <c r="F1" s="545" t="s">
        <v>47</v>
      </c>
      <c r="G1" s="545"/>
      <c r="H1" s="545"/>
      <c r="K1" s="353" t="s">
        <v>48</v>
      </c>
      <c r="L1" s="545" t="s">
        <v>49</v>
      </c>
      <c r="M1" s="545"/>
      <c r="N1" s="545"/>
      <c r="P1" s="80"/>
      <c r="Q1" s="546"/>
      <c r="R1" s="546"/>
      <c r="S1" s="216"/>
      <c r="T1" s="547"/>
      <c r="U1" s="548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49"/>
      <c r="AG1" s="549"/>
      <c r="AH1" s="354"/>
      <c r="AI1" s="81" t="s">
        <v>50</v>
      </c>
      <c r="AJ1" s="215"/>
      <c r="AM1" s="82"/>
      <c r="AN1" s="542" t="s">
        <v>51</v>
      </c>
      <c r="AO1" s="543"/>
      <c r="AP1" s="543"/>
      <c r="AQ1" s="543"/>
      <c r="AR1" s="543"/>
      <c r="AS1" s="543"/>
      <c r="AT1" s="543"/>
      <c r="AU1" s="544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244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1434</v>
      </c>
      <c r="F3" s="420">
        <v>149</v>
      </c>
      <c r="G3" s="420">
        <v>31</v>
      </c>
      <c r="H3" s="420">
        <v>1254</v>
      </c>
      <c r="I3" s="101">
        <v>142.97999999999999</v>
      </c>
      <c r="J3" s="101">
        <f t="shared" ref="J3:J43" si="0">E3*I3</f>
        <v>205033.31999999998</v>
      </c>
      <c r="K3" s="98">
        <v>25</v>
      </c>
      <c r="L3" s="98">
        <v>212</v>
      </c>
      <c r="M3" s="98">
        <v>1402</v>
      </c>
      <c r="N3" s="98">
        <v>62</v>
      </c>
      <c r="O3" s="189">
        <f t="shared" ref="O3:O43" si="1">L3/7</f>
        <v>30.285714285714285</v>
      </c>
      <c r="P3" s="101">
        <f t="shared" ref="P3" si="2">S3/7</f>
        <v>16.714285714285715</v>
      </c>
      <c r="Q3" s="102">
        <v>121</v>
      </c>
      <c r="R3" s="102">
        <v>-4</v>
      </c>
      <c r="S3" s="101">
        <f>Q3+R3</f>
        <v>117</v>
      </c>
      <c r="T3" s="102">
        <v>110147.77000000002</v>
      </c>
      <c r="U3" s="102">
        <v>-3651</v>
      </c>
      <c r="V3" s="101">
        <f>T3+U3</f>
        <v>106496.77000000002</v>
      </c>
      <c r="W3" s="102">
        <v>166970.38000000003</v>
      </c>
      <c r="X3" s="102">
        <v>-5634</v>
      </c>
      <c r="Y3" s="101">
        <f t="shared" ref="Y3" si="3">W3+X3</f>
        <v>161336.38000000003</v>
      </c>
      <c r="Z3" s="101">
        <f>L3*M3*N3/100</f>
        <v>184278.88</v>
      </c>
      <c r="AA3" s="103">
        <f t="shared" ref="AA3" si="4">Y3/$Y$70</f>
        <v>0.12267884258560571</v>
      </c>
      <c r="AB3" s="101">
        <f>S3*I3</f>
        <v>16728.66</v>
      </c>
      <c r="AC3" s="102">
        <v>60991.970000000052</v>
      </c>
      <c r="AD3" s="103">
        <f t="shared" ref="AD3" si="5">IF(Y3=0,0,AC3/Y3)</f>
        <v>0.37804226176389999</v>
      </c>
      <c r="AE3" s="102">
        <v>15810.720000000028</v>
      </c>
      <c r="AF3" s="102">
        <v>28000</v>
      </c>
      <c r="AG3" s="102"/>
      <c r="AH3" s="102"/>
      <c r="AI3" s="136">
        <f t="shared" ref="AI3" si="6">IFERROR($AI$70*H3/$H$70,0)</f>
        <v>839.38854875283448</v>
      </c>
      <c r="AJ3" s="102">
        <v>40</v>
      </c>
      <c r="AK3" s="104">
        <f>V3*1%</f>
        <v>1064.9677000000001</v>
      </c>
      <c r="AL3" s="105">
        <f>Y3-AB3-AC3-AE3-AF3-AG3-AH3-AI3-AK3-AJ3</f>
        <v>37860.673751247108</v>
      </c>
      <c r="AM3" s="106"/>
      <c r="AN3" s="107">
        <f t="shared" ref="AN3:AN43" si="7">IF(S3=0,0,Y3/S3)</f>
        <v>1378.943418803419</v>
      </c>
      <c r="AO3" s="108">
        <f t="shared" ref="AO3:AO43" si="8">I3</f>
        <v>142.97999999999999</v>
      </c>
      <c r="AP3" s="108">
        <f t="shared" ref="AP3:AP43" si="9">IF(S3=0,0,AC3/S3)</f>
        <v>521.29888888888934</v>
      </c>
      <c r="AQ3" s="108">
        <f>IF(Q3=0,AE3/1,AE3/Q3)</f>
        <v>130.66710743801676</v>
      </c>
      <c r="AR3" s="108">
        <f>IF(Q3=0,0,(AF3+AG3)/Q3)</f>
        <v>231.40495867768595</v>
      </c>
      <c r="AS3" s="108">
        <f>_xlfn.IFS(S3=0,AL3,S3&lt;0,AL3/-S3,S3&gt;0,AL3/S3)</f>
        <v>323.5955021474112</v>
      </c>
      <c r="AT3" s="103">
        <f t="shared" ref="AT3" si="10">IF(AN3=0,0,AS3/AN3)</f>
        <v>0.23466916606934593</v>
      </c>
      <c r="AU3" s="103">
        <f t="shared" ref="AU3" si="11">IF(AO3=0,0,AS3/AO3)</f>
        <v>2.2632221439880489</v>
      </c>
      <c r="AV3" s="109"/>
      <c r="AW3" s="104">
        <f t="shared" ref="AW3:AW43" si="12">AS3*E3</f>
        <v>464035.95007938764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3252</v>
      </c>
      <c r="F4" s="420">
        <v>462</v>
      </c>
      <c r="G4" s="420">
        <v>90</v>
      </c>
      <c r="H4" s="420">
        <v>2700</v>
      </c>
      <c r="I4" s="101">
        <v>123.09</v>
      </c>
      <c r="J4" s="101">
        <f t="shared" si="0"/>
        <v>400288.68</v>
      </c>
      <c r="K4" s="98">
        <v>13</v>
      </c>
      <c r="L4" s="98">
        <v>771</v>
      </c>
      <c r="M4" s="98">
        <v>1342</v>
      </c>
      <c r="N4" s="98">
        <v>62</v>
      </c>
      <c r="O4" s="189">
        <f t="shared" si="1"/>
        <v>110.14285714285714</v>
      </c>
      <c r="P4" s="101">
        <f>S4/7</f>
        <v>62.142857142857146</v>
      </c>
      <c r="Q4" s="102">
        <v>442</v>
      </c>
      <c r="R4" s="102">
        <v>-7</v>
      </c>
      <c r="S4" s="101">
        <f t="shared" ref="S4:S56" si="14">Q4+R4</f>
        <v>435</v>
      </c>
      <c r="T4" s="102">
        <v>388003.07999999984</v>
      </c>
      <c r="U4" s="102">
        <v>-5946.39</v>
      </c>
      <c r="V4" s="101">
        <f t="shared" ref="V4:V56" si="15">T4+U4</f>
        <v>382056.68999999983</v>
      </c>
      <c r="W4" s="102">
        <v>582843.69000000099</v>
      </c>
      <c r="X4" s="102">
        <v>-8851.89</v>
      </c>
      <c r="Y4" s="101">
        <f t="shared" ref="Y4:Y56" si="16">W4+X4</f>
        <v>573991.80000000098</v>
      </c>
      <c r="Z4" s="101">
        <f t="shared" ref="Z4:Z56" si="17">L4*M4*N4/100</f>
        <v>641502.84</v>
      </c>
      <c r="AA4" s="103">
        <f t="shared" ref="AA4:AA56" si="18">Y4/$Y$70</f>
        <v>0.4364585946308488</v>
      </c>
      <c r="AB4" s="101">
        <f t="shared" ref="AB4:AB56" si="19">S4*I4</f>
        <v>53544.15</v>
      </c>
      <c r="AC4" s="102">
        <v>216624.28000000058</v>
      </c>
      <c r="AD4" s="103">
        <f t="shared" ref="AD4:AD56" si="20">IF(Y4=0,0,AC4/Y4)</f>
        <v>0.3773996074508385</v>
      </c>
      <c r="AE4" s="102">
        <v>56325.01999999996</v>
      </c>
      <c r="AF4" s="102">
        <v>46000</v>
      </c>
      <c r="AG4" s="102"/>
      <c r="AH4" s="102"/>
      <c r="AI4" s="136">
        <f t="shared" ref="AI4:AI56" si="21">IFERROR($AI$70*H4/$H$70,0)</f>
        <v>1807.295918367347</v>
      </c>
      <c r="AJ4" s="102">
        <v>0</v>
      </c>
      <c r="AK4" s="104">
        <f t="shared" ref="AK4:AK43" si="22">V4*1%</f>
        <v>3820.5668999999984</v>
      </c>
      <c r="AL4" s="105">
        <f t="shared" ref="AL4:AL43" si="23">Y4-AB4-AC4-AE4-AF4-AG4-AH4-AI4-AK4-AJ4</f>
        <v>195870.48718163304</v>
      </c>
      <c r="AM4" s="106"/>
      <c r="AN4" s="107">
        <f t="shared" si="7"/>
        <v>1319.5213793103471</v>
      </c>
      <c r="AO4" s="108">
        <f t="shared" si="8"/>
        <v>123.09</v>
      </c>
      <c r="AP4" s="108">
        <f t="shared" si="9"/>
        <v>497.98685057471397</v>
      </c>
      <c r="AQ4" s="108">
        <f t="shared" ref="AQ4:AQ43" si="24">IF(Q4=0,AE4/1,AE4/Q4)</f>
        <v>127.43217194570127</v>
      </c>
      <c r="AR4" s="108">
        <f t="shared" ref="AR4:AR43" si="25">IF(Q4=0,0,(AF4+AG4)/Q4)</f>
        <v>104.07239819004525</v>
      </c>
      <c r="AS4" s="108">
        <f t="array" ref="AS4">_xlfn.IFS(S4=0,AL4,S4&lt;0,AL4/-S4,S4&gt;0,AL4/S4)</f>
        <v>450.27698202674264</v>
      </c>
      <c r="AT4" s="103">
        <f>IF(AN4=0,0,AS4/AN4)</f>
        <v>0.34124265744150473</v>
      </c>
      <c r="AU4" s="103">
        <f>IF(AO4=0,0,AS4/AO4)</f>
        <v>3.6581118045880463</v>
      </c>
      <c r="AV4" s="109"/>
      <c r="AW4" s="104">
        <f t="shared" si="12"/>
        <v>1464300.7455509671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850</v>
      </c>
      <c r="F5" s="420">
        <v>51</v>
      </c>
      <c r="G5" s="420">
        <v>11</v>
      </c>
      <c r="H5" s="420">
        <v>788</v>
      </c>
      <c r="I5" s="101">
        <v>123.09</v>
      </c>
      <c r="J5" s="101">
        <f t="shared" si="0"/>
        <v>104626.5</v>
      </c>
      <c r="K5" s="98">
        <v>51</v>
      </c>
      <c r="L5" s="98">
        <v>74</v>
      </c>
      <c r="M5" s="98">
        <v>1216</v>
      </c>
      <c r="N5" s="98">
        <v>73</v>
      </c>
      <c r="O5" s="189">
        <f t="shared" si="1"/>
        <v>10.571428571428571</v>
      </c>
      <c r="P5" s="101">
        <f>S5/7</f>
        <v>5.5714285714285712</v>
      </c>
      <c r="Q5" s="102">
        <v>40</v>
      </c>
      <c r="R5" s="102">
        <v>-1</v>
      </c>
      <c r="S5" s="101">
        <f t="shared" si="14"/>
        <v>39</v>
      </c>
      <c r="T5" s="102">
        <v>31487</v>
      </c>
      <c r="U5" s="102">
        <v>-717</v>
      </c>
      <c r="V5" s="101">
        <f t="shared" si="15"/>
        <v>30770</v>
      </c>
      <c r="W5" s="102">
        <v>48156</v>
      </c>
      <c r="X5" s="102">
        <v>-1114</v>
      </c>
      <c r="Y5" s="101">
        <f t="shared" si="16"/>
        <v>47042</v>
      </c>
      <c r="Z5" s="101">
        <f t="shared" si="17"/>
        <v>65688.320000000007</v>
      </c>
      <c r="AA5" s="103">
        <f t="shared" si="18"/>
        <v>3.5770345863171488E-2</v>
      </c>
      <c r="AB5" s="101">
        <f t="shared" si="19"/>
        <v>4800.51</v>
      </c>
      <c r="AC5" s="102">
        <v>17753.680000000008</v>
      </c>
      <c r="AD5" s="103">
        <f t="shared" si="20"/>
        <v>0.37740062072190822</v>
      </c>
      <c r="AE5" s="102">
        <v>4921.6800000000021</v>
      </c>
      <c r="AF5" s="102">
        <v>11000</v>
      </c>
      <c r="AG5" s="102"/>
      <c r="AH5" s="102"/>
      <c r="AI5" s="136">
        <f t="shared" si="21"/>
        <v>527.46266061980339</v>
      </c>
      <c r="AJ5" s="102">
        <v>0</v>
      </c>
      <c r="AK5" s="104">
        <f t="shared" si="22"/>
        <v>307.7</v>
      </c>
      <c r="AL5" s="105">
        <f t="shared" si="23"/>
        <v>7730.9673393801868</v>
      </c>
      <c r="AM5" s="106"/>
      <c r="AN5" s="107">
        <f t="shared" si="7"/>
        <v>1206.2051282051282</v>
      </c>
      <c r="AO5" s="108">
        <f t="shared" si="8"/>
        <v>123.09</v>
      </c>
      <c r="AP5" s="108">
        <f t="shared" si="9"/>
        <v>455.22256410256432</v>
      </c>
      <c r="AQ5" s="108">
        <f t="shared" si="24"/>
        <v>123.04200000000006</v>
      </c>
      <c r="AR5" s="108">
        <f t="shared" si="25"/>
        <v>275</v>
      </c>
      <c r="AS5" s="108">
        <f t="array" ref="AS5">_xlfn.IFS(S5=0,AL5,S5&lt;0,AL5/-S5,S5&gt;0,AL5/S5)</f>
        <v>198.22993177897914</v>
      </c>
      <c r="AT5" s="103">
        <f>IF(AN5=0,0,AS5/AN5)</f>
        <v>0.16434180815824553</v>
      </c>
      <c r="AU5" s="103">
        <f>IF(AO5=0,0,AS5/AO5)</f>
        <v>1.6104470857013498</v>
      </c>
      <c r="AV5" s="109"/>
      <c r="AW5" s="104">
        <f t="shared" si="12"/>
        <v>168495.44201213226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891</v>
      </c>
      <c r="F6" s="420">
        <v>60</v>
      </c>
      <c r="G6" s="420">
        <v>6</v>
      </c>
      <c r="H6" s="420">
        <v>825</v>
      </c>
      <c r="I6" s="101">
        <v>123.09</v>
      </c>
      <c r="J6" s="101">
        <f t="shared" si="0"/>
        <v>109673.19</v>
      </c>
      <c r="K6" s="98">
        <v>50</v>
      </c>
      <c r="L6" s="98">
        <v>76</v>
      </c>
      <c r="M6" s="98">
        <v>1221</v>
      </c>
      <c r="N6" s="98">
        <v>73</v>
      </c>
      <c r="O6" s="189">
        <f t="shared" si="1"/>
        <v>10.857142857142858</v>
      </c>
      <c r="P6" s="101">
        <f t="shared" ref="P6:P43" si="26">S6/7</f>
        <v>8.1428571428571423</v>
      </c>
      <c r="Q6" s="102">
        <v>58</v>
      </c>
      <c r="R6" s="102">
        <v>-1</v>
      </c>
      <c r="S6" s="101">
        <f t="shared" si="14"/>
        <v>57</v>
      </c>
      <c r="T6" s="102">
        <v>46496.24</v>
      </c>
      <c r="U6" s="102">
        <v>-838</v>
      </c>
      <c r="V6" s="101">
        <f t="shared" si="15"/>
        <v>45658.239999999998</v>
      </c>
      <c r="W6" s="102">
        <v>70503.199999999997</v>
      </c>
      <c r="X6" s="102">
        <v>-1238</v>
      </c>
      <c r="Y6" s="101">
        <f t="shared" si="16"/>
        <v>69265.2</v>
      </c>
      <c r="Z6" s="101">
        <f t="shared" si="17"/>
        <v>67741.08</v>
      </c>
      <c r="AA6" s="103">
        <f t="shared" si="18"/>
        <v>5.2668682459966532E-2</v>
      </c>
      <c r="AB6" s="101">
        <f t="shared" si="19"/>
        <v>7016.13</v>
      </c>
      <c r="AC6" s="102">
        <v>25042.58</v>
      </c>
      <c r="AD6" s="103">
        <f t="shared" si="20"/>
        <v>0.36154634650589335</v>
      </c>
      <c r="AE6" s="102">
        <v>5703.3500000000022</v>
      </c>
      <c r="AF6" s="102">
        <v>3000</v>
      </c>
      <c r="AG6" s="102"/>
      <c r="AH6" s="102"/>
      <c r="AI6" s="136">
        <f t="shared" si="21"/>
        <v>552.22930839002265</v>
      </c>
      <c r="AJ6" s="102">
        <v>30</v>
      </c>
      <c r="AK6" s="104">
        <f t="shared" si="22"/>
        <v>456.58240000000001</v>
      </c>
      <c r="AL6" s="105">
        <f t="shared" si="23"/>
        <v>27464.328291609974</v>
      </c>
      <c r="AM6" s="106"/>
      <c r="AN6" s="107">
        <f t="shared" si="7"/>
        <v>1215.1789473684209</v>
      </c>
      <c r="AO6" s="108">
        <f t="shared" si="8"/>
        <v>123.09</v>
      </c>
      <c r="AP6" s="108">
        <f t="shared" si="9"/>
        <v>439.34350877192986</v>
      </c>
      <c r="AQ6" s="108">
        <f t="shared" si="24"/>
        <v>98.333620689655206</v>
      </c>
      <c r="AR6" s="108">
        <f t="shared" si="25"/>
        <v>51.724137931034484</v>
      </c>
      <c r="AS6" s="108">
        <f t="array" ref="AS6">_xlfn.IFS(S6=0,AL6,S6&lt;0,AL6/-S6,S6&gt;0,AL6/S6)</f>
        <v>481.83032090543816</v>
      </c>
      <c r="AT6" s="103">
        <f t="shared" ref="AT6:AT43" si="27">IF(AN6=0,0,AS6/AN6)</f>
        <v>0.39650976668817789</v>
      </c>
      <c r="AU6" s="103">
        <f t="shared" ref="AU6:AU43" si="28">IF(AO6=0,0,AS6/AO6)</f>
        <v>3.9144554464654981</v>
      </c>
      <c r="AV6" s="109"/>
      <c r="AW6" s="104">
        <f t="shared" si="12"/>
        <v>429310.81592674542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552</v>
      </c>
      <c r="F7" s="420">
        <v>43</v>
      </c>
      <c r="G7" s="420">
        <v>16</v>
      </c>
      <c r="H7" s="420">
        <v>493</v>
      </c>
      <c r="I7" s="101">
        <v>123.09</v>
      </c>
      <c r="J7" s="101">
        <f t="shared" si="0"/>
        <v>67945.680000000008</v>
      </c>
      <c r="K7" s="98">
        <v>78</v>
      </c>
      <c r="L7" s="98">
        <v>59</v>
      </c>
      <c r="M7" s="98">
        <v>1201</v>
      </c>
      <c r="N7" s="98">
        <v>41</v>
      </c>
      <c r="O7" s="189">
        <f t="shared" si="1"/>
        <v>8.4285714285714288</v>
      </c>
      <c r="P7" s="101">
        <f t="shared" si="26"/>
        <v>2.8571428571428572</v>
      </c>
      <c r="Q7" s="102">
        <v>20</v>
      </c>
      <c r="R7" s="102">
        <v>0</v>
      </c>
      <c r="S7" s="101">
        <f t="shared" si="14"/>
        <v>20</v>
      </c>
      <c r="T7" s="102">
        <v>16384.579999999998</v>
      </c>
      <c r="U7" s="102">
        <v>0</v>
      </c>
      <c r="V7" s="101">
        <f t="shared" si="15"/>
        <v>16384.579999999998</v>
      </c>
      <c r="W7" s="102">
        <v>24584.770000000004</v>
      </c>
      <c r="X7" s="102">
        <v>0</v>
      </c>
      <c r="Y7" s="101">
        <f t="shared" si="16"/>
        <v>24584.770000000004</v>
      </c>
      <c r="Z7" s="101">
        <f t="shared" si="17"/>
        <v>29052.19</v>
      </c>
      <c r="AA7" s="103">
        <f t="shared" si="18"/>
        <v>1.8694054799254338E-2</v>
      </c>
      <c r="AB7" s="101">
        <f t="shared" si="19"/>
        <v>2461.8000000000002</v>
      </c>
      <c r="AC7" s="102">
        <v>9301.0100000000057</v>
      </c>
      <c r="AD7" s="103">
        <f t="shared" si="20"/>
        <v>0.37832405997696966</v>
      </c>
      <c r="AE7" s="102">
        <v>4308.3500000000004</v>
      </c>
      <c r="AF7" s="102">
        <v>6000</v>
      </c>
      <c r="AG7" s="102"/>
      <c r="AH7" s="102"/>
      <c r="AI7" s="136">
        <f t="shared" si="21"/>
        <v>329.99884731670448</v>
      </c>
      <c r="AJ7" s="102">
        <v>0</v>
      </c>
      <c r="AK7" s="104">
        <f t="shared" si="22"/>
        <v>163.8458</v>
      </c>
      <c r="AL7" s="105">
        <f t="shared" si="23"/>
        <v>2019.7653526832942</v>
      </c>
      <c r="AM7" s="106"/>
      <c r="AN7" s="107">
        <f t="shared" si="7"/>
        <v>1229.2385000000002</v>
      </c>
      <c r="AO7" s="108">
        <f t="shared" si="8"/>
        <v>123.09</v>
      </c>
      <c r="AP7" s="108">
        <f t="shared" si="9"/>
        <v>465.05050000000028</v>
      </c>
      <c r="AQ7" s="108">
        <f t="shared" si="24"/>
        <v>215.41750000000002</v>
      </c>
      <c r="AR7" s="108">
        <f t="shared" si="25"/>
        <v>300</v>
      </c>
      <c r="AS7" s="108">
        <f t="array" ref="AS7">_xlfn.IFS(S7=0,AL7,S7&lt;0,AL7/-S7,S7&gt;0,AL7/S7)</f>
        <v>100.98826763416471</v>
      </c>
      <c r="AT7" s="103">
        <f t="shared" si="27"/>
        <v>8.2155145347436398E-2</v>
      </c>
      <c r="AU7" s="103">
        <f t="shared" si="28"/>
        <v>0.82044250251169637</v>
      </c>
      <c r="AV7" s="109"/>
      <c r="AW7" s="104">
        <f t="shared" si="12"/>
        <v>55745.523734058923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759</v>
      </c>
      <c r="F8" s="420">
        <v>70</v>
      </c>
      <c r="G8" s="420">
        <v>12</v>
      </c>
      <c r="H8" s="420">
        <v>677</v>
      </c>
      <c r="I8" s="101">
        <v>123.09</v>
      </c>
      <c r="J8" s="101">
        <f t="shared" si="0"/>
        <v>93425.31</v>
      </c>
      <c r="K8" s="98">
        <v>42</v>
      </c>
      <c r="L8" s="98">
        <v>99</v>
      </c>
      <c r="M8" s="98">
        <v>1202</v>
      </c>
      <c r="N8" s="98">
        <v>64</v>
      </c>
      <c r="O8" s="189">
        <f t="shared" si="1"/>
        <v>14.142857142857142</v>
      </c>
      <c r="P8" s="101">
        <f t="shared" si="26"/>
        <v>7.8571428571428568</v>
      </c>
      <c r="Q8" s="102">
        <v>57</v>
      </c>
      <c r="R8" s="102">
        <v>-2</v>
      </c>
      <c r="S8" s="101">
        <f t="shared" si="14"/>
        <v>55</v>
      </c>
      <c r="T8" s="102">
        <v>46275.26</v>
      </c>
      <c r="U8" s="102">
        <v>-1563</v>
      </c>
      <c r="V8" s="101">
        <f t="shared" si="15"/>
        <v>44712.26</v>
      </c>
      <c r="W8" s="102">
        <v>69801.98</v>
      </c>
      <c r="X8" s="102">
        <v>-2444</v>
      </c>
      <c r="Y8" s="101">
        <f t="shared" si="16"/>
        <v>67357.98</v>
      </c>
      <c r="Z8" s="101">
        <f t="shared" si="17"/>
        <v>76158.720000000001</v>
      </c>
      <c r="AA8" s="103">
        <f t="shared" si="18"/>
        <v>5.1218448221686738E-2</v>
      </c>
      <c r="AB8" s="101">
        <f t="shared" si="19"/>
        <v>6769.95</v>
      </c>
      <c r="AC8" s="102">
        <v>25324.639999999985</v>
      </c>
      <c r="AD8" s="103">
        <f t="shared" si="20"/>
        <v>0.37597089461411975</v>
      </c>
      <c r="AE8" s="102">
        <v>6325.1500000000024</v>
      </c>
      <c r="AF8" s="102">
        <v>6000</v>
      </c>
      <c r="AG8" s="102"/>
      <c r="AH8" s="102"/>
      <c r="AI8" s="136">
        <f t="shared" si="21"/>
        <v>453.16271730914588</v>
      </c>
      <c r="AJ8" s="102">
        <v>0</v>
      </c>
      <c r="AK8" s="104">
        <f t="shared" si="22"/>
        <v>447.12260000000003</v>
      </c>
      <c r="AL8" s="105">
        <f t="shared" si="23"/>
        <v>22037.954682690866</v>
      </c>
      <c r="AM8" s="106"/>
      <c r="AN8" s="107">
        <f t="shared" si="7"/>
        <v>1224.6905454545454</v>
      </c>
      <c r="AO8" s="108">
        <f t="shared" si="8"/>
        <v>123.09</v>
      </c>
      <c r="AP8" s="108">
        <f t="shared" si="9"/>
        <v>460.44799999999975</v>
      </c>
      <c r="AQ8" s="108">
        <f t="shared" si="24"/>
        <v>110.96754385964917</v>
      </c>
      <c r="AR8" s="108">
        <f t="shared" si="25"/>
        <v>105.26315789473684</v>
      </c>
      <c r="AS8" s="108">
        <f t="array" ref="AS8">_xlfn.IFS(S8=0,AL8,S8&lt;0,AL8/-S8,S8&gt;0,AL8/S8)</f>
        <v>400.69008513983391</v>
      </c>
      <c r="AT8" s="103">
        <f t="shared" si="27"/>
        <v>0.32717659708160585</v>
      </c>
      <c r="AU8" s="103">
        <f t="shared" si="28"/>
        <v>3.2552610702724341</v>
      </c>
      <c r="AV8" s="109"/>
      <c r="AW8" s="104">
        <f t="shared" si="12"/>
        <v>304123.77462113393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62</v>
      </c>
      <c r="F9" s="420">
        <v>41</v>
      </c>
      <c r="G9" s="420">
        <v>9</v>
      </c>
      <c r="H9" s="420">
        <v>12</v>
      </c>
      <c r="I9" s="101">
        <v>169.89</v>
      </c>
      <c r="J9" s="101">
        <f t="shared" si="0"/>
        <v>10533.179999999998</v>
      </c>
      <c r="K9" s="98">
        <v>19</v>
      </c>
      <c r="L9" s="98">
        <v>44</v>
      </c>
      <c r="M9" s="98">
        <v>1488</v>
      </c>
      <c r="N9" s="98">
        <v>71</v>
      </c>
      <c r="O9" s="189">
        <f t="shared" si="1"/>
        <v>6.2857142857142856</v>
      </c>
      <c r="P9" s="101">
        <f t="shared" si="26"/>
        <v>4.1428571428571432</v>
      </c>
      <c r="Q9" s="102">
        <v>30</v>
      </c>
      <c r="R9" s="102">
        <v>-1</v>
      </c>
      <c r="S9" s="101">
        <f t="shared" si="14"/>
        <v>29</v>
      </c>
      <c r="T9" s="102">
        <v>28776.809999999998</v>
      </c>
      <c r="U9" s="102">
        <v>-828</v>
      </c>
      <c r="V9" s="101">
        <f t="shared" si="15"/>
        <v>27948.809999999998</v>
      </c>
      <c r="W9" s="102">
        <v>43547.1</v>
      </c>
      <c r="X9" s="102">
        <v>-1286</v>
      </c>
      <c r="Y9" s="101">
        <f t="shared" si="16"/>
        <v>42261.1</v>
      </c>
      <c r="Z9" s="101">
        <f t="shared" si="17"/>
        <v>46485.120000000003</v>
      </c>
      <c r="AA9" s="103">
        <f t="shared" si="18"/>
        <v>3.2134989234260371E-2</v>
      </c>
      <c r="AB9" s="101">
        <f t="shared" si="19"/>
        <v>4926.8099999999995</v>
      </c>
      <c r="AC9" s="102">
        <v>15968.039999999999</v>
      </c>
      <c r="AD9" s="103">
        <f t="shared" si="20"/>
        <v>0.37784250764887806</v>
      </c>
      <c r="AE9" s="102">
        <v>4273.32</v>
      </c>
      <c r="AF9" s="102">
        <v>0</v>
      </c>
      <c r="AG9" s="102"/>
      <c r="AH9" s="102"/>
      <c r="AI9" s="136">
        <f t="shared" si="21"/>
        <v>8.0324263038548747</v>
      </c>
      <c r="AJ9" s="102">
        <v>0</v>
      </c>
      <c r="AK9" s="104">
        <f t="shared" si="22"/>
        <v>279.48809999999997</v>
      </c>
      <c r="AL9" s="105">
        <f t="shared" si="23"/>
        <v>16805.409473696145</v>
      </c>
      <c r="AM9" s="106"/>
      <c r="AN9" s="107">
        <f t="shared" si="7"/>
        <v>1457.2793103448275</v>
      </c>
      <c r="AO9" s="108">
        <f t="shared" si="8"/>
        <v>169.89</v>
      </c>
      <c r="AP9" s="108">
        <f t="shared" si="9"/>
        <v>550.6220689655172</v>
      </c>
      <c r="AQ9" s="108">
        <f t="shared" si="24"/>
        <v>142.44399999999999</v>
      </c>
      <c r="AR9" s="108">
        <f t="shared" si="25"/>
        <v>0</v>
      </c>
      <c r="AS9" s="108">
        <f t="array" ref="AS9">_xlfn.IFS(S9=0,AL9,S9&lt;0,AL9/-S9,S9&gt;0,AL9/S9)</f>
        <v>579.49687840331535</v>
      </c>
      <c r="AT9" s="103">
        <f t="shared" si="27"/>
        <v>0.39765669785443697</v>
      </c>
      <c r="AU9" s="103">
        <f t="shared" si="28"/>
        <v>3.4110122926794713</v>
      </c>
      <c r="AV9" s="109"/>
      <c r="AW9" s="104">
        <f t="shared" si="12"/>
        <v>35928.806461005552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18</v>
      </c>
      <c r="F10" s="420">
        <v>8</v>
      </c>
      <c r="G10" s="420">
        <v>1</v>
      </c>
      <c r="H10" s="420">
        <v>9</v>
      </c>
      <c r="I10" s="101">
        <v>169.89</v>
      </c>
      <c r="J10" s="101">
        <f t="shared" si="0"/>
        <v>3058.0199999999995</v>
      </c>
      <c r="K10" s="98">
        <v>36</v>
      </c>
      <c r="L10" s="98">
        <v>10</v>
      </c>
      <c r="M10" s="98">
        <v>1074</v>
      </c>
      <c r="N10" s="98">
        <v>50</v>
      </c>
      <c r="O10" s="189">
        <f t="shared" si="1"/>
        <v>1.4285714285714286</v>
      </c>
      <c r="P10" s="101">
        <f t="shared" si="26"/>
        <v>0.5714285714285714</v>
      </c>
      <c r="Q10" s="102">
        <v>4</v>
      </c>
      <c r="R10" s="102">
        <v>0</v>
      </c>
      <c r="S10" s="101">
        <f t="shared" si="14"/>
        <v>4</v>
      </c>
      <c r="T10" s="102">
        <v>2987.8</v>
      </c>
      <c r="U10" s="102">
        <v>0</v>
      </c>
      <c r="V10" s="101">
        <f t="shared" si="15"/>
        <v>2987.8</v>
      </c>
      <c r="W10" s="102">
        <v>4359.8900000000003</v>
      </c>
      <c r="X10" s="102">
        <v>0</v>
      </c>
      <c r="Y10" s="101">
        <f t="shared" si="16"/>
        <v>4359.8900000000003</v>
      </c>
      <c r="Z10" s="101">
        <f t="shared" si="17"/>
        <v>5370</v>
      </c>
      <c r="AA10" s="103">
        <f t="shared" si="18"/>
        <v>3.3152241236635931E-3</v>
      </c>
      <c r="AB10" s="101">
        <f t="shared" si="19"/>
        <v>679.56</v>
      </c>
      <c r="AC10" s="102">
        <v>1656.7900000000004</v>
      </c>
      <c r="AD10" s="103">
        <f t="shared" si="20"/>
        <v>0.38000729376199865</v>
      </c>
      <c r="AE10" s="102">
        <v>645.71999999999991</v>
      </c>
      <c r="AF10" s="102">
        <v>0</v>
      </c>
      <c r="AG10" s="102"/>
      <c r="AH10" s="102"/>
      <c r="AI10" s="136">
        <f t="shared" si="21"/>
        <v>6.0243197278911556</v>
      </c>
      <c r="AJ10" s="102">
        <v>0</v>
      </c>
      <c r="AK10" s="104">
        <f t="shared" si="22"/>
        <v>29.878000000000004</v>
      </c>
      <c r="AL10" s="105">
        <f t="shared" si="23"/>
        <v>1341.917680272109</v>
      </c>
      <c r="AM10" s="106"/>
      <c r="AN10" s="107">
        <f t="shared" si="7"/>
        <v>1089.9725000000001</v>
      </c>
      <c r="AO10" s="108">
        <f t="shared" si="8"/>
        <v>169.89</v>
      </c>
      <c r="AP10" s="108">
        <f t="shared" si="9"/>
        <v>414.1975000000001</v>
      </c>
      <c r="AQ10" s="108">
        <f t="shared" si="24"/>
        <v>161.42999999999998</v>
      </c>
      <c r="AR10" s="108">
        <f t="shared" si="25"/>
        <v>0</v>
      </c>
      <c r="AS10" s="108">
        <f t="array" ref="AS10">_xlfn.IFS(S10=0,AL10,S10&lt;0,AL10/-S10,S10&gt;0,AL10/S10)</f>
        <v>335.47942006802725</v>
      </c>
      <c r="AT10" s="103">
        <f t="shared" si="27"/>
        <v>0.30778704973568344</v>
      </c>
      <c r="AU10" s="103">
        <f t="shared" si="28"/>
        <v>1.9746860914004785</v>
      </c>
      <c r="AV10" s="109"/>
      <c r="AW10" s="104">
        <f t="shared" si="12"/>
        <v>6038.6295612244903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16</v>
      </c>
      <c r="F11" s="420">
        <v>6</v>
      </c>
      <c r="G11" s="420">
        <v>2</v>
      </c>
      <c r="H11" s="420">
        <v>8</v>
      </c>
      <c r="I11" s="101">
        <v>169.89</v>
      </c>
      <c r="J11" s="101">
        <f t="shared" si="0"/>
        <v>2718.24</v>
      </c>
      <c r="K11" s="98">
        <v>26</v>
      </c>
      <c r="L11" s="98">
        <v>8</v>
      </c>
      <c r="M11" s="98">
        <v>1022</v>
      </c>
      <c r="N11" s="98">
        <v>67</v>
      </c>
      <c r="O11" s="189">
        <f t="shared" si="1"/>
        <v>1.1428571428571428</v>
      </c>
      <c r="P11" s="101">
        <f t="shared" si="26"/>
        <v>0.8571428571428571</v>
      </c>
      <c r="Q11" s="102">
        <v>6</v>
      </c>
      <c r="R11" s="102">
        <v>0</v>
      </c>
      <c r="S11" s="101">
        <f t="shared" si="14"/>
        <v>6</v>
      </c>
      <c r="T11" s="102">
        <v>4221.92</v>
      </c>
      <c r="U11" s="102">
        <v>0</v>
      </c>
      <c r="V11" s="101">
        <f t="shared" si="15"/>
        <v>4221.92</v>
      </c>
      <c r="W11" s="102">
        <v>6215.46</v>
      </c>
      <c r="X11" s="102">
        <v>0</v>
      </c>
      <c r="Y11" s="101">
        <f t="shared" si="16"/>
        <v>6215.46</v>
      </c>
      <c r="Z11" s="101">
        <f t="shared" si="17"/>
        <v>5477.92</v>
      </c>
      <c r="AA11" s="103">
        <f t="shared" si="18"/>
        <v>4.7261841311744364E-3</v>
      </c>
      <c r="AB11" s="101">
        <f t="shared" si="19"/>
        <v>1019.3399999999999</v>
      </c>
      <c r="AC11" s="102">
        <v>2328.5300000000002</v>
      </c>
      <c r="AD11" s="103">
        <f t="shared" si="20"/>
        <v>0.37463518388019557</v>
      </c>
      <c r="AE11" s="102">
        <v>983.2399999999999</v>
      </c>
      <c r="AF11" s="102">
        <v>0</v>
      </c>
      <c r="AG11" s="102"/>
      <c r="AH11" s="102"/>
      <c r="AI11" s="136">
        <f t="shared" si="21"/>
        <v>5.3549508692365837</v>
      </c>
      <c r="AJ11" s="102">
        <v>0</v>
      </c>
      <c r="AK11" s="104">
        <f t="shared" si="22"/>
        <v>42.219200000000001</v>
      </c>
      <c r="AL11" s="105">
        <f t="shared" si="23"/>
        <v>1836.7758491307634</v>
      </c>
      <c r="AM11" s="106"/>
      <c r="AN11" s="107">
        <f t="shared" si="7"/>
        <v>1035.9100000000001</v>
      </c>
      <c r="AO11" s="108">
        <f t="shared" si="8"/>
        <v>169.89</v>
      </c>
      <c r="AP11" s="108">
        <f t="shared" si="9"/>
        <v>388.08833333333337</v>
      </c>
      <c r="AQ11" s="108">
        <f t="shared" si="24"/>
        <v>163.87333333333331</v>
      </c>
      <c r="AR11" s="108">
        <f t="shared" si="25"/>
        <v>0</v>
      </c>
      <c r="AS11" s="108">
        <f t="array" ref="AS11">_xlfn.IFS(S11=0,AL11,S11&lt;0,AL11/-S11,S11&gt;0,AL11/S11)</f>
        <v>306.12930818846058</v>
      </c>
      <c r="AT11" s="103">
        <f t="shared" si="27"/>
        <v>0.29551728257132431</v>
      </c>
      <c r="AU11" s="103">
        <f t="shared" si="28"/>
        <v>1.8019265889014104</v>
      </c>
      <c r="AV11" s="109"/>
      <c r="AW11" s="104">
        <f t="shared" si="12"/>
        <v>4898.0689310153693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2</v>
      </c>
      <c r="F12" s="420">
        <v>1</v>
      </c>
      <c r="G12" s="420">
        <v>0</v>
      </c>
      <c r="H12" s="420">
        <v>1</v>
      </c>
      <c r="I12" s="101">
        <v>169.89</v>
      </c>
      <c r="J12" s="101">
        <f t="shared" si="0"/>
        <v>339.78</v>
      </c>
      <c r="K12" s="98">
        <v>12</v>
      </c>
      <c r="L12" s="98">
        <v>2</v>
      </c>
      <c r="M12" s="98">
        <v>1055</v>
      </c>
      <c r="N12" s="98">
        <v>100</v>
      </c>
      <c r="O12" s="189">
        <f t="shared" si="1"/>
        <v>0.2857142857142857</v>
      </c>
      <c r="P12" s="101">
        <f t="shared" si="26"/>
        <v>0.2857142857142857</v>
      </c>
      <c r="Q12" s="102">
        <v>2</v>
      </c>
      <c r="R12" s="102">
        <v>0</v>
      </c>
      <c r="S12" s="101">
        <f t="shared" si="14"/>
        <v>2</v>
      </c>
      <c r="T12" s="102">
        <v>1394</v>
      </c>
      <c r="U12" s="102">
        <v>0</v>
      </c>
      <c r="V12" s="101">
        <f t="shared" si="15"/>
        <v>1394</v>
      </c>
      <c r="W12" s="102">
        <v>2110</v>
      </c>
      <c r="X12" s="102">
        <v>0</v>
      </c>
      <c r="Y12" s="101">
        <f t="shared" si="16"/>
        <v>2110</v>
      </c>
      <c r="Z12" s="101">
        <f t="shared" si="17"/>
        <v>2110</v>
      </c>
      <c r="AA12" s="103">
        <f t="shared" si="18"/>
        <v>1.6044264651012251E-3</v>
      </c>
      <c r="AB12" s="101">
        <f t="shared" si="19"/>
        <v>339.78</v>
      </c>
      <c r="AC12" s="102">
        <v>805.71</v>
      </c>
      <c r="AD12" s="103">
        <f t="shared" si="20"/>
        <v>0.38185308056872042</v>
      </c>
      <c r="AE12" s="102">
        <v>273.22000000000003</v>
      </c>
      <c r="AF12" s="102">
        <v>0</v>
      </c>
      <c r="AG12" s="102"/>
      <c r="AH12" s="102"/>
      <c r="AI12" s="136">
        <f t="shared" si="21"/>
        <v>0.66936885865457296</v>
      </c>
      <c r="AJ12" s="102">
        <v>0</v>
      </c>
      <c r="AK12" s="104">
        <f t="shared" si="22"/>
        <v>13.94</v>
      </c>
      <c r="AL12" s="105">
        <f t="shared" si="23"/>
        <v>676.68063114134532</v>
      </c>
      <c r="AM12" s="106"/>
      <c r="AN12" s="107">
        <f t="shared" si="7"/>
        <v>1055</v>
      </c>
      <c r="AO12" s="108">
        <f t="shared" si="8"/>
        <v>169.89</v>
      </c>
      <c r="AP12" s="108">
        <f t="shared" si="9"/>
        <v>402.85500000000002</v>
      </c>
      <c r="AQ12" s="108">
        <f t="shared" si="24"/>
        <v>136.61000000000001</v>
      </c>
      <c r="AR12" s="108">
        <f t="shared" si="25"/>
        <v>0</v>
      </c>
      <c r="AS12" s="108">
        <f t="array" ref="AS12">_xlfn.IFS(S12=0,AL12,S12&lt;0,AL12/-S12,S12&gt;0,AL12/S12)</f>
        <v>338.34031557067266</v>
      </c>
      <c r="AT12" s="103">
        <f t="shared" si="27"/>
        <v>0.32070172092006888</v>
      </c>
      <c r="AU12" s="103">
        <f t="shared" si="28"/>
        <v>1.9915257847470287</v>
      </c>
      <c r="AV12" s="109"/>
      <c r="AW12" s="104">
        <f t="shared" si="12"/>
        <v>676.68063114134532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420">
        <v>0</v>
      </c>
      <c r="G13" s="420">
        <v>0</v>
      </c>
      <c r="H13" s="420">
        <v>0</v>
      </c>
      <c r="I13" s="101">
        <v>169.89</v>
      </c>
      <c r="J13" s="101">
        <f t="shared" si="0"/>
        <v>0</v>
      </c>
      <c r="K13" s="98">
        <v>7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6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0</v>
      </c>
      <c r="AL13" s="105">
        <f t="shared" si="23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4"/>
        <v>0</v>
      </c>
      <c r="AR13" s="108">
        <f t="shared" si="25"/>
        <v>0</v>
      </c>
      <c r="AS13" s="108">
        <f t="array" ref="AS13">_xlfn.IFS(S13=0,AL13,S13&lt;0,AL13/-S13,S13&gt;0,AL13/S13)</f>
        <v>0</v>
      </c>
      <c r="AT13" s="103">
        <f t="shared" si="27"/>
        <v>0</v>
      </c>
      <c r="AU13" s="103">
        <f t="shared" si="28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33</v>
      </c>
      <c r="F14" s="420">
        <v>3</v>
      </c>
      <c r="G14" s="420">
        <v>3</v>
      </c>
      <c r="H14" s="420">
        <v>27</v>
      </c>
      <c r="I14" s="101">
        <v>169.89</v>
      </c>
      <c r="J14" s="101">
        <f t="shared" si="0"/>
        <v>5606.37</v>
      </c>
      <c r="K14" s="98">
        <v>47</v>
      </c>
      <c r="L14" s="98">
        <v>7</v>
      </c>
      <c r="M14" s="98">
        <v>1120</v>
      </c>
      <c r="N14" s="98">
        <v>50</v>
      </c>
      <c r="O14" s="189">
        <f t="shared" si="1"/>
        <v>1</v>
      </c>
      <c r="P14" s="101">
        <f t="shared" si="26"/>
        <v>1</v>
      </c>
      <c r="Q14" s="102">
        <v>8</v>
      </c>
      <c r="R14" s="102">
        <v>-1</v>
      </c>
      <c r="S14" s="101">
        <f t="shared" si="14"/>
        <v>7</v>
      </c>
      <c r="T14" s="102">
        <v>5881</v>
      </c>
      <c r="U14" s="102">
        <v>-813</v>
      </c>
      <c r="V14" s="101">
        <f t="shared" si="15"/>
        <v>5068</v>
      </c>
      <c r="W14" s="102">
        <v>8960</v>
      </c>
      <c r="X14" s="102">
        <v>-1232</v>
      </c>
      <c r="Y14" s="101">
        <f t="shared" si="16"/>
        <v>7728</v>
      </c>
      <c r="Z14" s="101">
        <f t="shared" si="17"/>
        <v>3920</v>
      </c>
      <c r="AA14" s="103">
        <f t="shared" si="18"/>
        <v>5.8763069773944401E-3</v>
      </c>
      <c r="AB14" s="101">
        <f t="shared" si="19"/>
        <v>1189.23</v>
      </c>
      <c r="AC14" s="102">
        <v>2906.0999999999995</v>
      </c>
      <c r="AD14" s="103">
        <f t="shared" si="20"/>
        <v>0.37604813664596265</v>
      </c>
      <c r="AE14" s="102">
        <v>1080.52</v>
      </c>
      <c r="AF14" s="102">
        <v>0</v>
      </c>
      <c r="AG14" s="102"/>
      <c r="AH14" s="102"/>
      <c r="AI14" s="136">
        <f t="shared" si="21"/>
        <v>18.072959183673468</v>
      </c>
      <c r="AJ14" s="102">
        <v>0</v>
      </c>
      <c r="AK14" s="104">
        <f t="shared" si="22"/>
        <v>50.68</v>
      </c>
      <c r="AL14" s="105">
        <f t="shared" si="23"/>
        <v>2483.3970408163277</v>
      </c>
      <c r="AM14" s="106"/>
      <c r="AN14" s="107">
        <f t="shared" si="7"/>
        <v>1104</v>
      </c>
      <c r="AO14" s="108">
        <f t="shared" si="8"/>
        <v>169.89</v>
      </c>
      <c r="AP14" s="108">
        <f t="shared" si="9"/>
        <v>415.15714285714279</v>
      </c>
      <c r="AQ14" s="108">
        <f t="shared" si="24"/>
        <v>135.065</v>
      </c>
      <c r="AR14" s="108">
        <f t="shared" si="25"/>
        <v>0</v>
      </c>
      <c r="AS14" s="108">
        <f t="array" ref="AS14">_xlfn.IFS(S14=0,AL14,S14&lt;0,AL14/-S14,S14&gt;0,AL14/S14)</f>
        <v>354.77100583090396</v>
      </c>
      <c r="AT14" s="103">
        <f t="shared" si="27"/>
        <v>0.32135054875987679</v>
      </c>
      <c r="AU14" s="103">
        <f t="shared" si="28"/>
        <v>2.0882394833769142</v>
      </c>
      <c r="AV14" s="109"/>
      <c r="AW14" s="104">
        <f t="shared" si="12"/>
        <v>11707.443192419831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9</v>
      </c>
      <c r="F15" s="420">
        <v>5</v>
      </c>
      <c r="G15" s="420">
        <v>4</v>
      </c>
      <c r="H15" s="420">
        <v>0</v>
      </c>
      <c r="I15" s="101">
        <v>169.89</v>
      </c>
      <c r="J15" s="101">
        <f t="shared" si="0"/>
        <v>1529.0099999999998</v>
      </c>
      <c r="K15" s="98">
        <v>14</v>
      </c>
      <c r="L15" s="98">
        <v>7</v>
      </c>
      <c r="M15" s="98">
        <v>1064</v>
      </c>
      <c r="N15" s="98">
        <v>100</v>
      </c>
      <c r="O15" s="189">
        <f t="shared" si="1"/>
        <v>1</v>
      </c>
      <c r="P15" s="101">
        <f t="shared" si="26"/>
        <v>0.7142857142857143</v>
      </c>
      <c r="Q15" s="102">
        <v>5</v>
      </c>
      <c r="R15" s="102">
        <v>0</v>
      </c>
      <c r="S15" s="101">
        <f t="shared" si="14"/>
        <v>5</v>
      </c>
      <c r="T15" s="102">
        <v>3702.57</v>
      </c>
      <c r="U15" s="102">
        <v>0</v>
      </c>
      <c r="V15" s="101">
        <f t="shared" si="15"/>
        <v>3702.57</v>
      </c>
      <c r="W15" s="102">
        <v>5431.91</v>
      </c>
      <c r="X15" s="102">
        <v>0</v>
      </c>
      <c r="Y15" s="101">
        <f t="shared" si="16"/>
        <v>5431.91</v>
      </c>
      <c r="Z15" s="101">
        <f t="shared" si="17"/>
        <v>7448</v>
      </c>
      <c r="AA15" s="103">
        <f t="shared" si="18"/>
        <v>4.1303792227715616E-3</v>
      </c>
      <c r="AB15" s="101">
        <f t="shared" si="19"/>
        <v>849.44999999999993</v>
      </c>
      <c r="AC15" s="102">
        <v>2062.9299999999998</v>
      </c>
      <c r="AD15" s="103">
        <f t="shared" si="20"/>
        <v>0.37977985644092038</v>
      </c>
      <c r="AE15" s="102">
        <v>1066.53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37.025700000000001</v>
      </c>
      <c r="AL15" s="105">
        <f t="shared" si="23"/>
        <v>1415.9743000000003</v>
      </c>
      <c r="AM15" s="106"/>
      <c r="AN15" s="107">
        <f t="shared" si="7"/>
        <v>1086.3820000000001</v>
      </c>
      <c r="AO15" s="108">
        <f t="shared" si="8"/>
        <v>169.89</v>
      </c>
      <c r="AP15" s="108">
        <f t="shared" si="9"/>
        <v>412.58599999999996</v>
      </c>
      <c r="AQ15" s="108">
        <f t="shared" si="24"/>
        <v>213.30599999999998</v>
      </c>
      <c r="AR15" s="108">
        <f t="shared" si="25"/>
        <v>0</v>
      </c>
      <c r="AS15" s="108">
        <f t="array" ref="AS15">_xlfn.IFS(S15=0,AL15,S15&lt;0,AL15/-S15,S15&gt;0,AL15/S15)</f>
        <v>283.19486000000006</v>
      </c>
      <c r="AT15" s="103">
        <f t="shared" si="27"/>
        <v>0.26067705466401325</v>
      </c>
      <c r="AU15" s="103">
        <f t="shared" si="28"/>
        <v>1.6669307198775682</v>
      </c>
      <c r="AV15" s="109"/>
      <c r="AW15" s="104">
        <f t="shared" si="12"/>
        <v>2548.7537400000006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148</v>
      </c>
      <c r="F16" s="420">
        <v>33</v>
      </c>
      <c r="G16" s="420">
        <v>9</v>
      </c>
      <c r="H16" s="420">
        <v>106</v>
      </c>
      <c r="I16" s="101">
        <v>169.89</v>
      </c>
      <c r="J16" s="101">
        <f t="shared" si="0"/>
        <v>25143.719999999998</v>
      </c>
      <c r="K16" s="98">
        <v>5</v>
      </c>
      <c r="L16" s="98">
        <v>41</v>
      </c>
      <c r="M16" s="98">
        <v>1340</v>
      </c>
      <c r="N16" s="98">
        <v>47</v>
      </c>
      <c r="O16" s="189">
        <f t="shared" si="1"/>
        <v>5.8571428571428568</v>
      </c>
      <c r="P16" s="101">
        <f t="shared" si="26"/>
        <v>5.2857142857142856</v>
      </c>
      <c r="Q16" s="102">
        <v>37</v>
      </c>
      <c r="R16" s="102">
        <v>0</v>
      </c>
      <c r="S16" s="101">
        <f t="shared" si="14"/>
        <v>37</v>
      </c>
      <c r="T16" s="102">
        <v>33126.51</v>
      </c>
      <c r="U16" s="102">
        <v>0</v>
      </c>
      <c r="V16" s="101">
        <f t="shared" si="15"/>
        <v>33126.51</v>
      </c>
      <c r="W16" s="102">
        <v>47735.9</v>
      </c>
      <c r="X16" s="102">
        <v>0</v>
      </c>
      <c r="Y16" s="101">
        <f t="shared" si="16"/>
        <v>47735.9</v>
      </c>
      <c r="Z16" s="101">
        <f t="shared" si="17"/>
        <v>25821.8</v>
      </c>
      <c r="AA16" s="103">
        <f t="shared" si="18"/>
        <v>3.6297981656599802E-2</v>
      </c>
      <c r="AB16" s="101">
        <f t="shared" si="19"/>
        <v>6285.9299999999994</v>
      </c>
      <c r="AC16" s="102">
        <v>18021.320000000003</v>
      </c>
      <c r="AD16" s="103">
        <f t="shared" si="20"/>
        <v>0.37752132043179248</v>
      </c>
      <c r="AE16" s="102">
        <v>4722.7900000000018</v>
      </c>
      <c r="AF16" s="102">
        <v>0</v>
      </c>
      <c r="AG16" s="102"/>
      <c r="AH16" s="102"/>
      <c r="AI16" s="136">
        <f t="shared" si="21"/>
        <v>70.95309901738473</v>
      </c>
      <c r="AJ16" s="102">
        <v>0</v>
      </c>
      <c r="AK16" s="104">
        <f t="shared" si="22"/>
        <v>331.26510000000002</v>
      </c>
      <c r="AL16" s="105">
        <f t="shared" si="23"/>
        <v>18303.641800982612</v>
      </c>
      <c r="AM16" s="106"/>
      <c r="AN16" s="107">
        <f t="shared" si="7"/>
        <v>1290.1594594594594</v>
      </c>
      <c r="AO16" s="108">
        <f t="shared" si="8"/>
        <v>169.89</v>
      </c>
      <c r="AP16" s="108">
        <f t="shared" si="9"/>
        <v>487.06270270270278</v>
      </c>
      <c r="AQ16" s="108">
        <f t="shared" si="24"/>
        <v>127.64297297297303</v>
      </c>
      <c r="AR16" s="108">
        <f t="shared" si="25"/>
        <v>0</v>
      </c>
      <c r="AS16" s="108">
        <f t="array" ref="AS16">_xlfn.IFS(S16=0,AL16,S16&lt;0,AL16/-S16,S16&gt;0,AL16/S16)</f>
        <v>494.69302164817873</v>
      </c>
      <c r="AT16" s="103">
        <f t="shared" si="27"/>
        <v>0.3834355652869772</v>
      </c>
      <c r="AU16" s="103">
        <f t="shared" si="28"/>
        <v>2.911843084632284</v>
      </c>
      <c r="AV16" s="109"/>
      <c r="AW16" s="104">
        <f t="shared" si="12"/>
        <v>73214.567203930448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151</v>
      </c>
      <c r="F17" s="420">
        <v>21</v>
      </c>
      <c r="G17" s="420">
        <v>4</v>
      </c>
      <c r="H17" s="420">
        <v>126</v>
      </c>
      <c r="I17" s="101">
        <v>169.89</v>
      </c>
      <c r="J17" s="101">
        <f t="shared" si="0"/>
        <v>25653.39</v>
      </c>
      <c r="K17" s="98">
        <v>5</v>
      </c>
      <c r="L17" s="98">
        <v>17</v>
      </c>
      <c r="M17" s="98">
        <v>1337</v>
      </c>
      <c r="N17" s="98">
        <v>60</v>
      </c>
      <c r="O17" s="189">
        <f t="shared" si="1"/>
        <v>2.4285714285714284</v>
      </c>
      <c r="P17" s="101">
        <f t="shared" si="26"/>
        <v>3.4285714285714284</v>
      </c>
      <c r="Q17" s="102">
        <v>26</v>
      </c>
      <c r="R17" s="102">
        <v>-2</v>
      </c>
      <c r="S17" s="101">
        <f t="shared" si="14"/>
        <v>24</v>
      </c>
      <c r="T17" s="102">
        <v>22242.240000000002</v>
      </c>
      <c r="U17" s="102">
        <v>-1672</v>
      </c>
      <c r="V17" s="101">
        <f t="shared" si="15"/>
        <v>20570.240000000002</v>
      </c>
      <c r="W17" s="102">
        <v>33506.93</v>
      </c>
      <c r="X17" s="102">
        <v>-2511</v>
      </c>
      <c r="Y17" s="101">
        <f t="shared" si="16"/>
        <v>30995.93</v>
      </c>
      <c r="Z17" s="101">
        <f t="shared" si="17"/>
        <v>13637.4</v>
      </c>
      <c r="AA17" s="103">
        <f t="shared" si="18"/>
        <v>2.3569047584087687E-2</v>
      </c>
      <c r="AB17" s="101">
        <f t="shared" si="19"/>
        <v>4077.3599999999997</v>
      </c>
      <c r="AC17" s="102">
        <v>11674.260000000002</v>
      </c>
      <c r="AD17" s="103">
        <f t="shared" si="20"/>
        <v>0.3766384812457636</v>
      </c>
      <c r="AE17" s="102">
        <v>3759.4800000000014</v>
      </c>
      <c r="AF17" s="102">
        <v>4000</v>
      </c>
      <c r="AG17" s="102"/>
      <c r="AH17" s="102"/>
      <c r="AI17" s="136">
        <f t="shared" si="21"/>
        <v>84.340476190476181</v>
      </c>
      <c r="AJ17" s="102">
        <v>0</v>
      </c>
      <c r="AK17" s="104">
        <f t="shared" si="22"/>
        <v>205.70240000000001</v>
      </c>
      <c r="AL17" s="105">
        <f t="shared" si="23"/>
        <v>7194.7871238095204</v>
      </c>
      <c r="AM17" s="106"/>
      <c r="AN17" s="107">
        <f t="shared" si="7"/>
        <v>1291.4970833333334</v>
      </c>
      <c r="AO17" s="108">
        <f t="shared" si="8"/>
        <v>169.89</v>
      </c>
      <c r="AP17" s="108">
        <f t="shared" si="9"/>
        <v>486.42750000000007</v>
      </c>
      <c r="AQ17" s="108">
        <f t="shared" si="24"/>
        <v>144.59538461538466</v>
      </c>
      <c r="AR17" s="108">
        <f t="shared" si="25"/>
        <v>153.84615384615384</v>
      </c>
      <c r="AS17" s="108">
        <f t="array" ref="AS17">_xlfn.IFS(S17=0,AL17,S17&lt;0,AL17/-S17,S17&gt;0,AL17/S17)</f>
        <v>299.7827968253967</v>
      </c>
      <c r="AT17" s="103">
        <f t="shared" si="27"/>
        <v>0.23212038237954211</v>
      </c>
      <c r="AU17" s="103">
        <f t="shared" si="28"/>
        <v>1.7645699972064084</v>
      </c>
      <c r="AV17" s="109"/>
      <c r="AW17" s="104">
        <f t="shared" si="12"/>
        <v>45267.202320634904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142</v>
      </c>
      <c r="F18" s="420">
        <v>41</v>
      </c>
      <c r="G18" s="420">
        <v>7</v>
      </c>
      <c r="H18" s="420">
        <v>94</v>
      </c>
      <c r="I18" s="101">
        <v>169.89</v>
      </c>
      <c r="J18" s="101">
        <f t="shared" si="0"/>
        <v>24124.379999999997</v>
      </c>
      <c r="K18" s="98">
        <v>15</v>
      </c>
      <c r="L18" s="98">
        <v>59</v>
      </c>
      <c r="M18" s="98">
        <v>1332</v>
      </c>
      <c r="N18" s="98">
        <v>73</v>
      </c>
      <c r="O18" s="189">
        <f t="shared" si="1"/>
        <v>8.4285714285714288</v>
      </c>
      <c r="P18" s="101">
        <f t="shared" si="26"/>
        <v>2.8571428571428572</v>
      </c>
      <c r="Q18" s="102">
        <v>20</v>
      </c>
      <c r="R18" s="102">
        <v>0</v>
      </c>
      <c r="S18" s="101">
        <f t="shared" si="14"/>
        <v>20</v>
      </c>
      <c r="T18" s="102">
        <v>17420.59</v>
      </c>
      <c r="U18" s="102">
        <v>0</v>
      </c>
      <c r="V18" s="101">
        <f t="shared" si="15"/>
        <v>17420.59</v>
      </c>
      <c r="W18" s="102">
        <v>26496.02</v>
      </c>
      <c r="X18" s="102">
        <v>0</v>
      </c>
      <c r="Y18" s="101">
        <f t="shared" si="16"/>
        <v>26496.02</v>
      </c>
      <c r="Z18" s="101">
        <f t="shared" si="17"/>
        <v>57369.24</v>
      </c>
      <c r="AA18" s="103">
        <f t="shared" si="18"/>
        <v>2.01473534160433E-2</v>
      </c>
      <c r="AB18" s="101">
        <f t="shared" si="19"/>
        <v>3397.7999999999997</v>
      </c>
      <c r="AC18" s="102">
        <v>9996.64</v>
      </c>
      <c r="AD18" s="103">
        <f t="shared" si="20"/>
        <v>0.37728836255407411</v>
      </c>
      <c r="AE18" s="102">
        <v>2280.099999999999</v>
      </c>
      <c r="AF18" s="102">
        <v>7000</v>
      </c>
      <c r="AG18" s="102"/>
      <c r="AH18" s="102"/>
      <c r="AI18" s="136">
        <f t="shared" si="21"/>
        <v>62.920672713529854</v>
      </c>
      <c r="AJ18" s="102">
        <v>0</v>
      </c>
      <c r="AK18" s="104">
        <f t="shared" si="22"/>
        <v>174.20590000000001</v>
      </c>
      <c r="AL18" s="105">
        <f t="shared" si="23"/>
        <v>3584.3534272864736</v>
      </c>
      <c r="AM18" s="106"/>
      <c r="AN18" s="107">
        <f t="shared" si="7"/>
        <v>1324.8009999999999</v>
      </c>
      <c r="AO18" s="108">
        <f t="shared" si="8"/>
        <v>169.89</v>
      </c>
      <c r="AP18" s="108">
        <f t="shared" si="9"/>
        <v>499.83199999999999</v>
      </c>
      <c r="AQ18" s="108">
        <f t="shared" si="24"/>
        <v>114.00499999999995</v>
      </c>
      <c r="AR18" s="108">
        <f t="shared" si="25"/>
        <v>350</v>
      </c>
      <c r="AS18" s="108">
        <f t="array" ref="AS18">_xlfn.IFS(S18=0,AL18,S18&lt;0,AL18/-S18,S18&gt;0,AL18/S18)</f>
        <v>179.21767136432368</v>
      </c>
      <c r="AT18" s="103">
        <f t="shared" si="27"/>
        <v>0.13527893726251994</v>
      </c>
      <c r="AU18" s="103">
        <f t="shared" si="28"/>
        <v>1.0549041813192284</v>
      </c>
      <c r="AV18" s="109"/>
      <c r="AW18" s="104">
        <f t="shared" si="12"/>
        <v>25448.909333733962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9</v>
      </c>
      <c r="F19" s="420">
        <v>6</v>
      </c>
      <c r="G19" s="420">
        <v>3</v>
      </c>
      <c r="H19" s="420">
        <v>0</v>
      </c>
      <c r="I19" s="101">
        <v>129.46</v>
      </c>
      <c r="J19" s="101">
        <f t="shared" si="0"/>
        <v>1165.1400000000001</v>
      </c>
      <c r="K19" s="98">
        <v>8</v>
      </c>
      <c r="L19" s="98">
        <v>9</v>
      </c>
      <c r="M19" s="98">
        <v>1380</v>
      </c>
      <c r="N19" s="98">
        <v>100</v>
      </c>
      <c r="O19" s="189">
        <f t="shared" si="1"/>
        <v>1.2857142857142858</v>
      </c>
      <c r="P19" s="101">
        <f t="shared" si="26"/>
        <v>1.8571428571428572</v>
      </c>
      <c r="Q19" s="102">
        <v>13</v>
      </c>
      <c r="R19" s="102">
        <v>0</v>
      </c>
      <c r="S19" s="101">
        <f t="shared" si="14"/>
        <v>13</v>
      </c>
      <c r="T19" s="102">
        <v>11654.79</v>
      </c>
      <c r="U19" s="102">
        <v>0</v>
      </c>
      <c r="V19" s="101">
        <f t="shared" si="15"/>
        <v>11654.79</v>
      </c>
      <c r="W19" s="102">
        <v>17340.099999999999</v>
      </c>
      <c r="X19" s="102">
        <v>0</v>
      </c>
      <c r="Y19" s="101">
        <f t="shared" si="16"/>
        <v>17340.099999999999</v>
      </c>
      <c r="Z19" s="101">
        <f t="shared" si="17"/>
        <v>12420</v>
      </c>
      <c r="AA19" s="103">
        <f t="shared" si="18"/>
        <v>1.3185267937204622E-2</v>
      </c>
      <c r="AB19" s="101">
        <f t="shared" si="19"/>
        <v>1682.98</v>
      </c>
      <c r="AC19" s="102">
        <v>6539.7699999999986</v>
      </c>
      <c r="AD19" s="103">
        <f t="shared" si="20"/>
        <v>0.37714719061597102</v>
      </c>
      <c r="AE19" s="102">
        <v>1075.54</v>
      </c>
      <c r="AF19" s="102">
        <v>0</v>
      </c>
      <c r="AG19" s="102"/>
      <c r="AH19" s="102"/>
      <c r="AI19" s="136">
        <f t="shared" si="21"/>
        <v>0</v>
      </c>
      <c r="AJ19" s="102">
        <v>0</v>
      </c>
      <c r="AK19" s="104">
        <f t="shared" si="22"/>
        <v>116.54790000000001</v>
      </c>
      <c r="AL19" s="105">
        <f t="shared" si="23"/>
        <v>7925.2621000000008</v>
      </c>
      <c r="AM19" s="106"/>
      <c r="AN19" s="107">
        <f t="shared" si="7"/>
        <v>1333.853846153846</v>
      </c>
      <c r="AO19" s="108">
        <f t="shared" si="8"/>
        <v>129.46</v>
      </c>
      <c r="AP19" s="108">
        <f t="shared" si="9"/>
        <v>503.05923076923068</v>
      </c>
      <c r="AQ19" s="108">
        <f t="shared" si="24"/>
        <v>82.733846153846144</v>
      </c>
      <c r="AR19" s="108">
        <f t="shared" si="25"/>
        <v>0</v>
      </c>
      <c r="AS19" s="108">
        <f t="array" ref="AS19">_xlfn.IFS(S19=0,AL19,S19&lt;0,AL19/-S19,S19&gt;0,AL19/S19)</f>
        <v>609.63554615384624</v>
      </c>
      <c r="AT19" s="103">
        <f t="shared" si="27"/>
        <v>0.45704823501594583</v>
      </c>
      <c r="AU19" s="103">
        <f t="shared" si="28"/>
        <v>4.7090649324412652</v>
      </c>
      <c r="AV19" s="109"/>
      <c r="AW19" s="104">
        <f t="shared" si="12"/>
        <v>5486.7199153846159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54</v>
      </c>
      <c r="F20" s="420">
        <v>37</v>
      </c>
      <c r="G20" s="420">
        <v>17</v>
      </c>
      <c r="H20" s="420">
        <v>0</v>
      </c>
      <c r="I20" s="101">
        <v>117.76</v>
      </c>
      <c r="J20" s="101">
        <f t="shared" si="0"/>
        <v>6359.04</v>
      </c>
      <c r="K20" s="98">
        <v>7</v>
      </c>
      <c r="L20" s="98">
        <v>42</v>
      </c>
      <c r="M20" s="98">
        <v>1344</v>
      </c>
      <c r="N20" s="98">
        <v>63</v>
      </c>
      <c r="O20" s="189">
        <f t="shared" si="1"/>
        <v>6</v>
      </c>
      <c r="P20" s="101">
        <f t="shared" si="26"/>
        <v>5</v>
      </c>
      <c r="Q20" s="102">
        <v>35</v>
      </c>
      <c r="R20" s="102">
        <v>0</v>
      </c>
      <c r="S20" s="101">
        <f t="shared" si="14"/>
        <v>35</v>
      </c>
      <c r="T20" s="102">
        <v>32150.18</v>
      </c>
      <c r="U20" s="102">
        <v>0</v>
      </c>
      <c r="V20" s="101">
        <f t="shared" si="15"/>
        <v>32150.18</v>
      </c>
      <c r="W20" s="102">
        <v>47039.92</v>
      </c>
      <c r="X20" s="102">
        <v>0</v>
      </c>
      <c r="Y20" s="101">
        <f t="shared" si="16"/>
        <v>47039.92</v>
      </c>
      <c r="Z20" s="101">
        <f t="shared" si="17"/>
        <v>35562.239999999998</v>
      </c>
      <c r="AA20" s="103">
        <f t="shared" si="18"/>
        <v>3.5768764248457069E-2</v>
      </c>
      <c r="AB20" s="101">
        <f t="shared" si="19"/>
        <v>4121.6000000000004</v>
      </c>
      <c r="AC20" s="102">
        <v>17711.679999999997</v>
      </c>
      <c r="AD20" s="103">
        <f t="shared" si="20"/>
        <v>0.37652444987151334</v>
      </c>
      <c r="AE20" s="102">
        <v>5249.3899999999994</v>
      </c>
      <c r="AF20" s="102">
        <v>0</v>
      </c>
      <c r="AG20" s="102"/>
      <c r="AH20" s="102"/>
      <c r="AI20" s="136">
        <f t="shared" si="21"/>
        <v>0</v>
      </c>
      <c r="AJ20" s="102">
        <v>0</v>
      </c>
      <c r="AK20" s="104">
        <f t="shared" si="22"/>
        <v>321.5018</v>
      </c>
      <c r="AL20" s="105">
        <f t="shared" si="23"/>
        <v>19635.748200000002</v>
      </c>
      <c r="AM20" s="106"/>
      <c r="AN20" s="107">
        <f t="shared" si="7"/>
        <v>1343.9977142857142</v>
      </c>
      <c r="AO20" s="108">
        <f t="shared" si="8"/>
        <v>117.76</v>
      </c>
      <c r="AP20" s="108">
        <f t="shared" si="9"/>
        <v>506.04799999999989</v>
      </c>
      <c r="AQ20" s="108">
        <f t="shared" si="24"/>
        <v>149.98257142857142</v>
      </c>
      <c r="AR20" s="108">
        <f t="shared" si="25"/>
        <v>0</v>
      </c>
      <c r="AS20" s="108">
        <f t="array" ref="AS20">_xlfn.IFS(S20=0,AL20,S20&lt;0,AL20/-S20,S20&gt;0,AL20/S20)</f>
        <v>561.0213771428572</v>
      </c>
      <c r="AT20" s="103">
        <f t="shared" si="27"/>
        <v>0.4174273298083841</v>
      </c>
      <c r="AU20" s="103">
        <f t="shared" si="28"/>
        <v>4.7641081618788821</v>
      </c>
      <c r="AV20" s="109"/>
      <c r="AW20" s="104">
        <f t="shared" si="12"/>
        <v>30295.15436571429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36</v>
      </c>
      <c r="F21" s="420">
        <v>5</v>
      </c>
      <c r="G21" s="420">
        <v>0</v>
      </c>
      <c r="H21" s="420">
        <v>31</v>
      </c>
      <c r="I21" s="101">
        <v>129.46</v>
      </c>
      <c r="J21" s="101">
        <f t="shared" si="0"/>
        <v>4660.5600000000004</v>
      </c>
      <c r="K21" s="98">
        <v>38</v>
      </c>
      <c r="L21" s="98">
        <v>7</v>
      </c>
      <c r="M21" s="98">
        <v>1136</v>
      </c>
      <c r="N21" s="98">
        <v>100</v>
      </c>
      <c r="O21" s="189">
        <f t="shared" si="1"/>
        <v>1</v>
      </c>
      <c r="P21" s="101">
        <f t="shared" si="26"/>
        <v>0.8571428571428571</v>
      </c>
      <c r="Q21" s="102">
        <v>6</v>
      </c>
      <c r="R21" s="102">
        <v>0</v>
      </c>
      <c r="S21" s="101">
        <f t="shared" si="14"/>
        <v>6</v>
      </c>
      <c r="T21" s="102">
        <v>4434</v>
      </c>
      <c r="U21" s="102">
        <v>0</v>
      </c>
      <c r="V21" s="101">
        <f t="shared" si="15"/>
        <v>4434</v>
      </c>
      <c r="W21" s="102">
        <v>6870</v>
      </c>
      <c r="X21" s="102">
        <v>0</v>
      </c>
      <c r="Y21" s="101">
        <f t="shared" si="16"/>
        <v>6870</v>
      </c>
      <c r="Z21" s="101">
        <f t="shared" si="17"/>
        <v>7952</v>
      </c>
      <c r="AA21" s="103">
        <f t="shared" si="18"/>
        <v>5.2238909076992492E-3</v>
      </c>
      <c r="AB21" s="101">
        <f t="shared" si="19"/>
        <v>776.76</v>
      </c>
      <c r="AC21" s="102">
        <v>2570.8500000000004</v>
      </c>
      <c r="AD21" s="103">
        <f t="shared" si="20"/>
        <v>0.37421397379912669</v>
      </c>
      <c r="AE21" s="102">
        <v>597.91</v>
      </c>
      <c r="AF21" s="102">
        <v>0</v>
      </c>
      <c r="AG21" s="102"/>
      <c r="AH21" s="102"/>
      <c r="AI21" s="136">
        <f t="shared" si="21"/>
        <v>20.750434618291759</v>
      </c>
      <c r="AJ21" s="102">
        <v>0</v>
      </c>
      <c r="AK21" s="104">
        <f t="shared" si="22"/>
        <v>44.34</v>
      </c>
      <c r="AL21" s="105">
        <f t="shared" si="23"/>
        <v>2859.3895653817076</v>
      </c>
      <c r="AM21" s="106"/>
      <c r="AN21" s="107">
        <f t="shared" si="7"/>
        <v>1145</v>
      </c>
      <c r="AO21" s="108">
        <f t="shared" si="8"/>
        <v>129.46</v>
      </c>
      <c r="AP21" s="108">
        <f t="shared" si="9"/>
        <v>428.47500000000008</v>
      </c>
      <c r="AQ21" s="108">
        <f t="shared" si="24"/>
        <v>99.651666666666657</v>
      </c>
      <c r="AR21" s="108">
        <f t="shared" si="25"/>
        <v>0</v>
      </c>
      <c r="AS21" s="108">
        <f t="array" ref="AS21">_xlfn.IFS(S21=0,AL21,S21&lt;0,AL21/-S21,S21&gt;0,AL21/S21)</f>
        <v>476.56492756361791</v>
      </c>
      <c r="AT21" s="103">
        <f t="shared" si="27"/>
        <v>0.41621391053591084</v>
      </c>
      <c r="AU21" s="103">
        <f t="shared" si="28"/>
        <v>3.6811750931841334</v>
      </c>
      <c r="AV21" s="109"/>
      <c r="AW21" s="104">
        <f t="shared" si="12"/>
        <v>17156.337392290246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52</v>
      </c>
      <c r="F22" s="420">
        <v>4</v>
      </c>
      <c r="G22" s="420">
        <v>1</v>
      </c>
      <c r="H22" s="420">
        <v>47</v>
      </c>
      <c r="I22" s="101">
        <v>129.46</v>
      </c>
      <c r="J22" s="101">
        <f t="shared" si="0"/>
        <v>6731.92</v>
      </c>
      <c r="K22" s="98">
        <v>69</v>
      </c>
      <c r="L22" s="98">
        <v>13</v>
      </c>
      <c r="M22" s="98">
        <v>1253</v>
      </c>
      <c r="N22" s="98">
        <v>33</v>
      </c>
      <c r="O22" s="189">
        <f t="shared" si="1"/>
        <v>1.8571428571428572</v>
      </c>
      <c r="P22" s="101">
        <f t="shared" si="26"/>
        <v>0.8571428571428571</v>
      </c>
      <c r="Q22" s="102">
        <v>6</v>
      </c>
      <c r="R22" s="102">
        <v>0</v>
      </c>
      <c r="S22" s="101">
        <f t="shared" si="14"/>
        <v>6</v>
      </c>
      <c r="T22" s="102">
        <v>5047</v>
      </c>
      <c r="U22" s="102">
        <v>0</v>
      </c>
      <c r="V22" s="101">
        <f t="shared" si="15"/>
        <v>5047</v>
      </c>
      <c r="W22" s="102">
        <v>7620</v>
      </c>
      <c r="X22" s="102">
        <v>0</v>
      </c>
      <c r="Y22" s="101">
        <f t="shared" si="16"/>
        <v>7620</v>
      </c>
      <c r="Z22" s="101">
        <f t="shared" si="17"/>
        <v>5375.37</v>
      </c>
      <c r="AA22" s="103">
        <f t="shared" si="18"/>
        <v>5.794184674915325E-3</v>
      </c>
      <c r="AB22" s="101">
        <f t="shared" si="19"/>
        <v>776.76</v>
      </c>
      <c r="AC22" s="102">
        <v>2797.33</v>
      </c>
      <c r="AD22" s="103">
        <f t="shared" si="20"/>
        <v>0.36710367454068238</v>
      </c>
      <c r="AE22" s="102">
        <v>1001.8499999999999</v>
      </c>
      <c r="AF22" s="102">
        <v>0</v>
      </c>
      <c r="AG22" s="102"/>
      <c r="AH22" s="102"/>
      <c r="AI22" s="136">
        <f t="shared" si="21"/>
        <v>31.460336356764927</v>
      </c>
      <c r="AJ22" s="102">
        <v>0</v>
      </c>
      <c r="AK22" s="104">
        <f t="shared" si="22"/>
        <v>50.47</v>
      </c>
      <c r="AL22" s="105">
        <f t="shared" si="23"/>
        <v>2962.1296636432353</v>
      </c>
      <c r="AM22" s="106"/>
      <c r="AN22" s="107">
        <f t="shared" si="7"/>
        <v>1270</v>
      </c>
      <c r="AO22" s="108">
        <f t="shared" si="8"/>
        <v>129.46</v>
      </c>
      <c r="AP22" s="108">
        <f t="shared" si="9"/>
        <v>466.22166666666664</v>
      </c>
      <c r="AQ22" s="108">
        <f t="shared" si="24"/>
        <v>166.97499999999999</v>
      </c>
      <c r="AR22" s="108">
        <f t="shared" si="25"/>
        <v>0</v>
      </c>
      <c r="AS22" s="108">
        <f t="array" ref="AS22">_xlfn.IFS(S22=0,AL22,S22&lt;0,AL22/-S22,S22&gt;0,AL22/S22)</f>
        <v>493.68827727387253</v>
      </c>
      <c r="AT22" s="103">
        <f t="shared" si="27"/>
        <v>0.38873092698730122</v>
      </c>
      <c r="AU22" s="103">
        <f t="shared" si="28"/>
        <v>3.8134425866976094</v>
      </c>
      <c r="AV22" s="109"/>
      <c r="AW22" s="104">
        <f t="shared" si="12"/>
        <v>25671.790418241373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50</v>
      </c>
      <c r="F23" s="420">
        <v>23</v>
      </c>
      <c r="G23" s="420">
        <v>9</v>
      </c>
      <c r="H23" s="420">
        <v>18</v>
      </c>
      <c r="I23" s="101">
        <v>129.46</v>
      </c>
      <c r="J23" s="101">
        <f t="shared" si="0"/>
        <v>6473</v>
      </c>
      <c r="K23" s="98">
        <v>10</v>
      </c>
      <c r="L23" s="98">
        <v>32</v>
      </c>
      <c r="M23" s="98">
        <v>1189</v>
      </c>
      <c r="N23" s="98">
        <v>62</v>
      </c>
      <c r="O23" s="189">
        <f t="shared" si="1"/>
        <v>4.5714285714285712</v>
      </c>
      <c r="P23" s="101">
        <f t="shared" si="26"/>
        <v>1.5714285714285714</v>
      </c>
      <c r="Q23" s="102">
        <v>12</v>
      </c>
      <c r="R23" s="102">
        <v>-1</v>
      </c>
      <c r="S23" s="101">
        <f t="shared" si="14"/>
        <v>11</v>
      </c>
      <c r="T23" s="102">
        <v>9441</v>
      </c>
      <c r="U23" s="102">
        <v>-741</v>
      </c>
      <c r="V23" s="101">
        <f t="shared" si="15"/>
        <v>8700</v>
      </c>
      <c r="W23" s="102">
        <v>14460</v>
      </c>
      <c r="X23" s="102">
        <v>-1170</v>
      </c>
      <c r="Y23" s="101">
        <f t="shared" si="16"/>
        <v>13290</v>
      </c>
      <c r="Z23" s="101">
        <f t="shared" si="17"/>
        <v>23589.759999999998</v>
      </c>
      <c r="AA23" s="103">
        <f t="shared" si="18"/>
        <v>1.0105605555068854E-2</v>
      </c>
      <c r="AB23" s="101">
        <f t="shared" si="19"/>
        <v>1424.0600000000002</v>
      </c>
      <c r="AC23" s="102">
        <v>5024.2000000000007</v>
      </c>
      <c r="AD23" s="103">
        <f t="shared" si="20"/>
        <v>0.37804364183596695</v>
      </c>
      <c r="AE23" s="102">
        <v>2466.9700000000003</v>
      </c>
      <c r="AF23" s="102">
        <v>0</v>
      </c>
      <c r="AG23" s="102"/>
      <c r="AH23" s="102"/>
      <c r="AI23" s="136">
        <f t="shared" si="21"/>
        <v>12.048639455782311</v>
      </c>
      <c r="AJ23" s="102">
        <v>0</v>
      </c>
      <c r="AK23" s="104">
        <f t="shared" si="22"/>
        <v>87</v>
      </c>
      <c r="AL23" s="105">
        <f t="shared" si="23"/>
        <v>4275.7213605442175</v>
      </c>
      <c r="AM23" s="106"/>
      <c r="AN23" s="107">
        <f t="shared" si="7"/>
        <v>1208.1818181818182</v>
      </c>
      <c r="AO23" s="108">
        <f t="shared" si="8"/>
        <v>129.46</v>
      </c>
      <c r="AP23" s="108">
        <f t="shared" si="9"/>
        <v>456.74545454545461</v>
      </c>
      <c r="AQ23" s="108">
        <f t="shared" si="24"/>
        <v>205.58083333333335</v>
      </c>
      <c r="AR23" s="108">
        <f t="shared" si="25"/>
        <v>0</v>
      </c>
      <c r="AS23" s="108">
        <f t="array" ref="AS23">_xlfn.IFS(S23=0,AL23,S23&lt;0,AL23/-S23,S23&gt;0,AL23/S23)</f>
        <v>388.70194186765616</v>
      </c>
      <c r="AT23" s="103">
        <f t="shared" si="27"/>
        <v>0.32172470733967024</v>
      </c>
      <c r="AU23" s="103">
        <f t="shared" si="28"/>
        <v>3.0024868057133953</v>
      </c>
      <c r="AV23" s="109"/>
      <c r="AW23" s="104">
        <f t="shared" si="12"/>
        <v>19435.097093382807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24</v>
      </c>
      <c r="F24" s="420">
        <v>19</v>
      </c>
      <c r="G24" s="420">
        <v>5</v>
      </c>
      <c r="H24" s="420">
        <v>0</v>
      </c>
      <c r="I24" s="101">
        <v>123.61</v>
      </c>
      <c r="J24" s="101">
        <f t="shared" si="0"/>
        <v>2966.64</v>
      </c>
      <c r="K24" s="98">
        <v>4</v>
      </c>
      <c r="L24" s="98">
        <v>26</v>
      </c>
      <c r="M24" s="98">
        <v>1292</v>
      </c>
      <c r="N24" s="98">
        <v>46</v>
      </c>
      <c r="O24" s="189">
        <f t="shared" si="1"/>
        <v>3.7142857142857144</v>
      </c>
      <c r="P24" s="101">
        <f t="shared" si="26"/>
        <v>3</v>
      </c>
      <c r="Q24" s="102">
        <v>22</v>
      </c>
      <c r="R24" s="102">
        <v>-1</v>
      </c>
      <c r="S24" s="101">
        <f t="shared" si="14"/>
        <v>21</v>
      </c>
      <c r="T24" s="102">
        <v>19311.509999999998</v>
      </c>
      <c r="U24" s="102">
        <v>-851</v>
      </c>
      <c r="V24" s="101">
        <f t="shared" si="15"/>
        <v>18460.509999999998</v>
      </c>
      <c r="W24" s="102">
        <v>28644.07</v>
      </c>
      <c r="X24" s="102">
        <v>-1302</v>
      </c>
      <c r="Y24" s="101">
        <f t="shared" si="16"/>
        <v>27342.07</v>
      </c>
      <c r="Z24" s="101">
        <f t="shared" si="17"/>
        <v>15452.32</v>
      </c>
      <c r="AA24" s="103">
        <f t="shared" si="18"/>
        <v>2.0790682805047513E-2</v>
      </c>
      <c r="AB24" s="101">
        <f t="shared" si="19"/>
        <v>2595.81</v>
      </c>
      <c r="AC24" s="102">
        <v>10355.220000000001</v>
      </c>
      <c r="AD24" s="103">
        <f t="shared" si="20"/>
        <v>0.3787284576478665</v>
      </c>
      <c r="AE24" s="102">
        <v>3294.27</v>
      </c>
      <c r="AF24" s="102">
        <v>3000</v>
      </c>
      <c r="AG24" s="102"/>
      <c r="AH24" s="102"/>
      <c r="AI24" s="136">
        <f t="shared" si="21"/>
        <v>0</v>
      </c>
      <c r="AJ24" s="102">
        <v>0</v>
      </c>
      <c r="AK24" s="104">
        <f t="shared" si="22"/>
        <v>184.60509999999999</v>
      </c>
      <c r="AL24" s="105">
        <f t="shared" si="23"/>
        <v>7912.164899999997</v>
      </c>
      <c r="AM24" s="106"/>
      <c r="AN24" s="107">
        <f t="shared" si="7"/>
        <v>1302.0033333333333</v>
      </c>
      <c r="AO24" s="108">
        <f t="shared" si="8"/>
        <v>123.61</v>
      </c>
      <c r="AP24" s="108">
        <f t="shared" si="9"/>
        <v>493.10571428571433</v>
      </c>
      <c r="AQ24" s="108">
        <f t="shared" si="24"/>
        <v>149.73954545454546</v>
      </c>
      <c r="AR24" s="108">
        <f t="shared" si="25"/>
        <v>136.36363636363637</v>
      </c>
      <c r="AS24" s="108">
        <f t="array" ref="AS24">_xlfn.IFS(S24=0,AL24,S24&lt;0,AL24/-S24,S24&gt;0,AL24/S24)</f>
        <v>376.76975714285697</v>
      </c>
      <c r="AT24" s="103">
        <f t="shared" si="27"/>
        <v>0.28937695280569453</v>
      </c>
      <c r="AU24" s="103">
        <f t="shared" si="28"/>
        <v>3.0480523998289537</v>
      </c>
      <c r="AV24" s="109"/>
      <c r="AW24" s="104">
        <f t="shared" si="12"/>
        <v>9042.4741714285665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51</v>
      </c>
      <c r="F25" s="420">
        <v>4</v>
      </c>
      <c r="G25" s="420">
        <v>2</v>
      </c>
      <c r="H25" s="420">
        <v>45</v>
      </c>
      <c r="I25" s="101">
        <v>123.61</v>
      </c>
      <c r="J25" s="101">
        <f t="shared" si="0"/>
        <v>6304.11</v>
      </c>
      <c r="K25" s="98">
        <v>55</v>
      </c>
      <c r="L25" s="98">
        <v>12</v>
      </c>
      <c r="M25" s="98">
        <v>1343</v>
      </c>
      <c r="N25" s="98">
        <v>36</v>
      </c>
      <c r="O25" s="189">
        <f t="shared" si="1"/>
        <v>1.7142857142857142</v>
      </c>
      <c r="P25" s="101">
        <f t="shared" si="26"/>
        <v>0.7142857142857143</v>
      </c>
      <c r="Q25" s="102">
        <v>5</v>
      </c>
      <c r="R25" s="102">
        <v>0</v>
      </c>
      <c r="S25" s="101">
        <f t="shared" si="14"/>
        <v>5</v>
      </c>
      <c r="T25" s="102">
        <v>4641.41</v>
      </c>
      <c r="U25" s="102">
        <v>0</v>
      </c>
      <c r="V25" s="101">
        <f t="shared" si="15"/>
        <v>4641.41</v>
      </c>
      <c r="W25" s="102">
        <v>6720.09</v>
      </c>
      <c r="X25" s="102">
        <v>0</v>
      </c>
      <c r="Y25" s="101">
        <f t="shared" si="16"/>
        <v>6720.09</v>
      </c>
      <c r="Z25" s="101">
        <f t="shared" si="17"/>
        <v>5801.76</v>
      </c>
      <c r="AA25" s="103">
        <f t="shared" si="18"/>
        <v>5.1099005895081009E-3</v>
      </c>
      <c r="AB25" s="101">
        <f t="shared" si="19"/>
        <v>618.04999999999995</v>
      </c>
      <c r="AC25" s="102">
        <v>2521.9899999999998</v>
      </c>
      <c r="AD25" s="103">
        <f t="shared" si="20"/>
        <v>0.37529110473222826</v>
      </c>
      <c r="AE25" s="102">
        <v>1051.6500000000001</v>
      </c>
      <c r="AF25" s="102">
        <v>3000</v>
      </c>
      <c r="AG25" s="102"/>
      <c r="AH25" s="102"/>
      <c r="AI25" s="136">
        <f t="shared" si="21"/>
        <v>30.121598639455783</v>
      </c>
      <c r="AJ25" s="102">
        <v>0</v>
      </c>
      <c r="AK25" s="104">
        <f t="shared" si="22"/>
        <v>46.414099999999998</v>
      </c>
      <c r="AL25" s="105">
        <f t="shared" si="23"/>
        <v>-548.13569863945565</v>
      </c>
      <c r="AM25" s="106"/>
      <c r="AN25" s="107">
        <f t="shared" si="7"/>
        <v>1344.018</v>
      </c>
      <c r="AO25" s="108">
        <f t="shared" si="8"/>
        <v>123.61</v>
      </c>
      <c r="AP25" s="108">
        <f t="shared" si="9"/>
        <v>504.39799999999997</v>
      </c>
      <c r="AQ25" s="108">
        <f t="shared" si="24"/>
        <v>210.33</v>
      </c>
      <c r="AR25" s="108">
        <f t="shared" si="25"/>
        <v>600</v>
      </c>
      <c r="AS25" s="108">
        <f t="array" ref="AS25">_xlfn.IFS(S25=0,AL25,S25&lt;0,AL25/-S25,S25&gt;0,AL25/S25)</f>
        <v>-109.62713972789113</v>
      </c>
      <c r="AT25" s="103">
        <f t="shared" si="27"/>
        <v>-8.1566719886111E-2</v>
      </c>
      <c r="AU25" s="103">
        <f t="shared" si="28"/>
        <v>-0.88687921469048725</v>
      </c>
      <c r="AV25" s="109"/>
      <c r="AW25" s="104">
        <f t="shared" si="12"/>
        <v>-5590.9841261224474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53</v>
      </c>
      <c r="F26" s="420">
        <v>5</v>
      </c>
      <c r="G26" s="420">
        <v>5</v>
      </c>
      <c r="H26" s="420">
        <v>43</v>
      </c>
      <c r="I26" s="101">
        <v>123.61</v>
      </c>
      <c r="J26" s="101">
        <f t="shared" si="0"/>
        <v>6551.33</v>
      </c>
      <c r="K26" s="98">
        <v>42</v>
      </c>
      <c r="L26" s="98">
        <v>10</v>
      </c>
      <c r="M26" s="98">
        <v>1344</v>
      </c>
      <c r="N26" s="98">
        <v>20</v>
      </c>
      <c r="O26" s="189">
        <f t="shared" si="1"/>
        <v>1.4285714285714286</v>
      </c>
      <c r="P26" s="101">
        <f t="shared" si="26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2468</v>
      </c>
      <c r="U26" s="102">
        <v>0</v>
      </c>
      <c r="V26" s="101">
        <f t="shared" si="15"/>
        <v>2468</v>
      </c>
      <c r="W26" s="102">
        <v>3840</v>
      </c>
      <c r="X26" s="102">
        <v>0</v>
      </c>
      <c r="Y26" s="101">
        <f t="shared" si="16"/>
        <v>3840</v>
      </c>
      <c r="Z26" s="101">
        <f t="shared" si="17"/>
        <v>2688</v>
      </c>
      <c r="AA26" s="103">
        <f t="shared" si="18"/>
        <v>2.9199040881463054E-3</v>
      </c>
      <c r="AB26" s="101">
        <f t="shared" si="19"/>
        <v>370.83</v>
      </c>
      <c r="AC26" s="102">
        <v>1427.5699999999997</v>
      </c>
      <c r="AD26" s="103">
        <f t="shared" si="20"/>
        <v>0.37176302083333324</v>
      </c>
      <c r="AE26" s="102">
        <v>958.06999999999994</v>
      </c>
      <c r="AF26" s="102">
        <v>1000</v>
      </c>
      <c r="AG26" s="102"/>
      <c r="AH26" s="102"/>
      <c r="AI26" s="136">
        <f t="shared" si="21"/>
        <v>28.782860922146636</v>
      </c>
      <c r="AJ26" s="102">
        <v>0</v>
      </c>
      <c r="AK26" s="104">
        <f t="shared" si="22"/>
        <v>24.68</v>
      </c>
      <c r="AL26" s="105">
        <f t="shared" si="23"/>
        <v>30.067139077853788</v>
      </c>
      <c r="AM26" s="106"/>
      <c r="AN26" s="107">
        <f t="shared" si="7"/>
        <v>1280</v>
      </c>
      <c r="AO26" s="108">
        <f t="shared" si="8"/>
        <v>123.61</v>
      </c>
      <c r="AP26" s="108">
        <f t="shared" si="9"/>
        <v>475.85666666666657</v>
      </c>
      <c r="AQ26" s="108">
        <f t="shared" si="24"/>
        <v>319.35666666666663</v>
      </c>
      <c r="AR26" s="108">
        <f t="shared" si="25"/>
        <v>333.33333333333331</v>
      </c>
      <c r="AS26" s="108">
        <f t="array" ref="AS26">_xlfn.IFS(S26=0,AL26,S26&lt;0,AL26/-S26,S26&gt;0,AL26/S26)</f>
        <v>10.02237969261793</v>
      </c>
      <c r="AT26" s="103">
        <f t="shared" si="27"/>
        <v>7.8299841348577585E-3</v>
      </c>
      <c r="AU26" s="103">
        <f t="shared" si="28"/>
        <v>8.1080654418072412E-2</v>
      </c>
      <c r="AV26" s="109"/>
      <c r="AW26" s="104">
        <f t="shared" si="12"/>
        <v>531.1861237087503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5</v>
      </c>
      <c r="F27" s="420">
        <v>2</v>
      </c>
      <c r="G27" s="420">
        <v>1</v>
      </c>
      <c r="H27" s="420">
        <v>2</v>
      </c>
      <c r="I27" s="101">
        <v>117.76</v>
      </c>
      <c r="J27" s="101">
        <f t="shared" si="0"/>
        <v>588.80000000000007</v>
      </c>
      <c r="K27" s="98">
        <v>3</v>
      </c>
      <c r="L27" s="98">
        <v>4</v>
      </c>
      <c r="M27" s="98">
        <v>1176</v>
      </c>
      <c r="N27" s="98">
        <v>0</v>
      </c>
      <c r="O27" s="189">
        <f t="shared" si="1"/>
        <v>0.5714285714285714</v>
      </c>
      <c r="P27" s="101">
        <f t="shared" si="26"/>
        <v>0.14285714285714285</v>
      </c>
      <c r="Q27" s="102">
        <v>1</v>
      </c>
      <c r="R27" s="102">
        <v>0</v>
      </c>
      <c r="S27" s="101">
        <f t="shared" si="14"/>
        <v>1</v>
      </c>
      <c r="T27" s="102">
        <v>735</v>
      </c>
      <c r="U27" s="102">
        <v>0</v>
      </c>
      <c r="V27" s="101">
        <f t="shared" si="15"/>
        <v>735</v>
      </c>
      <c r="W27" s="102">
        <v>1204</v>
      </c>
      <c r="X27" s="102">
        <v>0</v>
      </c>
      <c r="Y27" s="101">
        <f t="shared" si="16"/>
        <v>1204</v>
      </c>
      <c r="Z27" s="101">
        <f t="shared" si="17"/>
        <v>0</v>
      </c>
      <c r="AA27" s="103">
        <f t="shared" si="18"/>
        <v>9.1551159430420615E-4</v>
      </c>
      <c r="AB27" s="101">
        <f t="shared" si="19"/>
        <v>117.76</v>
      </c>
      <c r="AC27" s="102">
        <v>566.98</v>
      </c>
      <c r="AD27" s="103">
        <f t="shared" si="20"/>
        <v>0.4709136212624585</v>
      </c>
      <c r="AE27" s="102">
        <v>235.19</v>
      </c>
      <c r="AF27" s="102">
        <v>0</v>
      </c>
      <c r="AG27" s="102"/>
      <c r="AH27" s="102"/>
      <c r="AI27" s="136">
        <f t="shared" si="21"/>
        <v>1.3387377173091459</v>
      </c>
      <c r="AJ27" s="102">
        <v>0</v>
      </c>
      <c r="AK27" s="104">
        <f t="shared" si="22"/>
        <v>7.3500000000000005</v>
      </c>
      <c r="AL27" s="105">
        <f t="shared" si="23"/>
        <v>275.38126228269084</v>
      </c>
      <c r="AM27" s="106"/>
      <c r="AN27" s="107">
        <f t="shared" si="7"/>
        <v>1204</v>
      </c>
      <c r="AO27" s="108">
        <f t="shared" si="8"/>
        <v>117.76</v>
      </c>
      <c r="AP27" s="108">
        <f t="shared" si="9"/>
        <v>566.98</v>
      </c>
      <c r="AQ27" s="108">
        <f t="shared" si="24"/>
        <v>235.19</v>
      </c>
      <c r="AR27" s="108">
        <f t="shared" si="25"/>
        <v>0</v>
      </c>
      <c r="AS27" s="108">
        <f t="array" ref="AS27">_xlfn.IFS(S27=0,AL27,S27&lt;0,AL27/-S27,S27&gt;0,AL27/S27)</f>
        <v>275.38126228269084</v>
      </c>
      <c r="AT27" s="103">
        <f t="shared" si="27"/>
        <v>0.22872197864010868</v>
      </c>
      <c r="AU27" s="103">
        <f t="shared" si="28"/>
        <v>2.33849577346035</v>
      </c>
      <c r="AV27" s="109"/>
      <c r="AW27" s="104">
        <f t="shared" si="12"/>
        <v>1376.9063114134542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4</v>
      </c>
      <c r="F28" s="420">
        <v>1</v>
      </c>
      <c r="G28" s="420">
        <v>1</v>
      </c>
      <c r="H28" s="420">
        <v>2</v>
      </c>
      <c r="I28" s="101">
        <v>117.76</v>
      </c>
      <c r="J28" s="101">
        <f t="shared" si="0"/>
        <v>471.04</v>
      </c>
      <c r="K28" s="98">
        <v>1</v>
      </c>
      <c r="L28" s="98">
        <v>3</v>
      </c>
      <c r="M28" s="98">
        <v>990</v>
      </c>
      <c r="N28" s="98">
        <v>50</v>
      </c>
      <c r="O28" s="189">
        <f t="shared" si="1"/>
        <v>0.42857142857142855</v>
      </c>
      <c r="P28" s="101">
        <f t="shared" si="26"/>
        <v>0.42857142857142855</v>
      </c>
      <c r="Q28" s="102">
        <v>3</v>
      </c>
      <c r="R28" s="102">
        <v>0</v>
      </c>
      <c r="S28" s="101">
        <f t="shared" si="14"/>
        <v>3</v>
      </c>
      <c r="T28" s="102">
        <v>2032</v>
      </c>
      <c r="U28" s="102">
        <v>0</v>
      </c>
      <c r="V28" s="101">
        <f t="shared" si="15"/>
        <v>2032</v>
      </c>
      <c r="W28" s="102">
        <v>3003</v>
      </c>
      <c r="X28" s="102">
        <v>0</v>
      </c>
      <c r="Y28" s="101">
        <f t="shared" si="16"/>
        <v>3003</v>
      </c>
      <c r="Z28" s="101">
        <f t="shared" si="17"/>
        <v>1485</v>
      </c>
      <c r="AA28" s="103">
        <f t="shared" si="18"/>
        <v>2.2834562439331654E-3</v>
      </c>
      <c r="AB28" s="101">
        <f t="shared" si="19"/>
        <v>353.28000000000003</v>
      </c>
      <c r="AC28" s="102">
        <v>1279.3999999999999</v>
      </c>
      <c r="AD28" s="103">
        <f t="shared" si="20"/>
        <v>0.42604062604062598</v>
      </c>
      <c r="AE28" s="102">
        <v>558.13</v>
      </c>
      <c r="AF28" s="102">
        <v>0</v>
      </c>
      <c r="AG28" s="102"/>
      <c r="AH28" s="102"/>
      <c r="AI28" s="136">
        <f t="shared" si="21"/>
        <v>1.3387377173091459</v>
      </c>
      <c r="AJ28" s="102">
        <v>0</v>
      </c>
      <c r="AK28" s="104">
        <f t="shared" si="22"/>
        <v>20.32</v>
      </c>
      <c r="AL28" s="105">
        <f t="shared" si="23"/>
        <v>790.5312622826907</v>
      </c>
      <c r="AM28" s="106"/>
      <c r="AN28" s="107">
        <f t="shared" si="7"/>
        <v>1001</v>
      </c>
      <c r="AO28" s="108">
        <f t="shared" si="8"/>
        <v>117.76</v>
      </c>
      <c r="AP28" s="108">
        <f t="shared" si="9"/>
        <v>426.46666666666664</v>
      </c>
      <c r="AQ28" s="108">
        <f t="shared" si="24"/>
        <v>186.04333333333332</v>
      </c>
      <c r="AR28" s="108">
        <f t="shared" si="25"/>
        <v>0</v>
      </c>
      <c r="AS28" s="108">
        <f t="array" ref="AS28">_xlfn.IFS(S28=0,AL28,S28&lt;0,AL28/-S28,S28&gt;0,AL28/S28)</f>
        <v>263.51042076089692</v>
      </c>
      <c r="AT28" s="103">
        <f t="shared" si="27"/>
        <v>0.26324717358730959</v>
      </c>
      <c r="AU28" s="103">
        <f t="shared" si="28"/>
        <v>2.2376903936896815</v>
      </c>
      <c r="AV28" s="109"/>
      <c r="AW28" s="104">
        <f t="shared" si="12"/>
        <v>1054.0416830435877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420">
        <v>0</v>
      </c>
      <c r="G29" s="420">
        <v>2</v>
      </c>
      <c r="H29" s="420">
        <v>0</v>
      </c>
      <c r="I29" s="101">
        <v>117.76</v>
      </c>
      <c r="J29" s="101">
        <f t="shared" si="0"/>
        <v>235.52</v>
      </c>
      <c r="K29" s="98">
        <v>3</v>
      </c>
      <c r="L29" s="98">
        <v>1</v>
      </c>
      <c r="M29" s="98">
        <v>1300</v>
      </c>
      <c r="N29" s="98">
        <v>0</v>
      </c>
      <c r="O29" s="189">
        <f t="shared" si="1"/>
        <v>0.14285714285714285</v>
      </c>
      <c r="P29" s="101">
        <f t="shared" si="26"/>
        <v>0.14285714285714285</v>
      </c>
      <c r="Q29" s="102">
        <v>1</v>
      </c>
      <c r="R29" s="102">
        <v>0</v>
      </c>
      <c r="S29" s="101">
        <f t="shared" si="14"/>
        <v>1</v>
      </c>
      <c r="T29" s="102">
        <v>840</v>
      </c>
      <c r="U29" s="102">
        <v>0</v>
      </c>
      <c r="V29" s="101">
        <f t="shared" si="15"/>
        <v>840</v>
      </c>
      <c r="W29" s="102">
        <v>1300</v>
      </c>
      <c r="X29" s="102">
        <v>0</v>
      </c>
      <c r="Y29" s="101">
        <f t="shared" si="16"/>
        <v>1300</v>
      </c>
      <c r="Z29" s="101">
        <f t="shared" si="17"/>
        <v>0</v>
      </c>
      <c r="AA29" s="103">
        <f t="shared" si="18"/>
        <v>9.8850919650786385E-4</v>
      </c>
      <c r="AB29" s="101">
        <f t="shared" si="19"/>
        <v>117.76</v>
      </c>
      <c r="AC29" s="102">
        <v>537.35</v>
      </c>
      <c r="AD29" s="103">
        <f t="shared" si="20"/>
        <v>0.41334615384615386</v>
      </c>
      <c r="AE29" s="102">
        <v>160.08000000000001</v>
      </c>
      <c r="AF29" s="102">
        <v>0</v>
      </c>
      <c r="AG29" s="102"/>
      <c r="AH29" s="102"/>
      <c r="AI29" s="136">
        <f t="shared" si="21"/>
        <v>0</v>
      </c>
      <c r="AJ29" s="102">
        <v>0</v>
      </c>
      <c r="AK29" s="104">
        <f t="shared" si="22"/>
        <v>8.4</v>
      </c>
      <c r="AL29" s="105">
        <f t="shared" si="23"/>
        <v>476.40999999999997</v>
      </c>
      <c r="AM29" s="106"/>
      <c r="AN29" s="107">
        <f t="shared" si="7"/>
        <v>1300</v>
      </c>
      <c r="AO29" s="108">
        <f t="shared" si="8"/>
        <v>117.76</v>
      </c>
      <c r="AP29" s="108">
        <f t="shared" si="9"/>
        <v>537.35</v>
      </c>
      <c r="AQ29" s="108">
        <f t="shared" si="24"/>
        <v>160.08000000000001</v>
      </c>
      <c r="AR29" s="108">
        <f t="shared" si="25"/>
        <v>0</v>
      </c>
      <c r="AS29" s="108">
        <f t="array" ref="AS29">_xlfn.IFS(S29=0,AL29,S29&lt;0,AL29/-S29,S29&gt;0,AL29/S29)</f>
        <v>476.40999999999997</v>
      </c>
      <c r="AT29" s="103">
        <f t="shared" si="27"/>
        <v>0.36646923076923077</v>
      </c>
      <c r="AU29" s="103">
        <f t="shared" si="28"/>
        <v>4.0456012228260869</v>
      </c>
      <c r="AV29" s="109"/>
      <c r="AW29" s="104">
        <f t="shared" si="12"/>
        <v>952.81999999999994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18</v>
      </c>
      <c r="F30" s="420">
        <v>10</v>
      </c>
      <c r="G30" s="420">
        <v>6</v>
      </c>
      <c r="H30" s="420">
        <v>2</v>
      </c>
      <c r="I30" s="101">
        <v>135.31</v>
      </c>
      <c r="J30" s="101">
        <f t="shared" si="0"/>
        <v>2435.58</v>
      </c>
      <c r="K30" s="98">
        <v>11</v>
      </c>
      <c r="L30" s="98">
        <v>16</v>
      </c>
      <c r="M30" s="98">
        <v>1314</v>
      </c>
      <c r="N30" s="98">
        <v>38</v>
      </c>
      <c r="O30" s="189">
        <f t="shared" si="1"/>
        <v>2.2857142857142856</v>
      </c>
      <c r="P30" s="101">
        <f t="shared" si="26"/>
        <v>2</v>
      </c>
      <c r="Q30" s="102">
        <v>14</v>
      </c>
      <c r="R30" s="102">
        <v>0</v>
      </c>
      <c r="S30" s="101">
        <f t="shared" si="14"/>
        <v>14</v>
      </c>
      <c r="T30" s="102">
        <v>12583.56</v>
      </c>
      <c r="U30" s="102">
        <v>0</v>
      </c>
      <c r="V30" s="101">
        <f t="shared" si="15"/>
        <v>12583.56</v>
      </c>
      <c r="W30" s="102">
        <v>18360.080000000002</v>
      </c>
      <c r="X30" s="102">
        <v>0</v>
      </c>
      <c r="Y30" s="101">
        <f t="shared" si="16"/>
        <v>18360.080000000002</v>
      </c>
      <c r="Z30" s="101">
        <f t="shared" si="17"/>
        <v>7989.12</v>
      </c>
      <c r="AA30" s="103">
        <f t="shared" si="18"/>
        <v>1.3960852252784694E-2</v>
      </c>
      <c r="AB30" s="101">
        <f t="shared" si="19"/>
        <v>1894.3400000000001</v>
      </c>
      <c r="AC30" s="102">
        <v>6934.8600000000006</v>
      </c>
      <c r="AD30" s="103">
        <f t="shared" si="20"/>
        <v>0.37771404046169732</v>
      </c>
      <c r="AE30" s="102">
        <v>1996.8400000000001</v>
      </c>
      <c r="AF30" s="102">
        <v>0</v>
      </c>
      <c r="AG30" s="102"/>
      <c r="AH30" s="102"/>
      <c r="AI30" s="136">
        <f t="shared" si="21"/>
        <v>1.3387377173091459</v>
      </c>
      <c r="AJ30" s="102">
        <v>0</v>
      </c>
      <c r="AK30" s="104">
        <f t="shared" si="22"/>
        <v>125.8356</v>
      </c>
      <c r="AL30" s="105">
        <f t="shared" si="23"/>
        <v>7406.8656622826911</v>
      </c>
      <c r="AM30" s="106"/>
      <c r="AN30" s="107">
        <f t="shared" si="7"/>
        <v>1311.4342857142858</v>
      </c>
      <c r="AO30" s="108">
        <f t="shared" si="8"/>
        <v>135.31</v>
      </c>
      <c r="AP30" s="108">
        <f t="shared" si="9"/>
        <v>495.3471428571429</v>
      </c>
      <c r="AQ30" s="108">
        <f t="shared" si="24"/>
        <v>142.63142857142859</v>
      </c>
      <c r="AR30" s="108">
        <f t="shared" si="25"/>
        <v>0</v>
      </c>
      <c r="AS30" s="108">
        <f t="array" ref="AS30">_xlfn.IFS(S30=0,AL30,S30&lt;0,AL30/-S30,S30&gt;0,AL30/S30)</f>
        <v>529.06183302019224</v>
      </c>
      <c r="AT30" s="103">
        <f t="shared" si="27"/>
        <v>0.40342229784852196</v>
      </c>
      <c r="AU30" s="103">
        <f t="shared" si="28"/>
        <v>3.9099980269026107</v>
      </c>
      <c r="AV30" s="109"/>
      <c r="AW30" s="104">
        <f t="shared" si="12"/>
        <v>9523.1129943634605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23</v>
      </c>
      <c r="F31" s="420">
        <v>18</v>
      </c>
      <c r="G31" s="420">
        <v>5</v>
      </c>
      <c r="H31" s="420">
        <v>0</v>
      </c>
      <c r="I31" s="101">
        <v>135.31</v>
      </c>
      <c r="J31" s="101">
        <f t="shared" si="0"/>
        <v>3112.13</v>
      </c>
      <c r="K31" s="98">
        <v>14</v>
      </c>
      <c r="L31" s="98">
        <v>18</v>
      </c>
      <c r="M31" s="98">
        <v>1376</v>
      </c>
      <c r="N31" s="98">
        <v>50</v>
      </c>
      <c r="O31" s="189">
        <f t="shared" si="1"/>
        <v>2.5714285714285716</v>
      </c>
      <c r="P31" s="101">
        <f t="shared" si="26"/>
        <v>1.7142857142857142</v>
      </c>
      <c r="Q31" s="102">
        <v>12</v>
      </c>
      <c r="R31" s="102">
        <v>0</v>
      </c>
      <c r="S31" s="101">
        <f t="shared" si="14"/>
        <v>12</v>
      </c>
      <c r="T31" s="102">
        <v>10710</v>
      </c>
      <c r="U31" s="102">
        <v>0</v>
      </c>
      <c r="V31" s="101">
        <f t="shared" si="15"/>
        <v>10710</v>
      </c>
      <c r="W31" s="102">
        <v>15900</v>
      </c>
      <c r="X31" s="102">
        <v>0</v>
      </c>
      <c r="Y31" s="101">
        <f t="shared" si="16"/>
        <v>15900</v>
      </c>
      <c r="Z31" s="101">
        <f t="shared" si="17"/>
        <v>12384</v>
      </c>
      <c r="AA31" s="103">
        <f t="shared" si="18"/>
        <v>1.2090227864980796E-2</v>
      </c>
      <c r="AB31" s="101">
        <f t="shared" si="19"/>
        <v>1623.72</v>
      </c>
      <c r="AC31" s="102">
        <v>6007.7599999999984</v>
      </c>
      <c r="AD31" s="103">
        <f t="shared" si="20"/>
        <v>0.37784654088050307</v>
      </c>
      <c r="AE31" s="102">
        <v>2196.0200000000004</v>
      </c>
      <c r="AF31" s="102">
        <v>0</v>
      </c>
      <c r="AG31" s="102"/>
      <c r="AH31" s="102"/>
      <c r="AI31" s="136">
        <f t="shared" si="21"/>
        <v>0</v>
      </c>
      <c r="AJ31" s="102">
        <v>0</v>
      </c>
      <c r="AK31" s="104">
        <f t="shared" si="22"/>
        <v>107.10000000000001</v>
      </c>
      <c r="AL31" s="105">
        <f t="shared" si="23"/>
        <v>5965.4000000000015</v>
      </c>
      <c r="AM31" s="106"/>
      <c r="AN31" s="107">
        <f t="shared" si="7"/>
        <v>1325</v>
      </c>
      <c r="AO31" s="108">
        <f t="shared" si="8"/>
        <v>135.31</v>
      </c>
      <c r="AP31" s="108">
        <f t="shared" si="9"/>
        <v>500.64666666666653</v>
      </c>
      <c r="AQ31" s="108">
        <f t="shared" si="24"/>
        <v>183.00166666666669</v>
      </c>
      <c r="AR31" s="108">
        <f t="shared" si="25"/>
        <v>0</v>
      </c>
      <c r="AS31" s="108">
        <f t="array" ref="AS31">_xlfn.IFS(S31=0,AL31,S31&lt;0,AL31/-S31,S31&gt;0,AL31/S31)</f>
        <v>497.11666666666679</v>
      </c>
      <c r="AT31" s="103">
        <f t="shared" si="27"/>
        <v>0.37518238993710701</v>
      </c>
      <c r="AU31" s="103">
        <f t="shared" si="28"/>
        <v>3.6739092947059846</v>
      </c>
      <c r="AV31" s="109"/>
      <c r="AW31" s="104">
        <f t="shared" si="12"/>
        <v>11433.683333333336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70</v>
      </c>
      <c r="F32" s="420">
        <v>18</v>
      </c>
      <c r="G32" s="420">
        <v>9</v>
      </c>
      <c r="H32" s="420">
        <v>43</v>
      </c>
      <c r="I32" s="101">
        <v>135.31</v>
      </c>
      <c r="J32" s="101">
        <f t="shared" si="0"/>
        <v>9471.7000000000007</v>
      </c>
      <c r="K32" s="98">
        <v>43</v>
      </c>
      <c r="L32" s="98">
        <v>32</v>
      </c>
      <c r="M32" s="98">
        <v>1371</v>
      </c>
      <c r="N32" s="98">
        <v>29</v>
      </c>
      <c r="O32" s="189">
        <f t="shared" si="1"/>
        <v>4.5714285714285712</v>
      </c>
      <c r="P32" s="101">
        <f t="shared" si="26"/>
        <v>1</v>
      </c>
      <c r="Q32" s="102">
        <v>7</v>
      </c>
      <c r="R32" s="102">
        <v>0</v>
      </c>
      <c r="S32" s="101">
        <f t="shared" si="14"/>
        <v>7</v>
      </c>
      <c r="T32" s="102">
        <v>6499.54</v>
      </c>
      <c r="U32" s="102">
        <v>0</v>
      </c>
      <c r="V32" s="101">
        <f t="shared" si="15"/>
        <v>6499.54</v>
      </c>
      <c r="W32" s="102">
        <v>9630.11</v>
      </c>
      <c r="X32" s="102">
        <v>0</v>
      </c>
      <c r="Y32" s="101">
        <f t="shared" si="16"/>
        <v>9630.11</v>
      </c>
      <c r="Z32" s="101">
        <f t="shared" si="17"/>
        <v>12722.88</v>
      </c>
      <c r="AA32" s="103">
        <f t="shared" si="18"/>
        <v>7.3226556141402655E-3</v>
      </c>
      <c r="AB32" s="101">
        <f t="shared" si="19"/>
        <v>947.17000000000007</v>
      </c>
      <c r="AC32" s="102">
        <v>3616.0400000000009</v>
      </c>
      <c r="AD32" s="103">
        <f t="shared" si="20"/>
        <v>0.37549311482423364</v>
      </c>
      <c r="AE32" s="102">
        <v>2338.2000000000003</v>
      </c>
      <c r="AF32" s="102">
        <v>1000</v>
      </c>
      <c r="AG32" s="102"/>
      <c r="AH32" s="102"/>
      <c r="AI32" s="136">
        <f t="shared" si="21"/>
        <v>28.782860922146636</v>
      </c>
      <c r="AJ32" s="102">
        <v>0</v>
      </c>
      <c r="AK32" s="104">
        <f t="shared" si="22"/>
        <v>64.995400000000004</v>
      </c>
      <c r="AL32" s="105">
        <f t="shared" si="23"/>
        <v>1634.9217390778526</v>
      </c>
      <c r="AM32" s="106"/>
      <c r="AN32" s="107">
        <f t="shared" si="7"/>
        <v>1375.73</v>
      </c>
      <c r="AO32" s="108">
        <f t="shared" si="8"/>
        <v>135.31</v>
      </c>
      <c r="AP32" s="108">
        <f t="shared" si="9"/>
        <v>516.57714285714303</v>
      </c>
      <c r="AQ32" s="108">
        <f t="shared" si="24"/>
        <v>334.02857142857147</v>
      </c>
      <c r="AR32" s="108">
        <f t="shared" si="25"/>
        <v>142.85714285714286</v>
      </c>
      <c r="AS32" s="108">
        <f t="array" ref="AS32">_xlfn.IFS(S32=0,AL32,S32&lt;0,AL32/-S32,S32&gt;0,AL32/S32)</f>
        <v>233.56024843969323</v>
      </c>
      <c r="AT32" s="103">
        <f t="shared" si="27"/>
        <v>0.16977186543848954</v>
      </c>
      <c r="AU32" s="103">
        <f t="shared" si="28"/>
        <v>1.7261122492032608</v>
      </c>
      <c r="AV32" s="109"/>
      <c r="AW32" s="104">
        <f t="shared" si="12"/>
        <v>16349.217390778525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420">
        <v>0</v>
      </c>
      <c r="G33" s="420">
        <v>0</v>
      </c>
      <c r="H33" s="420">
        <v>0</v>
      </c>
      <c r="I33" s="101">
        <v>129.46</v>
      </c>
      <c r="J33" s="101">
        <f t="shared" si="0"/>
        <v>0</v>
      </c>
      <c r="K33" s="98">
        <v>21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6"/>
        <v>0.2857142857142857</v>
      </c>
      <c r="Q33" s="102">
        <v>2</v>
      </c>
      <c r="R33" s="102">
        <v>0</v>
      </c>
      <c r="S33" s="101">
        <f t="shared" si="14"/>
        <v>2</v>
      </c>
      <c r="T33" s="102">
        <v>1398.05</v>
      </c>
      <c r="U33" s="102">
        <v>0</v>
      </c>
      <c r="V33" s="101">
        <f t="shared" si="15"/>
        <v>1398.05</v>
      </c>
      <c r="W33" s="102">
        <v>1879.98</v>
      </c>
      <c r="X33" s="102">
        <v>0</v>
      </c>
      <c r="Y33" s="101">
        <f t="shared" si="16"/>
        <v>1879.98</v>
      </c>
      <c r="Z33" s="101">
        <f t="shared" si="17"/>
        <v>0</v>
      </c>
      <c r="AA33" s="103">
        <f t="shared" si="18"/>
        <v>1.4295211686545029E-3</v>
      </c>
      <c r="AB33" s="101">
        <f t="shared" si="19"/>
        <v>258.92</v>
      </c>
      <c r="AC33" s="102">
        <v>707.71</v>
      </c>
      <c r="AD33" s="103">
        <f t="shared" si="20"/>
        <v>0.37644549410100109</v>
      </c>
      <c r="AE33" s="102">
        <v>106.5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13.980499999999999</v>
      </c>
      <c r="AL33" s="105">
        <f t="shared" si="23"/>
        <v>792.8694999999999</v>
      </c>
      <c r="AM33" s="106"/>
      <c r="AN33" s="107">
        <f t="shared" si="7"/>
        <v>939.99</v>
      </c>
      <c r="AO33" s="108">
        <f t="shared" si="8"/>
        <v>129.46</v>
      </c>
      <c r="AP33" s="108">
        <f t="shared" si="9"/>
        <v>353.85500000000002</v>
      </c>
      <c r="AQ33" s="108">
        <f t="shared" si="24"/>
        <v>53.25</v>
      </c>
      <c r="AR33" s="108">
        <f t="shared" si="25"/>
        <v>0</v>
      </c>
      <c r="AS33" s="108">
        <f t="array" ref="AS33">_xlfn.IFS(S33=0,AL33,S33&lt;0,AL33/-S33,S33&gt;0,AL33/S33)</f>
        <v>396.43474999999995</v>
      </c>
      <c r="AT33" s="103">
        <f t="shared" si="27"/>
        <v>0.42174358237853588</v>
      </c>
      <c r="AU33" s="103">
        <f t="shared" si="28"/>
        <v>3.0622180596323183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23</v>
      </c>
      <c r="F34" s="420">
        <v>8</v>
      </c>
      <c r="G34" s="420">
        <v>2</v>
      </c>
      <c r="H34" s="420">
        <v>13</v>
      </c>
      <c r="I34" s="101">
        <v>117.76</v>
      </c>
      <c r="J34" s="101">
        <f t="shared" si="0"/>
        <v>2708.48</v>
      </c>
      <c r="K34" s="98">
        <v>14</v>
      </c>
      <c r="L34" s="98">
        <v>9</v>
      </c>
      <c r="M34" s="98">
        <v>1227</v>
      </c>
      <c r="N34" s="98">
        <v>0</v>
      </c>
      <c r="O34" s="189">
        <f t="shared" si="1"/>
        <v>1.2857142857142858</v>
      </c>
      <c r="P34" s="101">
        <f t="shared" si="26"/>
        <v>0.2857142857142857</v>
      </c>
      <c r="Q34" s="102">
        <v>3</v>
      </c>
      <c r="R34" s="102">
        <v>-1</v>
      </c>
      <c r="S34" s="101">
        <f t="shared" si="14"/>
        <v>2</v>
      </c>
      <c r="T34" s="102">
        <v>2392</v>
      </c>
      <c r="U34" s="102">
        <v>-799</v>
      </c>
      <c r="V34" s="101">
        <f t="shared" si="15"/>
        <v>1593</v>
      </c>
      <c r="W34" s="102">
        <v>3690</v>
      </c>
      <c r="X34" s="102">
        <v>-1230</v>
      </c>
      <c r="Y34" s="101">
        <f t="shared" si="16"/>
        <v>2460</v>
      </c>
      <c r="Z34" s="101">
        <f t="shared" si="17"/>
        <v>0</v>
      </c>
      <c r="AA34" s="103">
        <f t="shared" si="18"/>
        <v>1.870563556468727E-3</v>
      </c>
      <c r="AB34" s="101">
        <f t="shared" si="19"/>
        <v>235.52</v>
      </c>
      <c r="AC34" s="102">
        <v>930.88000000000011</v>
      </c>
      <c r="AD34" s="103">
        <f t="shared" si="20"/>
        <v>0.37840650406504067</v>
      </c>
      <c r="AE34" s="102">
        <v>471.69000000000005</v>
      </c>
      <c r="AF34" s="102">
        <v>0</v>
      </c>
      <c r="AG34" s="102"/>
      <c r="AH34" s="102"/>
      <c r="AI34" s="136">
        <f t="shared" si="21"/>
        <v>8.7017951625094465</v>
      </c>
      <c r="AJ34" s="102">
        <v>0</v>
      </c>
      <c r="AK34" s="104">
        <f t="shared" si="22"/>
        <v>15.93</v>
      </c>
      <c r="AL34" s="105">
        <f t="shared" si="23"/>
        <v>797.27820483749042</v>
      </c>
      <c r="AM34" s="106"/>
      <c r="AN34" s="107">
        <f t="shared" si="7"/>
        <v>1230</v>
      </c>
      <c r="AO34" s="108">
        <f t="shared" si="8"/>
        <v>117.76</v>
      </c>
      <c r="AP34" s="108">
        <f t="shared" si="9"/>
        <v>465.44000000000005</v>
      </c>
      <c r="AQ34" s="108">
        <f t="shared" si="24"/>
        <v>157.23000000000002</v>
      </c>
      <c r="AR34" s="108">
        <f t="shared" si="25"/>
        <v>0</v>
      </c>
      <c r="AS34" s="108">
        <f t="array" ref="AS34">_xlfn.IFS(S34=0,AL34,S34&lt;0,AL34/-S34,S34&gt;0,AL34/S34)</f>
        <v>398.63910241874521</v>
      </c>
      <c r="AT34" s="103">
        <f t="shared" si="27"/>
        <v>0.32409683123475219</v>
      </c>
      <c r="AU34" s="103">
        <f t="shared" si="28"/>
        <v>3.3851825952678771</v>
      </c>
      <c r="AV34" s="109"/>
      <c r="AW34" s="104">
        <f t="shared" si="12"/>
        <v>9168.699355631139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5</v>
      </c>
      <c r="F35" s="420">
        <v>3</v>
      </c>
      <c r="G35" s="420">
        <v>2</v>
      </c>
      <c r="H35" s="420">
        <v>0</v>
      </c>
      <c r="I35" s="101">
        <v>117.76</v>
      </c>
      <c r="J35" s="101">
        <f t="shared" si="0"/>
        <v>588.80000000000007</v>
      </c>
      <c r="K35" s="98">
        <v>3</v>
      </c>
      <c r="L35" s="98">
        <v>1</v>
      </c>
      <c r="M35" s="98">
        <v>1140</v>
      </c>
      <c r="N35" s="98">
        <v>0</v>
      </c>
      <c r="O35" s="189">
        <f t="shared" si="1"/>
        <v>0.14285714285714285</v>
      </c>
      <c r="P35" s="101">
        <f t="shared" si="26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756</v>
      </c>
      <c r="U35" s="102">
        <v>0</v>
      </c>
      <c r="V35" s="101">
        <f t="shared" si="15"/>
        <v>756</v>
      </c>
      <c r="W35" s="102">
        <v>1200</v>
      </c>
      <c r="X35" s="102">
        <v>0</v>
      </c>
      <c r="Y35" s="101">
        <f t="shared" si="16"/>
        <v>1200</v>
      </c>
      <c r="Z35" s="101">
        <f t="shared" si="17"/>
        <v>0</v>
      </c>
      <c r="AA35" s="103">
        <f t="shared" si="18"/>
        <v>9.1247002754572045E-4</v>
      </c>
      <c r="AB35" s="101">
        <f t="shared" si="19"/>
        <v>117.76</v>
      </c>
      <c r="AC35" s="102">
        <v>562.08000000000004</v>
      </c>
      <c r="AD35" s="103">
        <f t="shared" si="20"/>
        <v>0.46840000000000004</v>
      </c>
      <c r="AE35" s="102">
        <v>272.28000000000003</v>
      </c>
      <c r="AF35" s="102">
        <v>0</v>
      </c>
      <c r="AG35" s="102"/>
      <c r="AH35" s="102"/>
      <c r="AI35" s="136">
        <f t="shared" si="21"/>
        <v>0</v>
      </c>
      <c r="AJ35" s="102">
        <v>0</v>
      </c>
      <c r="AK35" s="104">
        <f t="shared" si="22"/>
        <v>7.5600000000000005</v>
      </c>
      <c r="AL35" s="105">
        <f t="shared" si="23"/>
        <v>240.31999999999994</v>
      </c>
      <c r="AM35" s="106"/>
      <c r="AN35" s="107">
        <f t="shared" si="7"/>
        <v>1200</v>
      </c>
      <c r="AO35" s="108">
        <f t="shared" si="8"/>
        <v>117.76</v>
      </c>
      <c r="AP35" s="108">
        <f t="shared" si="9"/>
        <v>562.08000000000004</v>
      </c>
      <c r="AQ35" s="108">
        <f t="shared" si="24"/>
        <v>272.28000000000003</v>
      </c>
      <c r="AR35" s="108">
        <f t="shared" si="25"/>
        <v>0</v>
      </c>
      <c r="AS35" s="108">
        <f t="array" ref="AS35">_xlfn.IFS(S35=0,AL35,S35&lt;0,AL35/-S35,S35&gt;0,AL35/S35)</f>
        <v>240.31999999999994</v>
      </c>
      <c r="AT35" s="103">
        <f t="shared" si="27"/>
        <v>0.20026666666666662</v>
      </c>
      <c r="AU35" s="103">
        <f t="shared" si="28"/>
        <v>2.0407608695652169</v>
      </c>
      <c r="AV35" s="109"/>
      <c r="AW35" s="104">
        <f t="shared" si="12"/>
        <v>1201.5999999999997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2</v>
      </c>
      <c r="F36" s="420">
        <v>1</v>
      </c>
      <c r="G36" s="420">
        <v>0</v>
      </c>
      <c r="H36" s="420">
        <v>1</v>
      </c>
      <c r="I36" s="101">
        <v>117.76</v>
      </c>
      <c r="J36" s="101">
        <f t="shared" si="0"/>
        <v>235.52</v>
      </c>
      <c r="K36" s="98">
        <v>999</v>
      </c>
      <c r="L36" s="98">
        <v>2</v>
      </c>
      <c r="M36" s="98">
        <v>1170</v>
      </c>
      <c r="N36" s="98">
        <v>0</v>
      </c>
      <c r="O36" s="189">
        <f t="shared" si="1"/>
        <v>0.2857142857142857</v>
      </c>
      <c r="P36" s="101">
        <f t="shared" si="26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1476</v>
      </c>
      <c r="U36" s="102">
        <v>0</v>
      </c>
      <c r="V36" s="101">
        <f t="shared" si="15"/>
        <v>1476</v>
      </c>
      <c r="W36" s="102">
        <v>2370</v>
      </c>
      <c r="X36" s="102">
        <v>0</v>
      </c>
      <c r="Y36" s="101">
        <f t="shared" si="16"/>
        <v>2370</v>
      </c>
      <c r="Z36" s="101">
        <f t="shared" si="17"/>
        <v>0</v>
      </c>
      <c r="AA36" s="103">
        <f t="shared" si="18"/>
        <v>1.802128304402798E-3</v>
      </c>
      <c r="AB36" s="101">
        <f t="shared" si="19"/>
        <v>235.52</v>
      </c>
      <c r="AC36" s="102">
        <v>1183.82</v>
      </c>
      <c r="AD36" s="103">
        <f t="shared" si="20"/>
        <v>0.49950210970464132</v>
      </c>
      <c r="AE36" s="102">
        <v>326.66000000000003</v>
      </c>
      <c r="AF36" s="102">
        <v>0</v>
      </c>
      <c r="AG36" s="102"/>
      <c r="AH36" s="102"/>
      <c r="AI36" s="136">
        <f t="shared" si="21"/>
        <v>0.66936885865457296</v>
      </c>
      <c r="AJ36" s="102">
        <v>0</v>
      </c>
      <c r="AK36" s="104">
        <f t="shared" si="22"/>
        <v>14.76</v>
      </c>
      <c r="AL36" s="105">
        <f t="shared" si="23"/>
        <v>608.57063114134542</v>
      </c>
      <c r="AM36" s="106"/>
      <c r="AN36" s="107">
        <f t="shared" si="7"/>
        <v>1185</v>
      </c>
      <c r="AO36" s="108">
        <f t="shared" si="8"/>
        <v>117.76</v>
      </c>
      <c r="AP36" s="108">
        <f t="shared" si="9"/>
        <v>591.91</v>
      </c>
      <c r="AQ36" s="108">
        <f t="shared" si="24"/>
        <v>163.33000000000001</v>
      </c>
      <c r="AR36" s="108">
        <f t="shared" si="25"/>
        <v>0</v>
      </c>
      <c r="AS36" s="108">
        <f t="array" ref="AS36">_xlfn.IFS(S36=0,AL36,S36&lt;0,AL36/-S36,S36&gt;0,AL36/S36)</f>
        <v>304.28531557067271</v>
      </c>
      <c r="AT36" s="103">
        <f t="shared" si="27"/>
        <v>0.25678085702166475</v>
      </c>
      <c r="AU36" s="103">
        <f t="shared" si="28"/>
        <v>2.5839445955390006</v>
      </c>
      <c r="AV36" s="109"/>
      <c r="AW36" s="104">
        <f t="shared" si="12"/>
        <v>608.57063114134542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17</v>
      </c>
      <c r="F37" s="420">
        <v>0</v>
      </c>
      <c r="G37" s="420">
        <v>0</v>
      </c>
      <c r="H37" s="420">
        <v>17</v>
      </c>
      <c r="I37" s="101">
        <v>218.89</v>
      </c>
      <c r="J37" s="101">
        <f t="shared" si="0"/>
        <v>3721.1299999999997</v>
      </c>
      <c r="K37" s="98">
        <v>212</v>
      </c>
      <c r="L37" s="98">
        <v>1</v>
      </c>
      <c r="M37" s="98">
        <v>1200</v>
      </c>
      <c r="N37" s="98">
        <v>0</v>
      </c>
      <c r="O37" s="189">
        <f t="shared" si="1"/>
        <v>0.14285714285714285</v>
      </c>
      <c r="P37" s="101">
        <f t="shared" si="26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195.43</v>
      </c>
      <c r="AF37" s="102">
        <v>2000</v>
      </c>
      <c r="AG37" s="102"/>
      <c r="AH37" s="102"/>
      <c r="AI37" s="136">
        <f t="shared" si="21"/>
        <v>11.379270597127739</v>
      </c>
      <c r="AJ37" s="102">
        <v>0</v>
      </c>
      <c r="AK37" s="104">
        <f t="shared" si="22"/>
        <v>0</v>
      </c>
      <c r="AL37" s="105">
        <f t="shared" si="23"/>
        <v>-2206.8092705971276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4"/>
        <v>195.43</v>
      </c>
      <c r="AR37" s="108">
        <f t="shared" si="25"/>
        <v>0</v>
      </c>
      <c r="AS37" s="108">
        <f t="array" ref="AS37">_xlfn.IFS(S37=0,AL37,S37&lt;0,AL37/-S37,S37&gt;0,AL37/S37)</f>
        <v>-2206.8092705971276</v>
      </c>
      <c r="AT37" s="103">
        <f t="shared" si="27"/>
        <v>0</v>
      </c>
      <c r="AU37" s="103">
        <f t="shared" si="28"/>
        <v>-10.081818587405216</v>
      </c>
      <c r="AV37" s="109"/>
      <c r="AW37" s="104">
        <f t="shared" si="12"/>
        <v>-37515.75760015117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12</v>
      </c>
      <c r="F38" s="420">
        <v>0</v>
      </c>
      <c r="G38" s="420">
        <v>0</v>
      </c>
      <c r="H38" s="420">
        <v>12</v>
      </c>
      <c r="I38" s="101">
        <v>218.89</v>
      </c>
      <c r="J38" s="101">
        <f t="shared" si="0"/>
        <v>2626.68</v>
      </c>
      <c r="K38" s="98">
        <v>999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6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208.14</v>
      </c>
      <c r="AF38" s="102">
        <v>0</v>
      </c>
      <c r="AG38" s="102"/>
      <c r="AH38" s="102"/>
      <c r="AI38" s="136">
        <f t="shared" si="21"/>
        <v>8.0324263038548747</v>
      </c>
      <c r="AJ38" s="102">
        <v>0</v>
      </c>
      <c r="AK38" s="104">
        <f t="shared" si="22"/>
        <v>0</v>
      </c>
      <c r="AL38" s="105">
        <f t="shared" si="23"/>
        <v>-216.17242630385485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4"/>
        <v>208.14</v>
      </c>
      <c r="AR38" s="108">
        <f t="shared" si="25"/>
        <v>0</v>
      </c>
      <c r="AS38" s="108">
        <f t="array" ref="AS38">_xlfn.IFS(S38=0,AL38,S38&lt;0,AL38/-S38,S38&gt;0,AL38/S38)</f>
        <v>-216.17242630385485</v>
      </c>
      <c r="AT38" s="103">
        <f t="shared" si="27"/>
        <v>0</v>
      </c>
      <c r="AU38" s="103">
        <f t="shared" si="28"/>
        <v>-0.98758475171937898</v>
      </c>
      <c r="AV38" s="109"/>
      <c r="AW38" s="104">
        <f t="shared" si="12"/>
        <v>-2594.0691156462581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26</v>
      </c>
      <c r="F39" s="420">
        <v>1</v>
      </c>
      <c r="G39" s="420">
        <v>0</v>
      </c>
      <c r="H39" s="420">
        <v>25</v>
      </c>
      <c r="I39" s="101">
        <v>178.89</v>
      </c>
      <c r="J39" s="101">
        <f t="shared" si="0"/>
        <v>4651.1399999999994</v>
      </c>
      <c r="K39" s="98">
        <v>136</v>
      </c>
      <c r="L39" s="98">
        <v>2</v>
      </c>
      <c r="M39" s="98">
        <v>1232</v>
      </c>
      <c r="N39" s="98">
        <v>0</v>
      </c>
      <c r="O39" s="189">
        <f t="shared" si="1"/>
        <v>0.2857142857142857</v>
      </c>
      <c r="P39" s="101">
        <f t="shared" si="26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18"/>
        <v>0</v>
      </c>
      <c r="AB39" s="101">
        <f t="shared" si="19"/>
        <v>0</v>
      </c>
      <c r="AC39" s="102">
        <v>0</v>
      </c>
      <c r="AD39" s="103">
        <f t="shared" si="20"/>
        <v>0</v>
      </c>
      <c r="AE39" s="102">
        <v>161.47</v>
      </c>
      <c r="AF39" s="102">
        <v>2000</v>
      </c>
      <c r="AG39" s="102"/>
      <c r="AH39" s="102"/>
      <c r="AI39" s="136">
        <f t="shared" si="21"/>
        <v>16.734221466364325</v>
      </c>
      <c r="AJ39" s="102">
        <v>0</v>
      </c>
      <c r="AK39" s="104">
        <f t="shared" si="22"/>
        <v>0</v>
      </c>
      <c r="AL39" s="105">
        <f t="shared" si="23"/>
        <v>-2178.2042214663643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4"/>
        <v>161.47</v>
      </c>
      <c r="AR39" s="108">
        <f t="shared" si="25"/>
        <v>0</v>
      </c>
      <c r="AS39" s="108">
        <f t="array" ref="AS39">_xlfn.IFS(S39=0,AL39,S39&lt;0,AL39/-S39,S39&gt;0,AL39/S39)</f>
        <v>-2178.2042214663643</v>
      </c>
      <c r="AT39" s="103">
        <f t="shared" si="27"/>
        <v>0</v>
      </c>
      <c r="AU39" s="103">
        <f t="shared" si="28"/>
        <v>-12.176221261481158</v>
      </c>
      <c r="AV39" s="109"/>
      <c r="AW39" s="104">
        <f t="shared" si="12"/>
        <v>-56633.30975812547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11</v>
      </c>
      <c r="F40" s="420">
        <v>2</v>
      </c>
      <c r="G40" s="420">
        <v>0</v>
      </c>
      <c r="H40" s="420">
        <v>9</v>
      </c>
      <c r="I40" s="101">
        <v>178.89</v>
      </c>
      <c r="J40" s="101">
        <f t="shared" si="0"/>
        <v>1967.79</v>
      </c>
      <c r="K40" s="98">
        <v>34</v>
      </c>
      <c r="L40" s="98">
        <v>3</v>
      </c>
      <c r="M40" s="98">
        <v>1230</v>
      </c>
      <c r="N40" s="98">
        <v>100</v>
      </c>
      <c r="O40" s="189">
        <f t="shared" si="1"/>
        <v>0.42857142857142855</v>
      </c>
      <c r="P40" s="101">
        <f t="shared" si="26"/>
        <v>0.14285714285714285</v>
      </c>
      <c r="Q40" s="102">
        <v>1</v>
      </c>
      <c r="R40" s="102">
        <v>0</v>
      </c>
      <c r="S40" s="101">
        <f t="shared" si="14"/>
        <v>1</v>
      </c>
      <c r="T40" s="102">
        <v>840</v>
      </c>
      <c r="U40" s="102">
        <v>0</v>
      </c>
      <c r="V40" s="101">
        <f t="shared" si="15"/>
        <v>840</v>
      </c>
      <c r="W40" s="102">
        <v>1230</v>
      </c>
      <c r="X40" s="102">
        <v>0</v>
      </c>
      <c r="Y40" s="101">
        <f t="shared" si="16"/>
        <v>1230</v>
      </c>
      <c r="Z40" s="101">
        <f t="shared" si="17"/>
        <v>3690</v>
      </c>
      <c r="AA40" s="103">
        <f t="shared" si="18"/>
        <v>9.352817782343635E-4</v>
      </c>
      <c r="AB40" s="101">
        <f t="shared" si="19"/>
        <v>178.89</v>
      </c>
      <c r="AC40" s="102">
        <v>437.66999999999996</v>
      </c>
      <c r="AD40" s="103">
        <f t="shared" si="20"/>
        <v>0.35582926829268291</v>
      </c>
      <c r="AE40" s="102">
        <v>171.47</v>
      </c>
      <c r="AF40" s="102">
        <v>637</v>
      </c>
      <c r="AG40" s="102"/>
      <c r="AH40" s="102"/>
      <c r="AI40" s="136">
        <f t="shared" si="21"/>
        <v>6.0243197278911556</v>
      </c>
      <c r="AJ40" s="102">
        <v>0</v>
      </c>
      <c r="AK40" s="104">
        <f t="shared" si="22"/>
        <v>8.4</v>
      </c>
      <c r="AL40" s="105">
        <f t="shared" si="23"/>
        <v>-209.45431972789103</v>
      </c>
      <c r="AM40" s="106"/>
      <c r="AN40" s="107">
        <f t="shared" si="7"/>
        <v>1230</v>
      </c>
      <c r="AO40" s="108">
        <f t="shared" si="8"/>
        <v>178.89</v>
      </c>
      <c r="AP40" s="108">
        <f t="shared" si="9"/>
        <v>437.66999999999996</v>
      </c>
      <c r="AQ40" s="108">
        <f t="shared" si="24"/>
        <v>171.47</v>
      </c>
      <c r="AR40" s="108">
        <f t="shared" si="25"/>
        <v>637</v>
      </c>
      <c r="AS40" s="108">
        <f t="array" ref="AS40">_xlfn.IFS(S40=0,AL40,S40&lt;0,AL40/-S40,S40&gt;0,AL40/S40)</f>
        <v>-209.45431972789103</v>
      </c>
      <c r="AT40" s="103">
        <f t="shared" si="27"/>
        <v>-0.1702880648194236</v>
      </c>
      <c r="AU40" s="103">
        <f t="shared" si="28"/>
        <v>-1.1708553844702949</v>
      </c>
      <c r="AV40" s="109"/>
      <c r="AW40" s="104">
        <f t="shared" si="12"/>
        <v>-2303.9975170068014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6</v>
      </c>
      <c r="F41" s="420">
        <v>1</v>
      </c>
      <c r="G41" s="420">
        <v>0</v>
      </c>
      <c r="H41" s="420">
        <v>5</v>
      </c>
      <c r="I41" s="101">
        <v>178.89</v>
      </c>
      <c r="J41" s="101">
        <f t="shared" si="0"/>
        <v>1073.3399999999999</v>
      </c>
      <c r="K41" s="98">
        <v>12</v>
      </c>
      <c r="L41" s="98">
        <v>8</v>
      </c>
      <c r="M41" s="98">
        <v>1200</v>
      </c>
      <c r="N41" s="98">
        <v>71</v>
      </c>
      <c r="O41" s="189">
        <f t="shared" si="1"/>
        <v>1.1428571428571428</v>
      </c>
      <c r="P41" s="101">
        <f t="shared" si="26"/>
        <v>0.8571428571428571</v>
      </c>
      <c r="Q41" s="102">
        <v>6</v>
      </c>
      <c r="R41" s="102">
        <v>0</v>
      </c>
      <c r="S41" s="101">
        <f t="shared" si="14"/>
        <v>6</v>
      </c>
      <c r="T41" s="102">
        <v>4802</v>
      </c>
      <c r="U41" s="102">
        <v>0</v>
      </c>
      <c r="V41" s="101">
        <f t="shared" si="15"/>
        <v>4802</v>
      </c>
      <c r="W41" s="102">
        <v>7200</v>
      </c>
      <c r="X41" s="102">
        <v>0</v>
      </c>
      <c r="Y41" s="101">
        <f t="shared" si="16"/>
        <v>7200</v>
      </c>
      <c r="Z41" s="101">
        <f t="shared" si="17"/>
        <v>6816</v>
      </c>
      <c r="AA41" s="103">
        <f t="shared" si="18"/>
        <v>5.4748201652743229E-3</v>
      </c>
      <c r="AB41" s="101">
        <f t="shared" si="19"/>
        <v>1073.3399999999999</v>
      </c>
      <c r="AC41" s="102">
        <v>2499.4500000000007</v>
      </c>
      <c r="AD41" s="103">
        <f t="shared" si="20"/>
        <v>0.34714583333333343</v>
      </c>
      <c r="AE41" s="102">
        <v>557.47</v>
      </c>
      <c r="AF41" s="102">
        <v>1000</v>
      </c>
      <c r="AG41" s="102"/>
      <c r="AH41" s="102"/>
      <c r="AI41" s="136">
        <f t="shared" si="21"/>
        <v>3.3468442932728646</v>
      </c>
      <c r="AJ41" s="102">
        <v>0</v>
      </c>
      <c r="AK41" s="104">
        <f t="shared" si="22"/>
        <v>48.02</v>
      </c>
      <c r="AL41" s="105">
        <f t="shared" si="23"/>
        <v>2018.3731557067258</v>
      </c>
      <c r="AM41" s="106"/>
      <c r="AN41" s="107">
        <f t="shared" si="7"/>
        <v>1200</v>
      </c>
      <c r="AO41" s="108">
        <f t="shared" si="8"/>
        <v>178.89</v>
      </c>
      <c r="AP41" s="108">
        <f t="shared" si="9"/>
        <v>416.5750000000001</v>
      </c>
      <c r="AQ41" s="108">
        <f t="shared" si="24"/>
        <v>92.911666666666676</v>
      </c>
      <c r="AR41" s="108">
        <f t="shared" si="25"/>
        <v>166.66666666666666</v>
      </c>
      <c r="AS41" s="108">
        <f t="array" ref="AS41">_xlfn.IFS(S41=0,AL41,S41&lt;0,AL41/-S41,S41&gt;0,AL41/S41)</f>
        <v>336.39552595112099</v>
      </c>
      <c r="AT41" s="103">
        <f t="shared" si="27"/>
        <v>0.28032960495926751</v>
      </c>
      <c r="AU41" s="103">
        <f t="shared" si="28"/>
        <v>1.8804602043217677</v>
      </c>
      <c r="AV41" s="109"/>
      <c r="AW41" s="104">
        <f t="shared" si="12"/>
        <v>2018.3731557067258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9</v>
      </c>
      <c r="F42" s="420">
        <v>0</v>
      </c>
      <c r="G42" s="420">
        <v>0</v>
      </c>
      <c r="H42" s="420">
        <v>9</v>
      </c>
      <c r="I42" s="101">
        <v>178.89</v>
      </c>
      <c r="J42" s="101">
        <f t="shared" si="0"/>
        <v>1610.0099999999998</v>
      </c>
      <c r="K42" s="98">
        <v>62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6"/>
        <v>0.14285714285714285</v>
      </c>
      <c r="Q42" s="102">
        <v>1</v>
      </c>
      <c r="R42" s="102">
        <v>0</v>
      </c>
      <c r="S42" s="101">
        <f t="shared" si="14"/>
        <v>1</v>
      </c>
      <c r="T42" s="102">
        <v>747</v>
      </c>
      <c r="U42" s="102">
        <v>0</v>
      </c>
      <c r="V42" s="101">
        <f t="shared" si="15"/>
        <v>747</v>
      </c>
      <c r="W42" s="102">
        <v>1200</v>
      </c>
      <c r="X42" s="102">
        <v>0</v>
      </c>
      <c r="Y42" s="101">
        <f t="shared" si="16"/>
        <v>1200</v>
      </c>
      <c r="Z42" s="101">
        <f t="shared" si="17"/>
        <v>0</v>
      </c>
      <c r="AA42" s="103">
        <f t="shared" si="18"/>
        <v>9.1247002754572045E-4</v>
      </c>
      <c r="AB42" s="101">
        <f t="shared" si="19"/>
        <v>178.89</v>
      </c>
      <c r="AC42" s="102">
        <v>416.88</v>
      </c>
      <c r="AD42" s="103">
        <f t="shared" si="20"/>
        <v>0.34739999999999999</v>
      </c>
      <c r="AE42" s="102">
        <v>54.07</v>
      </c>
      <c r="AF42" s="102">
        <v>1025</v>
      </c>
      <c r="AG42" s="102"/>
      <c r="AH42" s="102"/>
      <c r="AI42" s="136">
        <f t="shared" si="21"/>
        <v>6.0243197278911556</v>
      </c>
      <c r="AJ42" s="102">
        <v>0</v>
      </c>
      <c r="AK42" s="104">
        <f t="shared" si="22"/>
        <v>7.47</v>
      </c>
      <c r="AL42" s="105">
        <f t="shared" si="23"/>
        <v>-488.33431972789123</v>
      </c>
      <c r="AM42" s="106"/>
      <c r="AN42" s="107">
        <f t="shared" si="7"/>
        <v>1200</v>
      </c>
      <c r="AO42" s="108">
        <f t="shared" si="8"/>
        <v>178.89</v>
      </c>
      <c r="AP42" s="108">
        <f t="shared" si="9"/>
        <v>416.88</v>
      </c>
      <c r="AQ42" s="108">
        <f t="shared" si="24"/>
        <v>54.07</v>
      </c>
      <c r="AR42" s="108">
        <f t="shared" si="25"/>
        <v>1025</v>
      </c>
      <c r="AS42" s="108">
        <f t="array" ref="AS42">_xlfn.IFS(S42=0,AL42,S42&lt;0,AL42/-S42,S42&gt;0,AL42/S42)</f>
        <v>-488.33431972789123</v>
      </c>
      <c r="AT42" s="103">
        <f t="shared" si="27"/>
        <v>-0.40694526643990936</v>
      </c>
      <c r="AU42" s="103">
        <f t="shared" si="28"/>
        <v>-2.7298022233098065</v>
      </c>
      <c r="AV42" s="109"/>
      <c r="AW42" s="104">
        <f t="shared" si="12"/>
        <v>-4395.0088775510212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25</v>
      </c>
      <c r="F43" s="420">
        <v>2</v>
      </c>
      <c r="G43" s="420">
        <v>1</v>
      </c>
      <c r="H43" s="420">
        <v>22</v>
      </c>
      <c r="I43" s="101">
        <v>178.89</v>
      </c>
      <c r="J43" s="101">
        <f t="shared" si="0"/>
        <v>4472.25</v>
      </c>
      <c r="K43" s="98">
        <v>62</v>
      </c>
      <c r="L43" s="98">
        <v>3</v>
      </c>
      <c r="M43" s="98">
        <v>1200</v>
      </c>
      <c r="N43" s="98">
        <v>100</v>
      </c>
      <c r="O43" s="189">
        <f t="shared" si="1"/>
        <v>0.42857142857142855</v>
      </c>
      <c r="P43" s="101">
        <f t="shared" si="26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825</v>
      </c>
      <c r="U43" s="102">
        <v>0</v>
      </c>
      <c r="V43" s="101">
        <f t="shared" si="15"/>
        <v>825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3600</v>
      </c>
      <c r="AA43" s="103">
        <f t="shared" si="18"/>
        <v>9.1247002754572045E-4</v>
      </c>
      <c r="AB43" s="101">
        <f t="shared" si="19"/>
        <v>178.89</v>
      </c>
      <c r="AC43" s="102">
        <v>427.26</v>
      </c>
      <c r="AD43" s="103">
        <f t="shared" si="20"/>
        <v>0.35604999999999998</v>
      </c>
      <c r="AE43" s="102">
        <v>311.05</v>
      </c>
      <c r="AF43" s="102">
        <v>1649</v>
      </c>
      <c r="AG43" s="102"/>
      <c r="AH43" s="102"/>
      <c r="AI43" s="136">
        <f t="shared" si="21"/>
        <v>14.726114890400604</v>
      </c>
      <c r="AJ43" s="102">
        <v>0</v>
      </c>
      <c r="AK43" s="104">
        <f t="shared" si="22"/>
        <v>8.25</v>
      </c>
      <c r="AL43" s="105">
        <f t="shared" si="23"/>
        <v>-1389.1761148904006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427.26</v>
      </c>
      <c r="AQ43" s="108">
        <f t="shared" si="24"/>
        <v>311.05</v>
      </c>
      <c r="AR43" s="108">
        <f t="shared" si="25"/>
        <v>1649</v>
      </c>
      <c r="AS43" s="108">
        <f t="array" ref="AS43">_xlfn.IFS(S43=0,AL43,S43&lt;0,AL43/-S43,S43&gt;0,AL43/S43)</f>
        <v>-1389.1761148904006</v>
      </c>
      <c r="AT43" s="103">
        <f t="shared" si="27"/>
        <v>-1.1576467624086673</v>
      </c>
      <c r="AU43" s="103">
        <f t="shared" si="28"/>
        <v>-7.7655325333467538</v>
      </c>
      <c r="AV43" s="109"/>
      <c r="AW43" s="104">
        <f t="shared" si="12"/>
        <v>-34729.40287226002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39</v>
      </c>
      <c r="F44" s="420">
        <v>0</v>
      </c>
      <c r="G44" s="420">
        <v>0</v>
      </c>
      <c r="H44" s="420">
        <v>39</v>
      </c>
      <c r="I44" s="101">
        <v>228.89</v>
      </c>
      <c r="J44" s="101">
        <f t="shared" ref="J44:J56" si="29">E44*I44</f>
        <v>8926.7099999999991</v>
      </c>
      <c r="K44" s="98">
        <v>999</v>
      </c>
      <c r="L44" s="98">
        <v>0</v>
      </c>
      <c r="M44" s="98">
        <v>0</v>
      </c>
      <c r="N44" s="98">
        <v>0</v>
      </c>
      <c r="O44" s="189">
        <f t="shared" ref="O44:O56" si="30">L44/7</f>
        <v>0</v>
      </c>
      <c r="P44" s="101">
        <f t="shared" ref="P44:P56" si="31">S44/7</f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26.105385487528345</v>
      </c>
      <c r="AJ44" s="102">
        <v>0</v>
      </c>
      <c r="AK44" s="104">
        <f t="shared" ref="AK44:AK56" si="32">V44*1%</f>
        <v>0</v>
      </c>
      <c r="AL44" s="105">
        <f t="shared" ref="AL44:AL56" si="33">Y44-AB44-AC44-AE44-AF44-AG44-AH44-AI44-AK44-AJ44</f>
        <v>-26.105385487528345</v>
      </c>
      <c r="AM44" s="106"/>
      <c r="AN44" s="107">
        <f t="shared" ref="AN44:AN56" si="34">IF(S44=0,0,Y44/S44)</f>
        <v>0</v>
      </c>
      <c r="AO44" s="108">
        <f t="shared" ref="AO44:AO56" si="35">I44</f>
        <v>228.89</v>
      </c>
      <c r="AP44" s="108">
        <f t="shared" ref="AP44:AP56" si="36">IF(S44=0,0,AC44/S44)</f>
        <v>0</v>
      </c>
      <c r="AQ44" s="108">
        <f t="shared" ref="AQ44:AQ56" si="37">IF(Q44=0,AE44/1,AE44/Q44)</f>
        <v>0</v>
      </c>
      <c r="AR44" s="108">
        <f t="shared" ref="AR44:AR56" si="38">IF(Q44=0,0,(AF44+AG44)/Q44)</f>
        <v>0</v>
      </c>
      <c r="AS44" s="108">
        <f t="array" ref="AS44">_xlfn.IFS(S44=0,AL44,S44&lt;0,AL44/-S44,S44&gt;0,AL44/S44)</f>
        <v>-26.105385487528345</v>
      </c>
      <c r="AT44" s="103">
        <f t="shared" ref="AT44:AT56" si="39">IF(AN44=0,0,AS44/AN44)</f>
        <v>0</v>
      </c>
      <c r="AU44" s="103">
        <f t="shared" ref="AU44:AU56" si="40">IF(AO44=0,0,AS44/AO44)</f>
        <v>-0.11405210139162195</v>
      </c>
      <c r="AV44" s="109"/>
      <c r="AW44" s="104">
        <f t="shared" ref="AW44:AW56" si="41">AS44*E44</f>
        <v>-1018.1100340136054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39</v>
      </c>
      <c r="F45" s="420">
        <v>0</v>
      </c>
      <c r="G45" s="420">
        <v>0</v>
      </c>
      <c r="H45" s="420">
        <v>39</v>
      </c>
      <c r="I45" s="101">
        <v>228.89</v>
      </c>
      <c r="J45" s="101">
        <f t="shared" si="29"/>
        <v>8926.7099999999991</v>
      </c>
      <c r="K45" s="98">
        <v>999</v>
      </c>
      <c r="L45" s="98">
        <v>0</v>
      </c>
      <c r="M45" s="98">
        <v>0</v>
      </c>
      <c r="N45" s="98">
        <v>0</v>
      </c>
      <c r="O45" s="189">
        <f t="shared" si="30"/>
        <v>0</v>
      </c>
      <c r="P45" s="101">
        <f t="shared" si="31"/>
        <v>0</v>
      </c>
      <c r="Q45" s="102">
        <v>0</v>
      </c>
      <c r="R45" s="102">
        <v>0</v>
      </c>
      <c r="S45" s="101">
        <f t="shared" si="14"/>
        <v>0</v>
      </c>
      <c r="T45" s="102">
        <v>0</v>
      </c>
      <c r="U45" s="102">
        <v>0</v>
      </c>
      <c r="V45" s="101">
        <f t="shared" si="15"/>
        <v>0</v>
      </c>
      <c r="W45" s="102">
        <v>0</v>
      </c>
      <c r="X45" s="102">
        <v>0</v>
      </c>
      <c r="Y45" s="101">
        <f t="shared" si="16"/>
        <v>0</v>
      </c>
      <c r="Z45" s="101">
        <f t="shared" si="17"/>
        <v>0</v>
      </c>
      <c r="AA45" s="103">
        <f t="shared" si="18"/>
        <v>0</v>
      </c>
      <c r="AB45" s="101">
        <f t="shared" si="19"/>
        <v>0</v>
      </c>
      <c r="AC45" s="102">
        <v>0</v>
      </c>
      <c r="AD45" s="103">
        <f t="shared" si="20"/>
        <v>0</v>
      </c>
      <c r="AE45" s="102">
        <v>0</v>
      </c>
      <c r="AF45" s="102">
        <v>0</v>
      </c>
      <c r="AG45" s="102"/>
      <c r="AH45" s="102"/>
      <c r="AI45" s="136">
        <f t="shared" si="21"/>
        <v>26.105385487528345</v>
      </c>
      <c r="AJ45" s="102">
        <v>0</v>
      </c>
      <c r="AK45" s="104">
        <f t="shared" si="32"/>
        <v>0</v>
      </c>
      <c r="AL45" s="105">
        <f t="shared" si="33"/>
        <v>-26.105385487528345</v>
      </c>
      <c r="AM45" s="106"/>
      <c r="AN45" s="107">
        <f t="shared" si="34"/>
        <v>0</v>
      </c>
      <c r="AO45" s="108">
        <f t="shared" si="35"/>
        <v>228.89</v>
      </c>
      <c r="AP45" s="108">
        <f t="shared" si="36"/>
        <v>0</v>
      </c>
      <c r="AQ45" s="108">
        <f t="shared" si="37"/>
        <v>0</v>
      </c>
      <c r="AR45" s="108">
        <f t="shared" si="38"/>
        <v>0</v>
      </c>
      <c r="AS45" s="108">
        <f t="array" ref="AS45">_xlfn.IFS(S45=0,AL45,S45&lt;0,AL45/-S45,S45&gt;0,AL45/S45)</f>
        <v>-26.105385487528345</v>
      </c>
      <c r="AT45" s="103">
        <f t="shared" si="39"/>
        <v>0</v>
      </c>
      <c r="AU45" s="103">
        <f t="shared" si="40"/>
        <v>-0.11405210139162195</v>
      </c>
      <c r="AV45" s="109"/>
      <c r="AW45" s="104">
        <f t="shared" si="41"/>
        <v>-1018.1100340136054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39</v>
      </c>
      <c r="F46" s="420">
        <v>0</v>
      </c>
      <c r="G46" s="420">
        <v>0</v>
      </c>
      <c r="H46" s="420">
        <v>39</v>
      </c>
      <c r="I46" s="101">
        <v>178.89</v>
      </c>
      <c r="J46" s="101">
        <f t="shared" si="29"/>
        <v>6976.7099999999991</v>
      </c>
      <c r="K46" s="98">
        <v>999</v>
      </c>
      <c r="L46" s="98">
        <v>0</v>
      </c>
      <c r="M46" s="98">
        <v>0</v>
      </c>
      <c r="N46" s="98">
        <v>0</v>
      </c>
      <c r="O46" s="189">
        <f t="shared" si="30"/>
        <v>0</v>
      </c>
      <c r="P46" s="101">
        <f t="shared" si="31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0</v>
      </c>
      <c r="AF46" s="102">
        <v>0</v>
      </c>
      <c r="AG46" s="102"/>
      <c r="AH46" s="102"/>
      <c r="AI46" s="136">
        <f t="shared" si="21"/>
        <v>26.105385487528345</v>
      </c>
      <c r="AJ46" s="102">
        <v>0</v>
      </c>
      <c r="AK46" s="104">
        <f t="shared" si="32"/>
        <v>0</v>
      </c>
      <c r="AL46" s="105">
        <f t="shared" si="33"/>
        <v>-26.105385487528345</v>
      </c>
      <c r="AM46" s="106"/>
      <c r="AN46" s="107">
        <f t="shared" si="34"/>
        <v>0</v>
      </c>
      <c r="AO46" s="108">
        <f t="shared" si="35"/>
        <v>178.89</v>
      </c>
      <c r="AP46" s="108">
        <f t="shared" si="36"/>
        <v>0</v>
      </c>
      <c r="AQ46" s="108">
        <f t="shared" si="37"/>
        <v>0</v>
      </c>
      <c r="AR46" s="108">
        <f t="shared" si="38"/>
        <v>0</v>
      </c>
      <c r="AS46" s="108">
        <f t="array" ref="AS46">_xlfn.IFS(S46=0,AL46,S46&lt;0,AL46/-S46,S46&gt;0,AL46/S46)</f>
        <v>-26.105385487528345</v>
      </c>
      <c r="AT46" s="103">
        <f t="shared" si="39"/>
        <v>0</v>
      </c>
      <c r="AU46" s="103">
        <f t="shared" si="40"/>
        <v>-0.14592981993140111</v>
      </c>
      <c r="AV46" s="109"/>
      <c r="AW46" s="104">
        <f t="shared" si="41"/>
        <v>-1018.1100340136054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39</v>
      </c>
      <c r="F47" s="420">
        <v>0</v>
      </c>
      <c r="G47" s="420">
        <v>0</v>
      </c>
      <c r="H47" s="420">
        <v>39</v>
      </c>
      <c r="I47" s="101">
        <v>178.89</v>
      </c>
      <c r="J47" s="101">
        <f t="shared" si="29"/>
        <v>6976.7099999999991</v>
      </c>
      <c r="K47" s="98">
        <v>999</v>
      </c>
      <c r="L47" s="98">
        <v>0</v>
      </c>
      <c r="M47" s="98">
        <v>0</v>
      </c>
      <c r="N47" s="98">
        <v>0</v>
      </c>
      <c r="O47" s="189">
        <f t="shared" si="30"/>
        <v>0</v>
      </c>
      <c r="P47" s="101">
        <f t="shared" si="31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0</v>
      </c>
      <c r="AF47" s="102">
        <v>0</v>
      </c>
      <c r="AG47" s="102"/>
      <c r="AH47" s="102"/>
      <c r="AI47" s="136">
        <f t="shared" si="21"/>
        <v>26.105385487528345</v>
      </c>
      <c r="AJ47" s="102">
        <v>0</v>
      </c>
      <c r="AK47" s="104">
        <f t="shared" si="32"/>
        <v>0</v>
      </c>
      <c r="AL47" s="105">
        <f t="shared" si="33"/>
        <v>-26.105385487528345</v>
      </c>
      <c r="AM47" s="106"/>
      <c r="AN47" s="107">
        <f t="shared" si="34"/>
        <v>0</v>
      </c>
      <c r="AO47" s="108">
        <f t="shared" si="35"/>
        <v>178.89</v>
      </c>
      <c r="AP47" s="108">
        <f t="shared" si="36"/>
        <v>0</v>
      </c>
      <c r="AQ47" s="108">
        <f t="shared" si="37"/>
        <v>0</v>
      </c>
      <c r="AR47" s="108">
        <f t="shared" si="38"/>
        <v>0</v>
      </c>
      <c r="AS47" s="108">
        <f t="array" ref="AS47">_xlfn.IFS(S47=0,AL47,S47&lt;0,AL47/-S47,S47&gt;0,AL47/S47)</f>
        <v>-26.105385487528345</v>
      </c>
      <c r="AT47" s="103">
        <f t="shared" si="39"/>
        <v>0</v>
      </c>
      <c r="AU47" s="103">
        <f t="shared" si="40"/>
        <v>-0.14592981993140111</v>
      </c>
      <c r="AV47" s="109"/>
      <c r="AW47" s="104">
        <f t="shared" si="41"/>
        <v>-1018.1100340136054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38</v>
      </c>
      <c r="F48" s="420">
        <v>0</v>
      </c>
      <c r="G48" s="420">
        <v>0</v>
      </c>
      <c r="H48" s="420">
        <v>38</v>
      </c>
      <c r="I48" s="101">
        <v>178.89</v>
      </c>
      <c r="J48" s="101">
        <f t="shared" si="29"/>
        <v>6797.82</v>
      </c>
      <c r="K48" s="98">
        <v>999</v>
      </c>
      <c r="L48" s="98">
        <v>0</v>
      </c>
      <c r="M48" s="98">
        <v>0</v>
      </c>
      <c r="N48" s="98">
        <v>0</v>
      </c>
      <c r="O48" s="189">
        <f t="shared" si="30"/>
        <v>0</v>
      </c>
      <c r="P48" s="101">
        <f t="shared" si="31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21"/>
        <v>25.436016628873773</v>
      </c>
      <c r="AJ48" s="102">
        <v>0</v>
      </c>
      <c r="AK48" s="104">
        <f t="shared" si="32"/>
        <v>0</v>
      </c>
      <c r="AL48" s="105">
        <f t="shared" si="33"/>
        <v>-25.436016628873773</v>
      </c>
      <c r="AM48" s="106"/>
      <c r="AN48" s="107">
        <f t="shared" si="34"/>
        <v>0</v>
      </c>
      <c r="AO48" s="108">
        <f t="shared" si="35"/>
        <v>178.89</v>
      </c>
      <c r="AP48" s="108">
        <f t="shared" si="36"/>
        <v>0</v>
      </c>
      <c r="AQ48" s="108">
        <f t="shared" si="37"/>
        <v>0</v>
      </c>
      <c r="AR48" s="108">
        <f t="shared" si="38"/>
        <v>0</v>
      </c>
      <c r="AS48" s="108">
        <f t="array" ref="AS48">_xlfn.IFS(S48=0,AL48,S48&lt;0,AL48/-S48,S48&gt;0,AL48/S48)</f>
        <v>-25.436016628873773</v>
      </c>
      <c r="AT48" s="103">
        <f t="shared" si="39"/>
        <v>0</v>
      </c>
      <c r="AU48" s="103">
        <f t="shared" si="40"/>
        <v>-0.14218802967674982</v>
      </c>
      <c r="AV48" s="109"/>
      <c r="AW48" s="104">
        <f t="shared" si="41"/>
        <v>-966.56863189720343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39</v>
      </c>
      <c r="F49" s="420">
        <v>0</v>
      </c>
      <c r="G49" s="420">
        <v>0</v>
      </c>
      <c r="H49" s="420">
        <v>39</v>
      </c>
      <c r="I49" s="101">
        <v>178.89</v>
      </c>
      <c r="J49" s="101">
        <f t="shared" si="29"/>
        <v>6976.7099999999991</v>
      </c>
      <c r="K49" s="98">
        <v>999</v>
      </c>
      <c r="L49" s="98">
        <v>0</v>
      </c>
      <c r="M49" s="98">
        <v>0</v>
      </c>
      <c r="N49" s="98">
        <v>0</v>
      </c>
      <c r="O49" s="189">
        <f t="shared" si="30"/>
        <v>0</v>
      </c>
      <c r="P49" s="101">
        <f t="shared" si="31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0</v>
      </c>
      <c r="AF49" s="102">
        <v>0</v>
      </c>
      <c r="AG49" s="102"/>
      <c r="AH49" s="102"/>
      <c r="AI49" s="136">
        <f t="shared" si="21"/>
        <v>26.105385487528345</v>
      </c>
      <c r="AJ49" s="102">
        <v>0</v>
      </c>
      <c r="AK49" s="104">
        <f t="shared" si="32"/>
        <v>0</v>
      </c>
      <c r="AL49" s="105">
        <f t="shared" si="33"/>
        <v>-26.105385487528345</v>
      </c>
      <c r="AM49" s="106"/>
      <c r="AN49" s="107">
        <f t="shared" si="34"/>
        <v>0</v>
      </c>
      <c r="AO49" s="108">
        <f t="shared" si="35"/>
        <v>178.89</v>
      </c>
      <c r="AP49" s="108">
        <f t="shared" si="36"/>
        <v>0</v>
      </c>
      <c r="AQ49" s="108">
        <f t="shared" si="37"/>
        <v>0</v>
      </c>
      <c r="AR49" s="108">
        <f t="shared" si="38"/>
        <v>0</v>
      </c>
      <c r="AS49" s="108">
        <f t="array" ref="AS49">_xlfn.IFS(S49=0,AL49,S49&lt;0,AL49/-S49,S49&gt;0,AL49/S49)</f>
        <v>-26.105385487528345</v>
      </c>
      <c r="AT49" s="103">
        <f t="shared" si="39"/>
        <v>0</v>
      </c>
      <c r="AU49" s="103">
        <f t="shared" si="40"/>
        <v>-0.14592981993140111</v>
      </c>
      <c r="AV49" s="109"/>
      <c r="AW49" s="104">
        <f t="shared" si="41"/>
        <v>-1018.1100340136054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19</v>
      </c>
      <c r="F50" s="420">
        <v>0</v>
      </c>
      <c r="G50" s="420">
        <v>0</v>
      </c>
      <c r="H50" s="420">
        <v>19</v>
      </c>
      <c r="I50" s="101">
        <v>218.89</v>
      </c>
      <c r="J50" s="101">
        <f t="shared" si="29"/>
        <v>4158.91</v>
      </c>
      <c r="K50" s="98">
        <v>999</v>
      </c>
      <c r="L50" s="98">
        <v>0</v>
      </c>
      <c r="M50" s="98">
        <v>0</v>
      </c>
      <c r="N50" s="98">
        <v>0</v>
      </c>
      <c r="O50" s="189">
        <f t="shared" si="30"/>
        <v>0</v>
      </c>
      <c r="P50" s="101">
        <f t="shared" si="31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12.718008314436887</v>
      </c>
      <c r="AJ50" s="102">
        <v>0</v>
      </c>
      <c r="AK50" s="104">
        <f t="shared" si="32"/>
        <v>0</v>
      </c>
      <c r="AL50" s="105">
        <f t="shared" si="33"/>
        <v>-12.718008314436887</v>
      </c>
      <c r="AM50" s="106"/>
      <c r="AN50" s="107">
        <f t="shared" si="34"/>
        <v>0</v>
      </c>
      <c r="AO50" s="108">
        <f t="shared" si="35"/>
        <v>218.89</v>
      </c>
      <c r="AP50" s="108">
        <f t="shared" si="36"/>
        <v>0</v>
      </c>
      <c r="AQ50" s="108">
        <f t="shared" si="37"/>
        <v>0</v>
      </c>
      <c r="AR50" s="108">
        <f t="shared" si="38"/>
        <v>0</v>
      </c>
      <c r="AS50" s="108">
        <f t="array" ref="AS50">_xlfn.IFS(S50=0,AL50,S50&lt;0,AL50/-S50,S50&gt;0,AL50/S50)</f>
        <v>-12.718008314436887</v>
      </c>
      <c r="AT50" s="103">
        <f t="shared" si="39"/>
        <v>0</v>
      </c>
      <c r="AU50" s="103">
        <f t="shared" si="40"/>
        <v>-5.8102281120365883E-2</v>
      </c>
      <c r="AV50" s="109"/>
      <c r="AW50" s="104">
        <f t="shared" si="41"/>
        <v>-241.64215797430086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44</v>
      </c>
      <c r="F51" s="420">
        <v>0</v>
      </c>
      <c r="G51" s="420">
        <v>0</v>
      </c>
      <c r="H51" s="420">
        <v>44</v>
      </c>
      <c r="I51" s="101">
        <v>218.89</v>
      </c>
      <c r="J51" s="101">
        <f t="shared" si="29"/>
        <v>9631.16</v>
      </c>
      <c r="K51" s="98">
        <v>999</v>
      </c>
      <c r="L51" s="98">
        <v>0</v>
      </c>
      <c r="M51" s="98">
        <v>0</v>
      </c>
      <c r="N51" s="98">
        <v>0</v>
      </c>
      <c r="O51" s="189">
        <f t="shared" si="30"/>
        <v>0</v>
      </c>
      <c r="P51" s="101">
        <f t="shared" si="31"/>
        <v>0</v>
      </c>
      <c r="Q51" s="102">
        <v>0</v>
      </c>
      <c r="R51" s="102">
        <v>0</v>
      </c>
      <c r="S51" s="101">
        <f t="shared" si="14"/>
        <v>0</v>
      </c>
      <c r="T51" s="102">
        <v>0</v>
      </c>
      <c r="U51" s="102">
        <v>0</v>
      </c>
      <c r="V51" s="101">
        <f t="shared" si="15"/>
        <v>0</v>
      </c>
      <c r="W51" s="102">
        <v>0</v>
      </c>
      <c r="X51" s="102">
        <v>0</v>
      </c>
      <c r="Y51" s="101">
        <f t="shared" si="16"/>
        <v>0</v>
      </c>
      <c r="Z51" s="101">
        <f t="shared" si="17"/>
        <v>0</v>
      </c>
      <c r="AA51" s="103">
        <f t="shared" si="18"/>
        <v>0</v>
      </c>
      <c r="AB51" s="101">
        <f t="shared" si="19"/>
        <v>0</v>
      </c>
      <c r="AC51" s="102">
        <v>0</v>
      </c>
      <c r="AD51" s="103">
        <f t="shared" si="20"/>
        <v>0</v>
      </c>
      <c r="AE51" s="102">
        <v>0</v>
      </c>
      <c r="AF51" s="102">
        <v>0</v>
      </c>
      <c r="AG51" s="102"/>
      <c r="AH51" s="102"/>
      <c r="AI51" s="136">
        <f t="shared" si="21"/>
        <v>29.452229780801208</v>
      </c>
      <c r="AJ51" s="102">
        <v>0</v>
      </c>
      <c r="AK51" s="104">
        <f t="shared" si="32"/>
        <v>0</v>
      </c>
      <c r="AL51" s="105">
        <f t="shared" si="33"/>
        <v>-29.452229780801208</v>
      </c>
      <c r="AM51" s="106"/>
      <c r="AN51" s="107">
        <f t="shared" si="34"/>
        <v>0</v>
      </c>
      <c r="AO51" s="108">
        <f t="shared" si="35"/>
        <v>218.89</v>
      </c>
      <c r="AP51" s="108">
        <f t="shared" si="36"/>
        <v>0</v>
      </c>
      <c r="AQ51" s="108">
        <f t="shared" si="37"/>
        <v>0</v>
      </c>
      <c r="AR51" s="108">
        <f t="shared" si="38"/>
        <v>0</v>
      </c>
      <c r="AS51" s="108">
        <f t="array" ref="AS51">_xlfn.IFS(S51=0,AL51,S51&lt;0,AL51/-S51,S51&gt;0,AL51/S51)</f>
        <v>-29.452229780801208</v>
      </c>
      <c r="AT51" s="103">
        <f t="shared" si="39"/>
        <v>0</v>
      </c>
      <c r="AU51" s="103">
        <f t="shared" si="40"/>
        <v>-0.13455265101558414</v>
      </c>
      <c r="AV51" s="109"/>
      <c r="AW51" s="104">
        <f t="shared" si="41"/>
        <v>-1295.898110355253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47</v>
      </c>
      <c r="F52" s="420">
        <v>0</v>
      </c>
      <c r="G52" s="420">
        <v>0</v>
      </c>
      <c r="H52" s="420">
        <v>47</v>
      </c>
      <c r="I52" s="101">
        <v>218.89</v>
      </c>
      <c r="J52" s="101">
        <f t="shared" si="29"/>
        <v>10287.83</v>
      </c>
      <c r="K52" s="98">
        <v>999</v>
      </c>
      <c r="L52" s="98">
        <v>0</v>
      </c>
      <c r="M52" s="98">
        <v>0</v>
      </c>
      <c r="N52" s="98">
        <v>0</v>
      </c>
      <c r="O52" s="189">
        <f t="shared" si="30"/>
        <v>0</v>
      </c>
      <c r="P52" s="101">
        <f t="shared" si="31"/>
        <v>0</v>
      </c>
      <c r="Q52" s="102">
        <v>0</v>
      </c>
      <c r="R52" s="102">
        <v>0</v>
      </c>
      <c r="S52" s="101">
        <f t="shared" si="14"/>
        <v>0</v>
      </c>
      <c r="T52" s="102">
        <v>0</v>
      </c>
      <c r="U52" s="102">
        <v>0</v>
      </c>
      <c r="V52" s="101">
        <f t="shared" si="15"/>
        <v>0</v>
      </c>
      <c r="W52" s="102">
        <v>0</v>
      </c>
      <c r="X52" s="102">
        <v>0</v>
      </c>
      <c r="Y52" s="101">
        <f t="shared" si="16"/>
        <v>0</v>
      </c>
      <c r="Z52" s="101">
        <f t="shared" si="17"/>
        <v>0</v>
      </c>
      <c r="AA52" s="103">
        <f t="shared" si="18"/>
        <v>0</v>
      </c>
      <c r="AB52" s="101">
        <f t="shared" si="19"/>
        <v>0</v>
      </c>
      <c r="AC52" s="102">
        <v>0</v>
      </c>
      <c r="AD52" s="103">
        <f t="shared" si="20"/>
        <v>0</v>
      </c>
      <c r="AE52" s="102">
        <v>0</v>
      </c>
      <c r="AF52" s="102">
        <v>744</v>
      </c>
      <c r="AG52" s="102"/>
      <c r="AH52" s="102"/>
      <c r="AI52" s="136">
        <f t="shared" si="21"/>
        <v>31.460336356764927</v>
      </c>
      <c r="AJ52" s="102">
        <v>0</v>
      </c>
      <c r="AK52" s="104">
        <f t="shared" si="32"/>
        <v>0</v>
      </c>
      <c r="AL52" s="105">
        <f t="shared" si="33"/>
        <v>-775.46033635676497</v>
      </c>
      <c r="AM52" s="106"/>
      <c r="AN52" s="107">
        <f t="shared" si="34"/>
        <v>0</v>
      </c>
      <c r="AO52" s="108">
        <f t="shared" si="35"/>
        <v>218.89</v>
      </c>
      <c r="AP52" s="108">
        <f t="shared" si="36"/>
        <v>0</v>
      </c>
      <c r="AQ52" s="108">
        <f t="shared" si="37"/>
        <v>0</v>
      </c>
      <c r="AR52" s="108">
        <f t="shared" si="38"/>
        <v>0</v>
      </c>
      <c r="AS52" s="108">
        <f t="array" ref="AS52">_xlfn.IFS(S52=0,AL52,S52&lt;0,AL52/-S52,S52&gt;0,AL52/S52)</f>
        <v>-775.46033635676497</v>
      </c>
      <c r="AT52" s="103">
        <f t="shared" si="39"/>
        <v>0</v>
      </c>
      <c r="AU52" s="103">
        <f t="shared" si="40"/>
        <v>-3.5426942133343919</v>
      </c>
      <c r="AV52" s="109"/>
      <c r="AW52" s="104">
        <f t="shared" si="41"/>
        <v>-36446.635808767955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39</v>
      </c>
      <c r="F53" s="420">
        <v>0</v>
      </c>
      <c r="G53" s="420">
        <v>0</v>
      </c>
      <c r="H53" s="420">
        <v>39</v>
      </c>
      <c r="I53" s="101">
        <v>188.89</v>
      </c>
      <c r="J53" s="101">
        <f t="shared" si="29"/>
        <v>7366.7099999999991</v>
      </c>
      <c r="K53" s="98">
        <v>999</v>
      </c>
      <c r="L53" s="98">
        <v>0</v>
      </c>
      <c r="M53" s="98">
        <v>0</v>
      </c>
      <c r="N53" s="98">
        <v>0</v>
      </c>
      <c r="O53" s="189">
        <f t="shared" si="30"/>
        <v>0</v>
      </c>
      <c r="P53" s="101">
        <f t="shared" si="31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>
        <v>0</v>
      </c>
      <c r="AG53" s="102"/>
      <c r="AH53" s="102"/>
      <c r="AI53" s="136">
        <f t="shared" si="21"/>
        <v>26.105385487528345</v>
      </c>
      <c r="AJ53" s="102">
        <v>0</v>
      </c>
      <c r="AK53" s="104">
        <f t="shared" si="32"/>
        <v>0</v>
      </c>
      <c r="AL53" s="105">
        <f t="shared" si="33"/>
        <v>-26.105385487528345</v>
      </c>
      <c r="AM53" s="106"/>
      <c r="AN53" s="107">
        <f t="shared" si="34"/>
        <v>0</v>
      </c>
      <c r="AO53" s="108">
        <f t="shared" si="35"/>
        <v>188.89</v>
      </c>
      <c r="AP53" s="108">
        <f t="shared" si="36"/>
        <v>0</v>
      </c>
      <c r="AQ53" s="108">
        <f t="shared" si="37"/>
        <v>0</v>
      </c>
      <c r="AR53" s="108">
        <f t="shared" si="38"/>
        <v>0</v>
      </c>
      <c r="AS53" s="108">
        <f t="array" ref="AS53">_xlfn.IFS(S53=0,AL53,S53&lt;0,AL53/-S53,S53&gt;0,AL53/S53)</f>
        <v>-26.105385487528345</v>
      </c>
      <c r="AT53" s="103">
        <f t="shared" si="39"/>
        <v>0</v>
      </c>
      <c r="AU53" s="103">
        <f t="shared" si="40"/>
        <v>-0.13820416902709698</v>
      </c>
      <c r="AV53" s="109"/>
      <c r="AW53" s="104">
        <f t="shared" si="41"/>
        <v>-1018.1100340136054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420">
        <v>0</v>
      </c>
      <c r="G54" s="420">
        <v>0</v>
      </c>
      <c r="H54" s="420">
        <v>14</v>
      </c>
      <c r="I54" s="101">
        <v>218.89</v>
      </c>
      <c r="J54" s="101">
        <f t="shared" si="29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30"/>
        <v>0</v>
      </c>
      <c r="P54" s="101">
        <f t="shared" si="31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9.3711640211640219</v>
      </c>
      <c r="AJ54" s="102">
        <v>0</v>
      </c>
      <c r="AK54" s="104">
        <f t="shared" si="32"/>
        <v>0</v>
      </c>
      <c r="AL54" s="105">
        <f t="shared" si="33"/>
        <v>-9.3711640211640219</v>
      </c>
      <c r="AM54" s="106"/>
      <c r="AN54" s="107">
        <f t="shared" si="34"/>
        <v>0</v>
      </c>
      <c r="AO54" s="108">
        <f t="shared" si="35"/>
        <v>218.89</v>
      </c>
      <c r="AP54" s="108">
        <f t="shared" si="36"/>
        <v>0</v>
      </c>
      <c r="AQ54" s="108">
        <f t="shared" si="37"/>
        <v>0</v>
      </c>
      <c r="AR54" s="108">
        <f t="shared" si="38"/>
        <v>0</v>
      </c>
      <c r="AS54" s="108">
        <f t="array" ref="AS54">_xlfn.IFS(S54=0,AL54,S54&lt;0,AL54/-S54,S54&gt;0,AL54/S54)</f>
        <v>-9.3711640211640219</v>
      </c>
      <c r="AT54" s="103">
        <f t="shared" si="39"/>
        <v>0</v>
      </c>
      <c r="AU54" s="103">
        <f t="shared" si="40"/>
        <v>-4.281220714132223E-2</v>
      </c>
      <c r="AV54" s="109"/>
      <c r="AW54" s="104">
        <f t="shared" si="41"/>
        <v>-131.19629629629631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25</v>
      </c>
      <c r="F55" s="420">
        <v>1</v>
      </c>
      <c r="G55" s="420">
        <v>0</v>
      </c>
      <c r="H55" s="420">
        <v>24</v>
      </c>
      <c r="I55" s="101">
        <v>218.89</v>
      </c>
      <c r="J55" s="101">
        <f t="shared" si="29"/>
        <v>5472.25</v>
      </c>
      <c r="K55" s="98">
        <v>74</v>
      </c>
      <c r="L55" s="98">
        <v>1</v>
      </c>
      <c r="M55" s="98">
        <v>3000</v>
      </c>
      <c r="N55" s="98">
        <v>0</v>
      </c>
      <c r="O55" s="189">
        <f t="shared" si="30"/>
        <v>0.14285714285714285</v>
      </c>
      <c r="P55" s="101">
        <f t="shared" si="31"/>
        <v>0</v>
      </c>
      <c r="Q55" s="102">
        <v>0</v>
      </c>
      <c r="R55" s="102">
        <v>0</v>
      </c>
      <c r="S55" s="101">
        <f t="shared" si="14"/>
        <v>0</v>
      </c>
      <c r="T55" s="102">
        <v>0</v>
      </c>
      <c r="U55" s="102">
        <v>0</v>
      </c>
      <c r="V55" s="101">
        <f t="shared" si="15"/>
        <v>0</v>
      </c>
      <c r="W55" s="102">
        <v>0</v>
      </c>
      <c r="X55" s="102">
        <v>0</v>
      </c>
      <c r="Y55" s="101">
        <f t="shared" si="16"/>
        <v>0</v>
      </c>
      <c r="Z55" s="101">
        <f t="shared" si="17"/>
        <v>0</v>
      </c>
      <c r="AA55" s="103">
        <f t="shared" si="18"/>
        <v>0</v>
      </c>
      <c r="AB55" s="101">
        <f t="shared" si="19"/>
        <v>0</v>
      </c>
      <c r="AC55" s="102">
        <v>0</v>
      </c>
      <c r="AD55" s="103">
        <f t="shared" si="20"/>
        <v>0</v>
      </c>
      <c r="AE55" s="102">
        <v>0</v>
      </c>
      <c r="AF55" s="102">
        <v>857</v>
      </c>
      <c r="AG55" s="102"/>
      <c r="AH55" s="102"/>
      <c r="AI55" s="136">
        <f t="shared" si="21"/>
        <v>16.064852607709749</v>
      </c>
      <c r="AJ55" s="102">
        <v>0</v>
      </c>
      <c r="AK55" s="104">
        <f t="shared" si="32"/>
        <v>0</v>
      </c>
      <c r="AL55" s="105">
        <f t="shared" si="33"/>
        <v>-873.06485260770978</v>
      </c>
      <c r="AM55" s="106"/>
      <c r="AN55" s="107">
        <f t="shared" si="34"/>
        <v>0</v>
      </c>
      <c r="AO55" s="108">
        <f t="shared" si="35"/>
        <v>218.89</v>
      </c>
      <c r="AP55" s="108">
        <f t="shared" si="36"/>
        <v>0</v>
      </c>
      <c r="AQ55" s="108">
        <f t="shared" si="37"/>
        <v>0</v>
      </c>
      <c r="AR55" s="108">
        <f t="shared" si="38"/>
        <v>0</v>
      </c>
      <c r="AS55" s="108">
        <f t="array" ref="AS55">_xlfn.IFS(S55=0,AL55,S55&lt;0,AL55/-S55,S55&gt;0,AL55/S55)</f>
        <v>-873.06485260770978</v>
      </c>
      <c r="AT55" s="103">
        <f t="shared" si="39"/>
        <v>0</v>
      </c>
      <c r="AU55" s="103">
        <f t="shared" si="40"/>
        <v>-3.9886009073402615</v>
      </c>
      <c r="AV55" s="109"/>
      <c r="AW55" s="104">
        <f t="shared" si="41"/>
        <v>-21826.621315192744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420">
        <v>0</v>
      </c>
      <c r="G56" s="420">
        <v>0</v>
      </c>
      <c r="H56" s="420">
        <v>39</v>
      </c>
      <c r="I56" s="101">
        <v>188.89</v>
      </c>
      <c r="J56" s="101">
        <f t="shared" si="29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30"/>
        <v>0</v>
      </c>
      <c r="P56" s="101">
        <f t="shared" si="31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26.105385487528345</v>
      </c>
      <c r="AJ56" s="102">
        <v>0</v>
      </c>
      <c r="AK56" s="104">
        <f t="shared" si="32"/>
        <v>0</v>
      </c>
      <c r="AL56" s="105">
        <f t="shared" si="33"/>
        <v>-26.105385487528345</v>
      </c>
      <c r="AM56" s="106"/>
      <c r="AN56" s="107">
        <f t="shared" si="34"/>
        <v>0</v>
      </c>
      <c r="AO56" s="108">
        <f t="shared" si="35"/>
        <v>188.89</v>
      </c>
      <c r="AP56" s="108">
        <f t="shared" si="36"/>
        <v>0</v>
      </c>
      <c r="AQ56" s="108">
        <f t="shared" si="37"/>
        <v>0</v>
      </c>
      <c r="AR56" s="108">
        <f t="shared" si="38"/>
        <v>0</v>
      </c>
      <c r="AS56" s="108">
        <f t="array" ref="AS56">_xlfn.IFS(S56=0,AL56,S56&lt;0,AL56/-S56,S56&gt;0,AL56/S56)</f>
        <v>-26.105385487528345</v>
      </c>
      <c r="AT56" s="103">
        <f t="shared" si="39"/>
        <v>0</v>
      </c>
      <c r="AU56" s="103">
        <f t="shared" si="40"/>
        <v>-0.13820416902709698</v>
      </c>
      <c r="AV56" s="109"/>
      <c r="AW56" s="104">
        <f t="shared" si="41"/>
        <v>-1018.1100340136054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2">AVERAGE(AN3:AN56)</f>
        <v>841.44422722126819</v>
      </c>
      <c r="AO57" s="122">
        <f t="shared" si="42"/>
        <v>160.80574074074084</v>
      </c>
      <c r="AP57" s="122">
        <f t="shared" si="42"/>
        <v>323.05788726255815</v>
      </c>
      <c r="AQ57" s="122">
        <f t="shared" si="42"/>
        <v>122.42200798564835</v>
      </c>
      <c r="AR57" s="122">
        <f t="shared" si="42"/>
        <v>115.95428862519326</v>
      </c>
      <c r="AS57" s="122">
        <f t="shared" si="42"/>
        <v>60.892918165110807</v>
      </c>
      <c r="AT57" s="123">
        <f t="shared" si="42"/>
        <v>0.14763996466251975</v>
      </c>
      <c r="AU57" s="122">
        <f t="shared" si="42"/>
        <v>0.80595214722705388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9366</v>
      </c>
      <c r="F58" s="127">
        <f>SUM(F3:F56)</f>
        <v>1165</v>
      </c>
      <c r="G58" s="127">
        <f>SUM(G3:G56)</f>
        <v>276</v>
      </c>
      <c r="H58" s="127">
        <f>SUM(H3:H56)</f>
        <v>7925</v>
      </c>
      <c r="I58" s="127"/>
      <c r="J58" s="127">
        <f>SUM(J3:J56)</f>
        <v>1253809.8199999994</v>
      </c>
      <c r="K58" s="127"/>
      <c r="L58" s="127">
        <f>SUM(L3:L56)</f>
        <v>1741</v>
      </c>
      <c r="M58" s="127"/>
      <c r="N58" s="127"/>
      <c r="O58" s="127"/>
      <c r="P58" s="127"/>
      <c r="Q58" s="127">
        <f t="shared" ref="Q58:AC58" si="43">SUM(Q3:Q56)</f>
        <v>1033</v>
      </c>
      <c r="R58" s="127">
        <f t="shared" si="43"/>
        <v>-22</v>
      </c>
      <c r="S58" s="127">
        <f t="shared" si="43"/>
        <v>1011</v>
      </c>
      <c r="T58" s="127">
        <f t="shared" si="43"/>
        <v>894331.41</v>
      </c>
      <c r="U58" s="127">
        <f t="shared" si="43"/>
        <v>-18419.39</v>
      </c>
      <c r="V58" s="127">
        <f t="shared" si="43"/>
        <v>875912.02000000014</v>
      </c>
      <c r="W58" s="127">
        <f t="shared" si="43"/>
        <v>1343124.5800000012</v>
      </c>
      <c r="X58" s="127">
        <f t="shared" si="43"/>
        <v>-28012.89</v>
      </c>
      <c r="Y58" s="127">
        <f t="shared" si="43"/>
        <v>1315111.6900000011</v>
      </c>
      <c r="Z58" s="127">
        <f t="shared" si="43"/>
        <v>1389589.9600000002</v>
      </c>
      <c r="AA58" s="128">
        <f t="shared" si="43"/>
        <v>1</v>
      </c>
      <c r="AB58" s="129">
        <f t="shared" si="43"/>
        <v>133965.07</v>
      </c>
      <c r="AC58" s="129">
        <f t="shared" si="43"/>
        <v>495515.23000000062</v>
      </c>
      <c r="AD58" s="128">
        <f>AC58/Y58</f>
        <v>0.37678566297285382</v>
      </c>
      <c r="AE58" s="127">
        <f t="shared" ref="AE58:AL58" si="44">SUM(AE3:AE56)</f>
        <v>138495.53000000009</v>
      </c>
      <c r="AF58" s="127">
        <f t="shared" si="44"/>
        <v>128912</v>
      </c>
      <c r="AG58" s="127">
        <f t="shared" si="44"/>
        <v>0</v>
      </c>
      <c r="AH58" s="127">
        <f t="shared" si="44"/>
        <v>0</v>
      </c>
      <c r="AI58" s="127">
        <f t="shared" si="44"/>
        <v>5304.7482048374877</v>
      </c>
      <c r="AJ58" s="127">
        <f t="shared" si="44"/>
        <v>70</v>
      </c>
      <c r="AK58" s="127">
        <f t="shared" si="44"/>
        <v>8759.1201999999976</v>
      </c>
      <c r="AL58" s="127">
        <f t="shared" si="44"/>
        <v>404089.99159516266</v>
      </c>
      <c r="AM58" s="130"/>
      <c r="AN58" s="127"/>
      <c r="AO58" s="127"/>
      <c r="AP58" s="127"/>
      <c r="AQ58" s="127"/>
      <c r="AR58" s="127">
        <f>(AF58+AG58)/Q58</f>
        <v>124.79380445304938</v>
      </c>
      <c r="AS58" s="127"/>
      <c r="AT58" s="127"/>
      <c r="AU58" s="127"/>
      <c r="AV58" s="131"/>
      <c r="AW58" s="127">
        <f>SUM(AW3:AW6)</f>
        <v>2526142.9535692325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326"/>
      <c r="AG59" s="327"/>
      <c r="AH59" s="351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5">SUM(F60:H60)</f>
        <v>0</v>
      </c>
      <c r="F60" s="420">
        <v>0</v>
      </c>
      <c r="G60" s="420">
        <v>0</v>
      </c>
      <c r="H60" s="420">
        <v>0</v>
      </c>
      <c r="I60" s="101">
        <v>533.55999999999995</v>
      </c>
      <c r="J60" s="101">
        <f t="shared" ref="J60:J66" si="46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47">L60/7</f>
        <v>0</v>
      </c>
      <c r="P60" s="101">
        <f t="shared" ref="P60:P66" si="48">S60/7</f>
        <v>0</v>
      </c>
      <c r="Q60" s="102">
        <v>0</v>
      </c>
      <c r="R60" s="102">
        <v>0</v>
      </c>
      <c r="S60" s="101">
        <f t="shared" ref="S60" si="49">Q60+R60</f>
        <v>0</v>
      </c>
      <c r="T60" s="102">
        <v>0</v>
      </c>
      <c r="U60" s="102">
        <v>0</v>
      </c>
      <c r="V60" s="101">
        <f t="shared" ref="V60" si="50">T60+U60</f>
        <v>0</v>
      </c>
      <c r="W60" s="102">
        <v>0</v>
      </c>
      <c r="X60" s="102">
        <v>0</v>
      </c>
      <c r="Y60" s="101">
        <f t="shared" ref="Y60" si="51">W60+X60</f>
        <v>0</v>
      </c>
      <c r="Z60" s="101">
        <f t="shared" ref="Z60" si="52">L60*M60*N60/100</f>
        <v>0</v>
      </c>
      <c r="AA60" s="103">
        <f t="shared" ref="AA60" si="53">Y60/$Y$70</f>
        <v>0</v>
      </c>
      <c r="AB60" s="101">
        <f t="shared" ref="AB60" si="54">S60*I60</f>
        <v>0</v>
      </c>
      <c r="AC60" s="102">
        <v>0</v>
      </c>
      <c r="AD60" s="103">
        <f t="shared" ref="AD60" si="55">IF(Y60=0,0,AC60/Y60)</f>
        <v>0</v>
      </c>
      <c r="AE60" s="102">
        <v>0</v>
      </c>
      <c r="AF60" s="102">
        <v>0</v>
      </c>
      <c r="AG60" s="102"/>
      <c r="AH60" s="102"/>
      <c r="AI60" s="136">
        <f t="shared" ref="AI60" si="56">IFERROR($AI$70*H60/$H$70,0)</f>
        <v>0</v>
      </c>
      <c r="AJ60" s="102">
        <v>0</v>
      </c>
      <c r="AK60" s="104">
        <f t="shared" ref="AK60:AK66" si="57">V60*1%</f>
        <v>0</v>
      </c>
      <c r="AL60" s="105">
        <f t="shared" ref="AL60:AL66" si="58">Y60-AB60-AC60-AE60-AF60-AG60-AH60-AI60-AK60-AJ60</f>
        <v>0</v>
      </c>
      <c r="AM60" s="106"/>
      <c r="AN60" s="107">
        <f t="shared" ref="AN60:AN66" si="59">IF(S60=0,0,Y60/S60)</f>
        <v>0</v>
      </c>
      <c r="AO60" s="108">
        <f t="shared" ref="AO60:AO66" si="60">I60</f>
        <v>533.55999999999995</v>
      </c>
      <c r="AP60" s="108">
        <f t="shared" ref="AP60:AP66" si="61">IF(S60=0,0,AC60/S60)</f>
        <v>0</v>
      </c>
      <c r="AQ60" s="108">
        <f t="shared" ref="AQ60:AQ66" si="62">IF(Q60=0,AE60/1,AE60/Q60)</f>
        <v>0</v>
      </c>
      <c r="AR60" s="108">
        <f t="shared" ref="AR60:AR66" si="63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64">IF(AN60=0,0,AS60/AN60)</f>
        <v>0</v>
      </c>
      <c r="AU60" s="103">
        <f t="shared" ref="AU60:AU66" si="65">IF(AO60=0,0,AS60/AO60)</f>
        <v>0</v>
      </c>
      <c r="AV60" s="109"/>
      <c r="AW60" s="104">
        <f t="shared" ref="AW60:AW66" si="66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5"/>
        <v>2</v>
      </c>
      <c r="F61" s="420" t="s">
        <v>142</v>
      </c>
      <c r="G61" s="420" t="s">
        <v>142</v>
      </c>
      <c r="H61" s="420">
        <v>2</v>
      </c>
      <c r="I61" s="101">
        <v>533.55999999999995</v>
      </c>
      <c r="J61" s="101">
        <f t="shared" si="46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47"/>
        <v>0</v>
      </c>
      <c r="P61" s="101">
        <f t="shared" si="48"/>
        <v>0</v>
      </c>
      <c r="Q61" s="102">
        <v>0</v>
      </c>
      <c r="R61" s="102">
        <v>0</v>
      </c>
      <c r="S61" s="101">
        <f t="shared" ref="S61:S66" si="67">Q61+R61</f>
        <v>0</v>
      </c>
      <c r="T61" s="102">
        <v>0</v>
      </c>
      <c r="U61" s="102">
        <v>0</v>
      </c>
      <c r="V61" s="101">
        <f t="shared" ref="V61:V66" si="68">T61+U61</f>
        <v>0</v>
      </c>
      <c r="W61" s="102">
        <v>0</v>
      </c>
      <c r="X61" s="102">
        <v>0</v>
      </c>
      <c r="Y61" s="101">
        <f t="shared" ref="Y61:Y66" si="69">W61+X61</f>
        <v>0</v>
      </c>
      <c r="Z61" s="101">
        <f t="shared" ref="Z61:Z66" si="70">L61*M61*N61/100</f>
        <v>0</v>
      </c>
      <c r="AA61" s="103">
        <f t="shared" ref="AA61:AA66" si="71">Y61/$Y$70</f>
        <v>0</v>
      </c>
      <c r="AB61" s="101">
        <f t="shared" ref="AB61:AB66" si="72">S61*I61</f>
        <v>0</v>
      </c>
      <c r="AC61" s="102">
        <v>0</v>
      </c>
      <c r="AD61" s="103">
        <f t="shared" ref="AD61:AD66" si="73">IF(Y61=0,0,AC61/Y61)</f>
        <v>0</v>
      </c>
      <c r="AE61" s="102">
        <v>0</v>
      </c>
      <c r="AF61" s="102">
        <v>0</v>
      </c>
      <c r="AG61" s="102"/>
      <c r="AH61" s="102"/>
      <c r="AI61" s="136">
        <f t="shared" ref="AI61:AI66" si="74">IFERROR($AI$70*H61/$H$70,0)</f>
        <v>1.3387377173091459</v>
      </c>
      <c r="AJ61" s="102">
        <v>0</v>
      </c>
      <c r="AK61" s="104">
        <f t="shared" si="57"/>
        <v>0</v>
      </c>
      <c r="AL61" s="105">
        <f t="shared" si="58"/>
        <v>-1.3387377173091459</v>
      </c>
      <c r="AM61" s="106"/>
      <c r="AN61" s="107">
        <f t="shared" si="59"/>
        <v>0</v>
      </c>
      <c r="AO61" s="108">
        <f t="shared" si="60"/>
        <v>533.55999999999995</v>
      </c>
      <c r="AP61" s="108">
        <f t="shared" si="61"/>
        <v>0</v>
      </c>
      <c r="AQ61" s="108">
        <f t="shared" si="62"/>
        <v>0</v>
      </c>
      <c r="AR61" s="108">
        <f t="shared" si="63"/>
        <v>0</v>
      </c>
      <c r="AS61" s="108">
        <f t="array" ref="AS61">_xlfn.IFS(S61=0,AL61,S61&lt;0,AL61/-S61,S61&gt;0,AL61/S61)</f>
        <v>-1.3387377173091459</v>
      </c>
      <c r="AT61" s="103">
        <f t="shared" si="64"/>
        <v>0</v>
      </c>
      <c r="AU61" s="103">
        <f t="shared" si="65"/>
        <v>-2.5090668665363708E-3</v>
      </c>
      <c r="AV61" s="109"/>
      <c r="AW61" s="104">
        <f t="shared" si="66"/>
        <v>-2.6774754346182918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5"/>
        <v>0</v>
      </c>
      <c r="F62" s="420">
        <v>0</v>
      </c>
      <c r="G62" s="420">
        <v>0</v>
      </c>
      <c r="H62" s="420">
        <v>0</v>
      </c>
      <c r="I62" s="101">
        <v>533.55999999999995</v>
      </c>
      <c r="J62" s="101">
        <f t="shared" si="46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47"/>
        <v>0</v>
      </c>
      <c r="P62" s="101">
        <f t="shared" si="48"/>
        <v>0</v>
      </c>
      <c r="Q62" s="102">
        <v>0</v>
      </c>
      <c r="R62" s="102">
        <v>0</v>
      </c>
      <c r="S62" s="101">
        <f t="shared" si="67"/>
        <v>0</v>
      </c>
      <c r="T62" s="102">
        <v>0</v>
      </c>
      <c r="U62" s="102">
        <v>0</v>
      </c>
      <c r="V62" s="101">
        <f t="shared" si="68"/>
        <v>0</v>
      </c>
      <c r="W62" s="102">
        <v>0</v>
      </c>
      <c r="X62" s="102">
        <v>0</v>
      </c>
      <c r="Y62" s="101">
        <f t="shared" si="69"/>
        <v>0</v>
      </c>
      <c r="Z62" s="101">
        <f t="shared" si="70"/>
        <v>0</v>
      </c>
      <c r="AA62" s="103">
        <f t="shared" si="71"/>
        <v>0</v>
      </c>
      <c r="AB62" s="101">
        <f t="shared" si="72"/>
        <v>0</v>
      </c>
      <c r="AC62" s="102">
        <v>0</v>
      </c>
      <c r="AD62" s="103">
        <f t="shared" si="73"/>
        <v>0</v>
      </c>
      <c r="AE62" s="102">
        <v>0</v>
      </c>
      <c r="AF62" s="102">
        <v>0</v>
      </c>
      <c r="AG62" s="102"/>
      <c r="AH62" s="102"/>
      <c r="AI62" s="136">
        <f t="shared" si="74"/>
        <v>0</v>
      </c>
      <c r="AJ62" s="102">
        <v>0</v>
      </c>
      <c r="AK62" s="104">
        <f t="shared" si="57"/>
        <v>0</v>
      </c>
      <c r="AL62" s="105">
        <f t="shared" si="58"/>
        <v>0</v>
      </c>
      <c r="AM62" s="106"/>
      <c r="AN62" s="107">
        <f t="shared" si="59"/>
        <v>0</v>
      </c>
      <c r="AO62" s="108">
        <f t="shared" si="60"/>
        <v>533.55999999999995</v>
      </c>
      <c r="AP62" s="108">
        <f t="shared" si="61"/>
        <v>0</v>
      </c>
      <c r="AQ62" s="108">
        <f t="shared" si="62"/>
        <v>0</v>
      </c>
      <c r="AR62" s="108">
        <f t="shared" si="63"/>
        <v>0</v>
      </c>
      <c r="AS62" s="108">
        <f t="array" ref="AS62">_xlfn.IFS(S62=0,AL62,S62&lt;0,AL62/-S62,S62&gt;0,AL62/S62)</f>
        <v>0</v>
      </c>
      <c r="AT62" s="103">
        <f t="shared" si="64"/>
        <v>0</v>
      </c>
      <c r="AU62" s="103">
        <f t="shared" si="65"/>
        <v>0</v>
      </c>
      <c r="AV62" s="109"/>
      <c r="AW62" s="104">
        <f t="shared" si="66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5"/>
        <v>1</v>
      </c>
      <c r="F63" s="420" t="s">
        <v>142</v>
      </c>
      <c r="G63" s="420" t="s">
        <v>142</v>
      </c>
      <c r="H63" s="420">
        <v>1</v>
      </c>
      <c r="I63" s="101">
        <v>326.89</v>
      </c>
      <c r="J63" s="101">
        <f t="shared" si="46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47"/>
        <v>0</v>
      </c>
      <c r="P63" s="101">
        <f t="shared" si="48"/>
        <v>0</v>
      </c>
      <c r="Q63" s="102">
        <v>0</v>
      </c>
      <c r="R63" s="102">
        <v>0</v>
      </c>
      <c r="S63" s="101">
        <f t="shared" si="67"/>
        <v>0</v>
      </c>
      <c r="T63" s="102">
        <v>0</v>
      </c>
      <c r="U63" s="102">
        <v>0</v>
      </c>
      <c r="V63" s="101">
        <f t="shared" si="68"/>
        <v>0</v>
      </c>
      <c r="W63" s="102">
        <v>0</v>
      </c>
      <c r="X63" s="102">
        <v>0</v>
      </c>
      <c r="Y63" s="101">
        <f t="shared" si="69"/>
        <v>0</v>
      </c>
      <c r="Z63" s="101">
        <f t="shared" si="70"/>
        <v>0</v>
      </c>
      <c r="AA63" s="103">
        <f t="shared" si="71"/>
        <v>0</v>
      </c>
      <c r="AB63" s="101">
        <f t="shared" si="72"/>
        <v>0</v>
      </c>
      <c r="AC63" s="102">
        <v>0</v>
      </c>
      <c r="AD63" s="103">
        <f t="shared" si="73"/>
        <v>0</v>
      </c>
      <c r="AE63" s="102">
        <v>0</v>
      </c>
      <c r="AF63" s="102">
        <v>0</v>
      </c>
      <c r="AG63" s="102"/>
      <c r="AH63" s="102"/>
      <c r="AI63" s="136">
        <f t="shared" si="74"/>
        <v>0.66936885865457296</v>
      </c>
      <c r="AJ63" s="102">
        <v>0</v>
      </c>
      <c r="AK63" s="104">
        <f t="shared" si="57"/>
        <v>0</v>
      </c>
      <c r="AL63" s="105">
        <f t="shared" si="58"/>
        <v>-0.66936885865457296</v>
      </c>
      <c r="AM63" s="106"/>
      <c r="AN63" s="107">
        <f t="shared" si="59"/>
        <v>0</v>
      </c>
      <c r="AO63" s="108">
        <f t="shared" si="60"/>
        <v>326.89</v>
      </c>
      <c r="AP63" s="108">
        <f t="shared" si="61"/>
        <v>0</v>
      </c>
      <c r="AQ63" s="108">
        <f t="shared" si="62"/>
        <v>0</v>
      </c>
      <c r="AR63" s="108">
        <f t="shared" si="63"/>
        <v>0</v>
      </c>
      <c r="AS63" s="108">
        <f t="array" ref="AS63">_xlfn.IFS(S63=0,AL63,S63&lt;0,AL63/-S63,S63&gt;0,AL63/S63)</f>
        <v>-0.66936885865457296</v>
      </c>
      <c r="AT63" s="103">
        <f t="shared" si="64"/>
        <v>0</v>
      </c>
      <c r="AU63" s="103">
        <f t="shared" si="65"/>
        <v>-2.0476883925925325E-3</v>
      </c>
      <c r="AV63" s="109"/>
      <c r="AW63" s="104">
        <f t="shared" si="66"/>
        <v>-0.66936885865457296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5"/>
        <v>8</v>
      </c>
      <c r="F64" s="420">
        <v>1</v>
      </c>
      <c r="G64" s="420">
        <v>1</v>
      </c>
      <c r="H64" s="420">
        <v>6</v>
      </c>
      <c r="I64" s="101">
        <v>326.89</v>
      </c>
      <c r="J64" s="101">
        <f t="shared" si="46"/>
        <v>2615.12</v>
      </c>
      <c r="K64" s="98">
        <v>34</v>
      </c>
      <c r="L64" s="98">
        <v>0</v>
      </c>
      <c r="M64" s="98">
        <v>0</v>
      </c>
      <c r="N64" s="98">
        <v>0</v>
      </c>
      <c r="O64" s="101">
        <f t="shared" si="47"/>
        <v>0</v>
      </c>
      <c r="P64" s="101">
        <f t="shared" si="48"/>
        <v>0</v>
      </c>
      <c r="Q64" s="102">
        <v>0</v>
      </c>
      <c r="R64" s="102">
        <v>0</v>
      </c>
      <c r="S64" s="101">
        <f t="shared" si="67"/>
        <v>0</v>
      </c>
      <c r="T64" s="102">
        <v>0</v>
      </c>
      <c r="U64" s="102">
        <v>0</v>
      </c>
      <c r="V64" s="101">
        <f t="shared" si="68"/>
        <v>0</v>
      </c>
      <c r="W64" s="102">
        <v>0</v>
      </c>
      <c r="X64" s="102">
        <v>0</v>
      </c>
      <c r="Y64" s="101">
        <f t="shared" si="69"/>
        <v>0</v>
      </c>
      <c r="Z64" s="101">
        <f t="shared" si="70"/>
        <v>0</v>
      </c>
      <c r="AA64" s="103">
        <f t="shared" si="71"/>
        <v>0</v>
      </c>
      <c r="AB64" s="101">
        <f t="shared" si="72"/>
        <v>0</v>
      </c>
      <c r="AC64" s="102">
        <v>0</v>
      </c>
      <c r="AD64" s="103">
        <f t="shared" si="73"/>
        <v>0</v>
      </c>
      <c r="AE64" s="102">
        <v>572.16</v>
      </c>
      <c r="AF64" s="102">
        <v>0</v>
      </c>
      <c r="AG64" s="102"/>
      <c r="AH64" s="102"/>
      <c r="AI64" s="136">
        <f t="shared" si="74"/>
        <v>4.0162131519274373</v>
      </c>
      <c r="AJ64" s="102">
        <v>0</v>
      </c>
      <c r="AK64" s="104">
        <f t="shared" si="57"/>
        <v>0</v>
      </c>
      <c r="AL64" s="105">
        <f t="shared" si="58"/>
        <v>-576.17621315192741</v>
      </c>
      <c r="AM64" s="106"/>
      <c r="AN64" s="107">
        <f t="shared" si="59"/>
        <v>0</v>
      </c>
      <c r="AO64" s="108">
        <f t="shared" si="60"/>
        <v>326.89</v>
      </c>
      <c r="AP64" s="108">
        <f t="shared" si="61"/>
        <v>0</v>
      </c>
      <c r="AQ64" s="108">
        <f t="shared" si="62"/>
        <v>572.16</v>
      </c>
      <c r="AR64" s="108">
        <f t="shared" si="63"/>
        <v>0</v>
      </c>
      <c r="AS64" s="108">
        <f t="array" ref="AS64">_xlfn.IFS(S64=0,AL64,S64&lt;0,AL64/-S64,S64&gt;0,AL64/S64)</f>
        <v>-576.17621315192741</v>
      </c>
      <c r="AT64" s="103">
        <f t="shared" si="64"/>
        <v>0</v>
      </c>
      <c r="AU64" s="103">
        <f t="shared" si="65"/>
        <v>-1.762599691492329</v>
      </c>
      <c r="AV64" s="109"/>
      <c r="AW64" s="104">
        <f t="shared" si="66"/>
        <v>-4609.4097052154193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5"/>
        <v>3</v>
      </c>
      <c r="F65" s="420" t="s">
        <v>142</v>
      </c>
      <c r="G65" s="420" t="s">
        <v>142</v>
      </c>
      <c r="H65" s="420">
        <v>3</v>
      </c>
      <c r="I65" s="101">
        <v>326.89</v>
      </c>
      <c r="J65" s="101">
        <f t="shared" si="46"/>
        <v>980.67</v>
      </c>
      <c r="K65" s="98">
        <v>999</v>
      </c>
      <c r="L65" s="98">
        <v>0</v>
      </c>
      <c r="M65" s="98">
        <v>0</v>
      </c>
      <c r="N65" s="98">
        <v>0</v>
      </c>
      <c r="O65" s="101">
        <f t="shared" si="47"/>
        <v>0</v>
      </c>
      <c r="P65" s="101">
        <f t="shared" si="48"/>
        <v>0</v>
      </c>
      <c r="Q65" s="102">
        <v>0</v>
      </c>
      <c r="R65" s="102">
        <v>0</v>
      </c>
      <c r="S65" s="101">
        <f t="shared" si="67"/>
        <v>0</v>
      </c>
      <c r="T65" s="102">
        <v>0</v>
      </c>
      <c r="U65" s="102">
        <v>0</v>
      </c>
      <c r="V65" s="101">
        <f t="shared" si="68"/>
        <v>0</v>
      </c>
      <c r="W65" s="102">
        <v>0</v>
      </c>
      <c r="X65" s="102">
        <v>0</v>
      </c>
      <c r="Y65" s="101">
        <f t="shared" si="69"/>
        <v>0</v>
      </c>
      <c r="Z65" s="101">
        <f t="shared" si="70"/>
        <v>0</v>
      </c>
      <c r="AA65" s="103">
        <f t="shared" si="71"/>
        <v>0</v>
      </c>
      <c r="AB65" s="101">
        <f t="shared" si="72"/>
        <v>0</v>
      </c>
      <c r="AC65" s="102">
        <v>0</v>
      </c>
      <c r="AD65" s="103">
        <f t="shared" si="73"/>
        <v>0</v>
      </c>
      <c r="AE65" s="102">
        <v>623.39</v>
      </c>
      <c r="AF65" s="102">
        <v>0</v>
      </c>
      <c r="AG65" s="102"/>
      <c r="AH65" s="102"/>
      <c r="AI65" s="136">
        <f t="shared" si="74"/>
        <v>2.0081065759637187</v>
      </c>
      <c r="AJ65" s="102">
        <v>0</v>
      </c>
      <c r="AK65" s="104">
        <f t="shared" si="57"/>
        <v>0</v>
      </c>
      <c r="AL65" s="105">
        <f t="shared" si="58"/>
        <v>-625.39810657596365</v>
      </c>
      <c r="AM65" s="106"/>
      <c r="AN65" s="107">
        <f t="shared" si="59"/>
        <v>0</v>
      </c>
      <c r="AO65" s="108">
        <f t="shared" si="60"/>
        <v>326.89</v>
      </c>
      <c r="AP65" s="108">
        <f t="shared" si="61"/>
        <v>0</v>
      </c>
      <c r="AQ65" s="108">
        <f t="shared" si="62"/>
        <v>623.39</v>
      </c>
      <c r="AR65" s="108">
        <f t="shared" si="63"/>
        <v>0</v>
      </c>
      <c r="AS65" s="108">
        <f t="array" ref="AS65">_xlfn.IFS(S65=0,AL65,S65&lt;0,AL65/-S65,S65&gt;0,AL65/S65)</f>
        <v>-625.39810657596365</v>
      </c>
      <c r="AT65" s="103">
        <f t="shared" si="64"/>
        <v>0</v>
      </c>
      <c r="AU65" s="103">
        <f t="shared" si="65"/>
        <v>-1.9131760120406365</v>
      </c>
      <c r="AV65" s="109"/>
      <c r="AW65" s="104">
        <f t="shared" si="66"/>
        <v>-1876.1943197278911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5"/>
        <v>1</v>
      </c>
      <c r="F66" s="420" t="s">
        <v>142</v>
      </c>
      <c r="G66" s="420" t="s">
        <v>142</v>
      </c>
      <c r="H66" s="420">
        <v>1</v>
      </c>
      <c r="I66" s="101">
        <v>326.89</v>
      </c>
      <c r="J66" s="101">
        <f t="shared" si="46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47"/>
        <v>0</v>
      </c>
      <c r="P66" s="101">
        <f t="shared" si="48"/>
        <v>0</v>
      </c>
      <c r="Q66" s="102">
        <v>0</v>
      </c>
      <c r="R66" s="102">
        <v>0</v>
      </c>
      <c r="S66" s="101">
        <f t="shared" si="67"/>
        <v>0</v>
      </c>
      <c r="T66" s="102">
        <v>0</v>
      </c>
      <c r="U66" s="102">
        <v>0</v>
      </c>
      <c r="V66" s="101">
        <f t="shared" si="68"/>
        <v>0</v>
      </c>
      <c r="W66" s="102">
        <v>0</v>
      </c>
      <c r="X66" s="102">
        <v>0</v>
      </c>
      <c r="Y66" s="101">
        <f t="shared" si="69"/>
        <v>0</v>
      </c>
      <c r="Z66" s="101">
        <f t="shared" si="70"/>
        <v>0</v>
      </c>
      <c r="AA66" s="103">
        <f t="shared" si="71"/>
        <v>0</v>
      </c>
      <c r="AB66" s="101">
        <f t="shared" si="72"/>
        <v>0</v>
      </c>
      <c r="AC66" s="102">
        <v>0</v>
      </c>
      <c r="AD66" s="103">
        <f t="shared" si="73"/>
        <v>0</v>
      </c>
      <c r="AE66" s="102">
        <v>0</v>
      </c>
      <c r="AF66" s="102">
        <v>0</v>
      </c>
      <c r="AG66" s="102"/>
      <c r="AH66" s="102"/>
      <c r="AI66" s="136">
        <f t="shared" si="74"/>
        <v>0.66936885865457296</v>
      </c>
      <c r="AJ66" s="102">
        <v>0</v>
      </c>
      <c r="AK66" s="104">
        <f t="shared" si="57"/>
        <v>0</v>
      </c>
      <c r="AL66" s="105">
        <f t="shared" si="58"/>
        <v>-0.66936885865457296</v>
      </c>
      <c r="AM66" s="106"/>
      <c r="AN66" s="107">
        <f t="shared" si="59"/>
        <v>0</v>
      </c>
      <c r="AO66" s="108">
        <f t="shared" si="60"/>
        <v>326.89</v>
      </c>
      <c r="AP66" s="108">
        <f t="shared" si="61"/>
        <v>0</v>
      </c>
      <c r="AQ66" s="108">
        <f t="shared" si="62"/>
        <v>0</v>
      </c>
      <c r="AR66" s="108">
        <f t="shared" si="63"/>
        <v>0</v>
      </c>
      <c r="AS66" s="108">
        <f t="array" ref="AS66">_xlfn.IFS(S66=0,AL66,S66&lt;0,AL66/-S66,S66&gt;0,AL66/S66)</f>
        <v>-0.66936885865457296</v>
      </c>
      <c r="AT66" s="103">
        <f t="shared" si="64"/>
        <v>0</v>
      </c>
      <c r="AU66" s="103">
        <f t="shared" si="65"/>
        <v>-2.0476883925925325E-3</v>
      </c>
      <c r="AV66" s="109"/>
      <c r="AW66" s="104">
        <f t="shared" si="66"/>
        <v>-0.66936885865457296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75">AVERAGE(AN60:AN66)</f>
        <v>0</v>
      </c>
      <c r="AO67" s="145">
        <f t="shared" si="75"/>
        <v>415.46285714285705</v>
      </c>
      <c r="AP67" s="145">
        <f t="shared" si="75"/>
        <v>0</v>
      </c>
      <c r="AQ67" s="145">
        <f t="shared" si="75"/>
        <v>170.79285714285714</v>
      </c>
      <c r="AR67" s="145">
        <f t="shared" si="75"/>
        <v>0</v>
      </c>
      <c r="AS67" s="145">
        <f t="shared" si="75"/>
        <v>-172.03597073750134</v>
      </c>
      <c r="AT67" s="146">
        <f t="shared" si="75"/>
        <v>0</v>
      </c>
      <c r="AU67" s="146">
        <f t="shared" si="75"/>
        <v>-0.52605430674066944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1</v>
      </c>
      <c r="G68" s="149">
        <f>SUM(G60:G66)</f>
        <v>1</v>
      </c>
      <c r="H68" s="149">
        <f>SUM(H60:H66)</f>
        <v>13</v>
      </c>
      <c r="I68" s="149"/>
      <c r="J68" s="149">
        <f>SUM(J60:J66)</f>
        <v>5316.69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76">SUM(Q60:Q66)</f>
        <v>0</v>
      </c>
      <c r="R68" s="149">
        <f t="shared" si="76"/>
        <v>0</v>
      </c>
      <c r="S68" s="149">
        <f t="shared" si="76"/>
        <v>0</v>
      </c>
      <c r="T68" s="149">
        <f t="shared" si="76"/>
        <v>0</v>
      </c>
      <c r="U68" s="149">
        <f t="shared" si="76"/>
        <v>0</v>
      </c>
      <c r="V68" s="149">
        <f t="shared" si="76"/>
        <v>0</v>
      </c>
      <c r="W68" s="149">
        <f t="shared" si="76"/>
        <v>0</v>
      </c>
      <c r="X68" s="149">
        <f t="shared" si="76"/>
        <v>0</v>
      </c>
      <c r="Y68" s="149">
        <f t="shared" si="76"/>
        <v>0</v>
      </c>
      <c r="Z68" s="149">
        <f t="shared" si="76"/>
        <v>0</v>
      </c>
      <c r="AA68" s="150">
        <f t="shared" si="76"/>
        <v>0</v>
      </c>
      <c r="AB68" s="151">
        <f t="shared" si="76"/>
        <v>0</v>
      </c>
      <c r="AC68" s="149">
        <f t="shared" si="76"/>
        <v>0</v>
      </c>
      <c r="AD68" s="150" t="e">
        <f>AC68/Y68</f>
        <v>#DIV/0!</v>
      </c>
      <c r="AE68" s="149">
        <f t="shared" ref="AE68:AL68" si="77">SUM(AE60:AE66)</f>
        <v>1195.55</v>
      </c>
      <c r="AF68" s="149">
        <f t="shared" si="77"/>
        <v>0</v>
      </c>
      <c r="AG68" s="149">
        <f t="shared" si="77"/>
        <v>0</v>
      </c>
      <c r="AH68" s="149">
        <f t="shared" si="77"/>
        <v>0</v>
      </c>
      <c r="AI68" s="152">
        <f t="shared" si="77"/>
        <v>8.7017951625094483</v>
      </c>
      <c r="AJ68" s="149">
        <f t="shared" si="77"/>
        <v>0</v>
      </c>
      <c r="AK68" s="149">
        <f t="shared" si="77"/>
        <v>0</v>
      </c>
      <c r="AL68" s="149">
        <f t="shared" si="77"/>
        <v>-1204.2517951625093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-6489.6202380952382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352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8">E58+E68</f>
        <v>9381</v>
      </c>
      <c r="F70" s="172">
        <f t="shared" si="78"/>
        <v>1166</v>
      </c>
      <c r="G70" s="172">
        <f t="shared" si="78"/>
        <v>277</v>
      </c>
      <c r="H70" s="172">
        <f t="shared" si="78"/>
        <v>7938</v>
      </c>
      <c r="I70" s="172">
        <f t="shared" si="78"/>
        <v>0</v>
      </c>
      <c r="J70" s="172">
        <f t="shared" si="78"/>
        <v>1259126.5099999993</v>
      </c>
      <c r="K70" s="172">
        <f t="shared" si="78"/>
        <v>0</v>
      </c>
      <c r="L70" s="172">
        <f t="shared" si="78"/>
        <v>1741</v>
      </c>
      <c r="M70" s="172">
        <f t="shared" si="78"/>
        <v>0</v>
      </c>
      <c r="N70" s="172">
        <f t="shared" si="78"/>
        <v>0</v>
      </c>
      <c r="O70" s="172">
        <f t="shared" si="78"/>
        <v>0</v>
      </c>
      <c r="P70" s="172">
        <f t="shared" si="78"/>
        <v>0</v>
      </c>
      <c r="Q70" s="172">
        <f t="shared" si="78"/>
        <v>1033</v>
      </c>
      <c r="R70" s="172">
        <f t="shared" si="78"/>
        <v>-22</v>
      </c>
      <c r="S70" s="172">
        <f t="shared" si="78"/>
        <v>1011</v>
      </c>
      <c r="T70" s="172">
        <f t="shared" si="78"/>
        <v>894331.41</v>
      </c>
      <c r="U70" s="172">
        <f t="shared" si="78"/>
        <v>-18419.39</v>
      </c>
      <c r="V70" s="172">
        <f t="shared" si="78"/>
        <v>875912.02000000014</v>
      </c>
      <c r="W70" s="172">
        <f t="shared" si="78"/>
        <v>1343124.5800000012</v>
      </c>
      <c r="X70" s="172">
        <f t="shared" si="78"/>
        <v>-28012.89</v>
      </c>
      <c r="Y70" s="172">
        <f t="shared" si="78"/>
        <v>1315111.6900000011</v>
      </c>
      <c r="Z70" s="172">
        <f t="shared" si="78"/>
        <v>1389589.9600000002</v>
      </c>
      <c r="AA70" s="173">
        <f t="shared" si="78"/>
        <v>1</v>
      </c>
      <c r="AB70" s="174">
        <f t="shared" si="78"/>
        <v>133965.07</v>
      </c>
      <c r="AC70" s="172">
        <f t="shared" si="78"/>
        <v>495515.23000000062</v>
      </c>
      <c r="AD70" s="173">
        <f>AC70/Y70</f>
        <v>0.37678566297285382</v>
      </c>
      <c r="AE70" s="174">
        <f>AE58+AE68</f>
        <v>139691.08000000007</v>
      </c>
      <c r="AF70" s="175">
        <f>AF58+AF68</f>
        <v>128912</v>
      </c>
      <c r="AG70" s="175">
        <f>AG58+AG68</f>
        <v>0</v>
      </c>
      <c r="AH70" s="175">
        <f>AH58+AH68</f>
        <v>0</v>
      </c>
      <c r="AI70" s="176">
        <v>5313.45</v>
      </c>
      <c r="AJ70" s="172">
        <f>AJ58+AJ68</f>
        <v>70</v>
      </c>
      <c r="AK70" s="172">
        <f>AK58+AK68</f>
        <v>8759.1201999999976</v>
      </c>
      <c r="AL70" s="172">
        <f>AL58+AL68</f>
        <v>402885.73980000016</v>
      </c>
      <c r="AM70" s="172"/>
      <c r="AN70" s="172"/>
      <c r="AO70" s="172"/>
      <c r="AP70" s="172"/>
      <c r="AQ70" s="172"/>
      <c r="AR70" s="172">
        <f>(AF70+AG70)/Q70</f>
        <v>124.79380445304938</v>
      </c>
      <c r="AS70" s="172"/>
      <c r="AT70" s="172"/>
      <c r="AU70" s="172"/>
      <c r="AV70" s="177"/>
      <c r="AW70" s="172">
        <f>AW58+AW68</f>
        <v>2519653.3333311374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352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70" priority="8" operator="greaterThan">
      <formula>120</formula>
    </cfRule>
  </conditionalFormatting>
  <conditionalFormatting sqref="O67">
    <cfRule type="cellIs" dxfId="69" priority="7" operator="between">
      <formula>0.000001</formula>
      <formula>25</formula>
    </cfRule>
  </conditionalFormatting>
  <conditionalFormatting sqref="AA69 AA71:AA1048576">
    <cfRule type="cellIs" dxfId="68" priority="9" operator="greaterThan">
      <formula>0.23</formula>
    </cfRule>
  </conditionalFormatting>
  <conditionalFormatting sqref="AA1">
    <cfRule type="cellIs" dxfId="67" priority="6" operator="greaterThan">
      <formula>0.23</formula>
    </cfRule>
  </conditionalFormatting>
  <conditionalFormatting sqref="K59">
    <cfRule type="cellIs" dxfId="66" priority="5" operator="greaterThan">
      <formula>120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{59F76388-F6A6-44AD-9EFD-EE4F94AA7F32}</x14:id>
        </ext>
      </extLst>
    </cfRule>
  </conditionalFormatting>
  <conditionalFormatting sqref="AW3:AW57 AW6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{A94A2CD2-EF00-45E0-AB93-6DE2A742E370}</x14:id>
        </ext>
      </extLst>
    </cfRule>
  </conditionalFormatting>
  <conditionalFormatting sqref="AL3:AL57 AL6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{E7ABCF5E-35C9-4D40-B4C9-79EFC0503617}</x14:id>
        </ext>
      </extLst>
    </cfRule>
  </conditionalFormatting>
  <conditionalFormatting sqref="Y59:AA5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{E09AA21B-5BDC-4058-A4AD-F36991E68D4F}</x14:id>
        </ext>
      </extLst>
    </cfRule>
  </conditionalFormatting>
  <conditionalFormatting sqref="AS59:AS6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{CFF4EFDC-9AD4-4A0E-8594-D4AE306E6F9C}</x14:id>
        </ext>
      </extLst>
    </cfRule>
  </conditionalFormatting>
  <conditionalFormatting sqref="AT59:AU6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{C39C5AB2-F247-4581-BB7B-322C0A854EBC}</x14:id>
        </ext>
      </extLst>
    </cfRule>
  </conditionalFormatting>
  <conditionalFormatting sqref="AW59:AW6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{847C0383-DA12-4AF5-B299-3062E0243177}</x14:id>
        </ext>
      </extLst>
    </cfRule>
  </conditionalFormatting>
  <conditionalFormatting sqref="AA5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{A37B3509-5258-4D7B-AEAF-1564D1D918A6}</x14:id>
        </ext>
      </extLst>
    </cfRule>
  </conditionalFormatting>
  <conditionalFormatting sqref="AL59:AL66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{2DA7585A-05D3-4214-BFF5-38E24B021369}</x14:id>
        </ext>
      </extLst>
    </cfRule>
  </conditionalFormatting>
  <conditionalFormatting sqref="AS3:AS56">
    <cfRule type="dataBar" priority="32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{C23C7389-AA70-4AAC-BD7D-6AACE2081A0E}</x14:id>
        </ext>
      </extLst>
    </cfRule>
  </conditionalFormatting>
  <conditionalFormatting sqref="AT3:AU56">
    <cfRule type="dataBar" priority="3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{7687FD2B-D643-4BB8-B00A-90E1A8463395}</x14:id>
        </ext>
      </extLst>
    </cfRule>
  </conditionalFormatting>
  <conditionalFormatting sqref="AA3:AA57">
    <cfRule type="dataBar" priority="32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{F6D1FB48-0CAB-426F-8962-97AC7922962A}</x14:id>
        </ext>
      </extLst>
    </cfRule>
  </conditionalFormatting>
  <conditionalFormatting sqref="AW3:AW57">
    <cfRule type="dataBar" priority="32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{5CBF413F-6ADC-47B0-9929-3A7A2BCC9EBC}</x14:id>
        </ext>
      </extLst>
    </cfRule>
  </conditionalFormatting>
  <conditionalFormatting sqref="AL3:AL57">
    <cfRule type="dataBar" priority="3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{0EFBDF85-E859-4B63-9E43-0AA1C7A8DCBE}</x14:id>
        </ext>
      </extLst>
    </cfRule>
  </conditionalFormatting>
  <conditionalFormatting sqref="K60:K66">
    <cfRule type="cellIs" dxfId="65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{00E1A92A-167B-4C91-A639-43B982329D23}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{32599390-00D8-4100-A321-B40BEB6E32C0}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F76388-F6A6-44AD-9EFD-EE4F94AA7F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A94A2CD2-EF00-45E0-AB93-6DE2A742E3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E7ABCF5E-35C9-4D40-B4C9-79EFC05036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E09AA21B-5BDC-4058-A4AD-F36991E68D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CFF4EFDC-9AD4-4A0E-8594-D4AE306E6F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C39C5AB2-F247-4581-BB7B-322C0A854E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847C0383-DA12-4AF5-B299-3062E02431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A37B3509-5258-4D7B-AEAF-1564D1D918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2DA7585A-05D3-4214-BFF5-38E24B0213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  <x14:conditionalFormatting xmlns:xm="http://schemas.microsoft.com/office/excel/2006/main">
          <x14:cfRule type="dataBar" id="{C23C7389-AA70-4AAC-BD7D-6AACE2081A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7687FD2B-D643-4BB8-B00A-90E1A84633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F6D1FB48-0CAB-426F-8962-97AC792296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5CBF413F-6ADC-47B0-9929-3A7A2BCC9E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0EFBDF85-E859-4B63-9E43-0AA1C7A8DC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00E1A92A-167B-4C91-A639-43B982329D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32599390-00D8-4100-A321-B40BEB6E32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B2BE9-5B26-49D1-BD50-A03489755CA7}">
  <dimension ref="A1:AW73"/>
  <sheetViews>
    <sheetView zoomScale="70" zoomScaleNormal="70" workbookViewId="0">
      <pane xSplit="3" ySplit="2" topLeftCell="D45" activePane="bottomRight" state="frozen"/>
      <selection pane="topRight" activeCell="D1" sqref="D1"/>
      <selection pane="bottomLeft" activeCell="A3" sqref="A3"/>
      <selection pane="bottomRight" activeCell="I65" sqref="I65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235</v>
      </c>
      <c r="B1" s="77"/>
      <c r="C1" s="76"/>
      <c r="D1" s="76"/>
      <c r="E1" s="78"/>
      <c r="F1" s="545" t="s">
        <v>47</v>
      </c>
      <c r="G1" s="545"/>
      <c r="H1" s="545"/>
      <c r="K1" s="324" t="s">
        <v>48</v>
      </c>
      <c r="L1" s="545" t="s">
        <v>49</v>
      </c>
      <c r="M1" s="545"/>
      <c r="N1" s="545"/>
      <c r="P1" s="80"/>
      <c r="Q1" s="546"/>
      <c r="R1" s="546"/>
      <c r="S1" s="216"/>
      <c r="T1" s="547"/>
      <c r="U1" s="548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49"/>
      <c r="AG1" s="549"/>
      <c r="AH1" s="325"/>
      <c r="AI1" s="81" t="s">
        <v>50</v>
      </c>
      <c r="AJ1" s="215"/>
      <c r="AM1" s="82"/>
      <c r="AN1" s="542" t="s">
        <v>51</v>
      </c>
      <c r="AO1" s="543"/>
      <c r="AP1" s="543"/>
      <c r="AQ1" s="543"/>
      <c r="AR1" s="543"/>
      <c r="AS1" s="543"/>
      <c r="AT1" s="543"/>
      <c r="AU1" s="544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236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926</v>
      </c>
      <c r="F3" s="101">
        <v>144</v>
      </c>
      <c r="G3" s="101">
        <v>35</v>
      </c>
      <c r="H3" s="101">
        <v>747</v>
      </c>
      <c r="I3" s="101">
        <v>142.97999999999999</v>
      </c>
      <c r="J3" s="101">
        <f t="shared" ref="J3:J56" si="0">E3*I3</f>
        <v>132399.47999999998</v>
      </c>
      <c r="K3" s="98">
        <v>20</v>
      </c>
      <c r="L3" s="98">
        <v>228</v>
      </c>
      <c r="M3" s="98">
        <v>1336</v>
      </c>
      <c r="N3" s="98">
        <v>58</v>
      </c>
      <c r="O3" s="189">
        <f t="shared" ref="O3:O43" si="1">L3/7</f>
        <v>32.571428571428569</v>
      </c>
      <c r="P3" s="101">
        <f t="shared" ref="P3" si="2">S3/7</f>
        <v>17</v>
      </c>
      <c r="Q3" s="102">
        <v>122</v>
      </c>
      <c r="R3" s="102">
        <v>-3</v>
      </c>
      <c r="S3" s="101">
        <f>Q3+R3</f>
        <v>119</v>
      </c>
      <c r="T3" s="102">
        <v>104434.23</v>
      </c>
      <c r="U3" s="102">
        <v>-2571</v>
      </c>
      <c r="V3" s="101">
        <f>T3+U3</f>
        <v>101863.23</v>
      </c>
      <c r="W3" s="102">
        <v>161265.79999999999</v>
      </c>
      <c r="X3" s="102">
        <v>-4024</v>
      </c>
      <c r="Y3" s="101">
        <f t="shared" ref="Y3" si="3">W3+X3</f>
        <v>157241.79999999999</v>
      </c>
      <c r="Z3" s="101">
        <f>L3*M3*N3/100</f>
        <v>176672.64000000001</v>
      </c>
      <c r="AA3" s="103">
        <f t="shared" ref="AA3" si="4">Y3/$Y$70</f>
        <v>0.137837375445822</v>
      </c>
      <c r="AB3" s="101">
        <f>S3*I3</f>
        <v>17014.62</v>
      </c>
      <c r="AC3" s="102">
        <v>59124.529999999962</v>
      </c>
      <c r="AD3" s="103">
        <f t="shared" ref="AD3" si="5">IF(Y3=0,0,AC3/Y3)</f>
        <v>0.3760102593585164</v>
      </c>
      <c r="AE3" s="102">
        <v>15435.520000000002</v>
      </c>
      <c r="AF3" s="102">
        <v>26000</v>
      </c>
      <c r="AG3" s="102"/>
      <c r="AH3" s="102"/>
      <c r="AI3" s="136">
        <f t="shared" ref="AI3" si="6">IFERROR($AI$70*H3/$H$70,0)</f>
        <v>471.66673170731713</v>
      </c>
      <c r="AJ3" s="102">
        <v>0</v>
      </c>
      <c r="AK3" s="104">
        <f>V3*1%</f>
        <v>1018.6323</v>
      </c>
      <c r="AL3" s="105">
        <f>Y3-AB3-AC3-AE3-AF3-AG3-AH3-AI3-AK3-AJ3</f>
        <v>38176.830968292707</v>
      </c>
      <c r="AM3" s="106"/>
      <c r="AN3" s="107">
        <f t="shared" ref="AN3:AN43" si="7">IF(S3=0,0,Y3/S3)</f>
        <v>1321.3596638655461</v>
      </c>
      <c r="AO3" s="108">
        <f t="shared" ref="AO3:AO43" si="8">I3</f>
        <v>142.97999999999999</v>
      </c>
      <c r="AP3" s="108">
        <f t="shared" ref="AP3:AP43" si="9">IF(S3=0,0,AC3/S3)</f>
        <v>496.84478991596609</v>
      </c>
      <c r="AQ3" s="108">
        <f>IF(Q3=0,AE3/1,AE3/Q3)</f>
        <v>126.52065573770494</v>
      </c>
      <c r="AR3" s="108">
        <f>IF(Q3=0,0,(AF3+AG3)/Q3)</f>
        <v>213.11475409836066</v>
      </c>
      <c r="AS3" s="108">
        <f>_xlfn.IFS(S3=0,AL3,S3&lt;0,AL3/-S3,S3&gt;0,AL3/S3)</f>
        <v>320.81370561590512</v>
      </c>
      <c r="AT3" s="103">
        <f t="shared" ref="AT3" si="10">IF(AN3=0,0,AS3/AN3)</f>
        <v>0.24279060000771241</v>
      </c>
      <c r="AU3" s="103">
        <f t="shared" ref="AU3" si="11">IF(AO3=0,0,AS3/AO3)</f>
        <v>2.2437663002930841</v>
      </c>
      <c r="AV3" s="109"/>
      <c r="AW3" s="104">
        <f t="shared" ref="AW3:AW43" si="12">AS3*E3</f>
        <v>297073.49140032812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1799</v>
      </c>
      <c r="F4" s="101">
        <v>419</v>
      </c>
      <c r="G4" s="101">
        <v>95</v>
      </c>
      <c r="H4" s="101">
        <v>1285</v>
      </c>
      <c r="I4" s="101">
        <v>123.09</v>
      </c>
      <c r="J4" s="101">
        <f t="shared" si="0"/>
        <v>221438.91</v>
      </c>
      <c r="K4" s="98">
        <v>8</v>
      </c>
      <c r="L4" s="98">
        <v>704</v>
      </c>
      <c r="M4" s="98">
        <v>1247</v>
      </c>
      <c r="N4" s="98">
        <v>67</v>
      </c>
      <c r="O4" s="189">
        <f t="shared" si="1"/>
        <v>100.57142857142857</v>
      </c>
      <c r="P4" s="101">
        <f>S4/7</f>
        <v>47.285714285714285</v>
      </c>
      <c r="Q4" s="102">
        <v>342</v>
      </c>
      <c r="R4" s="102">
        <v>-11</v>
      </c>
      <c r="S4" s="101">
        <f t="shared" ref="S4:S56" si="14">Q4+R4</f>
        <v>331</v>
      </c>
      <c r="T4" s="102">
        <v>277901.81</v>
      </c>
      <c r="U4" s="102">
        <v>-8730.11</v>
      </c>
      <c r="V4" s="101">
        <f t="shared" ref="V4:V56" si="15">T4+U4</f>
        <v>269171.7</v>
      </c>
      <c r="W4" s="102">
        <v>405171.34</v>
      </c>
      <c r="X4" s="102">
        <v>-12688.08</v>
      </c>
      <c r="Y4" s="101">
        <f t="shared" ref="Y4:Y56" si="16">W4+X4</f>
        <v>392483.26</v>
      </c>
      <c r="Z4" s="101">
        <f t="shared" ref="Z4:Z56" si="17">L4*M4*N4/100</f>
        <v>588184.96</v>
      </c>
      <c r="AA4" s="103">
        <f t="shared" ref="AA4:AA56" si="18">Y4/$Y$70</f>
        <v>0.34404886273764468</v>
      </c>
      <c r="AB4" s="101">
        <f t="shared" ref="AB4:AB56" si="19">S4*I4</f>
        <v>40742.79</v>
      </c>
      <c r="AC4" s="102">
        <v>148567.45000000004</v>
      </c>
      <c r="AD4" s="103">
        <f t="shared" ref="AD4:AD56" si="20">IF(Y4=0,0,AC4/Y4)</f>
        <v>0.37853194044505245</v>
      </c>
      <c r="AE4" s="102">
        <v>36882.059999999969</v>
      </c>
      <c r="AF4" s="102">
        <v>35000</v>
      </c>
      <c r="AG4" s="102"/>
      <c r="AH4" s="102"/>
      <c r="AI4" s="136">
        <f t="shared" ref="AI4:AI56" si="21">IFERROR($AI$70*H4/$H$70,0)</f>
        <v>811.36780487804867</v>
      </c>
      <c r="AJ4" s="102">
        <v>0</v>
      </c>
      <c r="AK4" s="104">
        <f t="shared" ref="AK4:AK43" si="22">V4*1%</f>
        <v>2691.7170000000001</v>
      </c>
      <c r="AL4" s="105">
        <f t="shared" ref="AL4:AL43" si="23">Y4-AB4-AC4-AE4-AF4-AG4-AH4-AI4-AK4-AJ4</f>
        <v>127787.87519512197</v>
      </c>
      <c r="AM4" s="106"/>
      <c r="AN4" s="107">
        <f t="shared" si="7"/>
        <v>1185.7500302114804</v>
      </c>
      <c r="AO4" s="108">
        <f t="shared" si="8"/>
        <v>123.09</v>
      </c>
      <c r="AP4" s="108">
        <f t="shared" si="9"/>
        <v>448.84425981873125</v>
      </c>
      <c r="AQ4" s="108">
        <f t="shared" ref="AQ4:AQ43" si="24">IF(Q4=0,AE4/1,AE4/Q4)</f>
        <v>107.84228070175429</v>
      </c>
      <c r="AR4" s="108">
        <f t="shared" ref="AR4:AR43" si="25">IF(Q4=0,0,(AF4+AG4)/Q4)</f>
        <v>102.3391812865497</v>
      </c>
      <c r="AS4" s="108">
        <f t="array" ref="AS4">_xlfn.IFS(S4=0,AL4,S4&lt;0,AL4/-S4,S4&gt;0,AL4/S4)</f>
        <v>386.06608820278541</v>
      </c>
      <c r="AT4" s="103">
        <f>IF(AN4=0,0,AS4/AN4)</f>
        <v>0.32558809054715343</v>
      </c>
      <c r="AU4" s="103">
        <f>IF(AO4=0,0,AS4/AO4)</f>
        <v>3.1364537184400469</v>
      </c>
      <c r="AV4" s="109"/>
      <c r="AW4" s="104">
        <f t="shared" si="12"/>
        <v>694532.89267681097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553</v>
      </c>
      <c r="F5" s="101">
        <v>45</v>
      </c>
      <c r="G5" s="101">
        <v>9</v>
      </c>
      <c r="H5" s="101">
        <v>499</v>
      </c>
      <c r="I5" s="101">
        <v>123.09</v>
      </c>
      <c r="J5" s="101">
        <f t="shared" si="0"/>
        <v>68068.77</v>
      </c>
      <c r="K5" s="98">
        <v>48</v>
      </c>
      <c r="L5" s="98">
        <v>85</v>
      </c>
      <c r="M5" s="98">
        <v>1165</v>
      </c>
      <c r="N5" s="98">
        <v>69</v>
      </c>
      <c r="O5" s="189">
        <f t="shared" si="1"/>
        <v>12.142857142857142</v>
      </c>
      <c r="P5" s="101">
        <f>S5/7</f>
        <v>8.2857142857142865</v>
      </c>
      <c r="Q5" s="102">
        <v>59</v>
      </c>
      <c r="R5" s="102">
        <v>-1</v>
      </c>
      <c r="S5" s="101">
        <f t="shared" si="14"/>
        <v>58</v>
      </c>
      <c r="T5" s="102">
        <v>43410.76</v>
      </c>
      <c r="U5" s="102">
        <v>-724</v>
      </c>
      <c r="V5" s="101">
        <f t="shared" si="15"/>
        <v>42686.76</v>
      </c>
      <c r="W5" s="102">
        <v>66656.800000000003</v>
      </c>
      <c r="X5" s="102">
        <v>-1114</v>
      </c>
      <c r="Y5" s="101">
        <f t="shared" si="16"/>
        <v>65542.8</v>
      </c>
      <c r="Z5" s="101">
        <f t="shared" si="17"/>
        <v>68327.25</v>
      </c>
      <c r="AA5" s="103">
        <f t="shared" si="18"/>
        <v>5.7454490672139487E-2</v>
      </c>
      <c r="AB5" s="101">
        <f t="shared" si="19"/>
        <v>7139.22</v>
      </c>
      <c r="AC5" s="102">
        <v>24814.429999999978</v>
      </c>
      <c r="AD5" s="103">
        <f t="shared" si="20"/>
        <v>0.37859886974618079</v>
      </c>
      <c r="AE5" s="102">
        <v>6461.3099999999977</v>
      </c>
      <c r="AF5" s="102">
        <v>7000</v>
      </c>
      <c r="AG5" s="102"/>
      <c r="AH5" s="102"/>
      <c r="AI5" s="136">
        <f t="shared" si="21"/>
        <v>315.07590243902439</v>
      </c>
      <c r="AJ5" s="102">
        <v>0</v>
      </c>
      <c r="AK5" s="104">
        <f t="shared" si="22"/>
        <v>426.86760000000004</v>
      </c>
      <c r="AL5" s="105">
        <f t="shared" si="23"/>
        <v>19385.896497561</v>
      </c>
      <c r="AM5" s="106"/>
      <c r="AN5" s="107">
        <f t="shared" si="7"/>
        <v>1130.048275862069</v>
      </c>
      <c r="AO5" s="108">
        <f t="shared" si="8"/>
        <v>123.09</v>
      </c>
      <c r="AP5" s="108">
        <f t="shared" si="9"/>
        <v>427.83499999999964</v>
      </c>
      <c r="AQ5" s="108">
        <f t="shared" si="24"/>
        <v>109.51372881355928</v>
      </c>
      <c r="AR5" s="108">
        <f t="shared" si="25"/>
        <v>118.64406779661017</v>
      </c>
      <c r="AS5" s="108">
        <f t="array" ref="AS5">_xlfn.IFS(S5=0,AL5,S5&lt;0,AL5/-S5,S5&gt;0,AL5/S5)</f>
        <v>334.23959478553445</v>
      </c>
      <c r="AT5" s="103">
        <f>IF(AN5=0,0,AS5/AN5)</f>
        <v>0.29577461593891319</v>
      </c>
      <c r="AU5" s="103">
        <f>IF(AO5=0,0,AS5/AO5)</f>
        <v>2.7154081955116944</v>
      </c>
      <c r="AV5" s="109"/>
      <c r="AW5" s="104">
        <f t="shared" si="12"/>
        <v>184834.49591640054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607</v>
      </c>
      <c r="F6" s="101">
        <v>62</v>
      </c>
      <c r="G6" s="101">
        <v>10</v>
      </c>
      <c r="H6" s="101">
        <v>535</v>
      </c>
      <c r="I6" s="101">
        <v>123.09</v>
      </c>
      <c r="J6" s="101">
        <f t="shared" si="0"/>
        <v>74715.63</v>
      </c>
      <c r="K6" s="98">
        <v>42</v>
      </c>
      <c r="L6" s="98">
        <v>74</v>
      </c>
      <c r="M6" s="98">
        <v>1231</v>
      </c>
      <c r="N6" s="98">
        <v>59</v>
      </c>
      <c r="O6" s="189">
        <f t="shared" si="1"/>
        <v>10.571428571428571</v>
      </c>
      <c r="P6" s="101">
        <f t="shared" ref="P6:P43" si="26">S6/7</f>
        <v>5.4285714285714288</v>
      </c>
      <c r="Q6" s="102">
        <v>40</v>
      </c>
      <c r="R6" s="102">
        <v>-2</v>
      </c>
      <c r="S6" s="101">
        <f t="shared" si="14"/>
        <v>38</v>
      </c>
      <c r="T6" s="102">
        <v>31039.18</v>
      </c>
      <c r="U6" s="102">
        <v>-1514</v>
      </c>
      <c r="V6" s="101">
        <f t="shared" si="15"/>
        <v>29525.18</v>
      </c>
      <c r="W6" s="102">
        <v>48343.11</v>
      </c>
      <c r="X6" s="102">
        <v>-2414</v>
      </c>
      <c r="Y6" s="101">
        <f t="shared" si="16"/>
        <v>45929.11</v>
      </c>
      <c r="Z6" s="101">
        <f t="shared" si="17"/>
        <v>53745.46</v>
      </c>
      <c r="AA6" s="103">
        <f t="shared" si="18"/>
        <v>4.0261228114677257E-2</v>
      </c>
      <c r="AB6" s="101">
        <f t="shared" si="19"/>
        <v>4677.42</v>
      </c>
      <c r="AC6" s="102">
        <v>17330.900000000001</v>
      </c>
      <c r="AD6" s="103">
        <f t="shared" si="20"/>
        <v>0.37734020972755627</v>
      </c>
      <c r="AE6" s="102">
        <v>3541.5700000000029</v>
      </c>
      <c r="AF6" s="102">
        <v>4000</v>
      </c>
      <c r="AG6" s="102"/>
      <c r="AH6" s="102"/>
      <c r="AI6" s="136">
        <f t="shared" si="21"/>
        <v>337.80682926829269</v>
      </c>
      <c r="AJ6" s="102">
        <v>0</v>
      </c>
      <c r="AK6" s="104">
        <f t="shared" si="22"/>
        <v>295.2518</v>
      </c>
      <c r="AL6" s="105">
        <f t="shared" si="23"/>
        <v>15746.161370731705</v>
      </c>
      <c r="AM6" s="106"/>
      <c r="AN6" s="107">
        <f t="shared" si="7"/>
        <v>1208.6607894736842</v>
      </c>
      <c r="AO6" s="108">
        <f t="shared" si="8"/>
        <v>123.09</v>
      </c>
      <c r="AP6" s="108">
        <f t="shared" si="9"/>
        <v>456.07631578947371</v>
      </c>
      <c r="AQ6" s="108">
        <f t="shared" si="24"/>
        <v>88.539250000000067</v>
      </c>
      <c r="AR6" s="108">
        <f t="shared" si="25"/>
        <v>100</v>
      </c>
      <c r="AS6" s="108">
        <f t="array" ref="AS6">_xlfn.IFS(S6=0,AL6,S6&lt;0,AL6/-S6,S6&gt;0,AL6/S6)</f>
        <v>414.37266765083433</v>
      </c>
      <c r="AT6" s="103">
        <f t="shared" ref="AT6:AT43" si="27">IF(AN6=0,0,AS6/AN6)</f>
        <v>0.342836196275776</v>
      </c>
      <c r="AU6" s="103">
        <f t="shared" ref="AU6:AU43" si="28">IF(AO6=0,0,AS6/AO6)</f>
        <v>3.366420242512262</v>
      </c>
      <c r="AV6" s="109"/>
      <c r="AW6" s="104">
        <f t="shared" si="12"/>
        <v>251524.20926405644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534</v>
      </c>
      <c r="F7" s="101">
        <v>34</v>
      </c>
      <c r="G7" s="101">
        <v>9</v>
      </c>
      <c r="H7" s="101">
        <v>491</v>
      </c>
      <c r="I7" s="101">
        <v>123.09</v>
      </c>
      <c r="J7" s="101">
        <f t="shared" si="0"/>
        <v>65730.06</v>
      </c>
      <c r="K7" s="98">
        <v>79</v>
      </c>
      <c r="L7" s="98">
        <v>45</v>
      </c>
      <c r="M7" s="98">
        <v>1249</v>
      </c>
      <c r="N7" s="98">
        <v>43</v>
      </c>
      <c r="O7" s="189">
        <f t="shared" si="1"/>
        <v>6.4285714285714288</v>
      </c>
      <c r="P7" s="101">
        <f t="shared" si="26"/>
        <v>2</v>
      </c>
      <c r="Q7" s="102">
        <v>14</v>
      </c>
      <c r="R7" s="102">
        <v>0</v>
      </c>
      <c r="S7" s="101">
        <f t="shared" si="14"/>
        <v>14</v>
      </c>
      <c r="T7" s="102">
        <v>11671</v>
      </c>
      <c r="U7" s="102">
        <v>0</v>
      </c>
      <c r="V7" s="101">
        <f t="shared" si="15"/>
        <v>11671</v>
      </c>
      <c r="W7" s="102">
        <v>17972</v>
      </c>
      <c r="X7" s="102">
        <v>0</v>
      </c>
      <c r="Y7" s="101">
        <f t="shared" si="16"/>
        <v>17972</v>
      </c>
      <c r="Z7" s="101">
        <f t="shared" si="17"/>
        <v>24168.15</v>
      </c>
      <c r="AA7" s="103">
        <f t="shared" si="18"/>
        <v>1.5754165314263213E-2</v>
      </c>
      <c r="AB7" s="101">
        <f t="shared" si="19"/>
        <v>1723.26</v>
      </c>
      <c r="AC7" s="102">
        <v>6783.6200000000008</v>
      </c>
      <c r="AD7" s="103">
        <f t="shared" si="20"/>
        <v>0.37745492989094148</v>
      </c>
      <c r="AE7" s="102">
        <v>3100.0800000000004</v>
      </c>
      <c r="AF7" s="102">
        <v>7000</v>
      </c>
      <c r="AG7" s="102"/>
      <c r="AH7" s="102"/>
      <c r="AI7" s="136">
        <f t="shared" si="21"/>
        <v>310.02458536585362</v>
      </c>
      <c r="AJ7" s="102">
        <v>0</v>
      </c>
      <c r="AK7" s="104">
        <f t="shared" si="22"/>
        <v>116.71000000000001</v>
      </c>
      <c r="AL7" s="105">
        <f t="shared" si="23"/>
        <v>-1061.6945853658547</v>
      </c>
      <c r="AM7" s="106"/>
      <c r="AN7" s="107">
        <f t="shared" si="7"/>
        <v>1283.7142857142858</v>
      </c>
      <c r="AO7" s="108">
        <f t="shared" si="8"/>
        <v>123.09</v>
      </c>
      <c r="AP7" s="108">
        <f t="shared" si="9"/>
        <v>484.54428571428576</v>
      </c>
      <c r="AQ7" s="108">
        <f t="shared" si="24"/>
        <v>221.43428571428575</v>
      </c>
      <c r="AR7" s="108">
        <f t="shared" si="25"/>
        <v>500</v>
      </c>
      <c r="AS7" s="108">
        <f t="array" ref="AS7">_xlfn.IFS(S7=0,AL7,S7&lt;0,AL7/-S7,S7&gt;0,AL7/S7)</f>
        <v>-75.835327526132474</v>
      </c>
      <c r="AT7" s="103">
        <f t="shared" si="27"/>
        <v>-5.907492685098234E-2</v>
      </c>
      <c r="AU7" s="103">
        <f t="shared" si="28"/>
        <v>-0.6160965758886382</v>
      </c>
      <c r="AV7" s="109"/>
      <c r="AW7" s="104">
        <f t="shared" si="12"/>
        <v>-40496.064898954741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675</v>
      </c>
      <c r="F8" s="101">
        <v>59</v>
      </c>
      <c r="G8" s="101">
        <v>11</v>
      </c>
      <c r="H8" s="101">
        <v>605</v>
      </c>
      <c r="I8" s="101">
        <v>123.09</v>
      </c>
      <c r="J8" s="101">
        <f t="shared" si="0"/>
        <v>83085.75</v>
      </c>
      <c r="K8" s="98">
        <v>33</v>
      </c>
      <c r="L8" s="98">
        <v>103</v>
      </c>
      <c r="M8" s="98">
        <v>1238</v>
      </c>
      <c r="N8" s="98">
        <v>70</v>
      </c>
      <c r="O8" s="189">
        <f t="shared" si="1"/>
        <v>14.714285714285714</v>
      </c>
      <c r="P8" s="101">
        <f t="shared" si="26"/>
        <v>10.571428571428571</v>
      </c>
      <c r="Q8" s="102">
        <v>74</v>
      </c>
      <c r="R8" s="102">
        <v>0</v>
      </c>
      <c r="S8" s="101">
        <f t="shared" si="14"/>
        <v>74</v>
      </c>
      <c r="T8" s="102">
        <v>58128.880000000005</v>
      </c>
      <c r="U8" s="102">
        <v>0</v>
      </c>
      <c r="V8" s="101">
        <f t="shared" si="15"/>
        <v>58128.880000000005</v>
      </c>
      <c r="W8" s="102">
        <v>89717.22</v>
      </c>
      <c r="X8" s="102">
        <v>0</v>
      </c>
      <c r="Y8" s="101">
        <f t="shared" si="16"/>
        <v>89717.22</v>
      </c>
      <c r="Z8" s="101">
        <f t="shared" si="17"/>
        <v>89259.8</v>
      </c>
      <c r="AA8" s="103">
        <f t="shared" si="18"/>
        <v>7.8645666337420525E-2</v>
      </c>
      <c r="AB8" s="101">
        <f t="shared" si="19"/>
        <v>9108.66</v>
      </c>
      <c r="AC8" s="102">
        <v>33787.260000000017</v>
      </c>
      <c r="AD8" s="103">
        <f t="shared" si="20"/>
        <v>0.37659726861799792</v>
      </c>
      <c r="AE8" s="102">
        <v>7242.8700000000026</v>
      </c>
      <c r="AF8" s="102">
        <v>6000</v>
      </c>
      <c r="AG8" s="102"/>
      <c r="AH8" s="102"/>
      <c r="AI8" s="136">
        <f t="shared" si="21"/>
        <v>382.00585365853658</v>
      </c>
      <c r="AJ8" s="102">
        <v>0</v>
      </c>
      <c r="AK8" s="104">
        <f t="shared" si="22"/>
        <v>581.28880000000004</v>
      </c>
      <c r="AL8" s="105">
        <f t="shared" si="23"/>
        <v>32615.135346341445</v>
      </c>
      <c r="AM8" s="106"/>
      <c r="AN8" s="107">
        <f t="shared" si="7"/>
        <v>1212.394864864865</v>
      </c>
      <c r="AO8" s="108">
        <f t="shared" si="8"/>
        <v>123.09</v>
      </c>
      <c r="AP8" s="108">
        <f t="shared" si="9"/>
        <v>456.58459459459482</v>
      </c>
      <c r="AQ8" s="108">
        <f t="shared" si="24"/>
        <v>97.876621621621652</v>
      </c>
      <c r="AR8" s="108">
        <f t="shared" si="25"/>
        <v>81.081081081081081</v>
      </c>
      <c r="AS8" s="108">
        <f t="array" ref="AS8">_xlfn.IFS(S8=0,AL8,S8&lt;0,AL8/-S8,S8&gt;0,AL8/S8)</f>
        <v>440.74507224785737</v>
      </c>
      <c r="AT8" s="103">
        <f t="shared" si="27"/>
        <v>0.3635326122046742</v>
      </c>
      <c r="AU8" s="103">
        <f t="shared" si="28"/>
        <v>3.5806732654793838</v>
      </c>
      <c r="AV8" s="109"/>
      <c r="AW8" s="104">
        <f t="shared" si="12"/>
        <v>297502.9237673037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92</v>
      </c>
      <c r="F9" s="101">
        <v>50</v>
      </c>
      <c r="G9" s="101">
        <v>11</v>
      </c>
      <c r="H9" s="101">
        <v>31</v>
      </c>
      <c r="I9" s="101">
        <v>169.89</v>
      </c>
      <c r="J9" s="101">
        <f t="shared" si="0"/>
        <v>15629.88</v>
      </c>
      <c r="K9" s="98">
        <v>23</v>
      </c>
      <c r="L9" s="98">
        <v>70</v>
      </c>
      <c r="M9" s="98">
        <v>1360</v>
      </c>
      <c r="N9" s="98">
        <v>66</v>
      </c>
      <c r="O9" s="189">
        <f t="shared" si="1"/>
        <v>10</v>
      </c>
      <c r="P9" s="101">
        <f t="shared" si="26"/>
        <v>5.7142857142857144</v>
      </c>
      <c r="Q9" s="102">
        <v>40</v>
      </c>
      <c r="R9" s="102">
        <v>0</v>
      </c>
      <c r="S9" s="101">
        <f t="shared" si="14"/>
        <v>40</v>
      </c>
      <c r="T9" s="102">
        <v>33518.06</v>
      </c>
      <c r="U9" s="102">
        <v>0</v>
      </c>
      <c r="V9" s="101">
        <f t="shared" si="15"/>
        <v>33518.06</v>
      </c>
      <c r="W9" s="102">
        <v>52109.81</v>
      </c>
      <c r="X9" s="102">
        <v>0</v>
      </c>
      <c r="Y9" s="101">
        <f t="shared" si="16"/>
        <v>52109.81</v>
      </c>
      <c r="Z9" s="101">
        <f t="shared" si="17"/>
        <v>62832</v>
      </c>
      <c r="AA9" s="103">
        <f t="shared" si="18"/>
        <v>4.567919882232619E-2</v>
      </c>
      <c r="AB9" s="101">
        <f t="shared" si="19"/>
        <v>6795.5999999999995</v>
      </c>
      <c r="AC9" s="102">
        <v>19641.009999999998</v>
      </c>
      <c r="AD9" s="103">
        <f t="shared" si="20"/>
        <v>0.37691578610630128</v>
      </c>
      <c r="AE9" s="102">
        <v>4640.9800000000014</v>
      </c>
      <c r="AF9" s="102">
        <v>0</v>
      </c>
      <c r="AG9" s="102"/>
      <c r="AH9" s="102"/>
      <c r="AI9" s="136">
        <f t="shared" si="21"/>
        <v>19.573853658536585</v>
      </c>
      <c r="AJ9" s="102">
        <v>0</v>
      </c>
      <c r="AK9" s="104">
        <f t="shared" si="22"/>
        <v>335.18059999999997</v>
      </c>
      <c r="AL9" s="105">
        <f t="shared" si="23"/>
        <v>20677.465546341464</v>
      </c>
      <c r="AM9" s="106"/>
      <c r="AN9" s="107">
        <f t="shared" si="7"/>
        <v>1302.7452499999999</v>
      </c>
      <c r="AO9" s="108">
        <f t="shared" si="8"/>
        <v>169.89</v>
      </c>
      <c r="AP9" s="108">
        <f t="shared" si="9"/>
        <v>491.02524999999997</v>
      </c>
      <c r="AQ9" s="108">
        <f t="shared" si="24"/>
        <v>116.02450000000003</v>
      </c>
      <c r="AR9" s="108">
        <f t="shared" si="25"/>
        <v>0</v>
      </c>
      <c r="AS9" s="108">
        <f t="array" ref="AS9">_xlfn.IFS(S9=0,AL9,S9&lt;0,AL9/-S9,S9&gt;0,AL9/S9)</f>
        <v>516.93663865853659</v>
      </c>
      <c r="AT9" s="103">
        <f t="shared" si="27"/>
        <v>0.39680562155842564</v>
      </c>
      <c r="AU9" s="103">
        <f t="shared" si="28"/>
        <v>3.0427726096800085</v>
      </c>
      <c r="AV9" s="109"/>
      <c r="AW9" s="104">
        <f t="shared" si="12"/>
        <v>47558.170756585365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22</v>
      </c>
      <c r="F10" s="101">
        <v>6</v>
      </c>
      <c r="G10" s="101">
        <v>3</v>
      </c>
      <c r="H10" s="101">
        <v>13</v>
      </c>
      <c r="I10" s="101">
        <v>169.89</v>
      </c>
      <c r="J10" s="101">
        <f t="shared" si="0"/>
        <v>3737.58</v>
      </c>
      <c r="K10" s="98">
        <v>67</v>
      </c>
      <c r="L10" s="98">
        <v>10</v>
      </c>
      <c r="M10" s="98">
        <v>1117</v>
      </c>
      <c r="N10" s="98">
        <v>50</v>
      </c>
      <c r="O10" s="189">
        <f t="shared" si="1"/>
        <v>1.4285714285714286</v>
      </c>
      <c r="P10" s="101">
        <f t="shared" si="26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1446</v>
      </c>
      <c r="U10" s="102">
        <v>0</v>
      </c>
      <c r="V10" s="101">
        <f t="shared" si="15"/>
        <v>1446</v>
      </c>
      <c r="W10" s="102">
        <v>2290</v>
      </c>
      <c r="X10" s="102">
        <v>0</v>
      </c>
      <c r="Y10" s="101">
        <f t="shared" si="16"/>
        <v>2290</v>
      </c>
      <c r="Z10" s="101">
        <f t="shared" si="17"/>
        <v>5585</v>
      </c>
      <c r="AA10" s="103">
        <f t="shared" si="18"/>
        <v>2.0074025467206073E-3</v>
      </c>
      <c r="AB10" s="101">
        <f t="shared" si="19"/>
        <v>339.78</v>
      </c>
      <c r="AC10" s="102">
        <v>865.06</v>
      </c>
      <c r="AD10" s="103">
        <f t="shared" si="20"/>
        <v>0.3777554585152838</v>
      </c>
      <c r="AE10" s="102">
        <v>802.99999999999989</v>
      </c>
      <c r="AF10" s="102">
        <v>462</v>
      </c>
      <c r="AG10" s="102"/>
      <c r="AH10" s="102"/>
      <c r="AI10" s="136">
        <f t="shared" si="21"/>
        <v>8.2083902439024392</v>
      </c>
      <c r="AJ10" s="102">
        <v>0</v>
      </c>
      <c r="AK10" s="104">
        <f t="shared" si="22"/>
        <v>14.46</v>
      </c>
      <c r="AL10" s="105">
        <f t="shared" si="23"/>
        <v>-202.50839024390226</v>
      </c>
      <c r="AM10" s="106"/>
      <c r="AN10" s="107">
        <f t="shared" si="7"/>
        <v>1145</v>
      </c>
      <c r="AO10" s="108">
        <f t="shared" si="8"/>
        <v>169.89</v>
      </c>
      <c r="AP10" s="108">
        <f t="shared" si="9"/>
        <v>432.53</v>
      </c>
      <c r="AQ10" s="108">
        <f t="shared" si="24"/>
        <v>401.49999999999994</v>
      </c>
      <c r="AR10" s="108">
        <f t="shared" si="25"/>
        <v>231</v>
      </c>
      <c r="AS10" s="108">
        <f t="array" ref="AS10">_xlfn.IFS(S10=0,AL10,S10&lt;0,AL10/-S10,S10&gt;0,AL10/S10)</f>
        <v>-101.25419512195113</v>
      </c>
      <c r="AT10" s="103">
        <f t="shared" si="27"/>
        <v>-8.8431611460219328E-2</v>
      </c>
      <c r="AU10" s="103">
        <f t="shared" si="28"/>
        <v>-0.59599855860822382</v>
      </c>
      <c r="AV10" s="109"/>
      <c r="AW10" s="104">
        <f t="shared" si="12"/>
        <v>-2227.5922926829248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22</v>
      </c>
      <c r="F11" s="101">
        <v>10</v>
      </c>
      <c r="G11" s="101">
        <v>1</v>
      </c>
      <c r="H11" s="101">
        <v>11</v>
      </c>
      <c r="I11" s="101">
        <v>169.89</v>
      </c>
      <c r="J11" s="101">
        <f t="shared" si="0"/>
        <v>3737.58</v>
      </c>
      <c r="K11" s="98">
        <v>34</v>
      </c>
      <c r="L11" s="98">
        <v>18</v>
      </c>
      <c r="M11" s="98">
        <v>1036</v>
      </c>
      <c r="N11" s="98">
        <v>63</v>
      </c>
      <c r="O11" s="189">
        <f t="shared" si="1"/>
        <v>2.5714285714285716</v>
      </c>
      <c r="P11" s="101">
        <f t="shared" si="26"/>
        <v>1.4285714285714286</v>
      </c>
      <c r="Q11" s="102">
        <v>10</v>
      </c>
      <c r="R11" s="102">
        <v>0</v>
      </c>
      <c r="S11" s="101">
        <f t="shared" si="14"/>
        <v>10</v>
      </c>
      <c r="T11" s="102">
        <v>6635</v>
      </c>
      <c r="U11" s="102">
        <v>0</v>
      </c>
      <c r="V11" s="101">
        <f t="shared" si="15"/>
        <v>6635</v>
      </c>
      <c r="W11" s="102">
        <v>10360</v>
      </c>
      <c r="X11" s="102">
        <v>0</v>
      </c>
      <c r="Y11" s="101">
        <f t="shared" si="16"/>
        <v>10360</v>
      </c>
      <c r="Z11" s="101">
        <f t="shared" si="17"/>
        <v>11748.24</v>
      </c>
      <c r="AA11" s="103">
        <f t="shared" si="18"/>
        <v>9.0815241851639698E-3</v>
      </c>
      <c r="AB11" s="101">
        <f t="shared" si="19"/>
        <v>1698.8999999999999</v>
      </c>
      <c r="AC11" s="102">
        <v>3923.3099999999995</v>
      </c>
      <c r="AD11" s="103">
        <f t="shared" si="20"/>
        <v>0.37869787644787639</v>
      </c>
      <c r="AE11" s="102">
        <v>1073.5999999999999</v>
      </c>
      <c r="AF11" s="102">
        <v>0</v>
      </c>
      <c r="AG11" s="102"/>
      <c r="AH11" s="102"/>
      <c r="AI11" s="136">
        <f t="shared" si="21"/>
        <v>6.945560975609756</v>
      </c>
      <c r="AJ11" s="102">
        <v>0</v>
      </c>
      <c r="AK11" s="104">
        <f t="shared" si="22"/>
        <v>66.349999999999994</v>
      </c>
      <c r="AL11" s="105">
        <f t="shared" si="23"/>
        <v>3590.8944390243914</v>
      </c>
      <c r="AM11" s="106"/>
      <c r="AN11" s="107">
        <f t="shared" si="7"/>
        <v>1036</v>
      </c>
      <c r="AO11" s="108">
        <f t="shared" si="8"/>
        <v>169.89</v>
      </c>
      <c r="AP11" s="108">
        <f t="shared" si="9"/>
        <v>392.33099999999996</v>
      </c>
      <c r="AQ11" s="108">
        <f t="shared" si="24"/>
        <v>107.35999999999999</v>
      </c>
      <c r="AR11" s="108">
        <f t="shared" si="25"/>
        <v>0</v>
      </c>
      <c r="AS11" s="108">
        <f t="array" ref="AS11">_xlfn.IFS(S11=0,AL11,S11&lt;0,AL11/-S11,S11&gt;0,AL11/S11)</f>
        <v>359.08944390243914</v>
      </c>
      <c r="AT11" s="103">
        <f t="shared" si="27"/>
        <v>0.34661143233826169</v>
      </c>
      <c r="AU11" s="103">
        <f t="shared" si="28"/>
        <v>2.1136585078723833</v>
      </c>
      <c r="AV11" s="109"/>
      <c r="AW11" s="104">
        <f t="shared" si="12"/>
        <v>7899.9677658536611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3</v>
      </c>
      <c r="F12" s="101">
        <v>1</v>
      </c>
      <c r="G12" s="101">
        <v>2</v>
      </c>
      <c r="H12" s="101">
        <v>0</v>
      </c>
      <c r="I12" s="101">
        <v>169.89</v>
      </c>
      <c r="J12" s="101">
        <f t="shared" si="0"/>
        <v>509.66999999999996</v>
      </c>
      <c r="K12" s="98">
        <v>12</v>
      </c>
      <c r="L12" s="98">
        <v>6</v>
      </c>
      <c r="M12" s="98">
        <v>1129</v>
      </c>
      <c r="N12" s="98">
        <v>100</v>
      </c>
      <c r="O12" s="189">
        <f t="shared" si="1"/>
        <v>0.8571428571428571</v>
      </c>
      <c r="P12" s="101">
        <f t="shared" si="26"/>
        <v>1.1428571428571428</v>
      </c>
      <c r="Q12" s="102">
        <v>8</v>
      </c>
      <c r="R12" s="102">
        <v>0</v>
      </c>
      <c r="S12" s="101">
        <f t="shared" si="14"/>
        <v>8</v>
      </c>
      <c r="T12" s="102">
        <v>6037.63</v>
      </c>
      <c r="U12" s="102">
        <v>0</v>
      </c>
      <c r="V12" s="101">
        <f t="shared" si="15"/>
        <v>6037.63</v>
      </c>
      <c r="W12" s="102">
        <v>8993.57</v>
      </c>
      <c r="X12" s="102">
        <v>0</v>
      </c>
      <c r="Y12" s="101">
        <f t="shared" si="16"/>
        <v>8993.57</v>
      </c>
      <c r="Z12" s="101">
        <f t="shared" si="17"/>
        <v>6774</v>
      </c>
      <c r="AA12" s="103">
        <f t="shared" si="18"/>
        <v>7.8837184812707659E-3</v>
      </c>
      <c r="AB12" s="101">
        <f t="shared" si="19"/>
        <v>1359.12</v>
      </c>
      <c r="AC12" s="102">
        <v>3381.9799999999996</v>
      </c>
      <c r="AD12" s="103">
        <f t="shared" si="20"/>
        <v>0.37604421825815554</v>
      </c>
      <c r="AE12" s="102">
        <v>1095.0800000000002</v>
      </c>
      <c r="AF12" s="102">
        <v>0</v>
      </c>
      <c r="AG12" s="102"/>
      <c r="AH12" s="102"/>
      <c r="AI12" s="136">
        <f t="shared" si="21"/>
        <v>0</v>
      </c>
      <c r="AJ12" s="102">
        <v>0</v>
      </c>
      <c r="AK12" s="104">
        <f t="shared" si="22"/>
        <v>60.376300000000001</v>
      </c>
      <c r="AL12" s="105">
        <f t="shared" si="23"/>
        <v>3097.0137000000004</v>
      </c>
      <c r="AM12" s="106"/>
      <c r="AN12" s="107">
        <f t="shared" si="7"/>
        <v>1124.19625</v>
      </c>
      <c r="AO12" s="108">
        <f t="shared" si="8"/>
        <v>169.89</v>
      </c>
      <c r="AP12" s="108">
        <f t="shared" si="9"/>
        <v>422.74749999999995</v>
      </c>
      <c r="AQ12" s="108">
        <f t="shared" si="24"/>
        <v>136.88500000000002</v>
      </c>
      <c r="AR12" s="108">
        <f t="shared" si="25"/>
        <v>0</v>
      </c>
      <c r="AS12" s="108">
        <f t="array" ref="AS12">_xlfn.IFS(S12=0,AL12,S12&lt;0,AL12/-S12,S12&gt;0,AL12/S12)</f>
        <v>387.12671250000005</v>
      </c>
      <c r="AT12" s="103">
        <f t="shared" si="27"/>
        <v>0.34435865846376917</v>
      </c>
      <c r="AU12" s="103">
        <f t="shared" si="28"/>
        <v>2.2786904026134565</v>
      </c>
      <c r="AV12" s="109"/>
      <c r="AW12" s="104">
        <f t="shared" si="12"/>
        <v>1161.3801375000003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18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6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732</v>
      </c>
      <c r="U13" s="102">
        <v>0</v>
      </c>
      <c r="V13" s="101">
        <f t="shared" si="15"/>
        <v>732</v>
      </c>
      <c r="W13" s="102">
        <v>1110</v>
      </c>
      <c r="X13" s="102">
        <v>0</v>
      </c>
      <c r="Y13" s="101">
        <f t="shared" si="16"/>
        <v>1110</v>
      </c>
      <c r="Z13" s="101">
        <f t="shared" si="17"/>
        <v>0</v>
      </c>
      <c r="AA13" s="103">
        <f t="shared" si="18"/>
        <v>9.7302044841042544E-4</v>
      </c>
      <c r="AB13" s="101">
        <f t="shared" si="19"/>
        <v>169.89</v>
      </c>
      <c r="AC13" s="102">
        <v>394.21000000000004</v>
      </c>
      <c r="AD13" s="103">
        <f t="shared" si="20"/>
        <v>0.35514414414414419</v>
      </c>
      <c r="AE13" s="102">
        <v>52.43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7.32</v>
      </c>
      <c r="AL13" s="105">
        <f t="shared" si="23"/>
        <v>486.15</v>
      </c>
      <c r="AM13" s="106"/>
      <c r="AN13" s="107">
        <f t="shared" si="7"/>
        <v>1110</v>
      </c>
      <c r="AO13" s="108">
        <f t="shared" si="8"/>
        <v>169.89</v>
      </c>
      <c r="AP13" s="108">
        <f t="shared" si="9"/>
        <v>394.21000000000004</v>
      </c>
      <c r="AQ13" s="108">
        <f t="shared" si="24"/>
        <v>52.43</v>
      </c>
      <c r="AR13" s="108">
        <f t="shared" si="25"/>
        <v>0</v>
      </c>
      <c r="AS13" s="108">
        <f t="array" ref="AS13">_xlfn.IFS(S13=0,AL13,S13&lt;0,AL13/-S13,S13&gt;0,AL13/S13)</f>
        <v>486.15</v>
      </c>
      <c r="AT13" s="103">
        <f t="shared" si="27"/>
        <v>0.43797297297297294</v>
      </c>
      <c r="AU13" s="103">
        <f t="shared" si="28"/>
        <v>2.8615574783683559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40</v>
      </c>
      <c r="F14" s="101">
        <v>9</v>
      </c>
      <c r="G14" s="101">
        <v>5</v>
      </c>
      <c r="H14" s="101">
        <v>26</v>
      </c>
      <c r="I14" s="101">
        <v>169.89</v>
      </c>
      <c r="J14" s="101">
        <f t="shared" si="0"/>
        <v>6795.5999999999995</v>
      </c>
      <c r="K14" s="98">
        <v>63</v>
      </c>
      <c r="L14" s="98">
        <v>20</v>
      </c>
      <c r="M14" s="98">
        <v>1170</v>
      </c>
      <c r="N14" s="98">
        <v>45</v>
      </c>
      <c r="O14" s="189">
        <f t="shared" si="1"/>
        <v>2.8571428571428572</v>
      </c>
      <c r="P14" s="101">
        <f t="shared" si="26"/>
        <v>1</v>
      </c>
      <c r="Q14" s="102">
        <v>7</v>
      </c>
      <c r="R14" s="102">
        <v>0</v>
      </c>
      <c r="S14" s="101">
        <f t="shared" si="14"/>
        <v>7</v>
      </c>
      <c r="T14" s="102">
        <v>5715.13</v>
      </c>
      <c r="U14" s="102">
        <v>0</v>
      </c>
      <c r="V14" s="101">
        <f t="shared" si="15"/>
        <v>5715.13</v>
      </c>
      <c r="W14" s="102">
        <v>8567.880000000001</v>
      </c>
      <c r="X14" s="102">
        <v>0</v>
      </c>
      <c r="Y14" s="101">
        <f t="shared" si="16"/>
        <v>8567.880000000001</v>
      </c>
      <c r="Z14" s="101">
        <f t="shared" si="17"/>
        <v>10530</v>
      </c>
      <c r="AA14" s="103">
        <f t="shared" si="18"/>
        <v>7.5105607563303754E-3</v>
      </c>
      <c r="AB14" s="101">
        <f t="shared" si="19"/>
        <v>1189.23</v>
      </c>
      <c r="AC14" s="102">
        <v>3181.9300000000012</v>
      </c>
      <c r="AD14" s="103">
        <f t="shared" si="20"/>
        <v>0.3713789175385277</v>
      </c>
      <c r="AE14" s="102">
        <v>1539.7600000000002</v>
      </c>
      <c r="AF14" s="102">
        <v>0</v>
      </c>
      <c r="AG14" s="102"/>
      <c r="AH14" s="102"/>
      <c r="AI14" s="136">
        <f t="shared" si="21"/>
        <v>16.416780487804878</v>
      </c>
      <c r="AJ14" s="102">
        <v>0</v>
      </c>
      <c r="AK14" s="104">
        <f t="shared" si="22"/>
        <v>57.151299999999999</v>
      </c>
      <c r="AL14" s="105">
        <f t="shared" si="23"/>
        <v>2583.3919195121953</v>
      </c>
      <c r="AM14" s="106"/>
      <c r="AN14" s="107">
        <f t="shared" si="7"/>
        <v>1223.9828571428573</v>
      </c>
      <c r="AO14" s="108">
        <f t="shared" si="8"/>
        <v>169.89</v>
      </c>
      <c r="AP14" s="108">
        <f t="shared" si="9"/>
        <v>454.56142857142873</v>
      </c>
      <c r="AQ14" s="108">
        <f t="shared" si="24"/>
        <v>219.96571428571431</v>
      </c>
      <c r="AR14" s="108">
        <f t="shared" si="25"/>
        <v>0</v>
      </c>
      <c r="AS14" s="108">
        <f t="array" ref="AS14">_xlfn.IFS(S14=0,AL14,S14&lt;0,AL14/-S14,S14&gt;0,AL14/S14)</f>
        <v>369.05598850174221</v>
      </c>
      <c r="AT14" s="103">
        <f t="shared" si="27"/>
        <v>0.30152055345221868</v>
      </c>
      <c r="AU14" s="103">
        <f t="shared" si="28"/>
        <v>2.1723232003163355</v>
      </c>
      <c r="AV14" s="109"/>
      <c r="AW14" s="104">
        <f t="shared" si="12"/>
        <v>14762.239540069688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15</v>
      </c>
      <c r="F15" s="101">
        <v>10</v>
      </c>
      <c r="G15" s="101">
        <v>5</v>
      </c>
      <c r="H15" s="101">
        <v>0</v>
      </c>
      <c r="I15" s="101">
        <v>169.89</v>
      </c>
      <c r="J15" s="101">
        <f t="shared" si="0"/>
        <v>2548.35</v>
      </c>
      <c r="K15" s="98">
        <v>20</v>
      </c>
      <c r="L15" s="98">
        <v>13</v>
      </c>
      <c r="M15" s="98">
        <v>1120</v>
      </c>
      <c r="N15" s="98">
        <v>38</v>
      </c>
      <c r="O15" s="189">
        <f t="shared" si="1"/>
        <v>1.8571428571428572</v>
      </c>
      <c r="P15" s="101">
        <f t="shared" si="26"/>
        <v>1.1428571428571428</v>
      </c>
      <c r="Q15" s="102">
        <v>8</v>
      </c>
      <c r="R15" s="102">
        <v>0</v>
      </c>
      <c r="S15" s="101">
        <f t="shared" si="14"/>
        <v>8</v>
      </c>
      <c r="T15" s="102">
        <v>5861</v>
      </c>
      <c r="U15" s="102">
        <v>0</v>
      </c>
      <c r="V15" s="101">
        <f t="shared" si="15"/>
        <v>5861</v>
      </c>
      <c r="W15" s="102">
        <v>8960</v>
      </c>
      <c r="X15" s="102">
        <v>0</v>
      </c>
      <c r="Y15" s="101">
        <f t="shared" si="16"/>
        <v>8960</v>
      </c>
      <c r="Z15" s="101">
        <f t="shared" si="17"/>
        <v>5532.8</v>
      </c>
      <c r="AA15" s="103">
        <f t="shared" si="18"/>
        <v>7.8542911871688388E-3</v>
      </c>
      <c r="AB15" s="101">
        <f t="shared" si="19"/>
        <v>1359.12</v>
      </c>
      <c r="AC15" s="102">
        <v>3370.42</v>
      </c>
      <c r="AD15" s="103">
        <f t="shared" si="20"/>
        <v>0.37616294642857145</v>
      </c>
      <c r="AE15" s="102">
        <v>1602.6200000000001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58.61</v>
      </c>
      <c r="AL15" s="105">
        <f t="shared" si="23"/>
        <v>2569.23</v>
      </c>
      <c r="AM15" s="106"/>
      <c r="AN15" s="107">
        <f t="shared" si="7"/>
        <v>1120</v>
      </c>
      <c r="AO15" s="108">
        <f t="shared" si="8"/>
        <v>169.89</v>
      </c>
      <c r="AP15" s="108">
        <f t="shared" si="9"/>
        <v>421.30250000000001</v>
      </c>
      <c r="AQ15" s="108">
        <f t="shared" si="24"/>
        <v>200.32750000000001</v>
      </c>
      <c r="AR15" s="108">
        <f t="shared" si="25"/>
        <v>0</v>
      </c>
      <c r="AS15" s="108">
        <f t="array" ref="AS15">_xlfn.IFS(S15=0,AL15,S15&lt;0,AL15/-S15,S15&gt;0,AL15/S15)</f>
        <v>321.15375</v>
      </c>
      <c r="AT15" s="103">
        <f t="shared" si="27"/>
        <v>0.28674441964285713</v>
      </c>
      <c r="AU15" s="103">
        <f t="shared" si="28"/>
        <v>1.8903628818647362</v>
      </c>
      <c r="AV15" s="109"/>
      <c r="AW15" s="104">
        <f t="shared" si="12"/>
        <v>4817.3062499999996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76</v>
      </c>
      <c r="F16" s="101">
        <v>55</v>
      </c>
      <c r="G16" s="101">
        <v>16</v>
      </c>
      <c r="H16" s="101">
        <v>5</v>
      </c>
      <c r="I16" s="101">
        <v>169.89</v>
      </c>
      <c r="J16" s="101">
        <f t="shared" si="0"/>
        <v>12911.64</v>
      </c>
      <c r="K16" s="98">
        <v>4</v>
      </c>
      <c r="L16" s="98">
        <v>85</v>
      </c>
      <c r="M16" s="98">
        <v>1259</v>
      </c>
      <c r="N16" s="98">
        <v>34</v>
      </c>
      <c r="O16" s="189">
        <f t="shared" si="1"/>
        <v>12.142857142857142</v>
      </c>
      <c r="P16" s="101">
        <f t="shared" si="26"/>
        <v>2.1428571428571428</v>
      </c>
      <c r="Q16" s="102">
        <v>16</v>
      </c>
      <c r="R16" s="102">
        <v>-1</v>
      </c>
      <c r="S16" s="101">
        <f t="shared" si="14"/>
        <v>15</v>
      </c>
      <c r="T16" s="102">
        <v>13059.75</v>
      </c>
      <c r="U16" s="102">
        <v>-782</v>
      </c>
      <c r="V16" s="101">
        <f t="shared" si="15"/>
        <v>12277.75</v>
      </c>
      <c r="W16" s="102">
        <v>19823.940000000002</v>
      </c>
      <c r="X16" s="102">
        <v>-1224</v>
      </c>
      <c r="Y16" s="101">
        <f t="shared" si="16"/>
        <v>18599.940000000002</v>
      </c>
      <c r="Z16" s="101">
        <f t="shared" si="17"/>
        <v>36385.1</v>
      </c>
      <c r="AA16" s="103">
        <f t="shared" si="18"/>
        <v>1.6304614377663972E-2</v>
      </c>
      <c r="AB16" s="101">
        <f t="shared" si="19"/>
        <v>2548.35</v>
      </c>
      <c r="AC16" s="102">
        <v>6994.9100000000035</v>
      </c>
      <c r="AD16" s="103">
        <f t="shared" si="20"/>
        <v>0.37607164324186004</v>
      </c>
      <c r="AE16" s="102">
        <v>3716.7300000000027</v>
      </c>
      <c r="AF16" s="102">
        <v>13000</v>
      </c>
      <c r="AG16" s="102"/>
      <c r="AH16" s="102"/>
      <c r="AI16" s="136">
        <f t="shared" si="21"/>
        <v>3.157073170731707</v>
      </c>
      <c r="AJ16" s="102">
        <v>0</v>
      </c>
      <c r="AK16" s="104">
        <f t="shared" si="22"/>
        <v>122.7775</v>
      </c>
      <c r="AL16" s="105">
        <f t="shared" si="23"/>
        <v>-7785.9845731707364</v>
      </c>
      <c r="AM16" s="106"/>
      <c r="AN16" s="107">
        <f t="shared" si="7"/>
        <v>1239.9960000000001</v>
      </c>
      <c r="AO16" s="108">
        <f t="shared" si="8"/>
        <v>169.89</v>
      </c>
      <c r="AP16" s="108">
        <f t="shared" si="9"/>
        <v>466.32733333333357</v>
      </c>
      <c r="AQ16" s="108">
        <f t="shared" si="24"/>
        <v>232.29562500000017</v>
      </c>
      <c r="AR16" s="108">
        <f t="shared" si="25"/>
        <v>812.5</v>
      </c>
      <c r="AS16" s="108">
        <f t="array" ref="AS16">_xlfn.IFS(S16=0,AL16,S16&lt;0,AL16/-S16,S16&gt;0,AL16/S16)</f>
        <v>-519.06563821138241</v>
      </c>
      <c r="AT16" s="103">
        <f t="shared" si="27"/>
        <v>-0.41860267146940988</v>
      </c>
      <c r="AU16" s="103">
        <f t="shared" si="28"/>
        <v>-3.0553042451667696</v>
      </c>
      <c r="AV16" s="109"/>
      <c r="AW16" s="104">
        <f t="shared" si="12"/>
        <v>-39448.988504065062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58</v>
      </c>
      <c r="F17" s="101">
        <v>53</v>
      </c>
      <c r="G17" s="101">
        <v>5</v>
      </c>
      <c r="H17" s="101">
        <v>0</v>
      </c>
      <c r="I17" s="101">
        <v>169.89</v>
      </c>
      <c r="J17" s="101">
        <f t="shared" si="0"/>
        <v>9853.619999999999</v>
      </c>
      <c r="K17" s="98">
        <v>3</v>
      </c>
      <c r="L17" s="98">
        <v>77</v>
      </c>
      <c r="M17" s="98">
        <v>1247</v>
      </c>
      <c r="N17" s="98">
        <v>63</v>
      </c>
      <c r="O17" s="189">
        <f t="shared" si="1"/>
        <v>11</v>
      </c>
      <c r="P17" s="101">
        <f t="shared" si="26"/>
        <v>2.5714285714285716</v>
      </c>
      <c r="Q17" s="102">
        <v>18</v>
      </c>
      <c r="R17" s="102">
        <v>0</v>
      </c>
      <c r="S17" s="101">
        <f t="shared" si="14"/>
        <v>18</v>
      </c>
      <c r="T17" s="102">
        <v>14433</v>
      </c>
      <c r="U17" s="102">
        <v>0</v>
      </c>
      <c r="V17" s="101">
        <f t="shared" si="15"/>
        <v>14433</v>
      </c>
      <c r="W17" s="102">
        <v>21681</v>
      </c>
      <c r="X17" s="102">
        <v>0</v>
      </c>
      <c r="Y17" s="101">
        <f t="shared" si="16"/>
        <v>21681</v>
      </c>
      <c r="Z17" s="101">
        <f t="shared" si="17"/>
        <v>60491.97</v>
      </c>
      <c r="AA17" s="103">
        <f t="shared" si="18"/>
        <v>1.9005456163951742E-2</v>
      </c>
      <c r="AB17" s="101">
        <f t="shared" si="19"/>
        <v>3058.0199999999995</v>
      </c>
      <c r="AC17" s="102">
        <v>8273.94</v>
      </c>
      <c r="AD17" s="103">
        <f t="shared" si="20"/>
        <v>0.38162169641621696</v>
      </c>
      <c r="AE17" s="102">
        <v>2180.5699999999997</v>
      </c>
      <c r="AF17" s="102">
        <v>10000</v>
      </c>
      <c r="AG17" s="102"/>
      <c r="AH17" s="102"/>
      <c r="AI17" s="136">
        <f t="shared" si="21"/>
        <v>0</v>
      </c>
      <c r="AJ17" s="102">
        <v>0</v>
      </c>
      <c r="AK17" s="104">
        <f t="shared" si="22"/>
        <v>144.33000000000001</v>
      </c>
      <c r="AL17" s="105">
        <f t="shared" si="23"/>
        <v>-1975.8600000000006</v>
      </c>
      <c r="AM17" s="106"/>
      <c r="AN17" s="107">
        <f t="shared" si="7"/>
        <v>1204.5</v>
      </c>
      <c r="AO17" s="108">
        <f t="shared" si="8"/>
        <v>169.89</v>
      </c>
      <c r="AP17" s="108">
        <f t="shared" si="9"/>
        <v>459.66333333333336</v>
      </c>
      <c r="AQ17" s="108">
        <f t="shared" si="24"/>
        <v>121.14277777777777</v>
      </c>
      <c r="AR17" s="108">
        <f t="shared" si="25"/>
        <v>555.55555555555554</v>
      </c>
      <c r="AS17" s="108">
        <f t="array" ref="AS17">_xlfn.IFS(S17=0,AL17,S17&lt;0,AL17/-S17,S17&gt;0,AL17/S17)</f>
        <v>-109.77000000000004</v>
      </c>
      <c r="AT17" s="103">
        <f t="shared" si="27"/>
        <v>-9.1133250311332542E-2</v>
      </c>
      <c r="AU17" s="103">
        <f t="shared" si="28"/>
        <v>-0.64612396256401228</v>
      </c>
      <c r="AV17" s="109"/>
      <c r="AW17" s="104">
        <f t="shared" si="12"/>
        <v>-6366.6600000000026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80</v>
      </c>
      <c r="F18" s="101">
        <v>14</v>
      </c>
      <c r="G18" s="101">
        <v>2</v>
      </c>
      <c r="H18" s="101">
        <v>64</v>
      </c>
      <c r="I18" s="101">
        <v>169.89</v>
      </c>
      <c r="J18" s="101">
        <f t="shared" si="0"/>
        <v>13591.199999999999</v>
      </c>
      <c r="K18" s="98">
        <v>22</v>
      </c>
      <c r="L18" s="98">
        <v>20</v>
      </c>
      <c r="M18" s="98">
        <v>1306</v>
      </c>
      <c r="N18" s="98">
        <v>67</v>
      </c>
      <c r="O18" s="189">
        <f t="shared" si="1"/>
        <v>2.8571428571428572</v>
      </c>
      <c r="P18" s="101">
        <f t="shared" si="26"/>
        <v>1.1428571428571428</v>
      </c>
      <c r="Q18" s="102">
        <v>8</v>
      </c>
      <c r="R18" s="102">
        <v>0</v>
      </c>
      <c r="S18" s="101">
        <f t="shared" si="14"/>
        <v>8</v>
      </c>
      <c r="T18" s="102">
        <v>6752</v>
      </c>
      <c r="U18" s="102">
        <v>0</v>
      </c>
      <c r="V18" s="101">
        <f t="shared" si="15"/>
        <v>6752</v>
      </c>
      <c r="W18" s="102">
        <v>10488</v>
      </c>
      <c r="X18" s="102">
        <v>0</v>
      </c>
      <c r="Y18" s="101">
        <f t="shared" si="16"/>
        <v>10488</v>
      </c>
      <c r="Z18" s="101">
        <f t="shared" si="17"/>
        <v>17500.400000000001</v>
      </c>
      <c r="AA18" s="103">
        <f t="shared" si="18"/>
        <v>9.193728344980669E-3</v>
      </c>
      <c r="AB18" s="101">
        <f t="shared" si="19"/>
        <v>1359.12</v>
      </c>
      <c r="AC18" s="102">
        <v>3961.4500000000007</v>
      </c>
      <c r="AD18" s="103">
        <f t="shared" si="20"/>
        <v>0.37771262395118238</v>
      </c>
      <c r="AE18" s="102">
        <v>767.66000000000008</v>
      </c>
      <c r="AF18" s="102">
        <v>0</v>
      </c>
      <c r="AG18" s="102"/>
      <c r="AH18" s="102"/>
      <c r="AI18" s="136">
        <f t="shared" si="21"/>
        <v>40.410536585365854</v>
      </c>
      <c r="AJ18" s="102">
        <v>0</v>
      </c>
      <c r="AK18" s="104">
        <f t="shared" si="22"/>
        <v>67.52</v>
      </c>
      <c r="AL18" s="105">
        <f t="shared" si="23"/>
        <v>4291.8394634146343</v>
      </c>
      <c r="AM18" s="106"/>
      <c r="AN18" s="107">
        <f t="shared" si="7"/>
        <v>1311</v>
      </c>
      <c r="AO18" s="108">
        <f t="shared" si="8"/>
        <v>169.89</v>
      </c>
      <c r="AP18" s="108">
        <f t="shared" si="9"/>
        <v>495.18125000000009</v>
      </c>
      <c r="AQ18" s="108">
        <f t="shared" si="24"/>
        <v>95.95750000000001</v>
      </c>
      <c r="AR18" s="108">
        <f t="shared" si="25"/>
        <v>0</v>
      </c>
      <c r="AS18" s="108">
        <f t="array" ref="AS18">_xlfn.IFS(S18=0,AL18,S18&lt;0,AL18/-S18,S18&gt;0,AL18/S18)</f>
        <v>536.47993292682929</v>
      </c>
      <c r="AT18" s="103">
        <f t="shared" si="27"/>
        <v>0.40921428903648305</v>
      </c>
      <c r="AU18" s="103">
        <f t="shared" si="28"/>
        <v>3.1578075986039753</v>
      </c>
      <c r="AV18" s="109"/>
      <c r="AW18" s="104">
        <f t="shared" si="12"/>
        <v>42918.394634146345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22</v>
      </c>
      <c r="F19" s="101">
        <v>14</v>
      </c>
      <c r="G19" s="101">
        <v>7</v>
      </c>
      <c r="H19" s="101">
        <v>1</v>
      </c>
      <c r="I19" s="101">
        <v>129.46</v>
      </c>
      <c r="J19" s="101">
        <f t="shared" si="0"/>
        <v>2848.1200000000003</v>
      </c>
      <c r="K19" s="98">
        <v>8</v>
      </c>
      <c r="L19" s="98">
        <v>20</v>
      </c>
      <c r="M19" s="98">
        <v>1313</v>
      </c>
      <c r="N19" s="98">
        <v>73</v>
      </c>
      <c r="O19" s="189">
        <f t="shared" si="1"/>
        <v>2.8571428571428572</v>
      </c>
      <c r="P19" s="101">
        <f t="shared" si="26"/>
        <v>2.5714285714285716</v>
      </c>
      <c r="Q19" s="102">
        <v>18</v>
      </c>
      <c r="R19" s="102">
        <v>0</v>
      </c>
      <c r="S19" s="101">
        <f t="shared" si="14"/>
        <v>18</v>
      </c>
      <c r="T19" s="102">
        <v>15684.3</v>
      </c>
      <c r="U19" s="102">
        <v>0</v>
      </c>
      <c r="V19" s="101">
        <f t="shared" si="15"/>
        <v>15684.3</v>
      </c>
      <c r="W19" s="102">
        <v>23250.02</v>
      </c>
      <c r="X19" s="102">
        <v>0</v>
      </c>
      <c r="Y19" s="101">
        <f t="shared" si="16"/>
        <v>23250.02</v>
      </c>
      <c r="Z19" s="101">
        <f t="shared" si="17"/>
        <v>19169.8</v>
      </c>
      <c r="AA19" s="103">
        <f t="shared" si="18"/>
        <v>2.038085124860483E-2</v>
      </c>
      <c r="AB19" s="101">
        <f t="shared" si="19"/>
        <v>2330.2800000000002</v>
      </c>
      <c r="AC19" s="102">
        <v>8751.3799999999992</v>
      </c>
      <c r="AD19" s="103">
        <f t="shared" si="20"/>
        <v>0.37640311707258745</v>
      </c>
      <c r="AE19" s="102">
        <v>2720.4799999999996</v>
      </c>
      <c r="AF19" s="102">
        <v>0</v>
      </c>
      <c r="AG19" s="102"/>
      <c r="AH19" s="102"/>
      <c r="AI19" s="136">
        <f t="shared" si="21"/>
        <v>0.63141463414634147</v>
      </c>
      <c r="AJ19" s="102">
        <v>0</v>
      </c>
      <c r="AK19" s="104">
        <f t="shared" si="22"/>
        <v>156.84299999999999</v>
      </c>
      <c r="AL19" s="105">
        <f t="shared" si="23"/>
        <v>9290.4055853658556</v>
      </c>
      <c r="AM19" s="106"/>
      <c r="AN19" s="107">
        <f t="shared" si="7"/>
        <v>1291.6677777777777</v>
      </c>
      <c r="AO19" s="108">
        <f t="shared" si="8"/>
        <v>129.46</v>
      </c>
      <c r="AP19" s="108">
        <f t="shared" si="9"/>
        <v>486.18777777777774</v>
      </c>
      <c r="AQ19" s="108">
        <f t="shared" si="24"/>
        <v>151.13777777777776</v>
      </c>
      <c r="AR19" s="108">
        <f t="shared" si="25"/>
        <v>0</v>
      </c>
      <c r="AS19" s="108">
        <f t="array" ref="AS19">_xlfn.IFS(S19=0,AL19,S19&lt;0,AL19/-S19,S19&gt;0,AL19/S19)</f>
        <v>516.13364363143637</v>
      </c>
      <c r="AT19" s="103">
        <f t="shared" si="27"/>
        <v>0.39958699327423614</v>
      </c>
      <c r="AU19" s="103">
        <f t="shared" si="28"/>
        <v>3.9868194317274552</v>
      </c>
      <c r="AV19" s="109"/>
      <c r="AW19" s="104">
        <f t="shared" si="12"/>
        <v>11354.940159891601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90</v>
      </c>
      <c r="F20" s="101">
        <v>67</v>
      </c>
      <c r="G20" s="101">
        <v>15</v>
      </c>
      <c r="H20" s="101">
        <v>8</v>
      </c>
      <c r="I20" s="101">
        <v>117.76</v>
      </c>
      <c r="J20" s="101">
        <f t="shared" si="0"/>
        <v>10598.4</v>
      </c>
      <c r="K20" s="98">
        <v>8</v>
      </c>
      <c r="L20" s="98">
        <v>83</v>
      </c>
      <c r="M20" s="98">
        <v>1342</v>
      </c>
      <c r="N20" s="98">
        <v>47</v>
      </c>
      <c r="O20" s="189">
        <f t="shared" si="1"/>
        <v>11.857142857142858</v>
      </c>
      <c r="P20" s="101">
        <f t="shared" si="26"/>
        <v>5.8571428571428568</v>
      </c>
      <c r="Q20" s="102">
        <v>42</v>
      </c>
      <c r="R20" s="102">
        <v>-1</v>
      </c>
      <c r="S20" s="101">
        <f t="shared" si="14"/>
        <v>41</v>
      </c>
      <c r="T20" s="102">
        <v>37370.869999999995</v>
      </c>
      <c r="U20" s="102">
        <v>-870</v>
      </c>
      <c r="V20" s="101">
        <f t="shared" si="15"/>
        <v>36500.869999999995</v>
      </c>
      <c r="W20" s="102">
        <v>56670.09</v>
      </c>
      <c r="X20" s="102">
        <v>-1350</v>
      </c>
      <c r="Y20" s="101">
        <f t="shared" si="16"/>
        <v>55320.09</v>
      </c>
      <c r="Z20" s="101">
        <f t="shared" si="17"/>
        <v>52351.42</v>
      </c>
      <c r="AA20" s="103">
        <f t="shared" si="18"/>
        <v>4.8493314214328904E-2</v>
      </c>
      <c r="AB20" s="101">
        <f t="shared" si="19"/>
        <v>4828.16</v>
      </c>
      <c r="AC20" s="102">
        <v>20825.859999999997</v>
      </c>
      <c r="AD20" s="103">
        <f t="shared" si="20"/>
        <v>0.37646106504888183</v>
      </c>
      <c r="AE20" s="102">
        <v>5689.5799999999981</v>
      </c>
      <c r="AF20" s="102">
        <v>0</v>
      </c>
      <c r="AG20" s="102"/>
      <c r="AH20" s="102"/>
      <c r="AI20" s="136">
        <f t="shared" si="21"/>
        <v>5.0513170731707318</v>
      </c>
      <c r="AJ20" s="102">
        <v>0</v>
      </c>
      <c r="AK20" s="104">
        <f t="shared" si="22"/>
        <v>365.00869999999998</v>
      </c>
      <c r="AL20" s="105">
        <f t="shared" si="23"/>
        <v>23606.429982926828</v>
      </c>
      <c r="AM20" s="106"/>
      <c r="AN20" s="107">
        <f t="shared" si="7"/>
        <v>1349.270487804878</v>
      </c>
      <c r="AO20" s="108">
        <f t="shared" si="8"/>
        <v>117.76</v>
      </c>
      <c r="AP20" s="108">
        <f t="shared" si="9"/>
        <v>507.94780487804871</v>
      </c>
      <c r="AQ20" s="108">
        <f t="shared" si="24"/>
        <v>135.46619047619043</v>
      </c>
      <c r="AR20" s="108">
        <f t="shared" si="25"/>
        <v>0</v>
      </c>
      <c r="AS20" s="108">
        <f t="array" ref="AS20">_xlfn.IFS(S20=0,AL20,S20&lt;0,AL20/-S20,S20&gt;0,AL20/S20)</f>
        <v>575.76658494943479</v>
      </c>
      <c r="AT20" s="103">
        <f t="shared" si="27"/>
        <v>0.42672435968428152</v>
      </c>
      <c r="AU20" s="103">
        <f t="shared" si="28"/>
        <v>4.8893222227363689</v>
      </c>
      <c r="AV20" s="109"/>
      <c r="AW20" s="104">
        <f t="shared" si="12"/>
        <v>51818.992645449129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42</v>
      </c>
      <c r="F21" s="101">
        <v>7</v>
      </c>
      <c r="G21" s="101">
        <v>0</v>
      </c>
      <c r="H21" s="101">
        <v>35</v>
      </c>
      <c r="I21" s="101">
        <v>129.46</v>
      </c>
      <c r="J21" s="101">
        <f t="shared" si="0"/>
        <v>5437.3200000000006</v>
      </c>
      <c r="K21" s="98">
        <v>35</v>
      </c>
      <c r="L21" s="98">
        <v>8</v>
      </c>
      <c r="M21" s="98">
        <v>1148</v>
      </c>
      <c r="N21" s="98">
        <v>100</v>
      </c>
      <c r="O21" s="189">
        <f t="shared" si="1"/>
        <v>1.1428571428571428</v>
      </c>
      <c r="P21" s="101">
        <f t="shared" si="26"/>
        <v>0.8571428571428571</v>
      </c>
      <c r="Q21" s="102">
        <v>6</v>
      </c>
      <c r="R21" s="102">
        <v>0</v>
      </c>
      <c r="S21" s="101">
        <f t="shared" si="14"/>
        <v>6</v>
      </c>
      <c r="T21" s="102">
        <v>4533.51</v>
      </c>
      <c r="U21" s="102">
        <v>0</v>
      </c>
      <c r="V21" s="101">
        <f t="shared" si="15"/>
        <v>4533.51</v>
      </c>
      <c r="W21" s="102">
        <v>7050.03</v>
      </c>
      <c r="X21" s="102">
        <v>0</v>
      </c>
      <c r="Y21" s="101">
        <f t="shared" si="16"/>
        <v>7050.03</v>
      </c>
      <c r="Z21" s="101">
        <f t="shared" si="17"/>
        <v>9184</v>
      </c>
      <c r="AA21" s="103">
        <f t="shared" si="18"/>
        <v>6.1800210377540099E-3</v>
      </c>
      <c r="AB21" s="101">
        <f t="shared" si="19"/>
        <v>776.76</v>
      </c>
      <c r="AC21" s="102">
        <v>2638.91</v>
      </c>
      <c r="AD21" s="103">
        <f t="shared" si="20"/>
        <v>0.37431188236078428</v>
      </c>
      <c r="AE21" s="102">
        <v>316.22000000000003</v>
      </c>
      <c r="AF21" s="102">
        <v>0</v>
      </c>
      <c r="AG21" s="102"/>
      <c r="AH21" s="102"/>
      <c r="AI21" s="136">
        <f t="shared" si="21"/>
        <v>22.09951219512195</v>
      </c>
      <c r="AJ21" s="102">
        <v>0</v>
      </c>
      <c r="AK21" s="104">
        <f t="shared" si="22"/>
        <v>45.335100000000004</v>
      </c>
      <c r="AL21" s="105">
        <f t="shared" si="23"/>
        <v>3250.7053878048778</v>
      </c>
      <c r="AM21" s="106"/>
      <c r="AN21" s="107">
        <f t="shared" si="7"/>
        <v>1175.0049999999999</v>
      </c>
      <c r="AO21" s="108">
        <f t="shared" si="8"/>
        <v>129.46</v>
      </c>
      <c r="AP21" s="108">
        <f t="shared" si="9"/>
        <v>439.81833333333333</v>
      </c>
      <c r="AQ21" s="108">
        <f t="shared" si="24"/>
        <v>52.70333333333334</v>
      </c>
      <c r="AR21" s="108">
        <f t="shared" si="25"/>
        <v>0</v>
      </c>
      <c r="AS21" s="108">
        <f t="array" ref="AS21">_xlfn.IFS(S21=0,AL21,S21&lt;0,AL21/-S21,S21&gt;0,AL21/S21)</f>
        <v>541.78423130081296</v>
      </c>
      <c r="AT21" s="103">
        <f t="shared" si="27"/>
        <v>0.46109100071983783</v>
      </c>
      <c r="AU21" s="103">
        <f t="shared" si="28"/>
        <v>4.1849546678573528</v>
      </c>
      <c r="AV21" s="109"/>
      <c r="AW21" s="104">
        <f t="shared" si="12"/>
        <v>22754.937714634143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58</v>
      </c>
      <c r="F22" s="101">
        <v>6</v>
      </c>
      <c r="G22" s="101">
        <v>3</v>
      </c>
      <c r="H22" s="101">
        <v>49</v>
      </c>
      <c r="I22" s="101">
        <v>129.46</v>
      </c>
      <c r="J22" s="101">
        <f t="shared" si="0"/>
        <v>7508.68</v>
      </c>
      <c r="K22" s="98">
        <v>79</v>
      </c>
      <c r="L22" s="98">
        <v>7</v>
      </c>
      <c r="M22" s="98">
        <v>1277</v>
      </c>
      <c r="N22" s="98">
        <v>33</v>
      </c>
      <c r="O22" s="189">
        <f t="shared" si="1"/>
        <v>1</v>
      </c>
      <c r="P22" s="101">
        <f t="shared" si="26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1574</v>
      </c>
      <c r="U22" s="102">
        <v>0</v>
      </c>
      <c r="V22" s="101">
        <f t="shared" si="15"/>
        <v>1574</v>
      </c>
      <c r="W22" s="102">
        <v>2580</v>
      </c>
      <c r="X22" s="102">
        <v>0</v>
      </c>
      <c r="Y22" s="101">
        <f t="shared" si="16"/>
        <v>2580</v>
      </c>
      <c r="Z22" s="101">
        <f t="shared" si="17"/>
        <v>2949.87</v>
      </c>
      <c r="AA22" s="103">
        <f t="shared" si="18"/>
        <v>2.2616150963053129E-3</v>
      </c>
      <c r="AB22" s="101">
        <f t="shared" si="19"/>
        <v>258.92</v>
      </c>
      <c r="AC22" s="102">
        <v>972.40999999999985</v>
      </c>
      <c r="AD22" s="103">
        <f t="shared" si="20"/>
        <v>0.37690310077519373</v>
      </c>
      <c r="AE22" s="102">
        <v>607.73</v>
      </c>
      <c r="AF22" s="102">
        <v>0</v>
      </c>
      <c r="AG22" s="102"/>
      <c r="AH22" s="102"/>
      <c r="AI22" s="136">
        <f t="shared" si="21"/>
        <v>30.939317073170734</v>
      </c>
      <c r="AJ22" s="102">
        <v>0</v>
      </c>
      <c r="AK22" s="104">
        <f t="shared" si="22"/>
        <v>15.74</v>
      </c>
      <c r="AL22" s="105">
        <f t="shared" si="23"/>
        <v>694.2606829268293</v>
      </c>
      <c r="AM22" s="106"/>
      <c r="AN22" s="107">
        <f t="shared" si="7"/>
        <v>1290</v>
      </c>
      <c r="AO22" s="108">
        <f t="shared" si="8"/>
        <v>129.46</v>
      </c>
      <c r="AP22" s="108">
        <f t="shared" si="9"/>
        <v>486.20499999999993</v>
      </c>
      <c r="AQ22" s="108">
        <f t="shared" si="24"/>
        <v>303.86500000000001</v>
      </c>
      <c r="AR22" s="108">
        <f t="shared" si="25"/>
        <v>0</v>
      </c>
      <c r="AS22" s="108">
        <f t="array" ref="AS22">_xlfn.IFS(S22=0,AL22,S22&lt;0,AL22/-S22,S22&gt;0,AL22/S22)</f>
        <v>347.13034146341465</v>
      </c>
      <c r="AT22" s="103">
        <f t="shared" si="27"/>
        <v>0.26909328795613541</v>
      </c>
      <c r="AU22" s="103">
        <f t="shared" si="28"/>
        <v>2.6813714001499664</v>
      </c>
      <c r="AV22" s="109"/>
      <c r="AW22" s="104">
        <f t="shared" si="12"/>
        <v>20133.559804878048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45</v>
      </c>
      <c r="F23" s="101">
        <v>25</v>
      </c>
      <c r="G23" s="101">
        <v>6</v>
      </c>
      <c r="H23" s="101">
        <v>14</v>
      </c>
      <c r="I23" s="101">
        <v>129.46</v>
      </c>
      <c r="J23" s="101">
        <f t="shared" si="0"/>
        <v>5825.7000000000007</v>
      </c>
      <c r="K23" s="98">
        <v>9</v>
      </c>
      <c r="L23" s="98">
        <v>35</v>
      </c>
      <c r="M23" s="98">
        <v>1209</v>
      </c>
      <c r="N23" s="98">
        <v>56</v>
      </c>
      <c r="O23" s="189">
        <f t="shared" si="1"/>
        <v>5</v>
      </c>
      <c r="P23" s="101">
        <f t="shared" si="26"/>
        <v>2.2857142857142856</v>
      </c>
      <c r="Q23" s="102">
        <v>17</v>
      </c>
      <c r="R23" s="102">
        <v>-1</v>
      </c>
      <c r="S23" s="101">
        <f t="shared" si="14"/>
        <v>16</v>
      </c>
      <c r="T23" s="102">
        <v>13236</v>
      </c>
      <c r="U23" s="102">
        <v>-799</v>
      </c>
      <c r="V23" s="101">
        <f t="shared" si="15"/>
        <v>12437</v>
      </c>
      <c r="W23" s="102">
        <v>20730</v>
      </c>
      <c r="X23" s="102">
        <v>-1230</v>
      </c>
      <c r="Y23" s="101">
        <f t="shared" si="16"/>
        <v>19500</v>
      </c>
      <c r="Z23" s="101">
        <f t="shared" si="17"/>
        <v>23696.400000000001</v>
      </c>
      <c r="AA23" s="103">
        <f t="shared" si="18"/>
        <v>1.7093602472075042E-2</v>
      </c>
      <c r="AB23" s="101">
        <f t="shared" si="19"/>
        <v>2071.36</v>
      </c>
      <c r="AC23" s="102">
        <v>7327.7299999999977</v>
      </c>
      <c r="AD23" s="103">
        <f t="shared" si="20"/>
        <v>0.3757810256410255</v>
      </c>
      <c r="AE23" s="102">
        <v>2338.7000000000003</v>
      </c>
      <c r="AF23" s="102">
        <v>0</v>
      </c>
      <c r="AG23" s="102"/>
      <c r="AH23" s="102"/>
      <c r="AI23" s="136">
        <f t="shared" si="21"/>
        <v>8.8398048780487812</v>
      </c>
      <c r="AJ23" s="102">
        <v>0</v>
      </c>
      <c r="AK23" s="104">
        <f t="shared" si="22"/>
        <v>124.37</v>
      </c>
      <c r="AL23" s="105">
        <f t="shared" si="23"/>
        <v>7629.0001951219519</v>
      </c>
      <c r="AM23" s="106"/>
      <c r="AN23" s="107">
        <f t="shared" si="7"/>
        <v>1218.75</v>
      </c>
      <c r="AO23" s="108">
        <f t="shared" si="8"/>
        <v>129.46</v>
      </c>
      <c r="AP23" s="108">
        <f t="shared" si="9"/>
        <v>457.98312499999986</v>
      </c>
      <c r="AQ23" s="108">
        <f t="shared" si="24"/>
        <v>137.57058823529414</v>
      </c>
      <c r="AR23" s="108">
        <f t="shared" si="25"/>
        <v>0</v>
      </c>
      <c r="AS23" s="108">
        <f t="array" ref="AS23">_xlfn.IFS(S23=0,AL23,S23&lt;0,AL23/-S23,S23&gt;0,AL23/S23)</f>
        <v>476.812512195122</v>
      </c>
      <c r="AT23" s="103">
        <f t="shared" si="27"/>
        <v>0.39123077923702315</v>
      </c>
      <c r="AU23" s="103">
        <f t="shared" si="28"/>
        <v>3.683087534335872</v>
      </c>
      <c r="AV23" s="109"/>
      <c r="AW23" s="104">
        <f t="shared" si="12"/>
        <v>21456.563048780488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45</v>
      </c>
      <c r="F24" s="101">
        <v>35</v>
      </c>
      <c r="G24" s="101">
        <v>3</v>
      </c>
      <c r="H24" s="101">
        <v>7</v>
      </c>
      <c r="I24" s="101">
        <v>123.61</v>
      </c>
      <c r="J24" s="101">
        <f t="shared" si="0"/>
        <v>5562.45</v>
      </c>
      <c r="K24" s="98">
        <v>5</v>
      </c>
      <c r="L24" s="98">
        <v>48</v>
      </c>
      <c r="M24" s="98">
        <v>1302</v>
      </c>
      <c r="N24" s="98">
        <v>64</v>
      </c>
      <c r="O24" s="189">
        <f t="shared" si="1"/>
        <v>6.8571428571428568</v>
      </c>
      <c r="P24" s="101">
        <f t="shared" si="26"/>
        <v>1.7142857142857142</v>
      </c>
      <c r="Q24" s="102">
        <v>12</v>
      </c>
      <c r="R24" s="102">
        <v>0</v>
      </c>
      <c r="S24" s="101">
        <f t="shared" si="14"/>
        <v>12</v>
      </c>
      <c r="T24" s="102">
        <v>10542.779999999999</v>
      </c>
      <c r="U24" s="102">
        <v>0</v>
      </c>
      <c r="V24" s="101">
        <f t="shared" si="15"/>
        <v>10542.779999999999</v>
      </c>
      <c r="W24" s="102">
        <v>15623.96</v>
      </c>
      <c r="X24" s="102">
        <v>0</v>
      </c>
      <c r="Y24" s="101">
        <f t="shared" si="16"/>
        <v>15623.96</v>
      </c>
      <c r="Z24" s="101">
        <f t="shared" si="17"/>
        <v>39997.440000000002</v>
      </c>
      <c r="AA24" s="103">
        <f t="shared" si="18"/>
        <v>1.3695885193825721E-2</v>
      </c>
      <c r="AB24" s="101">
        <f t="shared" si="19"/>
        <v>1483.32</v>
      </c>
      <c r="AC24" s="102">
        <v>5876.8399999999983</v>
      </c>
      <c r="AD24" s="103">
        <f t="shared" si="20"/>
        <v>0.37614279606450596</v>
      </c>
      <c r="AE24" s="102">
        <v>1678.2999999999997</v>
      </c>
      <c r="AF24" s="102">
        <v>6173</v>
      </c>
      <c r="AG24" s="102"/>
      <c r="AH24" s="102"/>
      <c r="AI24" s="136">
        <f t="shared" si="21"/>
        <v>4.4199024390243906</v>
      </c>
      <c r="AJ24" s="102">
        <v>0</v>
      </c>
      <c r="AK24" s="104">
        <f t="shared" si="22"/>
        <v>105.42779999999999</v>
      </c>
      <c r="AL24" s="105">
        <f t="shared" si="23"/>
        <v>302.65229756097744</v>
      </c>
      <c r="AM24" s="106"/>
      <c r="AN24" s="107">
        <f t="shared" si="7"/>
        <v>1301.9966666666667</v>
      </c>
      <c r="AO24" s="108">
        <f t="shared" si="8"/>
        <v>123.61</v>
      </c>
      <c r="AP24" s="108">
        <f t="shared" si="9"/>
        <v>489.73666666666651</v>
      </c>
      <c r="AQ24" s="108">
        <f t="shared" si="24"/>
        <v>139.85833333333332</v>
      </c>
      <c r="AR24" s="108">
        <f t="shared" si="25"/>
        <v>514.41666666666663</v>
      </c>
      <c r="AS24" s="108">
        <f t="array" ref="AS24">_xlfn.IFS(S24=0,AL24,S24&lt;0,AL24/-S24,S24&gt;0,AL24/S24)</f>
        <v>25.221024796748122</v>
      </c>
      <c r="AT24" s="103">
        <f t="shared" si="27"/>
        <v>1.9371036380084014E-2</v>
      </c>
      <c r="AU24" s="103">
        <f t="shared" si="28"/>
        <v>0.20403709082394728</v>
      </c>
      <c r="AV24" s="109"/>
      <c r="AW24" s="104">
        <f t="shared" si="12"/>
        <v>1134.9461158536656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55</v>
      </c>
      <c r="F25" s="101">
        <v>6</v>
      </c>
      <c r="G25" s="101">
        <v>1</v>
      </c>
      <c r="H25" s="101">
        <v>48</v>
      </c>
      <c r="I25" s="101">
        <v>123.61</v>
      </c>
      <c r="J25" s="101">
        <f t="shared" si="0"/>
        <v>6798.55</v>
      </c>
      <c r="K25" s="98">
        <v>50</v>
      </c>
      <c r="L25" s="98">
        <v>9</v>
      </c>
      <c r="M25" s="98">
        <v>1310</v>
      </c>
      <c r="N25" s="98">
        <v>50</v>
      </c>
      <c r="O25" s="189">
        <f t="shared" si="1"/>
        <v>1.2857142857142858</v>
      </c>
      <c r="P25" s="101">
        <f t="shared" si="26"/>
        <v>0.5714285714285714</v>
      </c>
      <c r="Q25" s="102">
        <v>5</v>
      </c>
      <c r="R25" s="102">
        <v>-1</v>
      </c>
      <c r="S25" s="101">
        <f t="shared" si="14"/>
        <v>4</v>
      </c>
      <c r="T25" s="102">
        <v>4375</v>
      </c>
      <c r="U25" s="102">
        <v>-851</v>
      </c>
      <c r="V25" s="101">
        <f t="shared" si="15"/>
        <v>3524</v>
      </c>
      <c r="W25" s="102">
        <v>6720</v>
      </c>
      <c r="X25" s="102">
        <v>-1290</v>
      </c>
      <c r="Y25" s="101">
        <f t="shared" si="16"/>
        <v>5430</v>
      </c>
      <c r="Z25" s="101">
        <f t="shared" si="17"/>
        <v>5895</v>
      </c>
      <c r="AA25" s="103">
        <f t="shared" si="18"/>
        <v>4.7599108422239729E-3</v>
      </c>
      <c r="AB25" s="101">
        <f t="shared" si="19"/>
        <v>494.44</v>
      </c>
      <c r="AC25" s="102">
        <v>2218.8700000000003</v>
      </c>
      <c r="AD25" s="103">
        <f t="shared" si="20"/>
        <v>0.40863167587476984</v>
      </c>
      <c r="AE25" s="102">
        <v>635.73</v>
      </c>
      <c r="AF25" s="102">
        <v>0</v>
      </c>
      <c r="AG25" s="102"/>
      <c r="AH25" s="102"/>
      <c r="AI25" s="136">
        <f t="shared" si="21"/>
        <v>30.307902439024392</v>
      </c>
      <c r="AJ25" s="102">
        <v>0</v>
      </c>
      <c r="AK25" s="104">
        <f t="shared" si="22"/>
        <v>35.24</v>
      </c>
      <c r="AL25" s="105">
        <f t="shared" si="23"/>
        <v>2015.4120975609756</v>
      </c>
      <c r="AM25" s="106"/>
      <c r="AN25" s="107">
        <f t="shared" si="7"/>
        <v>1357.5</v>
      </c>
      <c r="AO25" s="108">
        <f t="shared" si="8"/>
        <v>123.61</v>
      </c>
      <c r="AP25" s="108">
        <f t="shared" si="9"/>
        <v>554.71750000000009</v>
      </c>
      <c r="AQ25" s="108">
        <f t="shared" si="24"/>
        <v>127.146</v>
      </c>
      <c r="AR25" s="108">
        <f t="shared" si="25"/>
        <v>0</v>
      </c>
      <c r="AS25" s="108">
        <f t="array" ref="AS25">_xlfn.IFS(S25=0,AL25,S25&lt;0,AL25/-S25,S25&gt;0,AL25/S25)</f>
        <v>503.85302439024389</v>
      </c>
      <c r="AT25" s="103">
        <f t="shared" si="27"/>
        <v>0.37116244890625699</v>
      </c>
      <c r="AU25" s="103">
        <f t="shared" si="28"/>
        <v>4.0761509941772012</v>
      </c>
      <c r="AV25" s="109"/>
      <c r="AW25" s="104">
        <f t="shared" si="12"/>
        <v>27711.916341463413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57</v>
      </c>
      <c r="F26" s="101">
        <v>7</v>
      </c>
      <c r="G26" s="101">
        <v>2</v>
      </c>
      <c r="H26" s="101">
        <v>48</v>
      </c>
      <c r="I26" s="101">
        <v>123.61</v>
      </c>
      <c r="J26" s="101">
        <f t="shared" si="0"/>
        <v>7045.7699999999995</v>
      </c>
      <c r="K26" s="98">
        <v>33</v>
      </c>
      <c r="L26" s="98">
        <v>6</v>
      </c>
      <c r="M26" s="98">
        <v>1265</v>
      </c>
      <c r="N26" s="98">
        <v>0</v>
      </c>
      <c r="O26" s="189">
        <f t="shared" si="1"/>
        <v>0.8571428571428571</v>
      </c>
      <c r="P26" s="101">
        <f t="shared" si="26"/>
        <v>0.5714285714285714</v>
      </c>
      <c r="Q26" s="102">
        <v>4</v>
      </c>
      <c r="R26" s="102">
        <v>0</v>
      </c>
      <c r="S26" s="101">
        <f t="shared" si="14"/>
        <v>4</v>
      </c>
      <c r="T26" s="102">
        <v>3054</v>
      </c>
      <c r="U26" s="102">
        <v>0</v>
      </c>
      <c r="V26" s="101">
        <f t="shared" si="15"/>
        <v>3054</v>
      </c>
      <c r="W26" s="102">
        <v>4800</v>
      </c>
      <c r="X26" s="102">
        <v>0</v>
      </c>
      <c r="Y26" s="101">
        <f t="shared" si="16"/>
        <v>4800</v>
      </c>
      <c r="Z26" s="101">
        <f t="shared" si="17"/>
        <v>0</v>
      </c>
      <c r="AA26" s="103">
        <f t="shared" si="18"/>
        <v>4.207655993126164E-3</v>
      </c>
      <c r="AB26" s="101">
        <f t="shared" si="19"/>
        <v>494.44</v>
      </c>
      <c r="AC26" s="102">
        <v>1821.02</v>
      </c>
      <c r="AD26" s="103">
        <f t="shared" si="20"/>
        <v>0.37937916666666666</v>
      </c>
      <c r="AE26" s="102">
        <v>435.88000000000005</v>
      </c>
      <c r="AF26" s="102">
        <v>0</v>
      </c>
      <c r="AG26" s="102"/>
      <c r="AH26" s="102"/>
      <c r="AI26" s="136">
        <f t="shared" si="21"/>
        <v>30.307902439024392</v>
      </c>
      <c r="AJ26" s="102">
        <v>0</v>
      </c>
      <c r="AK26" s="104">
        <f t="shared" si="22"/>
        <v>30.54</v>
      </c>
      <c r="AL26" s="105">
        <f t="shared" si="23"/>
        <v>1987.8120975609759</v>
      </c>
      <c r="AM26" s="106"/>
      <c r="AN26" s="107">
        <f t="shared" si="7"/>
        <v>1200</v>
      </c>
      <c r="AO26" s="108">
        <f t="shared" si="8"/>
        <v>123.61</v>
      </c>
      <c r="AP26" s="108">
        <f t="shared" si="9"/>
        <v>455.255</v>
      </c>
      <c r="AQ26" s="108">
        <f t="shared" si="24"/>
        <v>108.97000000000001</v>
      </c>
      <c r="AR26" s="108">
        <f t="shared" si="25"/>
        <v>0</v>
      </c>
      <c r="AS26" s="108">
        <f t="array" ref="AS26">_xlfn.IFS(S26=0,AL26,S26&lt;0,AL26/-S26,S26&gt;0,AL26/S26)</f>
        <v>496.95302439024397</v>
      </c>
      <c r="AT26" s="103">
        <f t="shared" si="27"/>
        <v>0.41412752032520328</v>
      </c>
      <c r="AU26" s="103">
        <f t="shared" si="28"/>
        <v>4.0203302676987622</v>
      </c>
      <c r="AV26" s="109"/>
      <c r="AW26" s="104">
        <f t="shared" si="12"/>
        <v>28326.322390243906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6</v>
      </c>
      <c r="F27" s="101">
        <v>1</v>
      </c>
      <c r="G27" s="101">
        <v>3</v>
      </c>
      <c r="H27" s="101">
        <v>2</v>
      </c>
      <c r="I27" s="101">
        <v>117.76</v>
      </c>
      <c r="J27" s="101">
        <f t="shared" si="0"/>
        <v>706.56000000000006</v>
      </c>
      <c r="K27" s="98">
        <v>2</v>
      </c>
      <c r="L27" s="98">
        <v>2</v>
      </c>
      <c r="M27" s="98">
        <v>1190</v>
      </c>
      <c r="N27" s="98">
        <v>50</v>
      </c>
      <c r="O27" s="189">
        <f t="shared" si="1"/>
        <v>0.2857142857142857</v>
      </c>
      <c r="P27" s="101">
        <f t="shared" si="26"/>
        <v>0.7142857142857143</v>
      </c>
      <c r="Q27" s="102">
        <v>5</v>
      </c>
      <c r="R27" s="102">
        <v>0</v>
      </c>
      <c r="S27" s="101">
        <f t="shared" si="14"/>
        <v>5</v>
      </c>
      <c r="T27" s="102">
        <v>3861</v>
      </c>
      <c r="U27" s="102">
        <v>0</v>
      </c>
      <c r="V27" s="101">
        <f t="shared" si="15"/>
        <v>3861</v>
      </c>
      <c r="W27" s="102">
        <v>6076</v>
      </c>
      <c r="X27" s="102">
        <v>0</v>
      </c>
      <c r="Y27" s="101">
        <f t="shared" si="16"/>
        <v>6076</v>
      </c>
      <c r="Z27" s="101">
        <f t="shared" si="17"/>
        <v>1190</v>
      </c>
      <c r="AA27" s="103">
        <f t="shared" si="18"/>
        <v>5.3261912112988691E-3</v>
      </c>
      <c r="AB27" s="101">
        <f t="shared" si="19"/>
        <v>588.80000000000007</v>
      </c>
      <c r="AC27" s="102">
        <v>2490.4299999999998</v>
      </c>
      <c r="AD27" s="103">
        <f t="shared" si="20"/>
        <v>0.40987985516787356</v>
      </c>
      <c r="AE27" s="102">
        <v>758.52</v>
      </c>
      <c r="AF27" s="102">
        <v>0</v>
      </c>
      <c r="AG27" s="102"/>
      <c r="AH27" s="102"/>
      <c r="AI27" s="136">
        <f t="shared" si="21"/>
        <v>1.2628292682926829</v>
      </c>
      <c r="AJ27" s="102">
        <v>0</v>
      </c>
      <c r="AK27" s="104">
        <f t="shared" si="22"/>
        <v>38.61</v>
      </c>
      <c r="AL27" s="105">
        <f t="shared" si="23"/>
        <v>2198.3771707317073</v>
      </c>
      <c r="AM27" s="106"/>
      <c r="AN27" s="107">
        <f t="shared" si="7"/>
        <v>1215.2</v>
      </c>
      <c r="AO27" s="108">
        <f t="shared" si="8"/>
        <v>117.76</v>
      </c>
      <c r="AP27" s="108">
        <f t="shared" si="9"/>
        <v>498.08599999999996</v>
      </c>
      <c r="AQ27" s="108">
        <f t="shared" si="24"/>
        <v>151.70400000000001</v>
      </c>
      <c r="AR27" s="108">
        <f t="shared" si="25"/>
        <v>0</v>
      </c>
      <c r="AS27" s="108">
        <f t="array" ref="AS27">_xlfn.IFS(S27=0,AL27,S27&lt;0,AL27/-S27,S27&gt;0,AL27/S27)</f>
        <v>439.67543414634144</v>
      </c>
      <c r="AT27" s="103">
        <f t="shared" si="27"/>
        <v>0.36181322757269702</v>
      </c>
      <c r="AU27" s="103">
        <f t="shared" si="28"/>
        <v>3.7336568796394483</v>
      </c>
      <c r="AV27" s="109"/>
      <c r="AW27" s="104">
        <f t="shared" si="12"/>
        <v>2638.0526048780484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7</v>
      </c>
      <c r="F28" s="101">
        <v>5</v>
      </c>
      <c r="G28" s="101">
        <v>2</v>
      </c>
      <c r="H28" s="101">
        <v>0</v>
      </c>
      <c r="I28" s="101">
        <v>117.76</v>
      </c>
      <c r="J28" s="101">
        <f t="shared" si="0"/>
        <v>824.32</v>
      </c>
      <c r="K28" s="98">
        <v>1</v>
      </c>
      <c r="L28" s="98">
        <v>4</v>
      </c>
      <c r="M28" s="98">
        <v>1073</v>
      </c>
      <c r="N28" s="98">
        <v>50</v>
      </c>
      <c r="O28" s="189">
        <f t="shared" si="1"/>
        <v>0.5714285714285714</v>
      </c>
      <c r="P28" s="101">
        <f t="shared" si="26"/>
        <v>0.42857142857142855</v>
      </c>
      <c r="Q28" s="102">
        <v>3</v>
      </c>
      <c r="R28" s="102">
        <v>0</v>
      </c>
      <c r="S28" s="101">
        <f t="shared" si="14"/>
        <v>3</v>
      </c>
      <c r="T28" s="102">
        <v>2017</v>
      </c>
      <c r="U28" s="102">
        <v>0</v>
      </c>
      <c r="V28" s="101">
        <f t="shared" si="15"/>
        <v>2017</v>
      </c>
      <c r="W28" s="102">
        <v>3201</v>
      </c>
      <c r="X28" s="102">
        <v>0</v>
      </c>
      <c r="Y28" s="101">
        <f t="shared" si="16"/>
        <v>3201</v>
      </c>
      <c r="Z28" s="101">
        <f t="shared" si="17"/>
        <v>2146</v>
      </c>
      <c r="AA28" s="103">
        <f t="shared" si="18"/>
        <v>2.8059805904160104E-3</v>
      </c>
      <c r="AB28" s="101">
        <f t="shared" si="19"/>
        <v>353.28000000000003</v>
      </c>
      <c r="AC28" s="102">
        <v>1439.9</v>
      </c>
      <c r="AD28" s="103">
        <f t="shared" si="20"/>
        <v>0.44982817869415809</v>
      </c>
      <c r="AE28" s="102">
        <v>548.04999999999995</v>
      </c>
      <c r="AF28" s="102">
        <v>0</v>
      </c>
      <c r="AG28" s="102"/>
      <c r="AH28" s="102"/>
      <c r="AI28" s="136">
        <f t="shared" si="21"/>
        <v>0</v>
      </c>
      <c r="AJ28" s="102">
        <v>0</v>
      </c>
      <c r="AK28" s="104">
        <f t="shared" si="22"/>
        <v>20.170000000000002</v>
      </c>
      <c r="AL28" s="105">
        <f t="shared" si="23"/>
        <v>839.5999999999998</v>
      </c>
      <c r="AM28" s="106"/>
      <c r="AN28" s="107">
        <f t="shared" si="7"/>
        <v>1067</v>
      </c>
      <c r="AO28" s="108">
        <f t="shared" si="8"/>
        <v>117.76</v>
      </c>
      <c r="AP28" s="108">
        <f t="shared" si="9"/>
        <v>479.9666666666667</v>
      </c>
      <c r="AQ28" s="108">
        <f t="shared" si="24"/>
        <v>182.68333333333331</v>
      </c>
      <c r="AR28" s="108">
        <f t="shared" si="25"/>
        <v>0</v>
      </c>
      <c r="AS28" s="108">
        <f t="array" ref="AS28">_xlfn.IFS(S28=0,AL28,S28&lt;0,AL28/-S28,S28&gt;0,AL28/S28)</f>
        <v>279.86666666666662</v>
      </c>
      <c r="AT28" s="103">
        <f t="shared" si="27"/>
        <v>0.26229303342705401</v>
      </c>
      <c r="AU28" s="103">
        <f t="shared" si="28"/>
        <v>2.3765851449275357</v>
      </c>
      <c r="AV28" s="109"/>
      <c r="AW28" s="104">
        <f t="shared" si="12"/>
        <v>1959.0666666666664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1</v>
      </c>
      <c r="F29" s="101">
        <v>1</v>
      </c>
      <c r="G29" s="101">
        <v>0</v>
      </c>
      <c r="H29" s="101">
        <v>0</v>
      </c>
      <c r="I29" s="101">
        <v>117.76</v>
      </c>
      <c r="J29" s="101">
        <f t="shared" si="0"/>
        <v>117.76</v>
      </c>
      <c r="K29" s="98">
        <v>3</v>
      </c>
      <c r="L29" s="98">
        <v>2</v>
      </c>
      <c r="M29" s="98">
        <v>1300</v>
      </c>
      <c r="N29" s="98">
        <v>0</v>
      </c>
      <c r="O29" s="189">
        <f t="shared" si="1"/>
        <v>0.2857142857142857</v>
      </c>
      <c r="P29" s="101">
        <f t="shared" si="26"/>
        <v>0.14285714285714285</v>
      </c>
      <c r="Q29" s="102">
        <v>1</v>
      </c>
      <c r="R29" s="102">
        <v>0</v>
      </c>
      <c r="S29" s="101">
        <f t="shared" si="14"/>
        <v>1</v>
      </c>
      <c r="T29" s="102">
        <v>871</v>
      </c>
      <c r="U29" s="102">
        <v>0</v>
      </c>
      <c r="V29" s="101">
        <f t="shared" si="15"/>
        <v>871</v>
      </c>
      <c r="W29" s="102">
        <v>1300</v>
      </c>
      <c r="X29" s="102">
        <v>0</v>
      </c>
      <c r="Y29" s="101">
        <f t="shared" si="16"/>
        <v>1300</v>
      </c>
      <c r="Z29" s="101">
        <f t="shared" si="17"/>
        <v>0</v>
      </c>
      <c r="AA29" s="103">
        <f t="shared" si="18"/>
        <v>1.139573498138336E-3</v>
      </c>
      <c r="AB29" s="101">
        <f t="shared" si="19"/>
        <v>117.76</v>
      </c>
      <c r="AC29" s="102">
        <v>612.29</v>
      </c>
      <c r="AD29" s="103">
        <f t="shared" si="20"/>
        <v>0.47099230769230765</v>
      </c>
      <c r="AE29" s="102">
        <v>65.540000000000006</v>
      </c>
      <c r="AF29" s="102">
        <v>0</v>
      </c>
      <c r="AG29" s="102"/>
      <c r="AH29" s="102"/>
      <c r="AI29" s="136">
        <f t="shared" si="21"/>
        <v>0</v>
      </c>
      <c r="AJ29" s="102">
        <v>0</v>
      </c>
      <c r="AK29" s="104">
        <f t="shared" si="22"/>
        <v>8.7100000000000009</v>
      </c>
      <c r="AL29" s="105">
        <f t="shared" si="23"/>
        <v>495.70000000000005</v>
      </c>
      <c r="AM29" s="106"/>
      <c r="AN29" s="107">
        <f t="shared" si="7"/>
        <v>1300</v>
      </c>
      <c r="AO29" s="108">
        <f t="shared" si="8"/>
        <v>117.76</v>
      </c>
      <c r="AP29" s="108">
        <f t="shared" si="9"/>
        <v>612.29</v>
      </c>
      <c r="AQ29" s="108">
        <f t="shared" si="24"/>
        <v>65.540000000000006</v>
      </c>
      <c r="AR29" s="108">
        <f t="shared" si="25"/>
        <v>0</v>
      </c>
      <c r="AS29" s="108">
        <f t="array" ref="AS29">_xlfn.IFS(S29=0,AL29,S29&lt;0,AL29/-S29,S29&gt;0,AL29/S29)</f>
        <v>495.70000000000005</v>
      </c>
      <c r="AT29" s="103">
        <f t="shared" si="27"/>
        <v>0.38130769230769235</v>
      </c>
      <c r="AU29" s="103">
        <f t="shared" si="28"/>
        <v>4.2094089673913047</v>
      </c>
      <c r="AV29" s="109"/>
      <c r="AW29" s="104">
        <f t="shared" si="12"/>
        <v>495.70000000000005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32</v>
      </c>
      <c r="F30" s="101">
        <v>21</v>
      </c>
      <c r="G30" s="101">
        <v>6</v>
      </c>
      <c r="H30" s="101">
        <v>5</v>
      </c>
      <c r="I30" s="101">
        <v>135.31</v>
      </c>
      <c r="J30" s="101">
        <f t="shared" si="0"/>
        <v>4329.92</v>
      </c>
      <c r="K30" s="98">
        <v>11</v>
      </c>
      <c r="L30" s="98">
        <v>35</v>
      </c>
      <c r="M30" s="98">
        <v>1308</v>
      </c>
      <c r="N30" s="98">
        <v>50</v>
      </c>
      <c r="O30" s="189">
        <f t="shared" si="1"/>
        <v>5</v>
      </c>
      <c r="P30" s="101">
        <f t="shared" si="26"/>
        <v>1.4285714285714286</v>
      </c>
      <c r="Q30" s="102">
        <v>10</v>
      </c>
      <c r="R30" s="102">
        <v>0</v>
      </c>
      <c r="S30" s="101">
        <f t="shared" si="14"/>
        <v>10</v>
      </c>
      <c r="T30" s="102">
        <v>8426</v>
      </c>
      <c r="U30" s="102">
        <v>0</v>
      </c>
      <c r="V30" s="101">
        <f t="shared" si="15"/>
        <v>8426</v>
      </c>
      <c r="W30" s="102">
        <v>13080</v>
      </c>
      <c r="X30" s="102">
        <v>0</v>
      </c>
      <c r="Y30" s="101">
        <f t="shared" si="16"/>
        <v>13080</v>
      </c>
      <c r="Z30" s="101">
        <f t="shared" si="17"/>
        <v>22890</v>
      </c>
      <c r="AA30" s="103">
        <f t="shared" si="18"/>
        <v>1.1465862581268797E-2</v>
      </c>
      <c r="AB30" s="101">
        <f t="shared" si="19"/>
        <v>1353.1</v>
      </c>
      <c r="AC30" s="102">
        <v>4901.22</v>
      </c>
      <c r="AD30" s="103">
        <f t="shared" si="20"/>
        <v>0.37471100917431194</v>
      </c>
      <c r="AE30" s="102">
        <v>2441.829999999999</v>
      </c>
      <c r="AF30" s="102">
        <v>0</v>
      </c>
      <c r="AG30" s="102"/>
      <c r="AH30" s="102"/>
      <c r="AI30" s="136">
        <f t="shared" si="21"/>
        <v>3.157073170731707</v>
      </c>
      <c r="AJ30" s="102">
        <v>0</v>
      </c>
      <c r="AK30" s="104">
        <f t="shared" si="22"/>
        <v>84.26</v>
      </c>
      <c r="AL30" s="105">
        <f t="shared" si="23"/>
        <v>4296.4329268292686</v>
      </c>
      <c r="AM30" s="106"/>
      <c r="AN30" s="107">
        <f t="shared" si="7"/>
        <v>1308</v>
      </c>
      <c r="AO30" s="108">
        <f t="shared" si="8"/>
        <v>135.31</v>
      </c>
      <c r="AP30" s="108">
        <f t="shared" si="9"/>
        <v>490.12200000000001</v>
      </c>
      <c r="AQ30" s="108">
        <f t="shared" si="24"/>
        <v>244.18299999999991</v>
      </c>
      <c r="AR30" s="108">
        <f t="shared" si="25"/>
        <v>0</v>
      </c>
      <c r="AS30" s="108">
        <f t="array" ref="AS30">_xlfn.IFS(S30=0,AL30,S30&lt;0,AL30/-S30,S30&gt;0,AL30/S30)</f>
        <v>429.64329268292687</v>
      </c>
      <c r="AT30" s="103">
        <f t="shared" si="27"/>
        <v>0.32847346535391964</v>
      </c>
      <c r="AU30" s="103">
        <f t="shared" si="28"/>
        <v>3.1752515902958161</v>
      </c>
      <c r="AV30" s="109"/>
      <c r="AW30" s="104">
        <f t="shared" si="12"/>
        <v>13748.58536585366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37</v>
      </c>
      <c r="F31" s="101">
        <v>30</v>
      </c>
      <c r="G31" s="101">
        <v>7</v>
      </c>
      <c r="H31" s="101">
        <v>0</v>
      </c>
      <c r="I31" s="101">
        <v>135.31</v>
      </c>
      <c r="J31" s="101">
        <f t="shared" si="0"/>
        <v>5006.47</v>
      </c>
      <c r="K31" s="98">
        <v>13</v>
      </c>
      <c r="L31" s="98">
        <v>41</v>
      </c>
      <c r="M31" s="98">
        <v>1308</v>
      </c>
      <c r="N31" s="98">
        <v>47</v>
      </c>
      <c r="O31" s="189">
        <f t="shared" si="1"/>
        <v>5.8571428571428568</v>
      </c>
      <c r="P31" s="101">
        <f t="shared" si="26"/>
        <v>2.2857142857142856</v>
      </c>
      <c r="Q31" s="102">
        <v>16</v>
      </c>
      <c r="R31" s="102">
        <v>0</v>
      </c>
      <c r="S31" s="101">
        <f t="shared" si="14"/>
        <v>16</v>
      </c>
      <c r="T31" s="102">
        <v>14059.619999999999</v>
      </c>
      <c r="U31" s="102">
        <v>0</v>
      </c>
      <c r="V31" s="101">
        <f t="shared" si="15"/>
        <v>14059.619999999999</v>
      </c>
      <c r="W31" s="102">
        <v>20460.14</v>
      </c>
      <c r="X31" s="102">
        <v>0</v>
      </c>
      <c r="Y31" s="101">
        <f t="shared" si="16"/>
        <v>20460.14</v>
      </c>
      <c r="Z31" s="101">
        <f t="shared" si="17"/>
        <v>25205.16</v>
      </c>
      <c r="AA31" s="103">
        <f t="shared" si="18"/>
        <v>1.7935256394000072E-2</v>
      </c>
      <c r="AB31" s="101">
        <f t="shared" si="19"/>
        <v>2164.96</v>
      </c>
      <c r="AC31" s="102">
        <v>7709.8199999999979</v>
      </c>
      <c r="AD31" s="103">
        <f t="shared" si="20"/>
        <v>0.37682146847480019</v>
      </c>
      <c r="AE31" s="102">
        <v>2504.2900000000009</v>
      </c>
      <c r="AF31" s="102">
        <v>0</v>
      </c>
      <c r="AG31" s="102"/>
      <c r="AH31" s="102"/>
      <c r="AI31" s="136">
        <f t="shared" si="21"/>
        <v>0</v>
      </c>
      <c r="AJ31" s="102">
        <v>0</v>
      </c>
      <c r="AK31" s="104">
        <f t="shared" si="22"/>
        <v>140.59619999999998</v>
      </c>
      <c r="AL31" s="105">
        <f t="shared" si="23"/>
        <v>7940.4738000000016</v>
      </c>
      <c r="AM31" s="106"/>
      <c r="AN31" s="107">
        <f t="shared" si="7"/>
        <v>1278.75875</v>
      </c>
      <c r="AO31" s="108">
        <f t="shared" si="8"/>
        <v>135.31</v>
      </c>
      <c r="AP31" s="108">
        <f t="shared" si="9"/>
        <v>481.86374999999987</v>
      </c>
      <c r="AQ31" s="108">
        <f t="shared" si="24"/>
        <v>156.51812500000005</v>
      </c>
      <c r="AR31" s="108">
        <f t="shared" si="25"/>
        <v>0</v>
      </c>
      <c r="AS31" s="108">
        <f t="array" ref="AS31">_xlfn.IFS(S31=0,AL31,S31&lt;0,AL31/-S31,S31&gt;0,AL31/S31)</f>
        <v>496.2796125000001</v>
      </c>
      <c r="AT31" s="103">
        <f t="shared" si="27"/>
        <v>0.38809479309525752</v>
      </c>
      <c r="AU31" s="103">
        <f t="shared" si="28"/>
        <v>3.6677230988101401</v>
      </c>
      <c r="AV31" s="109"/>
      <c r="AW31" s="104">
        <f t="shared" si="12"/>
        <v>18362.345662500004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77</v>
      </c>
      <c r="F32" s="101">
        <v>12</v>
      </c>
      <c r="G32" s="101">
        <v>4</v>
      </c>
      <c r="H32" s="101">
        <v>61</v>
      </c>
      <c r="I32" s="101">
        <v>135.31</v>
      </c>
      <c r="J32" s="101">
        <f t="shared" si="0"/>
        <v>10418.870000000001</v>
      </c>
      <c r="K32" s="98">
        <v>50</v>
      </c>
      <c r="L32" s="98">
        <v>17</v>
      </c>
      <c r="M32" s="98">
        <v>1320</v>
      </c>
      <c r="N32" s="98">
        <v>33</v>
      </c>
      <c r="O32" s="189">
        <f t="shared" si="1"/>
        <v>2.4285714285714284</v>
      </c>
      <c r="P32" s="101">
        <f t="shared" si="26"/>
        <v>0.5714285714285714</v>
      </c>
      <c r="Q32" s="102">
        <v>4</v>
      </c>
      <c r="R32" s="102">
        <v>0</v>
      </c>
      <c r="S32" s="101">
        <f t="shared" si="14"/>
        <v>4</v>
      </c>
      <c r="T32" s="102">
        <v>3380.56</v>
      </c>
      <c r="U32" s="102">
        <v>0</v>
      </c>
      <c r="V32" s="101">
        <f t="shared" si="15"/>
        <v>3380.56</v>
      </c>
      <c r="W32" s="102">
        <v>5040.08</v>
      </c>
      <c r="X32" s="102">
        <v>0</v>
      </c>
      <c r="Y32" s="101">
        <f t="shared" si="16"/>
        <v>5040.08</v>
      </c>
      <c r="Z32" s="101">
        <f t="shared" si="17"/>
        <v>7405.2</v>
      </c>
      <c r="AA32" s="103">
        <f t="shared" si="18"/>
        <v>4.4181089203823576E-3</v>
      </c>
      <c r="AB32" s="101">
        <f t="shared" si="19"/>
        <v>541.24</v>
      </c>
      <c r="AC32" s="102">
        <v>1891.2699999999995</v>
      </c>
      <c r="AD32" s="103">
        <f t="shared" si="20"/>
        <v>0.37524602784082783</v>
      </c>
      <c r="AE32" s="102">
        <v>1276.8900000000001</v>
      </c>
      <c r="AF32" s="102">
        <v>1000</v>
      </c>
      <c r="AG32" s="102"/>
      <c r="AH32" s="102"/>
      <c r="AI32" s="136">
        <f t="shared" si="21"/>
        <v>38.516292682926832</v>
      </c>
      <c r="AJ32" s="102">
        <v>0</v>
      </c>
      <c r="AK32" s="104">
        <f t="shared" si="22"/>
        <v>33.805599999999998</v>
      </c>
      <c r="AL32" s="105">
        <f t="shared" si="23"/>
        <v>258.35810731707363</v>
      </c>
      <c r="AM32" s="106"/>
      <c r="AN32" s="107">
        <f t="shared" si="7"/>
        <v>1260.02</v>
      </c>
      <c r="AO32" s="108">
        <f t="shared" si="8"/>
        <v>135.31</v>
      </c>
      <c r="AP32" s="108">
        <f t="shared" si="9"/>
        <v>472.81749999999988</v>
      </c>
      <c r="AQ32" s="108">
        <f t="shared" si="24"/>
        <v>319.22250000000003</v>
      </c>
      <c r="AR32" s="108">
        <f t="shared" si="25"/>
        <v>250</v>
      </c>
      <c r="AS32" s="108">
        <f t="array" ref="AS32">_xlfn.IFS(S32=0,AL32,S32&lt;0,AL32/-S32,S32&gt;0,AL32/S32)</f>
        <v>64.589526829268408</v>
      </c>
      <c r="AT32" s="103">
        <f t="shared" si="27"/>
        <v>5.1260715567426236E-2</v>
      </c>
      <c r="AU32" s="103">
        <f t="shared" si="28"/>
        <v>0.47734481434682141</v>
      </c>
      <c r="AV32" s="109"/>
      <c r="AW32" s="104">
        <f t="shared" si="12"/>
        <v>4973.3935658536675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2</v>
      </c>
      <c r="G33" s="101">
        <v>0</v>
      </c>
      <c r="H33" s="101">
        <v>0</v>
      </c>
      <c r="I33" s="101">
        <v>129.46</v>
      </c>
      <c r="J33" s="101">
        <f t="shared" si="0"/>
        <v>258.92</v>
      </c>
      <c r="K33" s="98">
        <v>13</v>
      </c>
      <c r="L33" s="98">
        <v>2</v>
      </c>
      <c r="M33" s="98">
        <v>940</v>
      </c>
      <c r="N33" s="98">
        <v>0</v>
      </c>
      <c r="O33" s="189">
        <f t="shared" si="1"/>
        <v>0.2857142857142857</v>
      </c>
      <c r="P33" s="101">
        <f t="shared" si="26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0</v>
      </c>
      <c r="AL33" s="105">
        <f t="shared" si="23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4"/>
        <v>0</v>
      </c>
      <c r="AR33" s="108">
        <f t="shared" si="25"/>
        <v>0</v>
      </c>
      <c r="AS33" s="108">
        <f t="array" ref="AS33">_xlfn.IFS(S33=0,AL33,S33&lt;0,AL33/-S33,S33&gt;0,AL33/S33)</f>
        <v>0</v>
      </c>
      <c r="AT33" s="103">
        <f t="shared" si="27"/>
        <v>0</v>
      </c>
      <c r="AU33" s="103">
        <f t="shared" si="28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26</v>
      </c>
      <c r="F34" s="101">
        <v>6</v>
      </c>
      <c r="G34" s="101">
        <v>5</v>
      </c>
      <c r="H34" s="101">
        <v>15</v>
      </c>
      <c r="I34" s="101">
        <v>117.76</v>
      </c>
      <c r="J34" s="101">
        <f t="shared" si="0"/>
        <v>3061.76</v>
      </c>
      <c r="K34" s="98">
        <v>12</v>
      </c>
      <c r="L34" s="98">
        <v>13</v>
      </c>
      <c r="M34" s="98">
        <v>1248</v>
      </c>
      <c r="N34" s="98">
        <v>57</v>
      </c>
      <c r="O34" s="189">
        <f t="shared" si="1"/>
        <v>1.8571428571428572</v>
      </c>
      <c r="P34" s="101">
        <f t="shared" si="26"/>
        <v>2</v>
      </c>
      <c r="Q34" s="102">
        <v>15</v>
      </c>
      <c r="R34" s="102">
        <v>-1</v>
      </c>
      <c r="S34" s="101">
        <f t="shared" si="14"/>
        <v>14</v>
      </c>
      <c r="T34" s="102">
        <v>12141.67</v>
      </c>
      <c r="U34" s="102">
        <v>-744</v>
      </c>
      <c r="V34" s="101">
        <f t="shared" si="15"/>
        <v>11397.67</v>
      </c>
      <c r="W34" s="102">
        <v>18539.96</v>
      </c>
      <c r="X34" s="102">
        <v>-1230</v>
      </c>
      <c r="Y34" s="101">
        <f t="shared" si="16"/>
        <v>17309.96</v>
      </c>
      <c r="Z34" s="101">
        <f t="shared" si="17"/>
        <v>9247.68</v>
      </c>
      <c r="AA34" s="103">
        <f t="shared" si="18"/>
        <v>1.5173824361411285E-2</v>
      </c>
      <c r="AB34" s="101">
        <f t="shared" si="19"/>
        <v>1648.64</v>
      </c>
      <c r="AC34" s="102">
        <v>6545.9399999999987</v>
      </c>
      <c r="AD34" s="103">
        <f t="shared" si="20"/>
        <v>0.37816031926128074</v>
      </c>
      <c r="AE34" s="102">
        <v>1861.14</v>
      </c>
      <c r="AF34" s="102">
        <v>0</v>
      </c>
      <c r="AG34" s="102"/>
      <c r="AH34" s="102"/>
      <c r="AI34" s="136">
        <f t="shared" si="21"/>
        <v>9.4712195121951215</v>
      </c>
      <c r="AJ34" s="102">
        <v>0</v>
      </c>
      <c r="AK34" s="104">
        <f t="shared" si="22"/>
        <v>113.97670000000001</v>
      </c>
      <c r="AL34" s="105">
        <f t="shared" si="23"/>
        <v>7130.7920804878058</v>
      </c>
      <c r="AM34" s="106"/>
      <c r="AN34" s="107">
        <f t="shared" si="7"/>
        <v>1236.4257142857143</v>
      </c>
      <c r="AO34" s="108">
        <f t="shared" si="8"/>
        <v>117.76</v>
      </c>
      <c r="AP34" s="108">
        <f t="shared" si="9"/>
        <v>467.56714285714276</v>
      </c>
      <c r="AQ34" s="108">
        <f t="shared" si="24"/>
        <v>124.07600000000001</v>
      </c>
      <c r="AR34" s="108">
        <f t="shared" si="25"/>
        <v>0</v>
      </c>
      <c r="AS34" s="108">
        <f t="array" ref="AS34">_xlfn.IFS(S34=0,AL34,S34&lt;0,AL34/-S34,S34&gt;0,AL34/S34)</f>
        <v>509.34229146341471</v>
      </c>
      <c r="AT34" s="103">
        <f t="shared" si="27"/>
        <v>0.4119473459492573</v>
      </c>
      <c r="AU34" s="103">
        <f t="shared" si="28"/>
        <v>4.3252572304977468</v>
      </c>
      <c r="AV34" s="109"/>
      <c r="AW34" s="104">
        <f t="shared" si="12"/>
        <v>13242.899578048782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5</v>
      </c>
      <c r="F35" s="101">
        <v>3</v>
      </c>
      <c r="G35" s="101">
        <v>1</v>
      </c>
      <c r="H35" s="101">
        <v>1</v>
      </c>
      <c r="I35" s="101">
        <v>117.76</v>
      </c>
      <c r="J35" s="101">
        <f t="shared" si="0"/>
        <v>588.80000000000007</v>
      </c>
      <c r="K35" s="98">
        <v>4</v>
      </c>
      <c r="L35" s="98">
        <v>3</v>
      </c>
      <c r="M35" s="98">
        <v>1180</v>
      </c>
      <c r="N35" s="98">
        <v>50</v>
      </c>
      <c r="O35" s="189">
        <f t="shared" si="1"/>
        <v>0.42857142857142855</v>
      </c>
      <c r="P35" s="101">
        <f t="shared" si="26"/>
        <v>0.2857142857142857</v>
      </c>
      <c r="Q35" s="102">
        <v>2</v>
      </c>
      <c r="R35" s="102">
        <v>0</v>
      </c>
      <c r="S35" s="101">
        <f t="shared" si="14"/>
        <v>2</v>
      </c>
      <c r="T35" s="102">
        <v>1524</v>
      </c>
      <c r="U35" s="102">
        <v>0</v>
      </c>
      <c r="V35" s="101">
        <f t="shared" si="15"/>
        <v>1524</v>
      </c>
      <c r="W35" s="102">
        <v>2400</v>
      </c>
      <c r="X35" s="102">
        <v>0</v>
      </c>
      <c r="Y35" s="101">
        <f t="shared" si="16"/>
        <v>2400</v>
      </c>
      <c r="Z35" s="101">
        <f t="shared" si="17"/>
        <v>1770</v>
      </c>
      <c r="AA35" s="103">
        <f t="shared" si="18"/>
        <v>2.103827996563082E-3</v>
      </c>
      <c r="AB35" s="101">
        <f t="shared" si="19"/>
        <v>235.52</v>
      </c>
      <c r="AC35" s="102">
        <v>1097.04</v>
      </c>
      <c r="AD35" s="103">
        <f t="shared" si="20"/>
        <v>0.45710000000000001</v>
      </c>
      <c r="AE35" s="102">
        <v>462.94</v>
      </c>
      <c r="AF35" s="102">
        <v>0</v>
      </c>
      <c r="AG35" s="102"/>
      <c r="AH35" s="102"/>
      <c r="AI35" s="136">
        <f t="shared" si="21"/>
        <v>0.63141463414634147</v>
      </c>
      <c r="AJ35" s="102">
        <v>0</v>
      </c>
      <c r="AK35" s="104">
        <f t="shared" si="22"/>
        <v>15.24</v>
      </c>
      <c r="AL35" s="105">
        <f t="shared" si="23"/>
        <v>588.62858536585361</v>
      </c>
      <c r="AM35" s="106"/>
      <c r="AN35" s="107">
        <f t="shared" si="7"/>
        <v>1200</v>
      </c>
      <c r="AO35" s="108">
        <f t="shared" si="8"/>
        <v>117.76</v>
      </c>
      <c r="AP35" s="108">
        <f t="shared" si="9"/>
        <v>548.52</v>
      </c>
      <c r="AQ35" s="108">
        <f t="shared" si="24"/>
        <v>231.47</v>
      </c>
      <c r="AR35" s="108">
        <f t="shared" si="25"/>
        <v>0</v>
      </c>
      <c r="AS35" s="108">
        <f t="array" ref="AS35">_xlfn.IFS(S35=0,AL35,S35&lt;0,AL35/-S35,S35&gt;0,AL35/S35)</f>
        <v>294.3142926829268</v>
      </c>
      <c r="AT35" s="103">
        <f t="shared" si="27"/>
        <v>0.24526191056910568</v>
      </c>
      <c r="AU35" s="103">
        <f t="shared" si="28"/>
        <v>2.499272186505832</v>
      </c>
      <c r="AV35" s="109"/>
      <c r="AW35" s="104">
        <f t="shared" si="12"/>
        <v>1471.5714634146341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4</v>
      </c>
      <c r="F36" s="101">
        <v>3</v>
      </c>
      <c r="G36" s="101">
        <v>0</v>
      </c>
      <c r="H36" s="101">
        <v>1</v>
      </c>
      <c r="I36" s="101">
        <v>117.76</v>
      </c>
      <c r="J36" s="101">
        <f t="shared" si="0"/>
        <v>471.04</v>
      </c>
      <c r="K36" s="98" t="s">
        <v>142</v>
      </c>
      <c r="L36" s="98">
        <v>0</v>
      </c>
      <c r="M36" s="98">
        <v>0</v>
      </c>
      <c r="N36" s="98">
        <v>0</v>
      </c>
      <c r="O36" s="189">
        <f t="shared" si="1"/>
        <v>0</v>
      </c>
      <c r="P36" s="101">
        <f t="shared" si="26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1531</v>
      </c>
      <c r="U36" s="102">
        <v>0</v>
      </c>
      <c r="V36" s="101">
        <f t="shared" si="15"/>
        <v>1531</v>
      </c>
      <c r="W36" s="102">
        <v>2460</v>
      </c>
      <c r="X36" s="102">
        <v>0</v>
      </c>
      <c r="Y36" s="101">
        <f t="shared" si="16"/>
        <v>2460</v>
      </c>
      <c r="Z36" s="101">
        <f t="shared" si="17"/>
        <v>0</v>
      </c>
      <c r="AA36" s="103">
        <f t="shared" si="18"/>
        <v>2.1564236964771591E-3</v>
      </c>
      <c r="AB36" s="101">
        <f t="shared" si="19"/>
        <v>235.52</v>
      </c>
      <c r="AC36" s="102">
        <v>1142.4099999999999</v>
      </c>
      <c r="AD36" s="103">
        <f t="shared" si="20"/>
        <v>0.46439430894308936</v>
      </c>
      <c r="AE36" s="102">
        <v>244.88</v>
      </c>
      <c r="AF36" s="102">
        <v>0</v>
      </c>
      <c r="AG36" s="102"/>
      <c r="AH36" s="102"/>
      <c r="AI36" s="136">
        <f t="shared" si="21"/>
        <v>0.63141463414634147</v>
      </c>
      <c r="AJ36" s="102">
        <v>0</v>
      </c>
      <c r="AK36" s="104">
        <f t="shared" si="22"/>
        <v>15.31</v>
      </c>
      <c r="AL36" s="105">
        <f t="shared" si="23"/>
        <v>821.24858536585384</v>
      </c>
      <c r="AM36" s="106"/>
      <c r="AN36" s="107">
        <f t="shared" si="7"/>
        <v>1230</v>
      </c>
      <c r="AO36" s="108">
        <f t="shared" si="8"/>
        <v>117.76</v>
      </c>
      <c r="AP36" s="108">
        <f t="shared" si="9"/>
        <v>571.20499999999993</v>
      </c>
      <c r="AQ36" s="108">
        <f t="shared" si="24"/>
        <v>122.44</v>
      </c>
      <c r="AR36" s="108">
        <f t="shared" si="25"/>
        <v>0</v>
      </c>
      <c r="AS36" s="108">
        <f t="array" ref="AS36">_xlfn.IFS(S36=0,AL36,S36&lt;0,AL36/-S36,S36&gt;0,AL36/S36)</f>
        <v>410.62429268292692</v>
      </c>
      <c r="AT36" s="103">
        <f t="shared" si="27"/>
        <v>0.33384088836010317</v>
      </c>
      <c r="AU36" s="103">
        <f t="shared" si="28"/>
        <v>3.4869590071580068</v>
      </c>
      <c r="AV36" s="109"/>
      <c r="AW36" s="104">
        <f t="shared" si="12"/>
        <v>1642.4971707317077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17</v>
      </c>
      <c r="F37" s="101">
        <v>1</v>
      </c>
      <c r="G37" s="101">
        <v>0</v>
      </c>
      <c r="H37" s="101">
        <v>16</v>
      </c>
      <c r="I37" s="101">
        <v>218.89</v>
      </c>
      <c r="J37" s="101">
        <f t="shared" si="0"/>
        <v>3721.1299999999997</v>
      </c>
      <c r="K37" s="98">
        <v>999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6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0</v>
      </c>
      <c r="AF37" s="102">
        <v>0</v>
      </c>
      <c r="AG37" s="102"/>
      <c r="AH37" s="102"/>
      <c r="AI37" s="136">
        <f t="shared" si="21"/>
        <v>10.102634146341464</v>
      </c>
      <c r="AJ37" s="102">
        <v>0</v>
      </c>
      <c r="AK37" s="104">
        <f t="shared" si="22"/>
        <v>0</v>
      </c>
      <c r="AL37" s="105">
        <f t="shared" si="23"/>
        <v>-10.102634146341464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4"/>
        <v>0</v>
      </c>
      <c r="AR37" s="108">
        <f t="shared" si="25"/>
        <v>0</v>
      </c>
      <c r="AS37" s="108">
        <f t="array" ref="AS37">_xlfn.IFS(S37=0,AL37,S37&lt;0,AL37/-S37,S37&gt;0,AL37/S37)</f>
        <v>-10.102634146341464</v>
      </c>
      <c r="AT37" s="103">
        <f t="shared" si="27"/>
        <v>0</v>
      </c>
      <c r="AU37" s="103">
        <f t="shared" si="28"/>
        <v>-4.6153931866880459E-2</v>
      </c>
      <c r="AV37" s="109"/>
      <c r="AW37" s="104">
        <f t="shared" si="12"/>
        <v>-171.74478048780489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12</v>
      </c>
      <c r="F38" s="101">
        <v>2</v>
      </c>
      <c r="G38" s="101">
        <v>0</v>
      </c>
      <c r="H38" s="101">
        <v>10</v>
      </c>
      <c r="I38" s="101">
        <v>218.89</v>
      </c>
      <c r="J38" s="101">
        <f t="shared" si="0"/>
        <v>2626.68</v>
      </c>
      <c r="K38" s="98">
        <v>41</v>
      </c>
      <c r="L38" s="98">
        <v>2</v>
      </c>
      <c r="M38" s="98">
        <v>990</v>
      </c>
      <c r="N38" s="98">
        <v>0</v>
      </c>
      <c r="O38" s="189">
        <f t="shared" si="1"/>
        <v>0.2857142857142857</v>
      </c>
      <c r="P38" s="101">
        <f t="shared" si="26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0</v>
      </c>
      <c r="AF38" s="102">
        <v>0</v>
      </c>
      <c r="AG38" s="102"/>
      <c r="AH38" s="102"/>
      <c r="AI38" s="136">
        <f t="shared" si="21"/>
        <v>6.314146341463414</v>
      </c>
      <c r="AJ38" s="102">
        <v>0</v>
      </c>
      <c r="AK38" s="104">
        <f t="shared" si="22"/>
        <v>0</v>
      </c>
      <c r="AL38" s="105">
        <f t="shared" si="23"/>
        <v>-6.314146341463414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4"/>
        <v>0</v>
      </c>
      <c r="AR38" s="108">
        <f t="shared" si="25"/>
        <v>0</v>
      </c>
      <c r="AS38" s="108">
        <f t="array" ref="AS38">_xlfn.IFS(S38=0,AL38,S38&lt;0,AL38/-S38,S38&gt;0,AL38/S38)</f>
        <v>-6.314146341463414</v>
      </c>
      <c r="AT38" s="103">
        <f t="shared" si="27"/>
        <v>0</v>
      </c>
      <c r="AU38" s="103">
        <f t="shared" si="28"/>
        <v>-2.8846207416800284E-2</v>
      </c>
      <c r="AV38" s="109"/>
      <c r="AW38" s="104">
        <f t="shared" si="12"/>
        <v>-75.769756097560972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26</v>
      </c>
      <c r="F39" s="101">
        <v>1</v>
      </c>
      <c r="G39" s="101">
        <v>0</v>
      </c>
      <c r="H39" s="101">
        <v>25</v>
      </c>
      <c r="I39" s="101">
        <v>178.89</v>
      </c>
      <c r="J39" s="101">
        <f t="shared" si="0"/>
        <v>4651.1399999999994</v>
      </c>
      <c r="K39" s="98">
        <v>93</v>
      </c>
      <c r="L39" s="98">
        <v>3</v>
      </c>
      <c r="M39" s="98">
        <v>1269</v>
      </c>
      <c r="N39" s="98">
        <v>100</v>
      </c>
      <c r="O39" s="189">
        <f t="shared" si="1"/>
        <v>0.42857142857142855</v>
      </c>
      <c r="P39" s="101">
        <f t="shared" si="26"/>
        <v>0.5714285714285714</v>
      </c>
      <c r="Q39" s="102">
        <v>4</v>
      </c>
      <c r="R39" s="102">
        <v>0</v>
      </c>
      <c r="S39" s="101">
        <f t="shared" si="14"/>
        <v>4</v>
      </c>
      <c r="T39" s="102">
        <v>3417</v>
      </c>
      <c r="U39" s="102">
        <v>0</v>
      </c>
      <c r="V39" s="101">
        <f t="shared" si="15"/>
        <v>3417</v>
      </c>
      <c r="W39" s="102">
        <v>5152</v>
      </c>
      <c r="X39" s="102">
        <v>0</v>
      </c>
      <c r="Y39" s="101">
        <f t="shared" si="16"/>
        <v>5152</v>
      </c>
      <c r="Z39" s="101">
        <f t="shared" si="17"/>
        <v>3807</v>
      </c>
      <c r="AA39" s="103">
        <f t="shared" si="18"/>
        <v>4.5162174326220826E-3</v>
      </c>
      <c r="AB39" s="101">
        <f t="shared" si="19"/>
        <v>715.56</v>
      </c>
      <c r="AC39" s="102">
        <v>1767.4899999999998</v>
      </c>
      <c r="AD39" s="103">
        <f t="shared" si="20"/>
        <v>0.34306871118012416</v>
      </c>
      <c r="AE39" s="102">
        <v>203.16</v>
      </c>
      <c r="AF39" s="102">
        <v>1000</v>
      </c>
      <c r="AG39" s="102"/>
      <c r="AH39" s="102"/>
      <c r="AI39" s="136">
        <f t="shared" si="21"/>
        <v>15.785365853658536</v>
      </c>
      <c r="AJ39" s="102">
        <v>0</v>
      </c>
      <c r="AK39" s="104">
        <f t="shared" si="22"/>
        <v>34.17</v>
      </c>
      <c r="AL39" s="105">
        <f t="shared" si="23"/>
        <v>1415.8346341463423</v>
      </c>
      <c r="AM39" s="106"/>
      <c r="AN39" s="107">
        <f t="shared" si="7"/>
        <v>1288</v>
      </c>
      <c r="AO39" s="108">
        <f t="shared" si="8"/>
        <v>178.89</v>
      </c>
      <c r="AP39" s="108">
        <f t="shared" si="9"/>
        <v>441.87249999999995</v>
      </c>
      <c r="AQ39" s="108">
        <f t="shared" si="24"/>
        <v>50.79</v>
      </c>
      <c r="AR39" s="108">
        <f t="shared" si="25"/>
        <v>250</v>
      </c>
      <c r="AS39" s="108">
        <f t="array" ref="AS39">_xlfn.IFS(S39=0,AL39,S39&lt;0,AL39/-S39,S39&gt;0,AL39/S39)</f>
        <v>353.95865853658557</v>
      </c>
      <c r="AT39" s="103">
        <f t="shared" si="27"/>
        <v>0.27481262308741117</v>
      </c>
      <c r="AU39" s="103">
        <f t="shared" si="28"/>
        <v>1.9786385965486366</v>
      </c>
      <c r="AV39" s="109"/>
      <c r="AW39" s="104">
        <f t="shared" si="12"/>
        <v>9202.9251219512244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12</v>
      </c>
      <c r="F40" s="101">
        <v>1</v>
      </c>
      <c r="G40" s="101">
        <v>1</v>
      </c>
      <c r="H40" s="101">
        <v>10</v>
      </c>
      <c r="I40" s="101">
        <v>178.89</v>
      </c>
      <c r="J40" s="101">
        <f t="shared" si="0"/>
        <v>2146.6799999999998</v>
      </c>
      <c r="K40" s="98">
        <v>23</v>
      </c>
      <c r="L40" s="98">
        <v>2</v>
      </c>
      <c r="M40" s="98">
        <v>1230</v>
      </c>
      <c r="N40" s="98">
        <v>100</v>
      </c>
      <c r="O40" s="189">
        <f t="shared" si="1"/>
        <v>0.2857142857142857</v>
      </c>
      <c r="P40" s="101">
        <f t="shared" si="26"/>
        <v>0.42857142857142855</v>
      </c>
      <c r="Q40" s="102">
        <v>3</v>
      </c>
      <c r="R40" s="102">
        <v>0</v>
      </c>
      <c r="S40" s="101">
        <f t="shared" si="14"/>
        <v>3</v>
      </c>
      <c r="T40" s="102">
        <v>2396</v>
      </c>
      <c r="U40" s="102">
        <v>0</v>
      </c>
      <c r="V40" s="101">
        <f t="shared" si="15"/>
        <v>2396</v>
      </c>
      <c r="W40" s="102">
        <v>3570</v>
      </c>
      <c r="X40" s="102">
        <v>0</v>
      </c>
      <c r="Y40" s="101">
        <f t="shared" si="16"/>
        <v>3570</v>
      </c>
      <c r="Z40" s="101">
        <f t="shared" si="17"/>
        <v>2460</v>
      </c>
      <c r="AA40" s="103">
        <f t="shared" si="18"/>
        <v>3.1294441448875845E-3</v>
      </c>
      <c r="AB40" s="101">
        <f t="shared" si="19"/>
        <v>536.66999999999996</v>
      </c>
      <c r="AC40" s="102">
        <v>1592.4999999999998</v>
      </c>
      <c r="AD40" s="103">
        <f t="shared" si="20"/>
        <v>0.44607843137254893</v>
      </c>
      <c r="AE40" s="102">
        <v>414.28</v>
      </c>
      <c r="AF40" s="102">
        <v>0</v>
      </c>
      <c r="AG40" s="102"/>
      <c r="AH40" s="102"/>
      <c r="AI40" s="136">
        <f t="shared" si="21"/>
        <v>6.314146341463414</v>
      </c>
      <c r="AJ40" s="102">
        <v>0</v>
      </c>
      <c r="AK40" s="104">
        <f t="shared" si="22"/>
        <v>23.96</v>
      </c>
      <c r="AL40" s="105">
        <f t="shared" si="23"/>
        <v>996.27585365853668</v>
      </c>
      <c r="AM40" s="106"/>
      <c r="AN40" s="107">
        <f t="shared" si="7"/>
        <v>1190</v>
      </c>
      <c r="AO40" s="108">
        <f t="shared" si="8"/>
        <v>178.89</v>
      </c>
      <c r="AP40" s="108">
        <f t="shared" si="9"/>
        <v>530.83333333333326</v>
      </c>
      <c r="AQ40" s="108">
        <f t="shared" si="24"/>
        <v>138.09333333333333</v>
      </c>
      <c r="AR40" s="108">
        <f t="shared" si="25"/>
        <v>0</v>
      </c>
      <c r="AS40" s="108">
        <f t="array" ref="AS40">_xlfn.IFS(S40=0,AL40,S40&lt;0,AL40/-S40,S40&gt;0,AL40/S40)</f>
        <v>332.09195121951223</v>
      </c>
      <c r="AT40" s="103">
        <f t="shared" si="27"/>
        <v>0.2790688665710187</v>
      </c>
      <c r="AU40" s="103">
        <f t="shared" si="28"/>
        <v>1.8564031036922817</v>
      </c>
      <c r="AV40" s="109"/>
      <c r="AW40" s="104">
        <f t="shared" si="12"/>
        <v>3985.1034146341467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12</v>
      </c>
      <c r="F41" s="101">
        <v>1</v>
      </c>
      <c r="G41" s="101">
        <v>1</v>
      </c>
      <c r="H41" s="101">
        <v>10</v>
      </c>
      <c r="I41" s="101">
        <v>178.89</v>
      </c>
      <c r="J41" s="101">
        <f t="shared" si="0"/>
        <v>2146.6799999999998</v>
      </c>
      <c r="K41" s="98">
        <v>17</v>
      </c>
      <c r="L41" s="98">
        <v>3</v>
      </c>
      <c r="M41" s="98">
        <v>1200</v>
      </c>
      <c r="N41" s="98">
        <v>50</v>
      </c>
      <c r="O41" s="189">
        <f t="shared" si="1"/>
        <v>0.42857142857142855</v>
      </c>
      <c r="P41" s="101">
        <f t="shared" si="26"/>
        <v>0.2857142857142857</v>
      </c>
      <c r="Q41" s="102">
        <v>2</v>
      </c>
      <c r="R41" s="102">
        <v>0</v>
      </c>
      <c r="S41" s="101">
        <f t="shared" si="14"/>
        <v>2</v>
      </c>
      <c r="T41" s="102">
        <v>1553</v>
      </c>
      <c r="U41" s="102">
        <v>0</v>
      </c>
      <c r="V41" s="101">
        <f t="shared" si="15"/>
        <v>1553</v>
      </c>
      <c r="W41" s="102">
        <v>2400</v>
      </c>
      <c r="X41" s="102">
        <v>0</v>
      </c>
      <c r="Y41" s="101">
        <f t="shared" si="16"/>
        <v>2400</v>
      </c>
      <c r="Z41" s="101">
        <f t="shared" si="17"/>
        <v>1800</v>
      </c>
      <c r="AA41" s="103">
        <f t="shared" si="18"/>
        <v>2.103827996563082E-3</v>
      </c>
      <c r="AB41" s="101">
        <f t="shared" si="19"/>
        <v>357.78</v>
      </c>
      <c r="AC41" s="102">
        <v>836.11999999999989</v>
      </c>
      <c r="AD41" s="103">
        <f t="shared" si="20"/>
        <v>0.34838333333333327</v>
      </c>
      <c r="AE41" s="102">
        <v>412.15000000000003</v>
      </c>
      <c r="AF41" s="102">
        <v>1000</v>
      </c>
      <c r="AG41" s="102"/>
      <c r="AH41" s="102"/>
      <c r="AI41" s="136">
        <f t="shared" si="21"/>
        <v>6.314146341463414</v>
      </c>
      <c r="AJ41" s="102">
        <v>0</v>
      </c>
      <c r="AK41" s="104">
        <f t="shared" si="22"/>
        <v>15.530000000000001</v>
      </c>
      <c r="AL41" s="105">
        <f t="shared" si="23"/>
        <v>-227.89414634146337</v>
      </c>
      <c r="AM41" s="106"/>
      <c r="AN41" s="107">
        <f t="shared" si="7"/>
        <v>1200</v>
      </c>
      <c r="AO41" s="108">
        <f t="shared" si="8"/>
        <v>178.89</v>
      </c>
      <c r="AP41" s="108">
        <f t="shared" si="9"/>
        <v>418.05999999999995</v>
      </c>
      <c r="AQ41" s="108">
        <f t="shared" si="24"/>
        <v>206.07500000000002</v>
      </c>
      <c r="AR41" s="108">
        <f t="shared" si="25"/>
        <v>500</v>
      </c>
      <c r="AS41" s="108">
        <f t="array" ref="AS41">_xlfn.IFS(S41=0,AL41,S41&lt;0,AL41/-S41,S41&gt;0,AL41/S41)</f>
        <v>-113.94707317073168</v>
      </c>
      <c r="AT41" s="103">
        <f t="shared" si="27"/>
        <v>-9.4955894308943065E-2</v>
      </c>
      <c r="AU41" s="103">
        <f t="shared" si="28"/>
        <v>-0.63696726016396499</v>
      </c>
      <c r="AV41" s="109"/>
      <c r="AW41" s="104">
        <f t="shared" si="12"/>
        <v>-1367.3648780487802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10</v>
      </c>
      <c r="F42" s="101">
        <v>1</v>
      </c>
      <c r="G42" s="101">
        <v>0</v>
      </c>
      <c r="H42" s="101">
        <v>9</v>
      </c>
      <c r="I42" s="101">
        <v>178.89</v>
      </c>
      <c r="J42" s="101">
        <f t="shared" si="0"/>
        <v>1788.8999999999999</v>
      </c>
      <c r="K42" s="98">
        <v>31</v>
      </c>
      <c r="L42" s="98">
        <v>2</v>
      </c>
      <c r="M42" s="98">
        <v>1224</v>
      </c>
      <c r="N42" s="98">
        <v>100</v>
      </c>
      <c r="O42" s="189">
        <f t="shared" si="1"/>
        <v>0.2857142857142857</v>
      </c>
      <c r="P42" s="101">
        <f t="shared" si="26"/>
        <v>0.14285714285714285</v>
      </c>
      <c r="Q42" s="102">
        <v>1</v>
      </c>
      <c r="R42" s="102">
        <v>0</v>
      </c>
      <c r="S42" s="101">
        <f t="shared" si="14"/>
        <v>1</v>
      </c>
      <c r="T42" s="102">
        <v>871</v>
      </c>
      <c r="U42" s="102">
        <v>0</v>
      </c>
      <c r="V42" s="101">
        <f t="shared" si="15"/>
        <v>871</v>
      </c>
      <c r="W42" s="102">
        <v>1248</v>
      </c>
      <c r="X42" s="102">
        <v>0</v>
      </c>
      <c r="Y42" s="101">
        <f t="shared" si="16"/>
        <v>1248</v>
      </c>
      <c r="Z42" s="101">
        <f t="shared" si="17"/>
        <v>2448</v>
      </c>
      <c r="AA42" s="103">
        <f t="shared" si="18"/>
        <v>1.0939905582128026E-3</v>
      </c>
      <c r="AB42" s="101">
        <f t="shared" si="19"/>
        <v>178.89</v>
      </c>
      <c r="AC42" s="102">
        <v>444.98</v>
      </c>
      <c r="AD42" s="103">
        <f t="shared" si="20"/>
        <v>0.35655448717948718</v>
      </c>
      <c r="AE42" s="102">
        <v>156.5</v>
      </c>
      <c r="AF42" s="102">
        <v>65</v>
      </c>
      <c r="AG42" s="102"/>
      <c r="AH42" s="102"/>
      <c r="AI42" s="136">
        <f t="shared" si="21"/>
        <v>5.6827317073170729</v>
      </c>
      <c r="AJ42" s="102">
        <v>0</v>
      </c>
      <c r="AK42" s="104">
        <f t="shared" si="22"/>
        <v>8.7100000000000009</v>
      </c>
      <c r="AL42" s="105">
        <f t="shared" si="23"/>
        <v>388.23726829268304</v>
      </c>
      <c r="AM42" s="106"/>
      <c r="AN42" s="107">
        <f t="shared" si="7"/>
        <v>1248</v>
      </c>
      <c r="AO42" s="108">
        <f t="shared" si="8"/>
        <v>178.89</v>
      </c>
      <c r="AP42" s="108">
        <f t="shared" si="9"/>
        <v>444.98</v>
      </c>
      <c r="AQ42" s="108">
        <f t="shared" si="24"/>
        <v>156.5</v>
      </c>
      <c r="AR42" s="108">
        <f t="shared" si="25"/>
        <v>65</v>
      </c>
      <c r="AS42" s="108">
        <f t="array" ref="AS42">_xlfn.IFS(S42=0,AL42,S42&lt;0,AL42/-S42,S42&gt;0,AL42/S42)</f>
        <v>388.23726829268304</v>
      </c>
      <c r="AT42" s="103">
        <f t="shared" si="27"/>
        <v>0.31108755472170113</v>
      </c>
      <c r="AU42" s="103">
        <f t="shared" si="28"/>
        <v>2.1702569640152221</v>
      </c>
      <c r="AV42" s="109"/>
      <c r="AW42" s="104">
        <f t="shared" si="12"/>
        <v>3882.3726829268303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26</v>
      </c>
      <c r="F43" s="101">
        <v>3</v>
      </c>
      <c r="G43" s="101">
        <v>1</v>
      </c>
      <c r="H43" s="101">
        <v>22</v>
      </c>
      <c r="I43" s="101">
        <v>178.89</v>
      </c>
      <c r="J43" s="101">
        <f t="shared" si="0"/>
        <v>4651.1399999999994</v>
      </c>
      <c r="K43" s="98">
        <v>39</v>
      </c>
      <c r="L43" s="98">
        <v>7</v>
      </c>
      <c r="M43" s="98">
        <v>1200</v>
      </c>
      <c r="N43" s="98">
        <v>67</v>
      </c>
      <c r="O43" s="189">
        <f t="shared" si="1"/>
        <v>1</v>
      </c>
      <c r="P43" s="101">
        <f t="shared" si="26"/>
        <v>0.5714285714285714</v>
      </c>
      <c r="Q43" s="102">
        <v>4</v>
      </c>
      <c r="R43" s="102">
        <v>0</v>
      </c>
      <c r="S43" s="101">
        <f t="shared" si="14"/>
        <v>4</v>
      </c>
      <c r="T43" s="102">
        <v>3141</v>
      </c>
      <c r="U43" s="102">
        <v>0</v>
      </c>
      <c r="V43" s="101">
        <f t="shared" si="15"/>
        <v>3141</v>
      </c>
      <c r="W43" s="102">
        <v>4800</v>
      </c>
      <c r="X43" s="102">
        <v>0</v>
      </c>
      <c r="Y43" s="101">
        <f t="shared" si="16"/>
        <v>4800</v>
      </c>
      <c r="Z43" s="101">
        <f t="shared" si="17"/>
        <v>5628</v>
      </c>
      <c r="AA43" s="103">
        <f t="shared" si="18"/>
        <v>4.207655993126164E-3</v>
      </c>
      <c r="AB43" s="101">
        <f t="shared" si="19"/>
        <v>715.56</v>
      </c>
      <c r="AC43" s="102">
        <v>1680.9000000000005</v>
      </c>
      <c r="AD43" s="103">
        <f t="shared" si="20"/>
        <v>0.3501875000000001</v>
      </c>
      <c r="AE43" s="102">
        <v>611.24</v>
      </c>
      <c r="AF43" s="102">
        <v>3351</v>
      </c>
      <c r="AG43" s="102"/>
      <c r="AH43" s="102"/>
      <c r="AI43" s="136">
        <f t="shared" si="21"/>
        <v>13.891121951219512</v>
      </c>
      <c r="AJ43" s="102">
        <v>0</v>
      </c>
      <c r="AK43" s="104">
        <f t="shared" si="22"/>
        <v>31.41</v>
      </c>
      <c r="AL43" s="105">
        <f t="shared" si="23"/>
        <v>-1604.0011219512201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420.22500000000014</v>
      </c>
      <c r="AQ43" s="108">
        <f t="shared" si="24"/>
        <v>152.81</v>
      </c>
      <c r="AR43" s="108">
        <f t="shared" si="25"/>
        <v>837.75</v>
      </c>
      <c r="AS43" s="108">
        <f t="array" ref="AS43">_xlfn.IFS(S43=0,AL43,S43&lt;0,AL43/-S43,S43&gt;0,AL43/S43)</f>
        <v>-401.00028048780501</v>
      </c>
      <c r="AT43" s="103">
        <f t="shared" si="27"/>
        <v>-0.33416690040650415</v>
      </c>
      <c r="AU43" s="103">
        <f t="shared" si="28"/>
        <v>-2.2416025517793341</v>
      </c>
      <c r="AV43" s="109"/>
      <c r="AW43" s="104">
        <f t="shared" si="12"/>
        <v>-10426.007292682931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ref="E44:E55" si="29">F44+G44+H44</f>
        <v>0</v>
      </c>
      <c r="F44" s="101">
        <v>0</v>
      </c>
      <c r="G44" s="101">
        <v>0</v>
      </c>
      <c r="H44" s="101">
        <v>0</v>
      </c>
      <c r="I44" s="101">
        <v>228.89</v>
      </c>
      <c r="J44" s="101">
        <f t="shared" si="0"/>
        <v>0</v>
      </c>
      <c r="K44" s="98" t="s">
        <v>142</v>
      </c>
      <c r="L44" s="98">
        <v>0</v>
      </c>
      <c r="M44" s="98">
        <v>0</v>
      </c>
      <c r="N44" s="98">
        <v>0</v>
      </c>
      <c r="O44" s="189">
        <f t="shared" ref="O44:O56" si="30">L44/7</f>
        <v>0</v>
      </c>
      <c r="P44" s="101">
        <f t="shared" ref="P44:P56" si="31">S44/7</f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0</v>
      </c>
      <c r="AJ44" s="102">
        <v>0</v>
      </c>
      <c r="AK44" s="104">
        <f t="shared" ref="AK44:AK56" si="32">V44*1%</f>
        <v>0</v>
      </c>
      <c r="AL44" s="105">
        <f t="shared" ref="AL44:AL56" si="33">Y44-AB44-AC44-AE44-AF44-AG44-AH44-AI44-AK44-AJ44</f>
        <v>0</v>
      </c>
      <c r="AM44" s="106"/>
      <c r="AN44" s="107">
        <f t="shared" ref="AN44:AN56" si="34">IF(S44=0,0,Y44/S44)</f>
        <v>0</v>
      </c>
      <c r="AO44" s="108">
        <f t="shared" ref="AO44:AO56" si="35">I44</f>
        <v>228.89</v>
      </c>
      <c r="AP44" s="108">
        <f t="shared" ref="AP44:AP56" si="36">IF(S44=0,0,AC44/S44)</f>
        <v>0</v>
      </c>
      <c r="AQ44" s="108">
        <f t="shared" ref="AQ44:AQ56" si="37">IF(Q44=0,AE44/1,AE44/Q44)</f>
        <v>0</v>
      </c>
      <c r="AR44" s="108">
        <f t="shared" ref="AR44:AR56" si="38">IF(Q44=0,0,(AF44+AG44)/Q44)</f>
        <v>0</v>
      </c>
      <c r="AS44" s="108">
        <f t="array" ref="AS44">_xlfn.IFS(S44=0,AL44,S44&lt;0,AL44/-S44,S44&gt;0,AL44/S44)</f>
        <v>0</v>
      </c>
      <c r="AT44" s="103">
        <f t="shared" ref="AT44:AT56" si="39">IF(AN44=0,0,AS44/AN44)</f>
        <v>0</v>
      </c>
      <c r="AU44" s="103">
        <f t="shared" ref="AU44:AU56" si="40">IF(AO44=0,0,AS44/AO44)</f>
        <v>0</v>
      </c>
      <c r="AV44" s="109"/>
      <c r="AW44" s="104">
        <f t="shared" ref="AW44:AW56" si="41">AS44*E44</f>
        <v>0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29"/>
        <v>0</v>
      </c>
      <c r="F45" s="101">
        <v>0</v>
      </c>
      <c r="G45" s="101">
        <v>0</v>
      </c>
      <c r="H45" s="101">
        <v>0</v>
      </c>
      <c r="I45" s="101">
        <v>228.89</v>
      </c>
      <c r="J45" s="101">
        <f t="shared" si="0"/>
        <v>0</v>
      </c>
      <c r="K45" s="98" t="s">
        <v>142</v>
      </c>
      <c r="L45" s="98">
        <v>0</v>
      </c>
      <c r="M45" s="98">
        <v>0</v>
      </c>
      <c r="N45" s="98">
        <v>0</v>
      </c>
      <c r="O45" s="189">
        <f t="shared" si="30"/>
        <v>0</v>
      </c>
      <c r="P45" s="101">
        <f t="shared" si="31"/>
        <v>0</v>
      </c>
      <c r="Q45" s="102">
        <v>0</v>
      </c>
      <c r="R45" s="102">
        <v>0</v>
      </c>
      <c r="S45" s="101">
        <f t="shared" si="14"/>
        <v>0</v>
      </c>
      <c r="T45" s="102">
        <v>0</v>
      </c>
      <c r="U45" s="102">
        <v>0</v>
      </c>
      <c r="V45" s="101">
        <f t="shared" si="15"/>
        <v>0</v>
      </c>
      <c r="W45" s="102">
        <v>0</v>
      </c>
      <c r="X45" s="102">
        <v>0</v>
      </c>
      <c r="Y45" s="101">
        <f t="shared" si="16"/>
        <v>0</v>
      </c>
      <c r="Z45" s="101">
        <f t="shared" si="17"/>
        <v>0</v>
      </c>
      <c r="AA45" s="103">
        <f t="shared" si="18"/>
        <v>0</v>
      </c>
      <c r="AB45" s="101">
        <f t="shared" si="19"/>
        <v>0</v>
      </c>
      <c r="AC45" s="102">
        <v>0</v>
      </c>
      <c r="AD45" s="103">
        <f t="shared" si="20"/>
        <v>0</v>
      </c>
      <c r="AE45" s="102">
        <v>0</v>
      </c>
      <c r="AF45" s="102">
        <v>0</v>
      </c>
      <c r="AG45" s="102"/>
      <c r="AH45" s="102"/>
      <c r="AI45" s="136">
        <f t="shared" si="21"/>
        <v>0</v>
      </c>
      <c r="AJ45" s="102">
        <v>0</v>
      </c>
      <c r="AK45" s="104">
        <f t="shared" si="32"/>
        <v>0</v>
      </c>
      <c r="AL45" s="105">
        <f t="shared" si="33"/>
        <v>0</v>
      </c>
      <c r="AM45" s="106"/>
      <c r="AN45" s="107">
        <f t="shared" si="34"/>
        <v>0</v>
      </c>
      <c r="AO45" s="108">
        <f t="shared" si="35"/>
        <v>228.89</v>
      </c>
      <c r="AP45" s="108">
        <f t="shared" si="36"/>
        <v>0</v>
      </c>
      <c r="AQ45" s="108">
        <f t="shared" si="37"/>
        <v>0</v>
      </c>
      <c r="AR45" s="108">
        <f t="shared" si="38"/>
        <v>0</v>
      </c>
      <c r="AS45" s="108">
        <f t="array" ref="AS45">_xlfn.IFS(S45=0,AL45,S45&lt;0,AL45/-S45,S45&gt;0,AL45/S45)</f>
        <v>0</v>
      </c>
      <c r="AT45" s="103">
        <f t="shared" si="39"/>
        <v>0</v>
      </c>
      <c r="AU45" s="103">
        <f t="shared" si="40"/>
        <v>0</v>
      </c>
      <c r="AV45" s="109"/>
      <c r="AW45" s="104">
        <f t="shared" si="41"/>
        <v>0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29"/>
        <v>0</v>
      </c>
      <c r="F46" s="101">
        <v>0</v>
      </c>
      <c r="G46" s="101">
        <v>0</v>
      </c>
      <c r="H46" s="101">
        <v>0</v>
      </c>
      <c r="I46" s="101">
        <v>178.89</v>
      </c>
      <c r="J46" s="101">
        <f t="shared" si="0"/>
        <v>0</v>
      </c>
      <c r="K46" s="98" t="s">
        <v>142</v>
      </c>
      <c r="L46" s="98">
        <v>0</v>
      </c>
      <c r="M46" s="98">
        <v>0</v>
      </c>
      <c r="N46" s="98">
        <v>0</v>
      </c>
      <c r="O46" s="189">
        <f t="shared" si="30"/>
        <v>0</v>
      </c>
      <c r="P46" s="101">
        <f t="shared" si="31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0</v>
      </c>
      <c r="AF46" s="102">
        <v>0</v>
      </c>
      <c r="AG46" s="102"/>
      <c r="AH46" s="102"/>
      <c r="AI46" s="136">
        <f t="shared" si="21"/>
        <v>0</v>
      </c>
      <c r="AJ46" s="102">
        <v>0</v>
      </c>
      <c r="AK46" s="104">
        <f t="shared" si="32"/>
        <v>0</v>
      </c>
      <c r="AL46" s="105">
        <f t="shared" si="33"/>
        <v>0</v>
      </c>
      <c r="AM46" s="106"/>
      <c r="AN46" s="107">
        <f t="shared" si="34"/>
        <v>0</v>
      </c>
      <c r="AO46" s="108">
        <f t="shared" si="35"/>
        <v>178.89</v>
      </c>
      <c r="AP46" s="108">
        <f t="shared" si="36"/>
        <v>0</v>
      </c>
      <c r="AQ46" s="108">
        <f t="shared" si="37"/>
        <v>0</v>
      </c>
      <c r="AR46" s="108">
        <f t="shared" si="38"/>
        <v>0</v>
      </c>
      <c r="AS46" s="108">
        <f t="array" ref="AS46">_xlfn.IFS(S46=0,AL46,S46&lt;0,AL46/-S46,S46&gt;0,AL46/S46)</f>
        <v>0</v>
      </c>
      <c r="AT46" s="103">
        <f t="shared" si="39"/>
        <v>0</v>
      </c>
      <c r="AU46" s="103">
        <f t="shared" si="40"/>
        <v>0</v>
      </c>
      <c r="AV46" s="109"/>
      <c r="AW46" s="104">
        <f t="shared" si="41"/>
        <v>0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29"/>
        <v>0</v>
      </c>
      <c r="F47" s="101">
        <v>0</v>
      </c>
      <c r="G47" s="101">
        <v>0</v>
      </c>
      <c r="H47" s="101">
        <v>0</v>
      </c>
      <c r="I47" s="101">
        <v>178.89</v>
      </c>
      <c r="J47" s="101">
        <f t="shared" si="0"/>
        <v>0</v>
      </c>
      <c r="K47" s="98" t="s">
        <v>142</v>
      </c>
      <c r="L47" s="98">
        <v>0</v>
      </c>
      <c r="M47" s="98">
        <v>0</v>
      </c>
      <c r="N47" s="98">
        <v>0</v>
      </c>
      <c r="O47" s="189">
        <f t="shared" si="30"/>
        <v>0</v>
      </c>
      <c r="P47" s="101">
        <f t="shared" si="31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0</v>
      </c>
      <c r="AF47" s="102">
        <v>0</v>
      </c>
      <c r="AG47" s="102"/>
      <c r="AH47" s="102"/>
      <c r="AI47" s="136">
        <f t="shared" si="21"/>
        <v>0</v>
      </c>
      <c r="AJ47" s="102">
        <v>0</v>
      </c>
      <c r="AK47" s="104">
        <f t="shared" si="32"/>
        <v>0</v>
      </c>
      <c r="AL47" s="105">
        <f t="shared" si="33"/>
        <v>0</v>
      </c>
      <c r="AM47" s="106"/>
      <c r="AN47" s="107">
        <f t="shared" si="34"/>
        <v>0</v>
      </c>
      <c r="AO47" s="108">
        <f t="shared" si="35"/>
        <v>178.89</v>
      </c>
      <c r="AP47" s="108">
        <f t="shared" si="36"/>
        <v>0</v>
      </c>
      <c r="AQ47" s="108">
        <f t="shared" si="37"/>
        <v>0</v>
      </c>
      <c r="AR47" s="108">
        <f t="shared" si="38"/>
        <v>0</v>
      </c>
      <c r="AS47" s="108">
        <f t="array" ref="AS47">_xlfn.IFS(S47=0,AL47,S47&lt;0,AL47/-S47,S47&gt;0,AL47/S47)</f>
        <v>0</v>
      </c>
      <c r="AT47" s="103">
        <f t="shared" si="39"/>
        <v>0</v>
      </c>
      <c r="AU47" s="103">
        <f t="shared" si="40"/>
        <v>0</v>
      </c>
      <c r="AV47" s="109"/>
      <c r="AW47" s="104">
        <f t="shared" si="41"/>
        <v>0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29"/>
        <v>0</v>
      </c>
      <c r="F48" s="101">
        <v>0</v>
      </c>
      <c r="G48" s="101">
        <v>0</v>
      </c>
      <c r="H48" s="101">
        <v>0</v>
      </c>
      <c r="I48" s="101">
        <v>178.89</v>
      </c>
      <c r="J48" s="101">
        <f t="shared" si="0"/>
        <v>0</v>
      </c>
      <c r="K48" s="98" t="s">
        <v>142</v>
      </c>
      <c r="L48" s="98">
        <v>0</v>
      </c>
      <c r="M48" s="98">
        <v>0</v>
      </c>
      <c r="N48" s="98">
        <v>0</v>
      </c>
      <c r="O48" s="189">
        <f t="shared" si="30"/>
        <v>0</v>
      </c>
      <c r="P48" s="101">
        <f t="shared" si="31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21"/>
        <v>0</v>
      </c>
      <c r="AJ48" s="102">
        <v>0</v>
      </c>
      <c r="AK48" s="104">
        <f t="shared" si="32"/>
        <v>0</v>
      </c>
      <c r="AL48" s="105">
        <f t="shared" si="33"/>
        <v>0</v>
      </c>
      <c r="AM48" s="106"/>
      <c r="AN48" s="107">
        <f t="shared" si="34"/>
        <v>0</v>
      </c>
      <c r="AO48" s="108">
        <f t="shared" si="35"/>
        <v>178.89</v>
      </c>
      <c r="AP48" s="108">
        <f t="shared" si="36"/>
        <v>0</v>
      </c>
      <c r="AQ48" s="108">
        <f t="shared" si="37"/>
        <v>0</v>
      </c>
      <c r="AR48" s="108">
        <f t="shared" si="38"/>
        <v>0</v>
      </c>
      <c r="AS48" s="108">
        <f t="array" ref="AS48">_xlfn.IFS(S48=0,AL48,S48&lt;0,AL48/-S48,S48&gt;0,AL48/S48)</f>
        <v>0</v>
      </c>
      <c r="AT48" s="103">
        <f t="shared" si="39"/>
        <v>0</v>
      </c>
      <c r="AU48" s="103">
        <f t="shared" si="40"/>
        <v>0</v>
      </c>
      <c r="AV48" s="109"/>
      <c r="AW48" s="104">
        <f t="shared" si="41"/>
        <v>0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29"/>
        <v>0</v>
      </c>
      <c r="F49" s="101">
        <v>0</v>
      </c>
      <c r="G49" s="101">
        <v>0</v>
      </c>
      <c r="H49" s="101">
        <v>0</v>
      </c>
      <c r="I49" s="101">
        <v>178.89</v>
      </c>
      <c r="J49" s="101">
        <f t="shared" si="0"/>
        <v>0</v>
      </c>
      <c r="K49" s="98" t="s">
        <v>142</v>
      </c>
      <c r="L49" s="98">
        <v>0</v>
      </c>
      <c r="M49" s="98">
        <v>0</v>
      </c>
      <c r="N49" s="98">
        <v>0</v>
      </c>
      <c r="O49" s="189">
        <f t="shared" si="30"/>
        <v>0</v>
      </c>
      <c r="P49" s="101">
        <f t="shared" si="31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0</v>
      </c>
      <c r="AF49" s="102">
        <v>0</v>
      </c>
      <c r="AG49" s="102"/>
      <c r="AH49" s="102"/>
      <c r="AI49" s="136">
        <f t="shared" si="21"/>
        <v>0</v>
      </c>
      <c r="AJ49" s="102">
        <v>0</v>
      </c>
      <c r="AK49" s="104">
        <f t="shared" si="32"/>
        <v>0</v>
      </c>
      <c r="AL49" s="105">
        <f t="shared" si="33"/>
        <v>0</v>
      </c>
      <c r="AM49" s="106"/>
      <c r="AN49" s="107">
        <f t="shared" si="34"/>
        <v>0</v>
      </c>
      <c r="AO49" s="108">
        <f t="shared" si="35"/>
        <v>178.89</v>
      </c>
      <c r="AP49" s="108">
        <f t="shared" si="36"/>
        <v>0</v>
      </c>
      <c r="AQ49" s="108">
        <f t="shared" si="37"/>
        <v>0</v>
      </c>
      <c r="AR49" s="108">
        <f t="shared" si="38"/>
        <v>0</v>
      </c>
      <c r="AS49" s="108">
        <f t="array" ref="AS49">_xlfn.IFS(S49=0,AL49,S49&lt;0,AL49/-S49,S49&gt;0,AL49/S49)</f>
        <v>0</v>
      </c>
      <c r="AT49" s="103">
        <f t="shared" si="39"/>
        <v>0</v>
      </c>
      <c r="AU49" s="103">
        <f t="shared" si="40"/>
        <v>0</v>
      </c>
      <c r="AV49" s="109"/>
      <c r="AW49" s="104">
        <f t="shared" si="41"/>
        <v>0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29"/>
        <v>0</v>
      </c>
      <c r="F50" s="101">
        <v>0</v>
      </c>
      <c r="G50" s="101">
        <v>0</v>
      </c>
      <c r="H50" s="101">
        <v>0</v>
      </c>
      <c r="I50" s="101">
        <v>218.89</v>
      </c>
      <c r="J50" s="101">
        <f t="shared" si="0"/>
        <v>0</v>
      </c>
      <c r="K50" s="98" t="s">
        <v>142</v>
      </c>
      <c r="L50" s="98">
        <v>0</v>
      </c>
      <c r="M50" s="98">
        <v>0</v>
      </c>
      <c r="N50" s="98">
        <v>0</v>
      </c>
      <c r="O50" s="189">
        <f t="shared" si="30"/>
        <v>0</v>
      </c>
      <c r="P50" s="101">
        <f t="shared" si="31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0</v>
      </c>
      <c r="AJ50" s="102">
        <v>0</v>
      </c>
      <c r="AK50" s="104">
        <f t="shared" si="32"/>
        <v>0</v>
      </c>
      <c r="AL50" s="105">
        <f t="shared" si="33"/>
        <v>0</v>
      </c>
      <c r="AM50" s="106"/>
      <c r="AN50" s="107">
        <f t="shared" si="34"/>
        <v>0</v>
      </c>
      <c r="AO50" s="108">
        <f t="shared" si="35"/>
        <v>218.89</v>
      </c>
      <c r="AP50" s="108">
        <f t="shared" si="36"/>
        <v>0</v>
      </c>
      <c r="AQ50" s="108">
        <f t="shared" si="37"/>
        <v>0</v>
      </c>
      <c r="AR50" s="108">
        <f t="shared" si="38"/>
        <v>0</v>
      </c>
      <c r="AS50" s="108">
        <f t="array" ref="AS50">_xlfn.IFS(S50=0,AL50,S50&lt;0,AL50/-S50,S50&gt;0,AL50/S50)</f>
        <v>0</v>
      </c>
      <c r="AT50" s="103">
        <f t="shared" si="39"/>
        <v>0</v>
      </c>
      <c r="AU50" s="103">
        <f t="shared" si="40"/>
        <v>0</v>
      </c>
      <c r="AV50" s="109"/>
      <c r="AW50" s="104">
        <f t="shared" si="41"/>
        <v>0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29"/>
        <v>0</v>
      </c>
      <c r="F51" s="101">
        <v>0</v>
      </c>
      <c r="G51" s="101">
        <v>0</v>
      </c>
      <c r="H51" s="101">
        <v>0</v>
      </c>
      <c r="I51" s="101">
        <v>218.89</v>
      </c>
      <c r="J51" s="101">
        <f t="shared" si="0"/>
        <v>0</v>
      </c>
      <c r="K51" s="98" t="s">
        <v>142</v>
      </c>
      <c r="L51" s="98">
        <v>0</v>
      </c>
      <c r="M51" s="98">
        <v>0</v>
      </c>
      <c r="N51" s="98">
        <v>0</v>
      </c>
      <c r="O51" s="189">
        <f t="shared" si="30"/>
        <v>0</v>
      </c>
      <c r="P51" s="101">
        <f t="shared" si="31"/>
        <v>0</v>
      </c>
      <c r="Q51" s="102">
        <v>0</v>
      </c>
      <c r="R51" s="102">
        <v>0</v>
      </c>
      <c r="S51" s="101">
        <f t="shared" si="14"/>
        <v>0</v>
      </c>
      <c r="T51" s="102">
        <v>0</v>
      </c>
      <c r="U51" s="102">
        <v>0</v>
      </c>
      <c r="V51" s="101">
        <f t="shared" si="15"/>
        <v>0</v>
      </c>
      <c r="W51" s="102">
        <v>0</v>
      </c>
      <c r="X51" s="102">
        <v>0</v>
      </c>
      <c r="Y51" s="101">
        <f t="shared" si="16"/>
        <v>0</v>
      </c>
      <c r="Z51" s="101">
        <f t="shared" si="17"/>
        <v>0</v>
      </c>
      <c r="AA51" s="103">
        <f t="shared" si="18"/>
        <v>0</v>
      </c>
      <c r="AB51" s="101">
        <f t="shared" si="19"/>
        <v>0</v>
      </c>
      <c r="AC51" s="102">
        <v>0</v>
      </c>
      <c r="AD51" s="103">
        <f t="shared" si="20"/>
        <v>0</v>
      </c>
      <c r="AE51" s="102">
        <v>0</v>
      </c>
      <c r="AF51" s="102">
        <v>0</v>
      </c>
      <c r="AG51" s="102"/>
      <c r="AH51" s="102"/>
      <c r="AI51" s="136">
        <f t="shared" si="21"/>
        <v>0</v>
      </c>
      <c r="AJ51" s="102">
        <v>0</v>
      </c>
      <c r="AK51" s="104">
        <f t="shared" si="32"/>
        <v>0</v>
      </c>
      <c r="AL51" s="105">
        <f t="shared" si="33"/>
        <v>0</v>
      </c>
      <c r="AM51" s="106"/>
      <c r="AN51" s="107">
        <f t="shared" si="34"/>
        <v>0</v>
      </c>
      <c r="AO51" s="108">
        <f t="shared" si="35"/>
        <v>218.89</v>
      </c>
      <c r="AP51" s="108">
        <f t="shared" si="36"/>
        <v>0</v>
      </c>
      <c r="AQ51" s="108">
        <f t="shared" si="37"/>
        <v>0</v>
      </c>
      <c r="AR51" s="108">
        <f t="shared" si="38"/>
        <v>0</v>
      </c>
      <c r="AS51" s="108">
        <f t="array" ref="AS51">_xlfn.IFS(S51=0,AL51,S51&lt;0,AL51/-S51,S51&gt;0,AL51/S51)</f>
        <v>0</v>
      </c>
      <c r="AT51" s="103">
        <f t="shared" si="39"/>
        <v>0</v>
      </c>
      <c r="AU51" s="103">
        <f t="shared" si="40"/>
        <v>0</v>
      </c>
      <c r="AV51" s="109"/>
      <c r="AW51" s="104">
        <f t="shared" si="41"/>
        <v>0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29"/>
        <v>0</v>
      </c>
      <c r="F52" s="101">
        <v>0</v>
      </c>
      <c r="G52" s="101">
        <v>0</v>
      </c>
      <c r="H52" s="101">
        <v>0</v>
      </c>
      <c r="I52" s="101">
        <v>218.89</v>
      </c>
      <c r="J52" s="101">
        <f t="shared" si="0"/>
        <v>0</v>
      </c>
      <c r="K52" s="98" t="s">
        <v>142</v>
      </c>
      <c r="L52" s="98">
        <v>0</v>
      </c>
      <c r="M52" s="98">
        <v>0</v>
      </c>
      <c r="N52" s="98">
        <v>0</v>
      </c>
      <c r="O52" s="189">
        <f t="shared" si="30"/>
        <v>0</v>
      </c>
      <c r="P52" s="101">
        <f t="shared" si="31"/>
        <v>0</v>
      </c>
      <c r="Q52" s="102">
        <v>0</v>
      </c>
      <c r="R52" s="102">
        <v>0</v>
      </c>
      <c r="S52" s="101">
        <f t="shared" si="14"/>
        <v>0</v>
      </c>
      <c r="T52" s="102">
        <v>0</v>
      </c>
      <c r="U52" s="102">
        <v>0</v>
      </c>
      <c r="V52" s="101">
        <f t="shared" si="15"/>
        <v>0</v>
      </c>
      <c r="W52" s="102">
        <v>0</v>
      </c>
      <c r="X52" s="102">
        <v>0</v>
      </c>
      <c r="Y52" s="101">
        <f t="shared" si="16"/>
        <v>0</v>
      </c>
      <c r="Z52" s="101">
        <f t="shared" si="17"/>
        <v>0</v>
      </c>
      <c r="AA52" s="103">
        <f t="shared" si="18"/>
        <v>0</v>
      </c>
      <c r="AB52" s="101">
        <f t="shared" si="19"/>
        <v>0</v>
      </c>
      <c r="AC52" s="102">
        <v>0</v>
      </c>
      <c r="AD52" s="103">
        <f t="shared" si="20"/>
        <v>0</v>
      </c>
      <c r="AE52" s="102">
        <v>0</v>
      </c>
      <c r="AF52" s="102">
        <v>0</v>
      </c>
      <c r="AG52" s="102"/>
      <c r="AH52" s="102"/>
      <c r="AI52" s="136">
        <f t="shared" si="21"/>
        <v>0</v>
      </c>
      <c r="AJ52" s="102">
        <v>0</v>
      </c>
      <c r="AK52" s="104">
        <f t="shared" si="32"/>
        <v>0</v>
      </c>
      <c r="AL52" s="105">
        <f t="shared" si="33"/>
        <v>0</v>
      </c>
      <c r="AM52" s="106"/>
      <c r="AN52" s="107">
        <f t="shared" si="34"/>
        <v>0</v>
      </c>
      <c r="AO52" s="108">
        <f t="shared" si="35"/>
        <v>218.89</v>
      </c>
      <c r="AP52" s="108">
        <f t="shared" si="36"/>
        <v>0</v>
      </c>
      <c r="AQ52" s="108">
        <f t="shared" si="37"/>
        <v>0</v>
      </c>
      <c r="AR52" s="108">
        <f t="shared" si="38"/>
        <v>0</v>
      </c>
      <c r="AS52" s="108">
        <f t="array" ref="AS52">_xlfn.IFS(S52=0,AL52,S52&lt;0,AL52/-S52,S52&gt;0,AL52/S52)</f>
        <v>0</v>
      </c>
      <c r="AT52" s="103">
        <f t="shared" si="39"/>
        <v>0</v>
      </c>
      <c r="AU52" s="103">
        <f t="shared" si="40"/>
        <v>0</v>
      </c>
      <c r="AV52" s="109"/>
      <c r="AW52" s="104">
        <f t="shared" si="41"/>
        <v>0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29"/>
        <v>0</v>
      </c>
      <c r="F53" s="101">
        <v>0</v>
      </c>
      <c r="G53" s="101">
        <v>0</v>
      </c>
      <c r="H53" s="101">
        <v>0</v>
      </c>
      <c r="I53" s="101">
        <v>188.89</v>
      </c>
      <c r="J53" s="101">
        <f t="shared" si="0"/>
        <v>0</v>
      </c>
      <c r="K53" s="98" t="s">
        <v>142</v>
      </c>
      <c r="L53" s="98">
        <v>0</v>
      </c>
      <c r="M53" s="98">
        <v>0</v>
      </c>
      <c r="N53" s="98">
        <v>0</v>
      </c>
      <c r="O53" s="189">
        <f t="shared" si="30"/>
        <v>0</v>
      </c>
      <c r="P53" s="101">
        <f t="shared" si="31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>
        <v>0</v>
      </c>
      <c r="AG53" s="102"/>
      <c r="AH53" s="102"/>
      <c r="AI53" s="136">
        <f t="shared" si="21"/>
        <v>0</v>
      </c>
      <c r="AJ53" s="102">
        <v>0</v>
      </c>
      <c r="AK53" s="104">
        <f t="shared" si="32"/>
        <v>0</v>
      </c>
      <c r="AL53" s="105">
        <f t="shared" si="33"/>
        <v>0</v>
      </c>
      <c r="AM53" s="106"/>
      <c r="AN53" s="107">
        <f t="shared" si="34"/>
        <v>0</v>
      </c>
      <c r="AO53" s="108">
        <f t="shared" si="35"/>
        <v>188.89</v>
      </c>
      <c r="AP53" s="108">
        <f t="shared" si="36"/>
        <v>0</v>
      </c>
      <c r="AQ53" s="108">
        <f t="shared" si="37"/>
        <v>0</v>
      </c>
      <c r="AR53" s="108">
        <f t="shared" si="38"/>
        <v>0</v>
      </c>
      <c r="AS53" s="108">
        <f t="array" ref="AS53">_xlfn.IFS(S53=0,AL53,S53&lt;0,AL53/-S53,S53&gt;0,AL53/S53)</f>
        <v>0</v>
      </c>
      <c r="AT53" s="103">
        <f t="shared" si="39"/>
        <v>0</v>
      </c>
      <c r="AU53" s="103">
        <f t="shared" si="40"/>
        <v>0</v>
      </c>
      <c r="AV53" s="109"/>
      <c r="AW53" s="104">
        <f t="shared" si="41"/>
        <v>0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29"/>
        <v>0</v>
      </c>
      <c r="F54" s="101">
        <v>0</v>
      </c>
      <c r="G54" s="101">
        <v>0</v>
      </c>
      <c r="H54" s="101">
        <v>0</v>
      </c>
      <c r="I54" s="101">
        <v>218.89</v>
      </c>
      <c r="J54" s="101">
        <f t="shared" si="0"/>
        <v>0</v>
      </c>
      <c r="K54" s="98" t="s">
        <v>142</v>
      </c>
      <c r="L54" s="98">
        <v>0</v>
      </c>
      <c r="M54" s="98">
        <v>0</v>
      </c>
      <c r="N54" s="98">
        <v>0</v>
      </c>
      <c r="O54" s="189">
        <f t="shared" si="30"/>
        <v>0</v>
      </c>
      <c r="P54" s="101">
        <f t="shared" si="31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0</v>
      </c>
      <c r="AJ54" s="102">
        <v>0</v>
      </c>
      <c r="AK54" s="104">
        <f t="shared" si="32"/>
        <v>0</v>
      </c>
      <c r="AL54" s="105">
        <f t="shared" si="33"/>
        <v>0</v>
      </c>
      <c r="AM54" s="106"/>
      <c r="AN54" s="107">
        <f t="shared" si="34"/>
        <v>0</v>
      </c>
      <c r="AO54" s="108">
        <f t="shared" si="35"/>
        <v>218.89</v>
      </c>
      <c r="AP54" s="108">
        <f t="shared" si="36"/>
        <v>0</v>
      </c>
      <c r="AQ54" s="108">
        <f t="shared" si="37"/>
        <v>0</v>
      </c>
      <c r="AR54" s="108">
        <f t="shared" si="38"/>
        <v>0</v>
      </c>
      <c r="AS54" s="108">
        <f t="array" ref="AS54">_xlfn.IFS(S54=0,AL54,S54&lt;0,AL54/-S54,S54&gt;0,AL54/S54)</f>
        <v>0</v>
      </c>
      <c r="AT54" s="103">
        <f t="shared" si="39"/>
        <v>0</v>
      </c>
      <c r="AU54" s="103">
        <f t="shared" si="40"/>
        <v>0</v>
      </c>
      <c r="AV54" s="109"/>
      <c r="AW54" s="104">
        <f t="shared" si="41"/>
        <v>0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29"/>
        <v>0</v>
      </c>
      <c r="F55" s="101">
        <v>0</v>
      </c>
      <c r="G55" s="101">
        <v>0</v>
      </c>
      <c r="H55" s="101">
        <v>0</v>
      </c>
      <c r="I55" s="101">
        <v>218.89</v>
      </c>
      <c r="J55" s="101">
        <f t="shared" si="0"/>
        <v>0</v>
      </c>
      <c r="K55" s="98" t="s">
        <v>142</v>
      </c>
      <c r="L55" s="98">
        <v>0</v>
      </c>
      <c r="M55" s="98">
        <v>0</v>
      </c>
      <c r="N55" s="98">
        <v>0</v>
      </c>
      <c r="O55" s="189">
        <f t="shared" si="30"/>
        <v>0</v>
      </c>
      <c r="P55" s="101">
        <f t="shared" si="31"/>
        <v>0</v>
      </c>
      <c r="Q55" s="102">
        <v>0</v>
      </c>
      <c r="R55" s="102">
        <v>0</v>
      </c>
      <c r="S55" s="101">
        <f t="shared" si="14"/>
        <v>0</v>
      </c>
      <c r="T55" s="102">
        <v>0</v>
      </c>
      <c r="U55" s="102">
        <v>0</v>
      </c>
      <c r="V55" s="101">
        <f t="shared" si="15"/>
        <v>0</v>
      </c>
      <c r="W55" s="102">
        <v>0</v>
      </c>
      <c r="X55" s="102">
        <v>0</v>
      </c>
      <c r="Y55" s="101">
        <f t="shared" si="16"/>
        <v>0</v>
      </c>
      <c r="Z55" s="101">
        <f t="shared" si="17"/>
        <v>0</v>
      </c>
      <c r="AA55" s="103">
        <f t="shared" si="18"/>
        <v>0</v>
      </c>
      <c r="AB55" s="101">
        <f t="shared" si="19"/>
        <v>0</v>
      </c>
      <c r="AC55" s="102">
        <v>0</v>
      </c>
      <c r="AD55" s="103">
        <f t="shared" si="20"/>
        <v>0</v>
      </c>
      <c r="AE55" s="102">
        <v>0</v>
      </c>
      <c r="AF55" s="102">
        <v>0</v>
      </c>
      <c r="AG55" s="102"/>
      <c r="AH55" s="102"/>
      <c r="AI55" s="136">
        <f t="shared" si="21"/>
        <v>0</v>
      </c>
      <c r="AJ55" s="102">
        <v>0</v>
      </c>
      <c r="AK55" s="104">
        <f t="shared" si="32"/>
        <v>0</v>
      </c>
      <c r="AL55" s="105">
        <f t="shared" si="33"/>
        <v>0</v>
      </c>
      <c r="AM55" s="106"/>
      <c r="AN55" s="107">
        <f t="shared" si="34"/>
        <v>0</v>
      </c>
      <c r="AO55" s="108">
        <f t="shared" si="35"/>
        <v>218.89</v>
      </c>
      <c r="AP55" s="108">
        <f t="shared" si="36"/>
        <v>0</v>
      </c>
      <c r="AQ55" s="108">
        <f t="shared" si="37"/>
        <v>0</v>
      </c>
      <c r="AR55" s="108">
        <f t="shared" si="38"/>
        <v>0</v>
      </c>
      <c r="AS55" s="108">
        <f t="array" ref="AS55">_xlfn.IFS(S55=0,AL55,S55&lt;0,AL55/-S55,S55&gt;0,AL55/S55)</f>
        <v>0</v>
      </c>
      <c r="AT55" s="103">
        <f t="shared" si="39"/>
        <v>0</v>
      </c>
      <c r="AU55" s="103">
        <f t="shared" si="40"/>
        <v>0</v>
      </c>
      <c r="AV55" s="109"/>
      <c r="AW55" s="104">
        <f t="shared" si="41"/>
        <v>0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ref="E56" si="42">F56+G56+H56</f>
        <v>0</v>
      </c>
      <c r="F56" s="101">
        <v>0</v>
      </c>
      <c r="G56" s="101">
        <v>0</v>
      </c>
      <c r="H56" s="101">
        <v>0</v>
      </c>
      <c r="I56" s="101">
        <v>188.89</v>
      </c>
      <c r="J56" s="101">
        <f t="shared" si="0"/>
        <v>0</v>
      </c>
      <c r="K56" s="98" t="s">
        <v>142</v>
      </c>
      <c r="L56" s="98">
        <v>0</v>
      </c>
      <c r="M56" s="98">
        <v>0</v>
      </c>
      <c r="N56" s="98">
        <v>0</v>
      </c>
      <c r="O56" s="189">
        <f t="shared" si="30"/>
        <v>0</v>
      </c>
      <c r="P56" s="101">
        <f t="shared" si="31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0</v>
      </c>
      <c r="AJ56" s="102">
        <v>0</v>
      </c>
      <c r="AK56" s="104">
        <f t="shared" si="32"/>
        <v>0</v>
      </c>
      <c r="AL56" s="105">
        <f t="shared" si="33"/>
        <v>0</v>
      </c>
      <c r="AM56" s="106"/>
      <c r="AN56" s="107">
        <f t="shared" si="34"/>
        <v>0</v>
      </c>
      <c r="AO56" s="108">
        <f t="shared" si="35"/>
        <v>188.89</v>
      </c>
      <c r="AP56" s="108">
        <f t="shared" si="36"/>
        <v>0</v>
      </c>
      <c r="AQ56" s="108">
        <f t="shared" si="37"/>
        <v>0</v>
      </c>
      <c r="AR56" s="108">
        <f t="shared" si="38"/>
        <v>0</v>
      </c>
      <c r="AS56" s="108">
        <f t="array" ref="AS56">_xlfn.IFS(S56=0,AL56,S56&lt;0,AL56/-S56,S56&gt;0,AL56/S56)</f>
        <v>0</v>
      </c>
      <c r="AT56" s="103">
        <f t="shared" si="39"/>
        <v>0</v>
      </c>
      <c r="AU56" s="103">
        <f t="shared" si="40"/>
        <v>0</v>
      </c>
      <c r="AV56" s="109"/>
      <c r="AW56" s="104">
        <f t="shared" si="41"/>
        <v>0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3">AVERAGE(AN3:AN56)</f>
        <v>862.31375303092273</v>
      </c>
      <c r="AO57" s="122">
        <f t="shared" si="43"/>
        <v>160.80574074074084</v>
      </c>
      <c r="AP57" s="122">
        <f t="shared" si="43"/>
        <v>332.5346100293354</v>
      </c>
      <c r="AQ57" s="122">
        <f t="shared" si="43"/>
        <v>109.15625841620397</v>
      </c>
      <c r="AR57" s="122">
        <f t="shared" si="43"/>
        <v>95.025950120089334</v>
      </c>
      <c r="AS57" s="122">
        <f t="shared" si="43"/>
        <v>213.20218471865488</v>
      </c>
      <c r="AT57" s="123">
        <f t="shared" si="43"/>
        <v>0.17387100649439868</v>
      </c>
      <c r="AU57" s="122">
        <f t="shared" si="43"/>
        <v>1.5995487463229037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6228</v>
      </c>
      <c r="F58" s="127">
        <f>SUM(F3:F56)</f>
        <v>1232</v>
      </c>
      <c r="G58" s="127">
        <f>SUM(G3:G56)</f>
        <v>287</v>
      </c>
      <c r="H58" s="127">
        <f>SUM(H3:H56)</f>
        <v>4709</v>
      </c>
      <c r="I58" s="127"/>
      <c r="J58" s="127">
        <f>SUM(J3:J56)</f>
        <v>813895.48000000033</v>
      </c>
      <c r="K58" s="127"/>
      <c r="L58" s="127">
        <f>SUM(L3:L56)</f>
        <v>1912</v>
      </c>
      <c r="M58" s="127"/>
      <c r="N58" s="127"/>
      <c r="O58" s="127"/>
      <c r="P58" s="127"/>
      <c r="Q58" s="127">
        <f t="shared" ref="Q58:AC58" si="44">SUM(Q3:Q56)</f>
        <v>947</v>
      </c>
      <c r="R58" s="127">
        <f t="shared" si="44"/>
        <v>-22</v>
      </c>
      <c r="S58" s="127">
        <f t="shared" si="44"/>
        <v>925</v>
      </c>
      <c r="T58" s="127">
        <f t="shared" si="44"/>
        <v>770335.74000000011</v>
      </c>
      <c r="U58" s="127">
        <f t="shared" si="44"/>
        <v>-17585.11</v>
      </c>
      <c r="V58" s="127">
        <f t="shared" si="44"/>
        <v>752750.63000000024</v>
      </c>
      <c r="W58" s="127">
        <f t="shared" si="44"/>
        <v>1160661.75</v>
      </c>
      <c r="X58" s="127">
        <f t="shared" si="44"/>
        <v>-26564.080000000002</v>
      </c>
      <c r="Y58" s="127">
        <f t="shared" si="44"/>
        <v>1134097.6699999997</v>
      </c>
      <c r="Z58" s="127">
        <f t="shared" si="44"/>
        <v>1456978.7399999998</v>
      </c>
      <c r="AA58" s="128">
        <f t="shared" si="44"/>
        <v>0.99414434540956598</v>
      </c>
      <c r="AB58" s="129">
        <f t="shared" si="44"/>
        <v>122764.06000000001</v>
      </c>
      <c r="AC58" s="129">
        <f t="shared" si="44"/>
        <v>428981.73999999993</v>
      </c>
      <c r="AD58" s="128">
        <f>AC58/Y58</f>
        <v>0.37825819710924902</v>
      </c>
      <c r="AE58" s="127">
        <f t="shared" ref="AE58:AL58" si="45">SUM(AE3:AE56)</f>
        <v>116519.86999999998</v>
      </c>
      <c r="AF58" s="127">
        <f t="shared" si="45"/>
        <v>121051</v>
      </c>
      <c r="AG58" s="127">
        <f t="shared" si="45"/>
        <v>0</v>
      </c>
      <c r="AH58" s="127">
        <f t="shared" si="45"/>
        <v>0</v>
      </c>
      <c r="AI58" s="127">
        <f t="shared" si="45"/>
        <v>2973.3315121951227</v>
      </c>
      <c r="AJ58" s="127">
        <f t="shared" si="45"/>
        <v>0</v>
      </c>
      <c r="AK58" s="127">
        <f t="shared" si="45"/>
        <v>7527.5063</v>
      </c>
      <c r="AL58" s="127">
        <f t="shared" si="45"/>
        <v>334280.16218780493</v>
      </c>
      <c r="AM58" s="130"/>
      <c r="AN58" s="127"/>
      <c r="AO58" s="127"/>
      <c r="AP58" s="127"/>
      <c r="AQ58" s="127"/>
      <c r="AR58" s="127">
        <f>(AF58+AG58)/Q58</f>
        <v>127.82576557550158</v>
      </c>
      <c r="AS58" s="127"/>
      <c r="AT58" s="127"/>
      <c r="AU58" s="127"/>
      <c r="AV58" s="131"/>
      <c r="AW58" s="127">
        <f>SUM(AW3:AW6)</f>
        <v>1427965.0892575961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326"/>
      <c r="AG59" s="327"/>
      <c r="AH59" s="322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6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47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48">L60/7</f>
        <v>0</v>
      </c>
      <c r="P60" s="101">
        <f t="shared" ref="P60:P66" si="49">S60/7</f>
        <v>0</v>
      </c>
      <c r="Q60" s="102">
        <v>0</v>
      </c>
      <c r="R60" s="102">
        <v>0</v>
      </c>
      <c r="S60" s="101">
        <f t="shared" ref="S60" si="50">Q60+R60</f>
        <v>0</v>
      </c>
      <c r="T60" s="102">
        <v>0</v>
      </c>
      <c r="U60" s="102">
        <v>0</v>
      </c>
      <c r="V60" s="101">
        <f t="shared" ref="V60" si="51">T60+U60</f>
        <v>0</v>
      </c>
      <c r="W60" s="102">
        <v>0</v>
      </c>
      <c r="X60" s="102">
        <v>0</v>
      </c>
      <c r="Y60" s="101">
        <f t="shared" ref="Y60" si="52">W60+X60</f>
        <v>0</v>
      </c>
      <c r="Z60" s="101">
        <f t="shared" ref="Z60" si="53">L60*M60*N60/100</f>
        <v>0</v>
      </c>
      <c r="AA60" s="103">
        <f t="shared" ref="AA60" si="54">Y60/$Y$70</f>
        <v>0</v>
      </c>
      <c r="AB60" s="101">
        <f t="shared" ref="AB60" si="55">S60*I60</f>
        <v>0</v>
      </c>
      <c r="AC60" s="102">
        <v>0</v>
      </c>
      <c r="AD60" s="103">
        <f t="shared" ref="AD60" si="56">IF(Y60=0,0,AC60/Y60)</f>
        <v>0</v>
      </c>
      <c r="AE60" s="102">
        <v>0</v>
      </c>
      <c r="AF60" s="102">
        <v>0</v>
      </c>
      <c r="AG60" s="102"/>
      <c r="AH60" s="102"/>
      <c r="AI60" s="136">
        <f t="shared" ref="AI60" si="57">IFERROR($AI$70*H60/$H$70,0)</f>
        <v>0</v>
      </c>
      <c r="AJ60" s="102">
        <v>1326.08</v>
      </c>
      <c r="AK60" s="104">
        <f t="shared" ref="AK60:AK66" si="58">V60*1%</f>
        <v>0</v>
      </c>
      <c r="AL60" s="105">
        <f t="shared" ref="AL60:AL66" si="59">Y60-AB60-AC60-AE60-AF60-AG60-AH60-AI60-AK60-AJ60</f>
        <v>-1326.08</v>
      </c>
      <c r="AM60" s="106"/>
      <c r="AN60" s="107">
        <f t="shared" ref="AN60:AN66" si="60">IF(S60=0,0,Y60/S60)</f>
        <v>0</v>
      </c>
      <c r="AO60" s="108">
        <f t="shared" ref="AO60:AO66" si="61">I60</f>
        <v>533.55999999999995</v>
      </c>
      <c r="AP60" s="108">
        <f t="shared" ref="AP60:AP66" si="62">IF(S60=0,0,AC60/S60)</f>
        <v>0</v>
      </c>
      <c r="AQ60" s="108">
        <f t="shared" ref="AQ60:AQ66" si="63">IF(Q60=0,AE60/1,AE60/Q60)</f>
        <v>0</v>
      </c>
      <c r="AR60" s="108">
        <f t="shared" ref="AR60:AR66" si="64">IF(Q60=0,0,(AF60+AG60)/Q60)</f>
        <v>0</v>
      </c>
      <c r="AS60" s="108">
        <f t="array" ref="AS60">_xlfn.IFS(S60=0,AL60,S60&lt;0,AL60/-S60,S60&gt;0,AL60/S60)</f>
        <v>-1326.08</v>
      </c>
      <c r="AT60" s="103">
        <f t="shared" ref="AT60:AT66" si="65">IF(AN60=0,0,AS60/AN60)</f>
        <v>0</v>
      </c>
      <c r="AU60" s="103">
        <f t="shared" ref="AU60:AU66" si="66">IF(AO60=0,0,AS60/AO60)</f>
        <v>-2.4853437289152112</v>
      </c>
      <c r="AV60" s="109"/>
      <c r="AW60" s="104">
        <f t="shared" ref="AW60:AW66" si="67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6"/>
        <v>2</v>
      </c>
      <c r="F61" s="101" t="s">
        <v>142</v>
      </c>
      <c r="G61" s="101">
        <v>1</v>
      </c>
      <c r="H61" s="101">
        <v>1</v>
      </c>
      <c r="I61" s="101">
        <v>533.55999999999995</v>
      </c>
      <c r="J61" s="101">
        <f t="shared" si="47"/>
        <v>1067.1199999999999</v>
      </c>
      <c r="K61" s="98">
        <v>999</v>
      </c>
      <c r="L61" s="98">
        <v>1</v>
      </c>
      <c r="M61" s="98">
        <v>3040</v>
      </c>
      <c r="N61" s="98">
        <v>0</v>
      </c>
      <c r="O61" s="101">
        <f t="shared" si="48"/>
        <v>0.14285714285714285</v>
      </c>
      <c r="P61" s="101">
        <f t="shared" si="49"/>
        <v>0.14285714285714285</v>
      </c>
      <c r="Q61" s="102">
        <v>1</v>
      </c>
      <c r="R61" s="102">
        <v>0</v>
      </c>
      <c r="S61" s="101">
        <f t="shared" ref="S61:S66" si="68">Q61+R61</f>
        <v>1</v>
      </c>
      <c r="T61" s="102">
        <v>2082</v>
      </c>
      <c r="U61" s="102">
        <v>0</v>
      </c>
      <c r="V61" s="101">
        <f t="shared" ref="V61:V66" si="69">T61+U61</f>
        <v>2082</v>
      </c>
      <c r="W61" s="102">
        <v>3040</v>
      </c>
      <c r="X61" s="102">
        <v>0</v>
      </c>
      <c r="Y61" s="101">
        <f t="shared" ref="Y61:Y66" si="70">W61+X61</f>
        <v>3040</v>
      </c>
      <c r="Z61" s="101">
        <f t="shared" ref="Z61:Z66" si="71">L61*M61*N61/100</f>
        <v>0</v>
      </c>
      <c r="AA61" s="103">
        <f t="shared" ref="AA61:AA66" si="72">Y61/$Y$70</f>
        <v>2.6648487956465704E-3</v>
      </c>
      <c r="AB61" s="101">
        <f t="shared" ref="AB61:AB66" si="73">S61*I61</f>
        <v>533.55999999999995</v>
      </c>
      <c r="AC61" s="102">
        <v>1356.73</v>
      </c>
      <c r="AD61" s="103">
        <f t="shared" ref="AD61:AD66" si="74">IF(Y61=0,0,AC61/Y61)</f>
        <v>0.44629276315789473</v>
      </c>
      <c r="AE61" s="102">
        <v>778.2700000000001</v>
      </c>
      <c r="AF61" s="102">
        <v>0</v>
      </c>
      <c r="AG61" s="102"/>
      <c r="AH61" s="102"/>
      <c r="AI61" s="136">
        <f t="shared" ref="AI61:AI66" si="75">IFERROR($AI$70*H61/$H$70,0)</f>
        <v>0.63141463414634147</v>
      </c>
      <c r="AJ61" s="102">
        <v>0</v>
      </c>
      <c r="AK61" s="104">
        <f t="shared" si="58"/>
        <v>20.82</v>
      </c>
      <c r="AL61" s="105">
        <f t="shared" si="59"/>
        <v>349.98858536585362</v>
      </c>
      <c r="AM61" s="106"/>
      <c r="AN61" s="107">
        <f t="shared" si="60"/>
        <v>3040</v>
      </c>
      <c r="AO61" s="108">
        <f t="shared" si="61"/>
        <v>533.55999999999995</v>
      </c>
      <c r="AP61" s="108">
        <f t="shared" si="62"/>
        <v>1356.73</v>
      </c>
      <c r="AQ61" s="108">
        <f t="shared" si="63"/>
        <v>778.2700000000001</v>
      </c>
      <c r="AR61" s="108">
        <f t="shared" si="64"/>
        <v>0</v>
      </c>
      <c r="AS61" s="108">
        <f t="array" ref="AS61">_xlfn.IFS(S61=0,AL61,S61&lt;0,AL61/-S61,S61&gt;0,AL61/S61)</f>
        <v>349.98858536585362</v>
      </c>
      <c r="AT61" s="103">
        <f t="shared" si="65"/>
        <v>0.11512782413350447</v>
      </c>
      <c r="AU61" s="103">
        <f t="shared" si="66"/>
        <v>0.65594981888794823</v>
      </c>
      <c r="AV61" s="109"/>
      <c r="AW61" s="104">
        <f t="shared" si="67"/>
        <v>699.97717073170725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6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47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48"/>
        <v>0</v>
      </c>
      <c r="P62" s="101">
        <f t="shared" si="49"/>
        <v>0</v>
      </c>
      <c r="Q62" s="102">
        <v>0</v>
      </c>
      <c r="R62" s="102">
        <v>0</v>
      </c>
      <c r="S62" s="101">
        <f t="shared" si="68"/>
        <v>0</v>
      </c>
      <c r="T62" s="102">
        <v>0</v>
      </c>
      <c r="U62" s="102">
        <v>0</v>
      </c>
      <c r="V62" s="101">
        <f t="shared" si="69"/>
        <v>0</v>
      </c>
      <c r="W62" s="102">
        <v>0</v>
      </c>
      <c r="X62" s="102">
        <v>0</v>
      </c>
      <c r="Y62" s="101">
        <f t="shared" si="70"/>
        <v>0</v>
      </c>
      <c r="Z62" s="101">
        <f t="shared" si="71"/>
        <v>0</v>
      </c>
      <c r="AA62" s="103">
        <f t="shared" si="72"/>
        <v>0</v>
      </c>
      <c r="AB62" s="101">
        <f t="shared" si="73"/>
        <v>0</v>
      </c>
      <c r="AC62" s="102">
        <v>0</v>
      </c>
      <c r="AD62" s="103">
        <f t="shared" si="74"/>
        <v>0</v>
      </c>
      <c r="AE62" s="102">
        <v>0</v>
      </c>
      <c r="AF62" s="102">
        <v>0</v>
      </c>
      <c r="AG62" s="102"/>
      <c r="AH62" s="102"/>
      <c r="AI62" s="136">
        <f t="shared" si="75"/>
        <v>0</v>
      </c>
      <c r="AJ62" s="102">
        <v>1523.2</v>
      </c>
      <c r="AK62" s="104">
        <f t="shared" si="58"/>
        <v>0</v>
      </c>
      <c r="AL62" s="105">
        <f t="shared" si="59"/>
        <v>-1523.2</v>
      </c>
      <c r="AM62" s="106"/>
      <c r="AN62" s="107">
        <f t="shared" si="60"/>
        <v>0</v>
      </c>
      <c r="AO62" s="108">
        <f t="shared" si="61"/>
        <v>533.55999999999995</v>
      </c>
      <c r="AP62" s="108">
        <f t="shared" si="62"/>
        <v>0</v>
      </c>
      <c r="AQ62" s="108">
        <f t="shared" si="63"/>
        <v>0</v>
      </c>
      <c r="AR62" s="108">
        <f t="shared" si="64"/>
        <v>0</v>
      </c>
      <c r="AS62" s="108">
        <f t="array" ref="AS62">_xlfn.IFS(S62=0,AL62,S62&lt;0,AL62/-S62,S62&gt;0,AL62/S62)</f>
        <v>-1523.2</v>
      </c>
      <c r="AT62" s="103">
        <f t="shared" si="65"/>
        <v>0</v>
      </c>
      <c r="AU62" s="103">
        <f t="shared" si="66"/>
        <v>-2.8547867156458508</v>
      </c>
      <c r="AV62" s="109"/>
      <c r="AW62" s="104">
        <f t="shared" si="67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6"/>
        <v>1</v>
      </c>
      <c r="F63" s="101" t="s">
        <v>142</v>
      </c>
      <c r="G63" s="101" t="s">
        <v>142</v>
      </c>
      <c r="H63" s="101">
        <v>1</v>
      </c>
      <c r="I63" s="101">
        <v>326.89</v>
      </c>
      <c r="J63" s="101">
        <f t="shared" si="47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48"/>
        <v>0</v>
      </c>
      <c r="P63" s="101">
        <f t="shared" si="49"/>
        <v>0</v>
      </c>
      <c r="Q63" s="102">
        <v>0</v>
      </c>
      <c r="R63" s="102">
        <v>0</v>
      </c>
      <c r="S63" s="101">
        <f t="shared" si="68"/>
        <v>0</v>
      </c>
      <c r="T63" s="102">
        <v>0</v>
      </c>
      <c r="U63" s="102">
        <v>0</v>
      </c>
      <c r="V63" s="101">
        <f t="shared" si="69"/>
        <v>0</v>
      </c>
      <c r="W63" s="102">
        <v>0</v>
      </c>
      <c r="X63" s="102">
        <v>0</v>
      </c>
      <c r="Y63" s="101">
        <f t="shared" si="70"/>
        <v>0</v>
      </c>
      <c r="Z63" s="101">
        <f t="shared" si="71"/>
        <v>0</v>
      </c>
      <c r="AA63" s="103">
        <f t="shared" si="72"/>
        <v>0</v>
      </c>
      <c r="AB63" s="101">
        <f t="shared" si="73"/>
        <v>0</v>
      </c>
      <c r="AC63" s="102">
        <v>0</v>
      </c>
      <c r="AD63" s="103">
        <f t="shared" si="74"/>
        <v>0</v>
      </c>
      <c r="AE63" s="102">
        <v>0</v>
      </c>
      <c r="AF63" s="102">
        <v>0</v>
      </c>
      <c r="AG63" s="102"/>
      <c r="AH63" s="102"/>
      <c r="AI63" s="136">
        <f t="shared" si="75"/>
        <v>0.63141463414634147</v>
      </c>
      <c r="AJ63" s="102">
        <v>0</v>
      </c>
      <c r="AK63" s="104">
        <f t="shared" si="58"/>
        <v>0</v>
      </c>
      <c r="AL63" s="105">
        <f t="shared" si="59"/>
        <v>-0.63141463414634147</v>
      </c>
      <c r="AM63" s="106"/>
      <c r="AN63" s="107">
        <f t="shared" si="60"/>
        <v>0</v>
      </c>
      <c r="AO63" s="108">
        <f t="shared" si="61"/>
        <v>326.89</v>
      </c>
      <c r="AP63" s="108">
        <f t="shared" si="62"/>
        <v>0</v>
      </c>
      <c r="AQ63" s="108">
        <f t="shared" si="63"/>
        <v>0</v>
      </c>
      <c r="AR63" s="108">
        <f t="shared" si="64"/>
        <v>0</v>
      </c>
      <c r="AS63" s="108">
        <f t="array" ref="AS63">_xlfn.IFS(S63=0,AL63,S63&lt;0,AL63/-S63,S63&gt;0,AL63/S63)</f>
        <v>-0.63141463414634147</v>
      </c>
      <c r="AT63" s="103">
        <f t="shared" si="65"/>
        <v>0</v>
      </c>
      <c r="AU63" s="103">
        <f t="shared" si="66"/>
        <v>-1.9315813703274542E-3</v>
      </c>
      <c r="AV63" s="109"/>
      <c r="AW63" s="104">
        <f t="shared" si="67"/>
        <v>-0.63141463414634147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6"/>
        <v>8</v>
      </c>
      <c r="F64" s="101">
        <v>4</v>
      </c>
      <c r="G64" s="101">
        <v>1</v>
      </c>
      <c r="H64" s="101">
        <v>3</v>
      </c>
      <c r="I64" s="101">
        <v>326.89</v>
      </c>
      <c r="J64" s="101">
        <f t="shared" si="47"/>
        <v>2615.12</v>
      </c>
      <c r="K64" s="98">
        <v>6</v>
      </c>
      <c r="L64" s="98">
        <v>1</v>
      </c>
      <c r="M64" s="98">
        <v>1764</v>
      </c>
      <c r="N64" s="98">
        <v>0</v>
      </c>
      <c r="O64" s="101">
        <f t="shared" si="48"/>
        <v>0.14285714285714285</v>
      </c>
      <c r="P64" s="101">
        <f t="shared" si="49"/>
        <v>0.14285714285714285</v>
      </c>
      <c r="Q64" s="102">
        <v>1</v>
      </c>
      <c r="R64" s="102">
        <v>0</v>
      </c>
      <c r="S64" s="101">
        <f t="shared" si="68"/>
        <v>1</v>
      </c>
      <c r="T64" s="102">
        <v>1285</v>
      </c>
      <c r="U64" s="102">
        <v>0</v>
      </c>
      <c r="V64" s="101">
        <f t="shared" si="69"/>
        <v>1285</v>
      </c>
      <c r="W64" s="102">
        <v>1890</v>
      </c>
      <c r="X64" s="102">
        <v>0</v>
      </c>
      <c r="Y64" s="101">
        <f t="shared" si="70"/>
        <v>1890</v>
      </c>
      <c r="Z64" s="101">
        <f t="shared" si="71"/>
        <v>0</v>
      </c>
      <c r="AA64" s="103">
        <f t="shared" si="72"/>
        <v>1.656764547293427E-3</v>
      </c>
      <c r="AB64" s="101">
        <f t="shared" si="73"/>
        <v>326.89</v>
      </c>
      <c r="AC64" s="102">
        <v>836.09999999999991</v>
      </c>
      <c r="AD64" s="103">
        <f t="shared" si="74"/>
        <v>0.44238095238095232</v>
      </c>
      <c r="AE64" s="102">
        <v>1138.97</v>
      </c>
      <c r="AF64" s="102">
        <v>0</v>
      </c>
      <c r="AG64" s="102"/>
      <c r="AH64" s="102"/>
      <c r="AI64" s="136">
        <f t="shared" si="75"/>
        <v>1.8942439024390245</v>
      </c>
      <c r="AJ64" s="102">
        <v>0</v>
      </c>
      <c r="AK64" s="104">
        <f t="shared" si="58"/>
        <v>12.85</v>
      </c>
      <c r="AL64" s="105">
        <f t="shared" si="59"/>
        <v>-426.70424390243886</v>
      </c>
      <c r="AM64" s="106"/>
      <c r="AN64" s="107">
        <f t="shared" si="60"/>
        <v>1890</v>
      </c>
      <c r="AO64" s="108">
        <f t="shared" si="61"/>
        <v>326.89</v>
      </c>
      <c r="AP64" s="108">
        <f t="shared" si="62"/>
        <v>836.09999999999991</v>
      </c>
      <c r="AQ64" s="108">
        <f t="shared" si="63"/>
        <v>1138.97</v>
      </c>
      <c r="AR64" s="108">
        <f t="shared" si="64"/>
        <v>0</v>
      </c>
      <c r="AS64" s="108">
        <f t="array" ref="AS64">_xlfn.IFS(S64=0,AL64,S64&lt;0,AL64/-S64,S64&gt;0,AL64/S64)</f>
        <v>-426.70424390243886</v>
      </c>
      <c r="AT64" s="103">
        <f t="shared" si="65"/>
        <v>-0.22576944121822162</v>
      </c>
      <c r="AU64" s="103">
        <f t="shared" si="66"/>
        <v>-1.3053450515538525</v>
      </c>
      <c r="AV64" s="109"/>
      <c r="AW64" s="104">
        <f t="shared" si="67"/>
        <v>-3413.6339512195109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6"/>
        <v>3</v>
      </c>
      <c r="F65" s="101">
        <v>3</v>
      </c>
      <c r="G65" s="101" t="s">
        <v>142</v>
      </c>
      <c r="H65" s="101" t="s">
        <v>142</v>
      </c>
      <c r="I65" s="101">
        <v>326.89</v>
      </c>
      <c r="J65" s="101">
        <f t="shared" si="47"/>
        <v>980.67</v>
      </c>
      <c r="K65" s="98">
        <v>3</v>
      </c>
      <c r="L65" s="98">
        <v>2</v>
      </c>
      <c r="M65" s="98">
        <v>1750</v>
      </c>
      <c r="N65" s="98">
        <v>0</v>
      </c>
      <c r="O65" s="101">
        <f t="shared" si="48"/>
        <v>0.2857142857142857</v>
      </c>
      <c r="P65" s="101">
        <f t="shared" si="49"/>
        <v>0.14285714285714285</v>
      </c>
      <c r="Q65" s="102">
        <v>1</v>
      </c>
      <c r="R65" s="102">
        <v>0</v>
      </c>
      <c r="S65" s="101">
        <f t="shared" si="68"/>
        <v>1</v>
      </c>
      <c r="T65" s="102">
        <v>1101</v>
      </c>
      <c r="U65" s="102">
        <v>0</v>
      </c>
      <c r="V65" s="101">
        <f t="shared" si="69"/>
        <v>1101</v>
      </c>
      <c r="W65" s="102">
        <v>1750</v>
      </c>
      <c r="X65" s="102">
        <v>0</v>
      </c>
      <c r="Y65" s="101">
        <f t="shared" si="70"/>
        <v>1750</v>
      </c>
      <c r="Z65" s="101">
        <f t="shared" si="71"/>
        <v>0</v>
      </c>
      <c r="AA65" s="103">
        <f t="shared" si="72"/>
        <v>1.5340412474939139E-3</v>
      </c>
      <c r="AB65" s="101">
        <f t="shared" si="73"/>
        <v>326.89</v>
      </c>
      <c r="AC65" s="102">
        <v>760.32</v>
      </c>
      <c r="AD65" s="103">
        <f t="shared" si="74"/>
        <v>0.43446857142857148</v>
      </c>
      <c r="AE65" s="102">
        <v>347.64</v>
      </c>
      <c r="AF65" s="102">
        <v>0</v>
      </c>
      <c r="AG65" s="102"/>
      <c r="AH65" s="102"/>
      <c r="AI65" s="136">
        <f t="shared" si="75"/>
        <v>0</v>
      </c>
      <c r="AJ65" s="102">
        <v>0</v>
      </c>
      <c r="AK65" s="104">
        <f t="shared" si="58"/>
        <v>11.01</v>
      </c>
      <c r="AL65" s="105">
        <f t="shared" si="59"/>
        <v>304.1400000000001</v>
      </c>
      <c r="AM65" s="106"/>
      <c r="AN65" s="107">
        <f t="shared" si="60"/>
        <v>1750</v>
      </c>
      <c r="AO65" s="108">
        <f t="shared" si="61"/>
        <v>326.89</v>
      </c>
      <c r="AP65" s="108">
        <f t="shared" si="62"/>
        <v>760.32</v>
      </c>
      <c r="AQ65" s="108">
        <f t="shared" si="63"/>
        <v>347.64</v>
      </c>
      <c r="AR65" s="108">
        <f t="shared" si="64"/>
        <v>0</v>
      </c>
      <c r="AS65" s="108">
        <f t="array" ref="AS65">_xlfn.IFS(S65=0,AL65,S65&lt;0,AL65/-S65,S65&gt;0,AL65/S65)</f>
        <v>304.1400000000001</v>
      </c>
      <c r="AT65" s="103">
        <f t="shared" si="65"/>
        <v>0.17379428571428576</v>
      </c>
      <c r="AU65" s="103">
        <f t="shared" si="66"/>
        <v>0.93040472330141677</v>
      </c>
      <c r="AV65" s="109"/>
      <c r="AW65" s="104">
        <f t="shared" si="67"/>
        <v>912.4200000000003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6"/>
        <v>1</v>
      </c>
      <c r="F66" s="101" t="s">
        <v>142</v>
      </c>
      <c r="G66" s="101" t="s">
        <v>142</v>
      </c>
      <c r="H66" s="101">
        <v>1</v>
      </c>
      <c r="I66" s="101">
        <v>326.89</v>
      </c>
      <c r="J66" s="101">
        <f t="shared" si="47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48"/>
        <v>0</v>
      </c>
      <c r="P66" s="101">
        <f t="shared" si="49"/>
        <v>0</v>
      </c>
      <c r="Q66" s="102">
        <v>0</v>
      </c>
      <c r="R66" s="102">
        <v>0</v>
      </c>
      <c r="S66" s="101">
        <f t="shared" si="68"/>
        <v>0</v>
      </c>
      <c r="T66" s="102">
        <v>0</v>
      </c>
      <c r="U66" s="102">
        <v>0</v>
      </c>
      <c r="V66" s="101">
        <f t="shared" si="69"/>
        <v>0</v>
      </c>
      <c r="W66" s="102">
        <v>0</v>
      </c>
      <c r="X66" s="102">
        <v>0</v>
      </c>
      <c r="Y66" s="101">
        <f t="shared" si="70"/>
        <v>0</v>
      </c>
      <c r="Z66" s="101">
        <f t="shared" si="71"/>
        <v>0</v>
      </c>
      <c r="AA66" s="103">
        <f t="shared" si="72"/>
        <v>0</v>
      </c>
      <c r="AB66" s="101">
        <f t="shared" si="73"/>
        <v>0</v>
      </c>
      <c r="AC66" s="102">
        <v>0</v>
      </c>
      <c r="AD66" s="103">
        <f t="shared" si="74"/>
        <v>0</v>
      </c>
      <c r="AE66" s="102">
        <v>194.87</v>
      </c>
      <c r="AF66" s="102">
        <v>0</v>
      </c>
      <c r="AG66" s="102"/>
      <c r="AH66" s="102"/>
      <c r="AI66" s="136">
        <f t="shared" si="75"/>
        <v>0.63141463414634147</v>
      </c>
      <c r="AJ66" s="102">
        <v>896</v>
      </c>
      <c r="AK66" s="104">
        <f t="shared" si="58"/>
        <v>0</v>
      </c>
      <c r="AL66" s="105">
        <f t="shared" si="59"/>
        <v>-1091.5014146341464</v>
      </c>
      <c r="AM66" s="106"/>
      <c r="AN66" s="107">
        <f t="shared" si="60"/>
        <v>0</v>
      </c>
      <c r="AO66" s="108">
        <f t="shared" si="61"/>
        <v>326.89</v>
      </c>
      <c r="AP66" s="108">
        <f t="shared" si="62"/>
        <v>0</v>
      </c>
      <c r="AQ66" s="108">
        <f t="shared" si="63"/>
        <v>194.87</v>
      </c>
      <c r="AR66" s="108">
        <f t="shared" si="64"/>
        <v>0</v>
      </c>
      <c r="AS66" s="108">
        <f t="array" ref="AS66">_xlfn.IFS(S66=0,AL66,S66&lt;0,AL66/-S66,S66&gt;0,AL66/S66)</f>
        <v>-1091.5014146341464</v>
      </c>
      <c r="AT66" s="103">
        <f t="shared" si="65"/>
        <v>0</v>
      </c>
      <c r="AU66" s="103">
        <f t="shared" si="66"/>
        <v>-3.3390480425652251</v>
      </c>
      <c r="AV66" s="109"/>
      <c r="AW66" s="104">
        <f t="shared" si="67"/>
        <v>-1091.5014146341464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76">AVERAGE(AN60:AN66)</f>
        <v>954.28571428571433</v>
      </c>
      <c r="AO67" s="145">
        <f t="shared" si="76"/>
        <v>415.46285714285705</v>
      </c>
      <c r="AP67" s="145">
        <f t="shared" si="76"/>
        <v>421.87857142857143</v>
      </c>
      <c r="AQ67" s="145">
        <f t="shared" si="76"/>
        <v>351.39285714285717</v>
      </c>
      <c r="AR67" s="145">
        <f t="shared" si="76"/>
        <v>0</v>
      </c>
      <c r="AS67" s="145">
        <f t="shared" si="76"/>
        <v>-530.56978397212538</v>
      </c>
      <c r="AT67" s="146">
        <f t="shared" si="76"/>
        <v>9.0218098042240871E-3</v>
      </c>
      <c r="AU67" s="146">
        <f t="shared" si="76"/>
        <v>-1.2000143682658719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7</v>
      </c>
      <c r="G68" s="149">
        <f>SUM(G60:G66)</f>
        <v>2</v>
      </c>
      <c r="H68" s="149">
        <f>SUM(H60:H66)</f>
        <v>6</v>
      </c>
      <c r="I68" s="149"/>
      <c r="J68" s="149">
        <f>SUM(J60:J66)</f>
        <v>5316.69</v>
      </c>
      <c r="K68" s="149"/>
      <c r="L68" s="149">
        <f>SUM(L60:L66)</f>
        <v>4</v>
      </c>
      <c r="M68" s="149"/>
      <c r="N68" s="149"/>
      <c r="O68" s="149"/>
      <c r="P68" s="149"/>
      <c r="Q68" s="149">
        <f t="shared" ref="Q68:AC68" si="77">SUM(Q60:Q66)</f>
        <v>3</v>
      </c>
      <c r="R68" s="149">
        <f t="shared" si="77"/>
        <v>0</v>
      </c>
      <c r="S68" s="149">
        <f t="shared" si="77"/>
        <v>3</v>
      </c>
      <c r="T68" s="149">
        <f t="shared" si="77"/>
        <v>4468</v>
      </c>
      <c r="U68" s="149">
        <f t="shared" si="77"/>
        <v>0</v>
      </c>
      <c r="V68" s="149">
        <f t="shared" si="77"/>
        <v>4468</v>
      </c>
      <c r="W68" s="149">
        <f t="shared" si="77"/>
        <v>6680</v>
      </c>
      <c r="X68" s="149">
        <f t="shared" si="77"/>
        <v>0</v>
      </c>
      <c r="Y68" s="149">
        <f t="shared" si="77"/>
        <v>6680</v>
      </c>
      <c r="Z68" s="149">
        <f t="shared" si="77"/>
        <v>0</v>
      </c>
      <c r="AA68" s="150">
        <f t="shared" si="77"/>
        <v>5.8556545904339119E-3</v>
      </c>
      <c r="AB68" s="151">
        <f t="shared" si="77"/>
        <v>1187.3399999999999</v>
      </c>
      <c r="AC68" s="149">
        <f t="shared" si="77"/>
        <v>2953.15</v>
      </c>
      <c r="AD68" s="150">
        <f>AC68/Y68</f>
        <v>0.4420883233532934</v>
      </c>
      <c r="AE68" s="149">
        <f t="shared" ref="AE68:AL68" si="78">SUM(AE60:AE66)</f>
        <v>2459.75</v>
      </c>
      <c r="AF68" s="149">
        <f t="shared" si="78"/>
        <v>0</v>
      </c>
      <c r="AG68" s="149">
        <f t="shared" si="78"/>
        <v>0</v>
      </c>
      <c r="AH68" s="149">
        <f t="shared" si="78"/>
        <v>0</v>
      </c>
      <c r="AI68" s="152">
        <f t="shared" si="78"/>
        <v>3.788487804878049</v>
      </c>
      <c r="AJ68" s="149">
        <f t="shared" si="78"/>
        <v>3745.2799999999997</v>
      </c>
      <c r="AK68" s="149">
        <f t="shared" si="78"/>
        <v>44.68</v>
      </c>
      <c r="AL68" s="149">
        <f t="shared" si="78"/>
        <v>-3713.9884878048779</v>
      </c>
      <c r="AM68" s="153"/>
      <c r="AN68" s="149"/>
      <c r="AO68" s="149"/>
      <c r="AP68" s="149"/>
      <c r="AQ68" s="149"/>
      <c r="AR68" s="149">
        <f>(AF68+AG68)/Q68</f>
        <v>0</v>
      </c>
      <c r="AS68" s="149"/>
      <c r="AT68" s="149"/>
      <c r="AU68" s="149"/>
      <c r="AV68" s="154"/>
      <c r="AW68" s="149">
        <f>SUM(AW60:AW66)</f>
        <v>-2893.369609756096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323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9">E58+E68</f>
        <v>6243</v>
      </c>
      <c r="F70" s="172">
        <f t="shared" si="79"/>
        <v>1239</v>
      </c>
      <c r="G70" s="172">
        <f t="shared" si="79"/>
        <v>289</v>
      </c>
      <c r="H70" s="172">
        <f t="shared" si="79"/>
        <v>4715</v>
      </c>
      <c r="I70" s="172">
        <f t="shared" si="79"/>
        <v>0</v>
      </c>
      <c r="J70" s="172">
        <f t="shared" si="79"/>
        <v>819212.17000000027</v>
      </c>
      <c r="K70" s="172">
        <f t="shared" si="79"/>
        <v>0</v>
      </c>
      <c r="L70" s="172">
        <f t="shared" si="79"/>
        <v>1916</v>
      </c>
      <c r="M70" s="172">
        <f t="shared" si="79"/>
        <v>0</v>
      </c>
      <c r="N70" s="172">
        <f t="shared" si="79"/>
        <v>0</v>
      </c>
      <c r="O70" s="172">
        <f t="shared" si="79"/>
        <v>0</v>
      </c>
      <c r="P70" s="172">
        <f t="shared" si="79"/>
        <v>0</v>
      </c>
      <c r="Q70" s="172">
        <f t="shared" si="79"/>
        <v>950</v>
      </c>
      <c r="R70" s="172">
        <f t="shared" si="79"/>
        <v>-22</v>
      </c>
      <c r="S70" s="172">
        <f t="shared" si="79"/>
        <v>928</v>
      </c>
      <c r="T70" s="172">
        <f t="shared" si="79"/>
        <v>774803.74000000011</v>
      </c>
      <c r="U70" s="172">
        <f t="shared" si="79"/>
        <v>-17585.11</v>
      </c>
      <c r="V70" s="172">
        <f t="shared" si="79"/>
        <v>757218.63000000024</v>
      </c>
      <c r="W70" s="172">
        <f t="shared" si="79"/>
        <v>1167341.75</v>
      </c>
      <c r="X70" s="172">
        <f t="shared" si="79"/>
        <v>-26564.080000000002</v>
      </c>
      <c r="Y70" s="172">
        <f t="shared" si="79"/>
        <v>1140777.6699999997</v>
      </c>
      <c r="Z70" s="172">
        <f t="shared" si="79"/>
        <v>1456978.7399999998</v>
      </c>
      <c r="AA70" s="173">
        <f t="shared" si="79"/>
        <v>0.99999999999999989</v>
      </c>
      <c r="AB70" s="174">
        <f t="shared" si="79"/>
        <v>123951.40000000001</v>
      </c>
      <c r="AC70" s="172">
        <f t="shared" si="79"/>
        <v>431934.88999999996</v>
      </c>
      <c r="AD70" s="173">
        <f>AC70/Y70</f>
        <v>0.37863196428099793</v>
      </c>
      <c r="AE70" s="174">
        <f>AE58+AE68</f>
        <v>118979.61999999998</v>
      </c>
      <c r="AF70" s="175">
        <f>AF58+AF68</f>
        <v>121051</v>
      </c>
      <c r="AG70" s="175">
        <f>AG58+AG68</f>
        <v>0</v>
      </c>
      <c r="AH70" s="175">
        <f>AH58+AH68</f>
        <v>0</v>
      </c>
      <c r="AI70" s="176">
        <v>2977.12</v>
      </c>
      <c r="AJ70" s="172">
        <f>AJ58+AJ68</f>
        <v>3745.2799999999997</v>
      </c>
      <c r="AK70" s="172">
        <f>AK58+AK68</f>
        <v>7572.1863000000003</v>
      </c>
      <c r="AL70" s="172">
        <f>AL58+AL68</f>
        <v>330566.17370000004</v>
      </c>
      <c r="AM70" s="172"/>
      <c r="AN70" s="172"/>
      <c r="AO70" s="172"/>
      <c r="AP70" s="172"/>
      <c r="AQ70" s="172"/>
      <c r="AR70" s="172">
        <f>(AF70+AG70)/Q70</f>
        <v>127.42210526315789</v>
      </c>
      <c r="AS70" s="172"/>
      <c r="AT70" s="172"/>
      <c r="AU70" s="172"/>
      <c r="AV70" s="177"/>
      <c r="AW70" s="172">
        <f>AW58+AW68</f>
        <v>1425071.7196478399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323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64" priority="15" operator="greaterThan">
      <formula>120</formula>
    </cfRule>
  </conditionalFormatting>
  <conditionalFormatting sqref="O67">
    <cfRule type="cellIs" dxfId="63" priority="14" operator="between">
      <formula>0.000001</formula>
      <formula>25</formula>
    </cfRule>
  </conditionalFormatting>
  <conditionalFormatting sqref="AA69 AA71:AA1048576">
    <cfRule type="cellIs" dxfId="62" priority="16" operator="greaterThan">
      <formula>0.23</formula>
    </cfRule>
  </conditionalFormatting>
  <conditionalFormatting sqref="AA1">
    <cfRule type="cellIs" dxfId="61" priority="13" operator="greaterThan">
      <formula>0.23</formula>
    </cfRule>
  </conditionalFormatting>
  <conditionalFormatting sqref="K59">
    <cfRule type="cellIs" dxfId="60" priority="8" operator="greaterThan">
      <formula>120</formula>
    </cfRule>
  </conditionalFormatting>
  <conditionalFormatting sqref="Y67:AA67 Y3:AA57">
    <cfRule type="dataBar" priority="30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{97ED80B6-3450-4044-9ACB-B5626FA76AE2}</x14:id>
        </ext>
      </extLst>
    </cfRule>
  </conditionalFormatting>
  <conditionalFormatting sqref="AW3:AW57 AW67">
    <cfRule type="dataBar" priority="30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{77318485-FA2E-4EE2-AFCF-0591DA4FDC33}</x14:id>
        </ext>
      </extLst>
    </cfRule>
  </conditionalFormatting>
  <conditionalFormatting sqref="AL3:AL57 AL67">
    <cfRule type="dataBar" priority="30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{2D205393-3FC0-4DB5-B662-4A2501CA6012}</x14:id>
        </ext>
      </extLst>
    </cfRule>
  </conditionalFormatting>
  <conditionalFormatting sqref="Y59:AA59">
    <cfRule type="dataBar" priority="30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{5DFD9CBD-F8D6-44E0-A298-E774A4CFC640}</x14:id>
        </ext>
      </extLst>
    </cfRule>
  </conditionalFormatting>
  <conditionalFormatting sqref="AS59:AS66">
    <cfRule type="dataBar" priority="30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{0FD89E3A-3430-4556-BE1B-3B5023BF33BB}</x14:id>
        </ext>
      </extLst>
    </cfRule>
  </conditionalFormatting>
  <conditionalFormatting sqref="AT59:AU66">
    <cfRule type="dataBar" priority="3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{C5989D58-265A-41E7-80F3-A56BFC0B911F}</x14:id>
        </ext>
      </extLst>
    </cfRule>
  </conditionalFormatting>
  <conditionalFormatting sqref="AW59:AW66">
    <cfRule type="dataBar" priority="30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{9CD63D82-F4FD-45E7-A072-8DC525DBDD7A}</x14:id>
        </ext>
      </extLst>
    </cfRule>
  </conditionalFormatting>
  <conditionalFormatting sqref="AA59">
    <cfRule type="dataBar" priority="30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{8EC3D209-23FC-4B3D-921F-2A8F53D68697}</x14:id>
        </ext>
      </extLst>
    </cfRule>
  </conditionalFormatting>
  <conditionalFormatting sqref="AL59:AL66">
    <cfRule type="dataBar" priority="30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{4C2A4C6C-56D6-4F6F-9EC0-BEAF0A1865EF}</x14:id>
        </ext>
      </extLst>
    </cfRule>
  </conditionalFormatting>
  <conditionalFormatting sqref="AS3:AS56">
    <cfRule type="dataBar" priority="3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{10629DA6-5A42-4E4E-9997-AF704A581E81}</x14:id>
        </ext>
      </extLst>
    </cfRule>
  </conditionalFormatting>
  <conditionalFormatting sqref="AT3:AU56">
    <cfRule type="dataBar" priority="32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{22AF1238-80E3-4AB8-BA33-5E3FDAA5B7AF}</x14:id>
        </ext>
      </extLst>
    </cfRule>
  </conditionalFormatting>
  <conditionalFormatting sqref="AA3:AA57">
    <cfRule type="dataBar" priority="3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{952CA4DB-C7B4-4C52-B02A-AC0DCB371CA9}</x14:id>
        </ext>
      </extLst>
    </cfRule>
  </conditionalFormatting>
  <conditionalFormatting sqref="AW3:AW57">
    <cfRule type="dataBar" priority="3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{56179149-F73B-4C45-AEB6-460177985ACE}</x14:id>
        </ext>
      </extLst>
    </cfRule>
  </conditionalFormatting>
  <conditionalFormatting sqref="AL3:AL57">
    <cfRule type="dataBar" priority="3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{D0E14B5B-9521-45C3-8173-E301A4743CCD}</x14:id>
        </ext>
      </extLst>
    </cfRule>
  </conditionalFormatting>
  <conditionalFormatting sqref="K60:K66">
    <cfRule type="cellIs" dxfId="59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{DD659AD2-A5A3-47A1-B5DB-405781C2730B}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{D27A2D9B-0177-4176-9A36-E3602E1BFCF5}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ED80B6-3450-4044-9ACB-B5626FA76A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77318485-FA2E-4EE2-AFCF-0591DA4FD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2D205393-3FC0-4DB5-B662-4A2501CA6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5DFD9CBD-F8D6-44E0-A298-E774A4CFC6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0FD89E3A-3430-4556-BE1B-3B5023BF33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C5989D58-265A-41E7-80F3-A56BFC0B91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9CD63D82-F4FD-45E7-A072-8DC525DBDD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8EC3D209-23FC-4B3D-921F-2A8F53D686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4C2A4C6C-56D6-4F6F-9EC0-BEAF0A1865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  <x14:conditionalFormatting xmlns:xm="http://schemas.microsoft.com/office/excel/2006/main">
          <x14:cfRule type="dataBar" id="{10629DA6-5A42-4E4E-9997-AF704A581E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22AF1238-80E3-4AB8-BA33-5E3FDAA5B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952CA4DB-C7B4-4C52-B02A-AC0DCB371C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56179149-F73B-4C45-AEB6-460177985A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D0E14B5B-9521-45C3-8173-E301A4743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DD659AD2-A5A3-47A1-B5DB-405781C273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D27A2D9B-0177-4176-9A36-E3602E1BFC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CE23-5FA8-4542-B719-87A2B347298A}">
  <dimension ref="A1:AW73"/>
  <sheetViews>
    <sheetView zoomScale="70" zoomScaleNormal="70" workbookViewId="0">
      <pane xSplit="3" ySplit="2" topLeftCell="AI42" activePane="bottomRight" state="frozen"/>
      <selection pane="topRight" activeCell="D1" sqref="D1"/>
      <selection pane="bottomLeft" activeCell="A3" sqref="A3"/>
      <selection pane="bottomRight" activeCell="AN50" sqref="AN50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217</v>
      </c>
      <c r="B1" s="77"/>
      <c r="C1" s="76"/>
      <c r="D1" s="76"/>
      <c r="E1" s="78"/>
      <c r="F1" s="545" t="s">
        <v>47</v>
      </c>
      <c r="G1" s="545"/>
      <c r="H1" s="545"/>
      <c r="K1" s="283" t="s">
        <v>48</v>
      </c>
      <c r="L1" s="545" t="s">
        <v>49</v>
      </c>
      <c r="M1" s="545"/>
      <c r="N1" s="545"/>
      <c r="P1" s="80"/>
      <c r="Q1" s="546"/>
      <c r="R1" s="546"/>
      <c r="S1" s="216"/>
      <c r="T1" s="547"/>
      <c r="U1" s="548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49"/>
      <c r="AG1" s="549"/>
      <c r="AH1" s="284"/>
      <c r="AI1" s="81" t="s">
        <v>50</v>
      </c>
      <c r="AJ1" s="215"/>
      <c r="AM1" s="82"/>
      <c r="AN1" s="542" t="s">
        <v>51</v>
      </c>
      <c r="AO1" s="543"/>
      <c r="AP1" s="543"/>
      <c r="AQ1" s="543"/>
      <c r="AR1" s="543"/>
      <c r="AS1" s="543"/>
      <c r="AT1" s="543"/>
      <c r="AU1" s="544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237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386</v>
      </c>
      <c r="F3" s="101">
        <v>120</v>
      </c>
      <c r="G3" s="101">
        <v>28</v>
      </c>
      <c r="H3" s="101">
        <v>238</v>
      </c>
      <c r="I3" s="101">
        <v>142.97999999999999</v>
      </c>
      <c r="J3" s="101">
        <f t="shared" ref="J3:J43" si="0">E3*I3</f>
        <v>55190.28</v>
      </c>
      <c r="K3" s="98">
        <v>22</v>
      </c>
      <c r="L3" s="98">
        <v>212</v>
      </c>
      <c r="M3" s="98">
        <v>1299</v>
      </c>
      <c r="N3" s="98">
        <v>67</v>
      </c>
      <c r="O3" s="189">
        <f t="shared" ref="O3:O43" si="1">L3/7</f>
        <v>30.285714285714285</v>
      </c>
      <c r="P3" s="101">
        <f t="shared" ref="P3" si="2">S3/7</f>
        <v>16</v>
      </c>
      <c r="Q3" s="102">
        <v>112</v>
      </c>
      <c r="R3" s="102">
        <v>0</v>
      </c>
      <c r="S3" s="101">
        <f>Q3+R3</f>
        <v>112</v>
      </c>
      <c r="T3" s="102">
        <v>90928.380000000034</v>
      </c>
      <c r="U3" s="102">
        <v>0</v>
      </c>
      <c r="V3" s="101">
        <f>T3+U3</f>
        <v>90928.380000000034</v>
      </c>
      <c r="W3" s="102">
        <v>140889.61999999994</v>
      </c>
      <c r="X3" s="102">
        <v>0</v>
      </c>
      <c r="Y3" s="101">
        <f t="shared" ref="Y3" si="3">W3+X3</f>
        <v>140889.61999999994</v>
      </c>
      <c r="Z3" s="101">
        <f>L3*M3*N3/100</f>
        <v>184509.96</v>
      </c>
      <c r="AA3" s="103">
        <f t="shared" ref="AA3:AA43" si="4">Y3/$Y$70</f>
        <v>0.15196448959214093</v>
      </c>
      <c r="AB3" s="101">
        <f>S3*I3</f>
        <v>16013.759999999998</v>
      </c>
      <c r="AC3" s="102">
        <v>53010.099999999904</v>
      </c>
      <c r="AD3" s="103">
        <f t="shared" ref="AD3" si="5">IF(Y3=0,0,AC3/Y3)</f>
        <v>0.37625270051832016</v>
      </c>
      <c r="AE3" s="102">
        <v>13963.180000000017</v>
      </c>
      <c r="AF3" s="102">
        <v>16000</v>
      </c>
      <c r="AG3" s="102"/>
      <c r="AH3" s="102"/>
      <c r="AI3" s="136">
        <f t="shared" ref="AI3:AI43" si="6">IFERROR($AI$70*H3/$H$70,0)</f>
        <v>185.83072121467737</v>
      </c>
      <c r="AJ3" s="102">
        <v>0</v>
      </c>
      <c r="AK3" s="104">
        <f>V3*1%</f>
        <v>909.28380000000038</v>
      </c>
      <c r="AL3" s="105">
        <f>Y3-AB3-AC3-AE3-AF3-AG3-AH3-AI3-AK3-AJ3</f>
        <v>40807.465478785351</v>
      </c>
      <c r="AM3" s="106"/>
      <c r="AN3" s="107">
        <f t="shared" ref="AN3:AN43" si="7">IF(S3=0,0,Y3/S3)</f>
        <v>1257.9430357142851</v>
      </c>
      <c r="AO3" s="108">
        <f t="shared" ref="AO3:AO43" si="8">I3</f>
        <v>142.97999999999999</v>
      </c>
      <c r="AP3" s="108">
        <f t="shared" ref="AP3:AP43" si="9">IF(S3=0,0,AC3/S3)</f>
        <v>473.30446428571344</v>
      </c>
      <c r="AQ3" s="108">
        <f>IF(Q3=0,AE3/1,AE3/Q3)</f>
        <v>124.67125000000014</v>
      </c>
      <c r="AR3" s="108">
        <f>IF(Q3=0,0,(AF3+AG3)/Q3)</f>
        <v>142.85714285714286</v>
      </c>
      <c r="AS3" s="108">
        <f>_xlfn.IFS(S3=0,AL3,S3&lt;0,AL3/-S3,S3&gt;0,AL3/S3)</f>
        <v>364.35237034629779</v>
      </c>
      <c r="AT3" s="103">
        <f t="shared" ref="AT3" si="10">IF(AN3=0,0,AS3/AN3)</f>
        <v>0.28964139074819972</v>
      </c>
      <c r="AU3" s="103">
        <f t="shared" ref="AU3" si="11">IF(AO3=0,0,AS3/AO3)</f>
        <v>2.5482750758588462</v>
      </c>
      <c r="AV3" s="109"/>
      <c r="AW3" s="104">
        <f t="shared" ref="AW3:AW43" si="12">AS3*E3</f>
        <v>140640.01495367094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625</v>
      </c>
      <c r="F4" s="101">
        <v>244</v>
      </c>
      <c r="G4" s="101">
        <v>66</v>
      </c>
      <c r="H4" s="101">
        <v>315</v>
      </c>
      <c r="I4" s="101">
        <v>123.09</v>
      </c>
      <c r="J4" s="101">
        <f t="shared" si="0"/>
        <v>76931.25</v>
      </c>
      <c r="K4" s="98">
        <v>7</v>
      </c>
      <c r="L4" s="98">
        <v>446</v>
      </c>
      <c r="M4" s="98">
        <v>1121</v>
      </c>
      <c r="N4" s="98">
        <v>64</v>
      </c>
      <c r="O4" s="189">
        <f t="shared" si="1"/>
        <v>63.714285714285715</v>
      </c>
      <c r="P4" s="101">
        <f>S4/7</f>
        <v>36</v>
      </c>
      <c r="Q4" s="102">
        <v>255</v>
      </c>
      <c r="R4" s="102">
        <v>-3</v>
      </c>
      <c r="S4" s="101">
        <f t="shared" ref="S4:S43" si="14">Q4+R4</f>
        <v>252</v>
      </c>
      <c r="T4" s="102">
        <v>180196.18000000014</v>
      </c>
      <c r="U4" s="102">
        <v>-2143</v>
      </c>
      <c r="V4" s="101">
        <f t="shared" ref="V4:V43" si="15">T4+U4</f>
        <v>178053.18000000014</v>
      </c>
      <c r="W4" s="102">
        <v>274526.09999999986</v>
      </c>
      <c r="X4" s="102">
        <v>-3156</v>
      </c>
      <c r="Y4" s="101">
        <f t="shared" ref="Y4:Y43" si="16">W4+X4</f>
        <v>271370.09999999986</v>
      </c>
      <c r="Z4" s="101">
        <f t="shared" ref="Z4:Z43" si="17">L4*M4*N4/100</f>
        <v>319978.23999999999</v>
      </c>
      <c r="AA4" s="103">
        <f t="shared" si="4"/>
        <v>0.29270161092824465</v>
      </c>
      <c r="AB4" s="101">
        <f t="shared" ref="AB4:AB43" si="18">S4*I4</f>
        <v>31018.68</v>
      </c>
      <c r="AC4" s="102">
        <v>102381.44999999995</v>
      </c>
      <c r="AD4" s="103">
        <f t="shared" ref="AD4:AD43" si="19">IF(Y4=0,0,AC4/Y4)</f>
        <v>0.37727608900169918</v>
      </c>
      <c r="AE4" s="102">
        <v>28332.260000000035</v>
      </c>
      <c r="AF4" s="102">
        <v>17500</v>
      </c>
      <c r="AG4" s="102"/>
      <c r="AH4" s="102"/>
      <c r="AI4" s="136">
        <f t="shared" si="6"/>
        <v>245.95242513707294</v>
      </c>
      <c r="AJ4" s="102">
        <v>0</v>
      </c>
      <c r="AK4" s="104">
        <f t="shared" ref="AK4:AK43" si="20">V4*1%</f>
        <v>1780.5318000000013</v>
      </c>
      <c r="AL4" s="105">
        <f t="shared" ref="AL4:AL42" si="21">Y4-AB4-AC4-AE4-AF4-AG4-AH4-AI4-AK4-AJ4</f>
        <v>90111.225774862804</v>
      </c>
      <c r="AM4" s="106"/>
      <c r="AN4" s="107">
        <f t="shared" si="7"/>
        <v>1076.8654761904756</v>
      </c>
      <c r="AO4" s="108">
        <f t="shared" si="8"/>
        <v>123.09</v>
      </c>
      <c r="AP4" s="108">
        <f t="shared" si="9"/>
        <v>406.27559523809504</v>
      </c>
      <c r="AQ4" s="108">
        <f t="shared" ref="AQ4:AQ43" si="22">IF(Q4=0,AE4/1,AE4/Q4)</f>
        <v>111.10690196078446</v>
      </c>
      <c r="AR4" s="108">
        <f t="shared" ref="AR4:AR43" si="23">IF(Q4=0,0,(AF4+AG4)/Q4)</f>
        <v>68.627450980392155</v>
      </c>
      <c r="AS4" s="108">
        <f t="array" ref="AS4">_xlfn.IFS(S4=0,AL4,S4&lt;0,AL4/-S4,S4&gt;0,AL4/S4)</f>
        <v>357.58422926532859</v>
      </c>
      <c r="AT4" s="103">
        <f>IF(AN4=0,0,AS4/AN4)</f>
        <v>0.33206025930956595</v>
      </c>
      <c r="AU4" s="103">
        <f>IF(AO4=0,0,AS4/AO4)</f>
        <v>2.9050631998158143</v>
      </c>
      <c r="AV4" s="109"/>
      <c r="AW4" s="104">
        <f t="shared" si="12"/>
        <v>223490.14329083037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312</v>
      </c>
      <c r="F5" s="101">
        <v>47</v>
      </c>
      <c r="G5" s="101">
        <v>10</v>
      </c>
      <c r="H5" s="101">
        <v>255</v>
      </c>
      <c r="I5" s="101">
        <v>123.09</v>
      </c>
      <c r="J5" s="101">
        <f t="shared" si="0"/>
        <v>38404.080000000002</v>
      </c>
      <c r="K5" s="98">
        <v>66</v>
      </c>
      <c r="L5" s="98">
        <v>93</v>
      </c>
      <c r="M5" s="98">
        <v>1135</v>
      </c>
      <c r="N5" s="98">
        <v>66</v>
      </c>
      <c r="O5" s="189">
        <f t="shared" si="1"/>
        <v>13.285714285714286</v>
      </c>
      <c r="P5" s="101">
        <f>S5/7</f>
        <v>8.2857142857142865</v>
      </c>
      <c r="Q5" s="102">
        <v>58</v>
      </c>
      <c r="R5" s="102">
        <v>0</v>
      </c>
      <c r="S5" s="101">
        <f t="shared" si="14"/>
        <v>58</v>
      </c>
      <c r="T5" s="102">
        <v>43852.280000000006</v>
      </c>
      <c r="U5" s="102">
        <v>0</v>
      </c>
      <c r="V5" s="101">
        <f t="shared" si="15"/>
        <v>43852.280000000006</v>
      </c>
      <c r="W5" s="102">
        <v>67402.540000000008</v>
      </c>
      <c r="X5" s="102">
        <v>0</v>
      </c>
      <c r="Y5" s="101">
        <f t="shared" si="16"/>
        <v>67402.540000000008</v>
      </c>
      <c r="Z5" s="101">
        <f t="shared" si="17"/>
        <v>69666.3</v>
      </c>
      <c r="AA5" s="103">
        <f t="shared" si="4"/>
        <v>7.2700831958478332E-2</v>
      </c>
      <c r="AB5" s="101">
        <f t="shared" si="18"/>
        <v>7139.22</v>
      </c>
      <c r="AC5" s="102">
        <v>25446.219999999987</v>
      </c>
      <c r="AD5" s="103">
        <f t="shared" si="19"/>
        <v>0.37752612883728098</v>
      </c>
      <c r="AE5" s="102">
        <v>6146.4299999999985</v>
      </c>
      <c r="AF5" s="102">
        <v>11000</v>
      </c>
      <c r="AG5" s="102"/>
      <c r="AH5" s="102"/>
      <c r="AI5" s="136">
        <f t="shared" si="6"/>
        <v>199.10434415858285</v>
      </c>
      <c r="AJ5" s="102">
        <v>0</v>
      </c>
      <c r="AK5" s="104">
        <f t="shared" si="20"/>
        <v>438.52280000000007</v>
      </c>
      <c r="AL5" s="105">
        <f t="shared" si="21"/>
        <v>17033.042855841439</v>
      </c>
      <c r="AM5" s="106"/>
      <c r="AN5" s="107">
        <f t="shared" si="7"/>
        <v>1162.1127586206899</v>
      </c>
      <c r="AO5" s="108">
        <f t="shared" si="8"/>
        <v>123.09</v>
      </c>
      <c r="AP5" s="108">
        <f t="shared" si="9"/>
        <v>438.72793103448254</v>
      </c>
      <c r="AQ5" s="108">
        <f t="shared" si="22"/>
        <v>105.97293103448273</v>
      </c>
      <c r="AR5" s="108">
        <f t="shared" si="23"/>
        <v>189.65517241379311</v>
      </c>
      <c r="AS5" s="108">
        <f t="array" ref="AS5">_xlfn.IFS(S5=0,AL5,S5&lt;0,AL5/-S5,S5&gt;0,AL5/S5)</f>
        <v>293.67315268692136</v>
      </c>
      <c r="AT5" s="103">
        <f>IF(AN5=0,0,AS5/AN5)</f>
        <v>0.25270624602339076</v>
      </c>
      <c r="AU5" s="103">
        <f>IF(AO5=0,0,AS5/AO5)</f>
        <v>2.3858408699887996</v>
      </c>
      <c r="AV5" s="109"/>
      <c r="AW5" s="104">
        <f t="shared" si="12"/>
        <v>91626.023638319457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296</v>
      </c>
      <c r="F6" s="101">
        <v>43</v>
      </c>
      <c r="G6" s="101">
        <v>11</v>
      </c>
      <c r="H6" s="101">
        <v>242</v>
      </c>
      <c r="I6" s="101">
        <v>123.09</v>
      </c>
      <c r="J6" s="101">
        <f t="shared" si="0"/>
        <v>36434.639999999999</v>
      </c>
      <c r="K6" s="98">
        <v>44</v>
      </c>
      <c r="L6" s="98">
        <v>73</v>
      </c>
      <c r="M6" s="98">
        <v>1206</v>
      </c>
      <c r="N6" s="98">
        <v>82</v>
      </c>
      <c r="O6" s="189">
        <f t="shared" si="1"/>
        <v>10.428571428571429</v>
      </c>
      <c r="P6" s="101">
        <f t="shared" ref="P6:P43" si="24">S6/7</f>
        <v>6.7142857142857144</v>
      </c>
      <c r="Q6" s="102">
        <v>47</v>
      </c>
      <c r="R6" s="102">
        <v>0</v>
      </c>
      <c r="S6" s="101">
        <f t="shared" si="14"/>
        <v>47</v>
      </c>
      <c r="T6" s="102">
        <v>36325.799999999996</v>
      </c>
      <c r="U6" s="102">
        <v>0</v>
      </c>
      <c r="V6" s="101">
        <f t="shared" si="15"/>
        <v>36325.799999999996</v>
      </c>
      <c r="W6" s="102">
        <v>56203.680000000008</v>
      </c>
      <c r="X6" s="102">
        <v>0</v>
      </c>
      <c r="Y6" s="101">
        <f t="shared" si="16"/>
        <v>56203.680000000008</v>
      </c>
      <c r="Z6" s="101">
        <f t="shared" si="17"/>
        <v>72191.16</v>
      </c>
      <c r="AA6" s="103">
        <f t="shared" si="4"/>
        <v>6.062166641091106E-2</v>
      </c>
      <c r="AB6" s="101">
        <f t="shared" si="18"/>
        <v>5785.2300000000005</v>
      </c>
      <c r="AC6" s="102">
        <v>21093.070000000014</v>
      </c>
      <c r="AD6" s="103">
        <f t="shared" si="19"/>
        <v>0.3752969556441858</v>
      </c>
      <c r="AE6" s="102">
        <v>3746.8400000000047</v>
      </c>
      <c r="AF6" s="102">
        <v>9000</v>
      </c>
      <c r="AG6" s="102"/>
      <c r="AH6" s="102"/>
      <c r="AI6" s="136">
        <f t="shared" si="6"/>
        <v>188.95392661324337</v>
      </c>
      <c r="AJ6" s="102">
        <v>0</v>
      </c>
      <c r="AK6" s="104">
        <f t="shared" si="20"/>
        <v>363.25799999999998</v>
      </c>
      <c r="AL6" s="105">
        <f t="shared" si="21"/>
        <v>16026.328073386741</v>
      </c>
      <c r="AM6" s="106"/>
      <c r="AN6" s="107">
        <f t="shared" si="7"/>
        <v>1195.8229787234045</v>
      </c>
      <c r="AO6" s="108">
        <f t="shared" si="8"/>
        <v>123.09</v>
      </c>
      <c r="AP6" s="108">
        <f t="shared" si="9"/>
        <v>448.78872340425562</v>
      </c>
      <c r="AQ6" s="108">
        <f t="shared" si="22"/>
        <v>79.720000000000098</v>
      </c>
      <c r="AR6" s="108">
        <f t="shared" si="23"/>
        <v>191.48936170212767</v>
      </c>
      <c r="AS6" s="108">
        <f t="array" ref="AS6">_xlfn.IFS(S6=0,AL6,S6&lt;0,AL6/-S6,S6&gt;0,AL6/S6)</f>
        <v>340.98570368907963</v>
      </c>
      <c r="AT6" s="103">
        <f t="shared" ref="AT6:AT43" si="25">IF(AN6=0,0,AS6/AN6)</f>
        <v>0.28514730838597652</v>
      </c>
      <c r="AU6" s="103">
        <f t="shared" ref="AU6:AU43" si="26">IF(AO6=0,0,AS6/AO6)</f>
        <v>2.7702145071823838</v>
      </c>
      <c r="AV6" s="109"/>
      <c r="AW6" s="104">
        <f t="shared" si="12"/>
        <v>100931.76829196757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297</v>
      </c>
      <c r="F7" s="101">
        <v>22</v>
      </c>
      <c r="G7" s="101">
        <v>5</v>
      </c>
      <c r="H7" s="101">
        <v>270</v>
      </c>
      <c r="I7" s="101">
        <v>123.09</v>
      </c>
      <c r="J7" s="101">
        <f t="shared" si="0"/>
        <v>36557.730000000003</v>
      </c>
      <c r="K7" s="98">
        <v>89</v>
      </c>
      <c r="L7" s="98">
        <v>37</v>
      </c>
      <c r="M7" s="98">
        <v>1236</v>
      </c>
      <c r="N7" s="98">
        <v>70</v>
      </c>
      <c r="O7" s="189">
        <f t="shared" si="1"/>
        <v>5.2857142857142856</v>
      </c>
      <c r="P7" s="101">
        <f t="shared" si="24"/>
        <v>3.1428571428571428</v>
      </c>
      <c r="Q7" s="102">
        <v>23</v>
      </c>
      <c r="R7" s="102">
        <v>-1</v>
      </c>
      <c r="S7" s="101">
        <f t="shared" si="14"/>
        <v>22</v>
      </c>
      <c r="T7" s="102">
        <v>17077.560000000001</v>
      </c>
      <c r="U7" s="102">
        <v>-802</v>
      </c>
      <c r="V7" s="101">
        <f t="shared" si="15"/>
        <v>16275.560000000001</v>
      </c>
      <c r="W7" s="102">
        <v>27315.49</v>
      </c>
      <c r="X7" s="102">
        <v>-1294</v>
      </c>
      <c r="Y7" s="101">
        <f t="shared" si="16"/>
        <v>26021.49</v>
      </c>
      <c r="Z7" s="101">
        <f t="shared" si="17"/>
        <v>32012.400000000001</v>
      </c>
      <c r="AA7" s="103">
        <f t="shared" si="4"/>
        <v>2.806695373496643E-2</v>
      </c>
      <c r="AB7" s="101">
        <f t="shared" si="18"/>
        <v>2707.98</v>
      </c>
      <c r="AC7" s="102">
        <v>9798.35</v>
      </c>
      <c r="AD7" s="103">
        <f t="shared" si="19"/>
        <v>0.37654838366288784</v>
      </c>
      <c r="AE7" s="102">
        <v>2468.7199999999998</v>
      </c>
      <c r="AF7" s="102">
        <v>4000</v>
      </c>
      <c r="AG7" s="102"/>
      <c r="AH7" s="102"/>
      <c r="AI7" s="136">
        <f t="shared" si="6"/>
        <v>210.8163644032054</v>
      </c>
      <c r="AJ7" s="102">
        <v>0</v>
      </c>
      <c r="AK7" s="104">
        <f t="shared" si="20"/>
        <v>162.75560000000002</v>
      </c>
      <c r="AL7" s="105">
        <f t="shared" si="21"/>
        <v>6672.8680355967963</v>
      </c>
      <c r="AM7" s="106"/>
      <c r="AN7" s="107">
        <f t="shared" si="7"/>
        <v>1182.7950000000001</v>
      </c>
      <c r="AO7" s="108">
        <f t="shared" si="8"/>
        <v>123.09</v>
      </c>
      <c r="AP7" s="108">
        <f t="shared" si="9"/>
        <v>445.37954545454545</v>
      </c>
      <c r="AQ7" s="108">
        <f t="shared" si="22"/>
        <v>107.33565217391303</v>
      </c>
      <c r="AR7" s="108">
        <f t="shared" si="23"/>
        <v>173.91304347826087</v>
      </c>
      <c r="AS7" s="108">
        <f t="array" ref="AS7">_xlfn.IFS(S7=0,AL7,S7&lt;0,AL7/-S7,S7&gt;0,AL7/S7)</f>
        <v>303.31218343621799</v>
      </c>
      <c r="AT7" s="103">
        <f t="shared" si="25"/>
        <v>0.256436815708739</v>
      </c>
      <c r="AU7" s="103">
        <f t="shared" si="26"/>
        <v>2.4641496745163538</v>
      </c>
      <c r="AV7" s="109"/>
      <c r="AW7" s="104">
        <f t="shared" si="12"/>
        <v>90083.718480556738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348</v>
      </c>
      <c r="F8" s="101">
        <v>61</v>
      </c>
      <c r="G8" s="101">
        <v>17</v>
      </c>
      <c r="H8" s="101">
        <v>270</v>
      </c>
      <c r="I8" s="101">
        <v>123.09</v>
      </c>
      <c r="J8" s="101">
        <f t="shared" si="0"/>
        <v>42835.32</v>
      </c>
      <c r="K8" s="98">
        <v>31</v>
      </c>
      <c r="L8" s="98">
        <v>102</v>
      </c>
      <c r="M8" s="98">
        <v>1197</v>
      </c>
      <c r="N8" s="98">
        <v>62</v>
      </c>
      <c r="O8" s="189">
        <f t="shared" si="1"/>
        <v>14.571428571428571</v>
      </c>
      <c r="P8" s="101">
        <f t="shared" si="24"/>
        <v>9</v>
      </c>
      <c r="Q8" s="102">
        <v>64</v>
      </c>
      <c r="R8" s="102">
        <v>-1</v>
      </c>
      <c r="S8" s="101">
        <f t="shared" si="14"/>
        <v>63</v>
      </c>
      <c r="T8" s="102">
        <v>47179.489999999991</v>
      </c>
      <c r="U8" s="102">
        <v>-724</v>
      </c>
      <c r="V8" s="101">
        <f t="shared" si="15"/>
        <v>46455.489999999991</v>
      </c>
      <c r="W8" s="102">
        <v>73317.33</v>
      </c>
      <c r="X8" s="102">
        <v>-1150</v>
      </c>
      <c r="Y8" s="101">
        <f t="shared" si="16"/>
        <v>72167.33</v>
      </c>
      <c r="Z8" s="101">
        <f t="shared" si="17"/>
        <v>75698.28</v>
      </c>
      <c r="AA8" s="103">
        <f t="shared" si="4"/>
        <v>7.7840166427289706E-2</v>
      </c>
      <c r="AB8" s="101">
        <f t="shared" si="18"/>
        <v>7754.67</v>
      </c>
      <c r="AC8" s="102">
        <v>26410.239999999994</v>
      </c>
      <c r="AD8" s="103">
        <f t="shared" si="19"/>
        <v>0.36595839142171388</v>
      </c>
      <c r="AE8" s="102">
        <v>6887.4000000000051</v>
      </c>
      <c r="AF8" s="102">
        <v>10000</v>
      </c>
      <c r="AG8" s="102"/>
      <c r="AH8" s="102"/>
      <c r="AI8" s="136">
        <f t="shared" si="6"/>
        <v>210.8163644032054</v>
      </c>
      <c r="AJ8" s="102">
        <v>0</v>
      </c>
      <c r="AK8" s="104">
        <f t="shared" si="20"/>
        <v>464.55489999999992</v>
      </c>
      <c r="AL8" s="105">
        <f t="shared" si="21"/>
        <v>20439.648735596802</v>
      </c>
      <c r="AM8" s="106"/>
      <c r="AN8" s="107">
        <f t="shared" si="7"/>
        <v>1145.5131746031745</v>
      </c>
      <c r="AO8" s="108">
        <f t="shared" si="8"/>
        <v>123.09</v>
      </c>
      <c r="AP8" s="108">
        <f t="shared" si="9"/>
        <v>419.21015873015864</v>
      </c>
      <c r="AQ8" s="108">
        <f t="shared" si="22"/>
        <v>107.61562500000008</v>
      </c>
      <c r="AR8" s="108">
        <f t="shared" si="23"/>
        <v>156.25</v>
      </c>
      <c r="AS8" s="108">
        <f t="array" ref="AS8">_xlfn.IFS(S8=0,AL8,S8&lt;0,AL8/-S8,S8&gt;0,AL8/S8)</f>
        <v>324.43886881899687</v>
      </c>
      <c r="AT8" s="103">
        <f t="shared" si="25"/>
        <v>0.28322578562345047</v>
      </c>
      <c r="AU8" s="103">
        <f t="shared" si="26"/>
        <v>2.6357857569176768</v>
      </c>
      <c r="AV8" s="109"/>
      <c r="AW8" s="104">
        <f t="shared" si="12"/>
        <v>112904.7263490109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132</v>
      </c>
      <c r="F9" s="101">
        <v>43</v>
      </c>
      <c r="G9" s="101">
        <v>12</v>
      </c>
      <c r="H9" s="101">
        <v>77</v>
      </c>
      <c r="I9" s="101">
        <v>169.89</v>
      </c>
      <c r="J9" s="101">
        <f t="shared" si="0"/>
        <v>22425.48</v>
      </c>
      <c r="K9" s="98">
        <v>32</v>
      </c>
      <c r="L9" s="98">
        <v>58</v>
      </c>
      <c r="M9" s="98">
        <v>1286</v>
      </c>
      <c r="N9" s="98">
        <v>75</v>
      </c>
      <c r="O9" s="189">
        <f t="shared" si="1"/>
        <v>8.2857142857142865</v>
      </c>
      <c r="P9" s="101">
        <f t="shared" si="24"/>
        <v>4.4285714285714288</v>
      </c>
      <c r="Q9" s="102">
        <v>31</v>
      </c>
      <c r="R9" s="102">
        <v>0</v>
      </c>
      <c r="S9" s="101">
        <f t="shared" si="14"/>
        <v>31</v>
      </c>
      <c r="T9" s="102">
        <v>25973.62</v>
      </c>
      <c r="U9" s="102">
        <v>0</v>
      </c>
      <c r="V9" s="101">
        <f t="shared" si="15"/>
        <v>25973.62</v>
      </c>
      <c r="W9" s="102">
        <v>40442.61</v>
      </c>
      <c r="X9" s="102">
        <v>0</v>
      </c>
      <c r="Y9" s="101">
        <f t="shared" si="16"/>
        <v>40442.61</v>
      </c>
      <c r="Z9" s="101">
        <f t="shared" si="17"/>
        <v>55941</v>
      </c>
      <c r="AA9" s="103">
        <f t="shared" si="4"/>
        <v>4.3621670541974751E-2</v>
      </c>
      <c r="AB9" s="101">
        <f t="shared" si="18"/>
        <v>5266.5899999999992</v>
      </c>
      <c r="AC9" s="102">
        <v>15290.029999999999</v>
      </c>
      <c r="AD9" s="103">
        <f t="shared" si="19"/>
        <v>0.37806734036205869</v>
      </c>
      <c r="AE9" s="102">
        <v>3963.4100000000003</v>
      </c>
      <c r="AF9" s="102"/>
      <c r="AG9" s="102"/>
      <c r="AH9" s="102"/>
      <c r="AI9" s="136">
        <f t="shared" si="6"/>
        <v>60.121703922395611</v>
      </c>
      <c r="AJ9" s="102">
        <v>0</v>
      </c>
      <c r="AK9" s="104">
        <f t="shared" si="20"/>
        <v>259.7362</v>
      </c>
      <c r="AL9" s="105">
        <f t="shared" si="21"/>
        <v>15602.72209607761</v>
      </c>
      <c r="AM9" s="106"/>
      <c r="AN9" s="107">
        <f t="shared" si="7"/>
        <v>1304.6003225806451</v>
      </c>
      <c r="AO9" s="108">
        <f t="shared" si="8"/>
        <v>169.89</v>
      </c>
      <c r="AP9" s="108">
        <f t="shared" si="9"/>
        <v>493.22677419354835</v>
      </c>
      <c r="AQ9" s="108">
        <f t="shared" si="22"/>
        <v>127.85193548387097</v>
      </c>
      <c r="AR9" s="108">
        <f t="shared" si="23"/>
        <v>0</v>
      </c>
      <c r="AS9" s="108">
        <f t="array" ref="AS9">_xlfn.IFS(S9=0,AL9,S9&lt;0,AL9/-S9,S9&gt;0,AL9/S9)</f>
        <v>503.31361600250358</v>
      </c>
      <c r="AT9" s="103">
        <f t="shared" si="25"/>
        <v>0.38579908903202864</v>
      </c>
      <c r="AU9" s="103">
        <f t="shared" si="26"/>
        <v>2.9625852963829749</v>
      </c>
      <c r="AV9" s="109"/>
      <c r="AW9" s="104">
        <f t="shared" si="12"/>
        <v>66437.397312330475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24</v>
      </c>
      <c r="F10" s="101">
        <v>4</v>
      </c>
      <c r="G10" s="101">
        <v>1</v>
      </c>
      <c r="H10" s="101">
        <v>19</v>
      </c>
      <c r="I10" s="101">
        <v>169.89</v>
      </c>
      <c r="J10" s="101">
        <f t="shared" si="0"/>
        <v>4077.3599999999997</v>
      </c>
      <c r="K10" s="98">
        <v>104</v>
      </c>
      <c r="L10" s="98">
        <v>7</v>
      </c>
      <c r="M10" s="98">
        <v>1145</v>
      </c>
      <c r="N10" s="98">
        <v>67</v>
      </c>
      <c r="O10" s="189">
        <f t="shared" si="1"/>
        <v>1</v>
      </c>
      <c r="P10" s="101">
        <f t="shared" si="24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1487</v>
      </c>
      <c r="U10" s="102">
        <v>0</v>
      </c>
      <c r="V10" s="101">
        <f t="shared" si="15"/>
        <v>1487</v>
      </c>
      <c r="W10" s="102">
        <v>2290</v>
      </c>
      <c r="X10" s="102">
        <v>0</v>
      </c>
      <c r="Y10" s="101">
        <f t="shared" si="16"/>
        <v>2290</v>
      </c>
      <c r="Z10" s="101">
        <f t="shared" si="17"/>
        <v>5370.05</v>
      </c>
      <c r="AA10" s="103">
        <f t="shared" si="4"/>
        <v>2.4700093673757006E-3</v>
      </c>
      <c r="AB10" s="101">
        <f t="shared" si="18"/>
        <v>339.78</v>
      </c>
      <c r="AC10" s="102">
        <v>873.34000000000015</v>
      </c>
      <c r="AD10" s="103">
        <f t="shared" si="19"/>
        <v>0.3813711790393014</v>
      </c>
      <c r="AE10" s="102">
        <v>225.31</v>
      </c>
      <c r="AF10" s="102">
        <v>538</v>
      </c>
      <c r="AG10" s="102"/>
      <c r="AH10" s="102"/>
      <c r="AI10" s="136">
        <f t="shared" si="6"/>
        <v>14.835225643188528</v>
      </c>
      <c r="AJ10" s="102">
        <v>0</v>
      </c>
      <c r="AK10" s="104">
        <f t="shared" si="20"/>
        <v>14.870000000000001</v>
      </c>
      <c r="AL10" s="105">
        <f t="shared" si="21"/>
        <v>283.86477435681138</v>
      </c>
      <c r="AM10" s="106"/>
      <c r="AN10" s="107">
        <f t="shared" si="7"/>
        <v>1145</v>
      </c>
      <c r="AO10" s="108">
        <f t="shared" si="8"/>
        <v>169.89</v>
      </c>
      <c r="AP10" s="108">
        <f t="shared" si="9"/>
        <v>436.67000000000007</v>
      </c>
      <c r="AQ10" s="108">
        <f t="shared" si="22"/>
        <v>112.655</v>
      </c>
      <c r="AR10" s="108">
        <f t="shared" si="23"/>
        <v>269</v>
      </c>
      <c r="AS10" s="108">
        <f t="array" ref="AS10">_xlfn.IFS(S10=0,AL10,S10&lt;0,AL10/-S10,S10&gt;0,AL10/S10)</f>
        <v>141.93238717840569</v>
      </c>
      <c r="AT10" s="103">
        <f t="shared" si="25"/>
        <v>0.12395841674969929</v>
      </c>
      <c r="AU10" s="103">
        <f t="shared" si="26"/>
        <v>0.83543697203134792</v>
      </c>
      <c r="AV10" s="109"/>
      <c r="AW10" s="104">
        <f t="shared" si="12"/>
        <v>3406.3772922817366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32</v>
      </c>
      <c r="F11" s="101">
        <v>6</v>
      </c>
      <c r="G11" s="101">
        <v>0</v>
      </c>
      <c r="H11" s="101">
        <v>26</v>
      </c>
      <c r="I11" s="101">
        <v>169.89</v>
      </c>
      <c r="J11" s="101">
        <f t="shared" si="0"/>
        <v>5436.48</v>
      </c>
      <c r="K11" s="98">
        <v>95</v>
      </c>
      <c r="L11" s="98">
        <v>8</v>
      </c>
      <c r="M11" s="98">
        <v>1063</v>
      </c>
      <c r="N11" s="98">
        <v>100</v>
      </c>
      <c r="O11" s="189">
        <f t="shared" si="1"/>
        <v>1.1428571428571428</v>
      </c>
      <c r="P11" s="101">
        <f t="shared" si="24"/>
        <v>0.5714285714285714</v>
      </c>
      <c r="Q11" s="102">
        <v>4</v>
      </c>
      <c r="R11" s="102">
        <v>0</v>
      </c>
      <c r="S11" s="101">
        <f t="shared" si="14"/>
        <v>4</v>
      </c>
      <c r="T11" s="102">
        <v>2765</v>
      </c>
      <c r="U11" s="102">
        <v>0</v>
      </c>
      <c r="V11" s="101">
        <f t="shared" si="15"/>
        <v>2765</v>
      </c>
      <c r="W11" s="102">
        <v>4415</v>
      </c>
      <c r="X11" s="102">
        <v>0</v>
      </c>
      <c r="Y11" s="101">
        <f t="shared" si="16"/>
        <v>4415</v>
      </c>
      <c r="Z11" s="101">
        <f t="shared" si="17"/>
        <v>8504</v>
      </c>
      <c r="AA11" s="103">
        <f t="shared" si="4"/>
        <v>4.7620486274950738E-3</v>
      </c>
      <c r="AB11" s="101">
        <f t="shared" si="18"/>
        <v>679.56</v>
      </c>
      <c r="AC11" s="102">
        <v>1666.8899999999999</v>
      </c>
      <c r="AD11" s="103">
        <f t="shared" si="19"/>
        <v>0.37755152887882215</v>
      </c>
      <c r="AE11" s="102">
        <v>227.98000000000002</v>
      </c>
      <c r="AF11" s="102"/>
      <c r="AG11" s="102"/>
      <c r="AH11" s="102"/>
      <c r="AI11" s="136">
        <f t="shared" si="6"/>
        <v>20.300835090679037</v>
      </c>
      <c r="AJ11" s="102">
        <v>0</v>
      </c>
      <c r="AK11" s="104">
        <f t="shared" si="20"/>
        <v>27.650000000000002</v>
      </c>
      <c r="AL11" s="105">
        <f t="shared" si="21"/>
        <v>1792.6191649093209</v>
      </c>
      <c r="AM11" s="106"/>
      <c r="AN11" s="107">
        <f t="shared" si="7"/>
        <v>1103.75</v>
      </c>
      <c r="AO11" s="108">
        <f t="shared" si="8"/>
        <v>169.89</v>
      </c>
      <c r="AP11" s="108">
        <f t="shared" si="9"/>
        <v>416.72249999999997</v>
      </c>
      <c r="AQ11" s="108">
        <f t="shared" si="22"/>
        <v>56.995000000000005</v>
      </c>
      <c r="AR11" s="108">
        <f t="shared" si="23"/>
        <v>0</v>
      </c>
      <c r="AS11" s="108">
        <f t="array" ref="AS11">_xlfn.IFS(S11=0,AL11,S11&lt;0,AL11/-S11,S11&gt;0,AL11/S11)</f>
        <v>448.15479122733024</v>
      </c>
      <c r="AT11" s="103">
        <f t="shared" si="25"/>
        <v>0.40602925592510103</v>
      </c>
      <c r="AU11" s="103">
        <f t="shared" si="26"/>
        <v>2.6379115382149054</v>
      </c>
      <c r="AV11" s="109"/>
      <c r="AW11" s="104">
        <f t="shared" si="12"/>
        <v>14340.953319274568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12</v>
      </c>
      <c r="F12" s="101">
        <v>10</v>
      </c>
      <c r="G12" s="101">
        <v>2</v>
      </c>
      <c r="H12" s="101">
        <v>0</v>
      </c>
      <c r="I12" s="101">
        <v>169.89</v>
      </c>
      <c r="J12" s="101">
        <f t="shared" si="0"/>
        <v>2038.6799999999998</v>
      </c>
      <c r="K12" s="98">
        <v>18</v>
      </c>
      <c r="L12" s="98">
        <v>17</v>
      </c>
      <c r="M12" s="98">
        <v>1091</v>
      </c>
      <c r="N12" s="98">
        <v>50</v>
      </c>
      <c r="O12" s="189">
        <f t="shared" si="1"/>
        <v>2.4285714285714284</v>
      </c>
      <c r="P12" s="101">
        <f t="shared" si="24"/>
        <v>1.2857142857142858</v>
      </c>
      <c r="Q12" s="102">
        <v>9</v>
      </c>
      <c r="R12" s="102">
        <v>0</v>
      </c>
      <c r="S12" s="101">
        <f t="shared" si="14"/>
        <v>9</v>
      </c>
      <c r="T12" s="102">
        <v>6305</v>
      </c>
      <c r="U12" s="102">
        <v>0</v>
      </c>
      <c r="V12" s="101">
        <f t="shared" si="15"/>
        <v>6305</v>
      </c>
      <c r="W12" s="102">
        <v>9990</v>
      </c>
      <c r="X12" s="102">
        <v>0</v>
      </c>
      <c r="Y12" s="101">
        <f t="shared" si="16"/>
        <v>9990</v>
      </c>
      <c r="Z12" s="101">
        <f t="shared" si="17"/>
        <v>9273.5</v>
      </c>
      <c r="AA12" s="103">
        <f t="shared" si="4"/>
        <v>1.0775281039337663E-2</v>
      </c>
      <c r="AB12" s="101">
        <f t="shared" si="18"/>
        <v>1529.0099999999998</v>
      </c>
      <c r="AC12" s="102">
        <v>3766.6399999999994</v>
      </c>
      <c r="AD12" s="103">
        <f t="shared" si="19"/>
        <v>0.37704104104104097</v>
      </c>
      <c r="AE12" s="102">
        <v>1064.96</v>
      </c>
      <c r="AF12" s="102"/>
      <c r="AG12" s="102"/>
      <c r="AH12" s="102"/>
      <c r="AI12" s="136">
        <f t="shared" si="6"/>
        <v>0</v>
      </c>
      <c r="AJ12" s="102">
        <v>0</v>
      </c>
      <c r="AK12" s="104">
        <f t="shared" si="20"/>
        <v>63.050000000000004</v>
      </c>
      <c r="AL12" s="105">
        <f t="shared" si="21"/>
        <v>3566.34</v>
      </c>
      <c r="AM12" s="106"/>
      <c r="AN12" s="107">
        <f t="shared" si="7"/>
        <v>1110</v>
      </c>
      <c r="AO12" s="108">
        <f t="shared" si="8"/>
        <v>169.89</v>
      </c>
      <c r="AP12" s="108">
        <f t="shared" si="9"/>
        <v>418.51555555555547</v>
      </c>
      <c r="AQ12" s="108">
        <f t="shared" si="22"/>
        <v>118.3288888888889</v>
      </c>
      <c r="AR12" s="108">
        <f t="shared" si="23"/>
        <v>0</v>
      </c>
      <c r="AS12" s="108">
        <f t="array" ref="AS12">_xlfn.IFS(S12=0,AL12,S12&lt;0,AL12/-S12,S12&gt;0,AL12/S12)</f>
        <v>396.26</v>
      </c>
      <c r="AT12" s="103">
        <f t="shared" si="25"/>
        <v>0.35699099099099096</v>
      </c>
      <c r="AU12" s="103">
        <f t="shared" si="26"/>
        <v>2.3324504090882336</v>
      </c>
      <c r="AV12" s="109"/>
      <c r="AW12" s="104">
        <f t="shared" si="12"/>
        <v>4755.12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1</v>
      </c>
      <c r="F13" s="101">
        <v>1</v>
      </c>
      <c r="G13" s="101">
        <v>0</v>
      </c>
      <c r="H13" s="101">
        <v>0</v>
      </c>
      <c r="I13" s="101">
        <v>169.89</v>
      </c>
      <c r="J13" s="101">
        <f t="shared" si="0"/>
        <v>169.89</v>
      </c>
      <c r="K13" s="98">
        <v>17</v>
      </c>
      <c r="L13" s="98">
        <v>2</v>
      </c>
      <c r="M13" s="98">
        <v>1110</v>
      </c>
      <c r="N13" s="98">
        <v>100</v>
      </c>
      <c r="O13" s="189">
        <f t="shared" si="1"/>
        <v>0.2857142857142857</v>
      </c>
      <c r="P13" s="101">
        <f t="shared" si="24"/>
        <v>0.2857142857142857</v>
      </c>
      <c r="Q13" s="102">
        <v>2</v>
      </c>
      <c r="R13" s="102">
        <v>0</v>
      </c>
      <c r="S13" s="101">
        <f t="shared" si="14"/>
        <v>2</v>
      </c>
      <c r="T13" s="102">
        <v>1455</v>
      </c>
      <c r="U13" s="102">
        <v>0</v>
      </c>
      <c r="V13" s="101">
        <f t="shared" si="15"/>
        <v>1455</v>
      </c>
      <c r="W13" s="102">
        <v>2276</v>
      </c>
      <c r="X13" s="102">
        <v>0</v>
      </c>
      <c r="Y13" s="101">
        <f t="shared" si="16"/>
        <v>2276</v>
      </c>
      <c r="Z13" s="101">
        <f t="shared" si="17"/>
        <v>2220</v>
      </c>
      <c r="AA13" s="103">
        <f t="shared" si="4"/>
        <v>2.4549088734266786E-3</v>
      </c>
      <c r="AB13" s="101">
        <f t="shared" si="18"/>
        <v>339.78</v>
      </c>
      <c r="AC13" s="102">
        <v>860.5</v>
      </c>
      <c r="AD13" s="103">
        <f t="shared" si="19"/>
        <v>0.3780755711775044</v>
      </c>
      <c r="AE13" s="102">
        <v>126.1</v>
      </c>
      <c r="AF13" s="102"/>
      <c r="AG13" s="102"/>
      <c r="AH13" s="102"/>
      <c r="AI13" s="136">
        <f t="shared" si="6"/>
        <v>0</v>
      </c>
      <c r="AJ13" s="102">
        <v>0</v>
      </c>
      <c r="AK13" s="104">
        <f t="shared" si="20"/>
        <v>14.55</v>
      </c>
      <c r="AL13" s="105">
        <f t="shared" si="21"/>
        <v>935.07</v>
      </c>
      <c r="AM13" s="106"/>
      <c r="AN13" s="107">
        <f t="shared" si="7"/>
        <v>1138</v>
      </c>
      <c r="AO13" s="108">
        <f t="shared" si="8"/>
        <v>169.89</v>
      </c>
      <c r="AP13" s="108">
        <f t="shared" si="9"/>
        <v>430.25</v>
      </c>
      <c r="AQ13" s="108">
        <f t="shared" si="22"/>
        <v>63.05</v>
      </c>
      <c r="AR13" s="108">
        <f t="shared" si="23"/>
        <v>0</v>
      </c>
      <c r="AS13" s="108">
        <f t="array" ref="AS13">_xlfn.IFS(S13=0,AL13,S13&lt;0,AL13/-S13,S13&gt;0,AL13/S13)</f>
        <v>467.53500000000003</v>
      </c>
      <c r="AT13" s="103">
        <f t="shared" si="25"/>
        <v>0.41083919156414767</v>
      </c>
      <c r="AU13" s="103">
        <f t="shared" si="26"/>
        <v>2.7519865795514749</v>
      </c>
      <c r="AV13" s="109"/>
      <c r="AW13" s="104">
        <f t="shared" si="12"/>
        <v>467.53500000000003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47</v>
      </c>
      <c r="F14" s="101">
        <v>6</v>
      </c>
      <c r="G14" s="101">
        <v>0</v>
      </c>
      <c r="H14" s="101">
        <v>41</v>
      </c>
      <c r="I14" s="101">
        <v>169.89</v>
      </c>
      <c r="J14" s="101">
        <f t="shared" si="0"/>
        <v>7984.829999999999</v>
      </c>
      <c r="K14" s="98">
        <v>111</v>
      </c>
      <c r="L14" s="98">
        <v>6</v>
      </c>
      <c r="M14" s="98">
        <v>1223</v>
      </c>
      <c r="N14" s="98">
        <v>100</v>
      </c>
      <c r="O14" s="189">
        <f t="shared" si="1"/>
        <v>0.8571428571428571</v>
      </c>
      <c r="P14" s="101">
        <f t="shared" si="24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2417.96</v>
      </c>
      <c r="U14" s="102">
        <v>0</v>
      </c>
      <c r="V14" s="101">
        <f t="shared" si="15"/>
        <v>2417.96</v>
      </c>
      <c r="W14" s="102">
        <v>3584.09</v>
      </c>
      <c r="X14" s="102">
        <v>0</v>
      </c>
      <c r="Y14" s="101">
        <f t="shared" si="16"/>
        <v>3584.09</v>
      </c>
      <c r="Z14" s="101">
        <f t="shared" si="17"/>
        <v>7338</v>
      </c>
      <c r="AA14" s="103">
        <f t="shared" si="4"/>
        <v>3.865823525553526E-3</v>
      </c>
      <c r="AB14" s="101">
        <f t="shared" si="18"/>
        <v>509.66999999999996</v>
      </c>
      <c r="AC14" s="102">
        <v>1334.2200000000003</v>
      </c>
      <c r="AD14" s="103">
        <f t="shared" si="19"/>
        <v>0.37226185726362904</v>
      </c>
      <c r="AE14" s="102">
        <v>313.49</v>
      </c>
      <c r="AF14" s="102"/>
      <c r="AG14" s="102"/>
      <c r="AH14" s="102"/>
      <c r="AI14" s="136">
        <f t="shared" si="6"/>
        <v>32.012855335301559</v>
      </c>
      <c r="AJ14" s="102">
        <v>0</v>
      </c>
      <c r="AK14" s="104">
        <f t="shared" si="20"/>
        <v>24.179600000000001</v>
      </c>
      <c r="AL14" s="105">
        <f t="shared" si="21"/>
        <v>1370.5175446646983</v>
      </c>
      <c r="AM14" s="106"/>
      <c r="AN14" s="107">
        <f t="shared" si="7"/>
        <v>1194.6966666666667</v>
      </c>
      <c r="AO14" s="108">
        <f t="shared" si="8"/>
        <v>169.89</v>
      </c>
      <c r="AP14" s="108">
        <f t="shared" si="9"/>
        <v>444.74000000000007</v>
      </c>
      <c r="AQ14" s="108">
        <f t="shared" si="22"/>
        <v>104.49666666666667</v>
      </c>
      <c r="AR14" s="108">
        <f t="shared" si="23"/>
        <v>0</v>
      </c>
      <c r="AS14" s="108">
        <f t="array" ref="AS14">_xlfn.IFS(S14=0,AL14,S14&lt;0,AL14/-S14,S14&gt;0,AL14/S14)</f>
        <v>456.83918155489943</v>
      </c>
      <c r="AT14" s="103">
        <f t="shared" si="25"/>
        <v>0.38238926608000867</v>
      </c>
      <c r="AU14" s="103">
        <f t="shared" si="26"/>
        <v>2.6890292633757107</v>
      </c>
      <c r="AV14" s="109"/>
      <c r="AW14" s="104">
        <f t="shared" si="12"/>
        <v>21471.441533080273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23</v>
      </c>
      <c r="F15" s="101">
        <v>15</v>
      </c>
      <c r="G15" s="101">
        <v>1</v>
      </c>
      <c r="H15" s="101">
        <v>7</v>
      </c>
      <c r="I15" s="101">
        <v>169.89</v>
      </c>
      <c r="J15" s="101">
        <f t="shared" si="0"/>
        <v>3907.47</v>
      </c>
      <c r="K15" s="98">
        <v>32</v>
      </c>
      <c r="L15" s="98">
        <v>17</v>
      </c>
      <c r="M15" s="98">
        <v>1123</v>
      </c>
      <c r="N15" s="98">
        <v>100</v>
      </c>
      <c r="O15" s="189">
        <f t="shared" si="1"/>
        <v>2.4285714285714284</v>
      </c>
      <c r="P15" s="101">
        <f t="shared" si="24"/>
        <v>0.7142857142857143</v>
      </c>
      <c r="Q15" s="102">
        <v>5</v>
      </c>
      <c r="R15" s="102">
        <v>0</v>
      </c>
      <c r="S15" s="101">
        <f t="shared" si="14"/>
        <v>5</v>
      </c>
      <c r="T15" s="102">
        <v>3586</v>
      </c>
      <c r="U15" s="102">
        <v>0</v>
      </c>
      <c r="V15" s="101">
        <f t="shared" si="15"/>
        <v>3586</v>
      </c>
      <c r="W15" s="102">
        <v>5768</v>
      </c>
      <c r="X15" s="102">
        <v>0</v>
      </c>
      <c r="Y15" s="101">
        <f t="shared" si="16"/>
        <v>5768</v>
      </c>
      <c r="Z15" s="101">
        <f t="shared" si="17"/>
        <v>19091</v>
      </c>
      <c r="AA15" s="103">
        <f t="shared" si="4"/>
        <v>6.2214035069969613E-3</v>
      </c>
      <c r="AB15" s="101">
        <f t="shared" si="18"/>
        <v>849.44999999999993</v>
      </c>
      <c r="AC15" s="102">
        <v>2183.33</v>
      </c>
      <c r="AD15" s="103">
        <f t="shared" si="19"/>
        <v>0.37852461858529818</v>
      </c>
      <c r="AE15" s="102">
        <v>667.06</v>
      </c>
      <c r="AF15" s="102"/>
      <c r="AG15" s="102"/>
      <c r="AH15" s="102"/>
      <c r="AI15" s="136">
        <f t="shared" si="6"/>
        <v>5.4656094474905101</v>
      </c>
      <c r="AJ15" s="102">
        <v>0</v>
      </c>
      <c r="AK15" s="104">
        <f t="shared" si="20"/>
        <v>35.86</v>
      </c>
      <c r="AL15" s="105">
        <f t="shared" si="21"/>
        <v>2026.8343905525101</v>
      </c>
      <c r="AM15" s="106"/>
      <c r="AN15" s="107">
        <f t="shared" si="7"/>
        <v>1153.5999999999999</v>
      </c>
      <c r="AO15" s="108">
        <f t="shared" si="8"/>
        <v>169.89</v>
      </c>
      <c r="AP15" s="108">
        <f t="shared" si="9"/>
        <v>436.666</v>
      </c>
      <c r="AQ15" s="108">
        <f t="shared" si="22"/>
        <v>133.41199999999998</v>
      </c>
      <c r="AR15" s="108">
        <f t="shared" si="23"/>
        <v>0</v>
      </c>
      <c r="AS15" s="108">
        <f t="array" ref="AS15">_xlfn.IFS(S15=0,AL15,S15&lt;0,AL15/-S15,S15&gt;0,AL15/S15)</f>
        <v>405.366878110502</v>
      </c>
      <c r="AT15" s="103">
        <f t="shared" si="25"/>
        <v>0.35139292485307044</v>
      </c>
      <c r="AU15" s="103">
        <f t="shared" si="26"/>
        <v>2.3860549656277712</v>
      </c>
      <c r="AV15" s="109"/>
      <c r="AW15" s="104">
        <f t="shared" si="12"/>
        <v>9323.4381965415469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52</v>
      </c>
      <c r="F16" s="101">
        <v>16</v>
      </c>
      <c r="G16" s="101">
        <v>1</v>
      </c>
      <c r="H16" s="101">
        <v>35</v>
      </c>
      <c r="I16" s="101">
        <v>169.89</v>
      </c>
      <c r="J16" s="101">
        <f t="shared" si="0"/>
        <v>8834.2799999999988</v>
      </c>
      <c r="K16" s="98">
        <v>5</v>
      </c>
      <c r="L16" s="98">
        <v>22</v>
      </c>
      <c r="M16" s="98">
        <v>1275</v>
      </c>
      <c r="N16" s="98">
        <v>60</v>
      </c>
      <c r="O16" s="189">
        <f t="shared" si="1"/>
        <v>3.1428571428571428</v>
      </c>
      <c r="P16" s="101">
        <f t="shared" si="24"/>
        <v>2</v>
      </c>
      <c r="Q16" s="102">
        <v>14</v>
      </c>
      <c r="R16" s="102">
        <v>0</v>
      </c>
      <c r="S16" s="101">
        <f t="shared" si="14"/>
        <v>14</v>
      </c>
      <c r="T16" s="102">
        <v>12557.380000000001</v>
      </c>
      <c r="U16" s="102">
        <v>0</v>
      </c>
      <c r="V16" s="101">
        <f t="shared" si="15"/>
        <v>12557.380000000001</v>
      </c>
      <c r="W16" s="102">
        <v>18264.09</v>
      </c>
      <c r="X16" s="102">
        <v>0</v>
      </c>
      <c r="Y16" s="101">
        <f t="shared" si="16"/>
        <v>18264.09</v>
      </c>
      <c r="Z16" s="101">
        <f t="shared" si="17"/>
        <v>16830</v>
      </c>
      <c r="AA16" s="103">
        <f t="shared" si="4"/>
        <v>1.9699770037813476E-2</v>
      </c>
      <c r="AB16" s="101">
        <f t="shared" si="18"/>
        <v>2378.46</v>
      </c>
      <c r="AC16" s="102">
        <v>6971.8600000000006</v>
      </c>
      <c r="AD16" s="103">
        <f t="shared" si="19"/>
        <v>0.38172501340061293</v>
      </c>
      <c r="AE16" s="102">
        <v>1652.3499999999997</v>
      </c>
      <c r="AF16" s="102">
        <v>4000</v>
      </c>
      <c r="AG16" s="102"/>
      <c r="AH16" s="102"/>
      <c r="AI16" s="136">
        <f t="shared" si="6"/>
        <v>27.328047237452552</v>
      </c>
      <c r="AJ16" s="102">
        <v>0</v>
      </c>
      <c r="AK16" s="104">
        <f t="shared" si="20"/>
        <v>125.57380000000002</v>
      </c>
      <c r="AL16" s="105">
        <f t="shared" si="21"/>
        <v>3108.5181527625482</v>
      </c>
      <c r="AM16" s="106"/>
      <c r="AN16" s="107">
        <f t="shared" si="7"/>
        <v>1304.5778571428571</v>
      </c>
      <c r="AO16" s="108">
        <f t="shared" si="8"/>
        <v>169.89</v>
      </c>
      <c r="AP16" s="108">
        <f t="shared" si="9"/>
        <v>497.99000000000007</v>
      </c>
      <c r="AQ16" s="108">
        <f t="shared" si="22"/>
        <v>118.02499999999998</v>
      </c>
      <c r="AR16" s="108">
        <f t="shared" si="23"/>
        <v>285.71428571428572</v>
      </c>
      <c r="AS16" s="108">
        <f t="array" ref="AS16">_xlfn.IFS(S16=0,AL16,S16&lt;0,AL16/-S16,S16&gt;0,AL16/S16)</f>
        <v>222.03701091161059</v>
      </c>
      <c r="AT16" s="103">
        <f t="shared" si="25"/>
        <v>0.17019835933586336</v>
      </c>
      <c r="AU16" s="103">
        <f t="shared" si="26"/>
        <v>1.3069457349556219</v>
      </c>
      <c r="AV16" s="109"/>
      <c r="AW16" s="104">
        <f t="shared" si="12"/>
        <v>11545.92456740375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32</v>
      </c>
      <c r="F17" s="101">
        <v>2</v>
      </c>
      <c r="G17" s="101">
        <v>0</v>
      </c>
      <c r="H17" s="101">
        <v>30</v>
      </c>
      <c r="I17" s="101">
        <v>169.89</v>
      </c>
      <c r="J17" s="101">
        <f t="shared" si="0"/>
        <v>5436.48</v>
      </c>
      <c r="K17" s="98">
        <v>1</v>
      </c>
      <c r="L17" s="98">
        <v>7</v>
      </c>
      <c r="M17" s="98">
        <v>1215</v>
      </c>
      <c r="N17" s="98">
        <v>67</v>
      </c>
      <c r="O17" s="189">
        <f t="shared" si="1"/>
        <v>1</v>
      </c>
      <c r="P17" s="101">
        <f t="shared" si="24"/>
        <v>0.2857142857142857</v>
      </c>
      <c r="Q17" s="102">
        <v>3</v>
      </c>
      <c r="R17" s="102">
        <v>-1</v>
      </c>
      <c r="S17" s="101">
        <f t="shared" si="14"/>
        <v>2</v>
      </c>
      <c r="T17" s="102">
        <v>2341</v>
      </c>
      <c r="U17" s="102">
        <v>-776</v>
      </c>
      <c r="V17" s="101">
        <f t="shared" si="15"/>
        <v>1565</v>
      </c>
      <c r="W17" s="102">
        <v>3645</v>
      </c>
      <c r="X17" s="102">
        <v>-1215</v>
      </c>
      <c r="Y17" s="101">
        <f t="shared" si="16"/>
        <v>2430</v>
      </c>
      <c r="Z17" s="101">
        <f t="shared" si="17"/>
        <v>5698.35</v>
      </c>
      <c r="AA17" s="103">
        <f t="shared" si="4"/>
        <v>2.6210143068659182E-3</v>
      </c>
      <c r="AB17" s="101">
        <f t="shared" si="18"/>
        <v>339.78</v>
      </c>
      <c r="AC17" s="102">
        <v>919.1600000000002</v>
      </c>
      <c r="AD17" s="103">
        <f t="shared" si="19"/>
        <v>0.37825514403292188</v>
      </c>
      <c r="AE17" s="102">
        <v>485.68</v>
      </c>
      <c r="AF17" s="102"/>
      <c r="AG17" s="102"/>
      <c r="AH17" s="102"/>
      <c r="AI17" s="136">
        <f t="shared" si="6"/>
        <v>23.424040489245044</v>
      </c>
      <c r="AJ17" s="102">
        <v>0</v>
      </c>
      <c r="AK17" s="104">
        <f t="shared" si="20"/>
        <v>15.65</v>
      </c>
      <c r="AL17" s="105">
        <f t="shared" si="21"/>
        <v>646.30595951075486</v>
      </c>
      <c r="AM17" s="106"/>
      <c r="AN17" s="107">
        <f t="shared" si="7"/>
        <v>1215</v>
      </c>
      <c r="AO17" s="108">
        <f t="shared" si="8"/>
        <v>169.89</v>
      </c>
      <c r="AP17" s="108">
        <f t="shared" si="9"/>
        <v>459.5800000000001</v>
      </c>
      <c r="AQ17" s="108">
        <f t="shared" si="22"/>
        <v>161.89333333333335</v>
      </c>
      <c r="AR17" s="108">
        <f t="shared" si="23"/>
        <v>0</v>
      </c>
      <c r="AS17" s="108">
        <f t="array" ref="AS17">_xlfn.IFS(S17=0,AL17,S17&lt;0,AL17/-S17,S17&gt;0,AL17/S17)</f>
        <v>323.15297975537743</v>
      </c>
      <c r="AT17" s="103">
        <f t="shared" si="25"/>
        <v>0.26596953066286211</v>
      </c>
      <c r="AU17" s="103">
        <f t="shared" si="26"/>
        <v>1.902130671348387</v>
      </c>
      <c r="AV17" s="109"/>
      <c r="AW17" s="104">
        <f t="shared" si="12"/>
        <v>10340.895352172078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48</v>
      </c>
      <c r="F18" s="101">
        <v>5</v>
      </c>
      <c r="G18" s="101">
        <v>0</v>
      </c>
      <c r="H18" s="101">
        <v>43</v>
      </c>
      <c r="I18" s="101">
        <v>169.89</v>
      </c>
      <c r="J18" s="101">
        <f t="shared" si="0"/>
        <v>8154.7199999999993</v>
      </c>
      <c r="K18" s="98">
        <v>21</v>
      </c>
      <c r="L18" s="98">
        <v>11</v>
      </c>
      <c r="M18" s="98">
        <v>1319</v>
      </c>
      <c r="N18" s="98">
        <v>100</v>
      </c>
      <c r="O18" s="189">
        <f t="shared" si="1"/>
        <v>1.5714285714285714</v>
      </c>
      <c r="P18" s="101">
        <f t="shared" si="24"/>
        <v>1.1428571428571428</v>
      </c>
      <c r="Q18" s="102">
        <v>8</v>
      </c>
      <c r="R18" s="102">
        <v>0</v>
      </c>
      <c r="S18" s="101">
        <f t="shared" si="14"/>
        <v>8</v>
      </c>
      <c r="T18" s="102">
        <v>7015.95</v>
      </c>
      <c r="U18" s="102">
        <v>0</v>
      </c>
      <c r="V18" s="101">
        <f t="shared" si="15"/>
        <v>7015.95</v>
      </c>
      <c r="W18" s="102">
        <v>10717.9</v>
      </c>
      <c r="X18" s="102">
        <v>0</v>
      </c>
      <c r="Y18" s="101">
        <f t="shared" si="16"/>
        <v>10717.9</v>
      </c>
      <c r="Z18" s="101">
        <f t="shared" si="17"/>
        <v>14509</v>
      </c>
      <c r="AA18" s="103">
        <f t="shared" si="4"/>
        <v>1.156039886401573E-2</v>
      </c>
      <c r="AB18" s="101">
        <f t="shared" si="18"/>
        <v>1359.12</v>
      </c>
      <c r="AC18" s="102">
        <v>4086.4300000000003</v>
      </c>
      <c r="AD18" s="103">
        <f t="shared" si="19"/>
        <v>0.3812715177413486</v>
      </c>
      <c r="AE18" s="102">
        <v>458.75000000000011</v>
      </c>
      <c r="AF18" s="102"/>
      <c r="AG18" s="102"/>
      <c r="AH18" s="102"/>
      <c r="AI18" s="136">
        <f t="shared" si="6"/>
        <v>33.574458034584559</v>
      </c>
      <c r="AJ18" s="102">
        <v>0</v>
      </c>
      <c r="AK18" s="104">
        <f t="shared" si="20"/>
        <v>70.159499999999994</v>
      </c>
      <c r="AL18" s="105">
        <f t="shared" si="21"/>
        <v>4709.8660419654143</v>
      </c>
      <c r="AM18" s="106"/>
      <c r="AN18" s="107">
        <f t="shared" si="7"/>
        <v>1339.7375</v>
      </c>
      <c r="AO18" s="108">
        <f t="shared" si="8"/>
        <v>169.89</v>
      </c>
      <c r="AP18" s="108">
        <f t="shared" si="9"/>
        <v>510.80375000000004</v>
      </c>
      <c r="AQ18" s="108">
        <f t="shared" si="22"/>
        <v>57.343750000000014</v>
      </c>
      <c r="AR18" s="108">
        <f t="shared" si="23"/>
        <v>0</v>
      </c>
      <c r="AS18" s="108">
        <f t="array" ref="AS18">_xlfn.IFS(S18=0,AL18,S18&lt;0,AL18/-S18,S18&gt;0,AL18/S18)</f>
        <v>588.73325524567679</v>
      </c>
      <c r="AT18" s="103">
        <f t="shared" si="25"/>
        <v>0.43943925973981979</v>
      </c>
      <c r="AU18" s="103">
        <f t="shared" si="26"/>
        <v>3.4653790996861313</v>
      </c>
      <c r="AV18" s="109"/>
      <c r="AW18" s="104">
        <f t="shared" si="12"/>
        <v>28259.196251792484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40</v>
      </c>
      <c r="F19" s="101">
        <v>27</v>
      </c>
      <c r="G19" s="101">
        <v>13</v>
      </c>
      <c r="H19" s="101">
        <v>0</v>
      </c>
      <c r="I19" s="101">
        <v>129.46</v>
      </c>
      <c r="J19" s="101">
        <f t="shared" si="0"/>
        <v>5178.4000000000005</v>
      </c>
      <c r="K19" s="98">
        <v>8</v>
      </c>
      <c r="L19" s="98">
        <v>50</v>
      </c>
      <c r="M19" s="98">
        <v>1276</v>
      </c>
      <c r="N19" s="98">
        <v>62</v>
      </c>
      <c r="O19" s="189">
        <f t="shared" si="1"/>
        <v>7.1428571428571432</v>
      </c>
      <c r="P19" s="101">
        <f t="shared" si="24"/>
        <v>3.4285714285714284</v>
      </c>
      <c r="Q19" s="102">
        <v>25</v>
      </c>
      <c r="R19" s="102">
        <v>-1</v>
      </c>
      <c r="S19" s="101">
        <f t="shared" si="14"/>
        <v>24</v>
      </c>
      <c r="T19" s="102">
        <v>21406.92</v>
      </c>
      <c r="U19" s="102">
        <v>-812</v>
      </c>
      <c r="V19" s="101">
        <f t="shared" si="15"/>
        <v>20594.919999999998</v>
      </c>
      <c r="W19" s="102">
        <v>31891.360000000001</v>
      </c>
      <c r="X19" s="102">
        <v>-1260</v>
      </c>
      <c r="Y19" s="101">
        <f t="shared" si="16"/>
        <v>30631.360000000001</v>
      </c>
      <c r="Z19" s="101">
        <f t="shared" si="17"/>
        <v>39556</v>
      </c>
      <c r="AA19" s="103">
        <f t="shared" si="4"/>
        <v>3.3039190452164781E-2</v>
      </c>
      <c r="AB19" s="101">
        <f t="shared" si="18"/>
        <v>3107.04</v>
      </c>
      <c r="AC19" s="102">
        <v>11479.339999999995</v>
      </c>
      <c r="AD19" s="103">
        <f t="shared" si="19"/>
        <v>0.37475776459158178</v>
      </c>
      <c r="AE19" s="102">
        <v>4155.3999999999978</v>
      </c>
      <c r="AF19" s="102"/>
      <c r="AG19" s="102"/>
      <c r="AH19" s="102"/>
      <c r="AI19" s="136">
        <f t="shared" si="6"/>
        <v>0</v>
      </c>
      <c r="AJ19" s="102">
        <v>0</v>
      </c>
      <c r="AK19" s="104">
        <f t="shared" si="20"/>
        <v>205.94919999999999</v>
      </c>
      <c r="AL19" s="105">
        <f t="shared" si="21"/>
        <v>11683.630800000008</v>
      </c>
      <c r="AM19" s="106"/>
      <c r="AN19" s="107">
        <f t="shared" si="7"/>
        <v>1276.3066666666666</v>
      </c>
      <c r="AO19" s="108">
        <f t="shared" si="8"/>
        <v>129.46</v>
      </c>
      <c r="AP19" s="108">
        <f t="shared" si="9"/>
        <v>478.30583333333311</v>
      </c>
      <c r="AQ19" s="108">
        <f t="shared" si="22"/>
        <v>166.21599999999992</v>
      </c>
      <c r="AR19" s="108">
        <f t="shared" si="23"/>
        <v>0</v>
      </c>
      <c r="AS19" s="108">
        <f t="array" ref="AS19">_xlfn.IFS(S19=0,AL19,S19&lt;0,AL19/-S19,S19&gt;0,AL19/S19)</f>
        <v>486.81795000000034</v>
      </c>
      <c r="AT19" s="103">
        <f t="shared" si="25"/>
        <v>0.38142709954765341</v>
      </c>
      <c r="AU19" s="103">
        <f t="shared" si="26"/>
        <v>3.7603734744322592</v>
      </c>
      <c r="AV19" s="109"/>
      <c r="AW19" s="104">
        <f t="shared" si="12"/>
        <v>19472.718000000015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131</v>
      </c>
      <c r="F20" s="101">
        <v>58</v>
      </c>
      <c r="G20" s="101">
        <v>15</v>
      </c>
      <c r="H20" s="101">
        <v>58</v>
      </c>
      <c r="I20" s="101">
        <v>117.76</v>
      </c>
      <c r="J20" s="101">
        <f t="shared" si="0"/>
        <v>15426.560000000001</v>
      </c>
      <c r="K20" s="98">
        <v>10</v>
      </c>
      <c r="L20" s="98">
        <v>84</v>
      </c>
      <c r="M20" s="98">
        <v>1350</v>
      </c>
      <c r="N20" s="98">
        <v>61</v>
      </c>
      <c r="O20" s="189">
        <f t="shared" si="1"/>
        <v>12</v>
      </c>
      <c r="P20" s="101">
        <f t="shared" si="24"/>
        <v>4</v>
      </c>
      <c r="Q20" s="102">
        <v>29</v>
      </c>
      <c r="R20" s="102">
        <v>-1</v>
      </c>
      <c r="S20" s="101">
        <f t="shared" si="14"/>
        <v>28</v>
      </c>
      <c r="T20" s="102">
        <v>25718.090000000004</v>
      </c>
      <c r="U20" s="102">
        <v>-831</v>
      </c>
      <c r="V20" s="101">
        <f t="shared" si="15"/>
        <v>24887.090000000004</v>
      </c>
      <c r="W20" s="102">
        <v>39300.089999999997</v>
      </c>
      <c r="X20" s="102">
        <v>-1350</v>
      </c>
      <c r="Y20" s="101">
        <f t="shared" si="16"/>
        <v>37950.089999999997</v>
      </c>
      <c r="Z20" s="101">
        <f t="shared" si="17"/>
        <v>69174</v>
      </c>
      <c r="AA20" s="103">
        <f t="shared" si="4"/>
        <v>4.0933221743559345E-2</v>
      </c>
      <c r="AB20" s="101">
        <f t="shared" si="18"/>
        <v>3297.28</v>
      </c>
      <c r="AC20" s="102">
        <v>14315.359999999999</v>
      </c>
      <c r="AD20" s="103">
        <f t="shared" si="19"/>
        <v>0.37721544270382495</v>
      </c>
      <c r="AE20" s="102">
        <v>4541.2100000000009</v>
      </c>
      <c r="AF20" s="102">
        <v>8000</v>
      </c>
      <c r="AG20" s="102"/>
      <c r="AH20" s="102"/>
      <c r="AI20" s="136">
        <f t="shared" si="6"/>
        <v>45.286478279207088</v>
      </c>
      <c r="AJ20" s="102">
        <v>0</v>
      </c>
      <c r="AK20" s="104">
        <f t="shared" si="20"/>
        <v>248.87090000000003</v>
      </c>
      <c r="AL20" s="105">
        <f t="shared" si="21"/>
        <v>7502.0826217207896</v>
      </c>
      <c r="AM20" s="106"/>
      <c r="AN20" s="107">
        <f t="shared" si="7"/>
        <v>1355.3603571428571</v>
      </c>
      <c r="AO20" s="108">
        <f t="shared" si="8"/>
        <v>117.76</v>
      </c>
      <c r="AP20" s="108">
        <f t="shared" si="9"/>
        <v>511.26285714285711</v>
      </c>
      <c r="AQ20" s="108">
        <f t="shared" si="22"/>
        <v>156.5934482758621</v>
      </c>
      <c r="AR20" s="108">
        <f t="shared" si="23"/>
        <v>275.86206896551727</v>
      </c>
      <c r="AS20" s="108">
        <f t="array" ref="AS20">_xlfn.IFS(S20=0,AL20,S20&lt;0,AL20/-S20,S20&gt;0,AL20/S20)</f>
        <v>267.93152220431392</v>
      </c>
      <c r="AT20" s="103">
        <f t="shared" si="25"/>
        <v>0.19768286772760724</v>
      </c>
      <c r="AU20" s="103">
        <f t="shared" si="26"/>
        <v>2.2752337143708723</v>
      </c>
      <c r="AV20" s="109"/>
      <c r="AW20" s="104">
        <f t="shared" si="12"/>
        <v>35099.029408765127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48</v>
      </c>
      <c r="F21" s="101">
        <v>4</v>
      </c>
      <c r="G21" s="101">
        <v>3</v>
      </c>
      <c r="H21" s="101">
        <v>41</v>
      </c>
      <c r="I21" s="101">
        <v>129.46</v>
      </c>
      <c r="J21" s="101">
        <f t="shared" si="0"/>
        <v>6214.08</v>
      </c>
      <c r="K21" s="98">
        <v>23</v>
      </c>
      <c r="L21" s="98">
        <v>10</v>
      </c>
      <c r="M21" s="98">
        <v>1182</v>
      </c>
      <c r="N21" s="98">
        <v>67</v>
      </c>
      <c r="O21" s="189">
        <f t="shared" si="1"/>
        <v>1.4285714285714286</v>
      </c>
      <c r="P21" s="101">
        <f t="shared" si="24"/>
        <v>0.7142857142857143</v>
      </c>
      <c r="Q21" s="102">
        <v>5</v>
      </c>
      <c r="R21" s="102">
        <v>0</v>
      </c>
      <c r="S21" s="101">
        <f t="shared" si="14"/>
        <v>5</v>
      </c>
      <c r="T21" s="102">
        <v>3862.27</v>
      </c>
      <c r="U21" s="102">
        <v>0</v>
      </c>
      <c r="V21" s="101">
        <f t="shared" si="15"/>
        <v>3862.27</v>
      </c>
      <c r="W21" s="102">
        <v>5940.03</v>
      </c>
      <c r="X21" s="102">
        <v>0</v>
      </c>
      <c r="Y21" s="101">
        <f t="shared" si="16"/>
        <v>5940.03</v>
      </c>
      <c r="Z21" s="101">
        <f t="shared" si="17"/>
        <v>7919.4</v>
      </c>
      <c r="AA21" s="103">
        <f t="shared" si="4"/>
        <v>6.4069562194291191E-3</v>
      </c>
      <c r="AB21" s="101">
        <f t="shared" si="18"/>
        <v>647.30000000000007</v>
      </c>
      <c r="AC21" s="102">
        <v>2241.5699999999997</v>
      </c>
      <c r="AD21" s="103">
        <f t="shared" si="19"/>
        <v>0.37736678097585363</v>
      </c>
      <c r="AE21" s="102">
        <v>909.95999999999981</v>
      </c>
      <c r="AF21" s="102"/>
      <c r="AG21" s="102"/>
      <c r="AH21" s="102"/>
      <c r="AI21" s="136">
        <f t="shared" si="6"/>
        <v>32.012855335301559</v>
      </c>
      <c r="AJ21" s="102">
        <v>0</v>
      </c>
      <c r="AK21" s="104">
        <f t="shared" si="20"/>
        <v>38.622700000000002</v>
      </c>
      <c r="AL21" s="105">
        <f t="shared" si="21"/>
        <v>2070.5644446646984</v>
      </c>
      <c r="AM21" s="106"/>
      <c r="AN21" s="107">
        <f t="shared" si="7"/>
        <v>1188.0059999999999</v>
      </c>
      <c r="AO21" s="108">
        <f t="shared" si="8"/>
        <v>129.46</v>
      </c>
      <c r="AP21" s="108">
        <f t="shared" si="9"/>
        <v>448.31399999999996</v>
      </c>
      <c r="AQ21" s="108">
        <f t="shared" si="22"/>
        <v>181.99199999999996</v>
      </c>
      <c r="AR21" s="108">
        <f t="shared" si="23"/>
        <v>0</v>
      </c>
      <c r="AS21" s="108">
        <f t="array" ref="AS21">_xlfn.IFS(S21=0,AL21,S21&lt;0,AL21/-S21,S21&gt;0,AL21/S21)</f>
        <v>414.11288893293965</v>
      </c>
      <c r="AT21" s="103">
        <f t="shared" si="25"/>
        <v>0.34857811234365793</v>
      </c>
      <c r="AU21" s="103">
        <f t="shared" si="26"/>
        <v>3.1987709634863251</v>
      </c>
      <c r="AV21" s="109"/>
      <c r="AW21" s="104">
        <f t="shared" si="12"/>
        <v>19877.418668781102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50</v>
      </c>
      <c r="F22" s="101">
        <v>4</v>
      </c>
      <c r="G22" s="101">
        <v>1</v>
      </c>
      <c r="H22" s="101">
        <v>45</v>
      </c>
      <c r="I22" s="101">
        <v>129.46</v>
      </c>
      <c r="J22" s="101">
        <f t="shared" si="0"/>
        <v>6473</v>
      </c>
      <c r="K22" s="98">
        <v>58</v>
      </c>
      <c r="L22" s="98">
        <v>3</v>
      </c>
      <c r="M22" s="98">
        <v>1320</v>
      </c>
      <c r="N22" s="98">
        <v>0</v>
      </c>
      <c r="O22" s="189">
        <f t="shared" si="1"/>
        <v>0.42857142857142855</v>
      </c>
      <c r="P22" s="101">
        <f t="shared" si="24"/>
        <v>0</v>
      </c>
      <c r="Q22" s="102">
        <v>0</v>
      </c>
      <c r="R22" s="102">
        <v>0</v>
      </c>
      <c r="S22" s="101">
        <f t="shared" si="14"/>
        <v>0</v>
      </c>
      <c r="T22" s="102">
        <v>0</v>
      </c>
      <c r="U22" s="102">
        <v>0</v>
      </c>
      <c r="V22" s="101">
        <f t="shared" si="15"/>
        <v>0</v>
      </c>
      <c r="W22" s="102">
        <v>0</v>
      </c>
      <c r="X22" s="102">
        <v>0</v>
      </c>
      <c r="Y22" s="101">
        <f t="shared" si="16"/>
        <v>0</v>
      </c>
      <c r="Z22" s="101">
        <f t="shared" si="17"/>
        <v>0</v>
      </c>
      <c r="AA22" s="103">
        <f t="shared" si="4"/>
        <v>0</v>
      </c>
      <c r="AB22" s="101">
        <f t="shared" si="18"/>
        <v>0</v>
      </c>
      <c r="AC22" s="102">
        <v>0</v>
      </c>
      <c r="AD22" s="103">
        <f t="shared" si="19"/>
        <v>0</v>
      </c>
      <c r="AE22" s="102">
        <v>213.68</v>
      </c>
      <c r="AF22" s="102"/>
      <c r="AG22" s="102"/>
      <c r="AH22" s="102"/>
      <c r="AI22" s="136">
        <f t="shared" si="6"/>
        <v>35.136060733867566</v>
      </c>
      <c r="AJ22" s="102">
        <v>0</v>
      </c>
      <c r="AK22" s="104">
        <f t="shared" si="20"/>
        <v>0</v>
      </c>
      <c r="AL22" s="105">
        <f t="shared" si="21"/>
        <v>-248.81606073386757</v>
      </c>
      <c r="AM22" s="106"/>
      <c r="AN22" s="107">
        <f t="shared" si="7"/>
        <v>0</v>
      </c>
      <c r="AO22" s="108">
        <f t="shared" si="8"/>
        <v>129.46</v>
      </c>
      <c r="AP22" s="108">
        <f t="shared" si="9"/>
        <v>0</v>
      </c>
      <c r="AQ22" s="108">
        <f t="shared" si="22"/>
        <v>213.68</v>
      </c>
      <c r="AR22" s="108">
        <f t="shared" si="23"/>
        <v>0</v>
      </c>
      <c r="AS22" s="108">
        <f t="array" ref="AS22">_xlfn.IFS(S22=0,AL22,S22&lt;0,AL22/-S22,S22&gt;0,AL22/S22)</f>
        <v>-248.81606073386757</v>
      </c>
      <c r="AT22" s="103">
        <f t="shared" si="25"/>
        <v>0</v>
      </c>
      <c r="AU22" s="103">
        <f t="shared" si="26"/>
        <v>-1.9219531958432532</v>
      </c>
      <c r="AV22" s="109"/>
      <c r="AW22" s="104">
        <f t="shared" si="12"/>
        <v>-12440.803036693378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51</v>
      </c>
      <c r="F23" s="101">
        <v>18</v>
      </c>
      <c r="G23" s="101">
        <v>5</v>
      </c>
      <c r="H23" s="101">
        <v>28</v>
      </c>
      <c r="I23" s="101">
        <v>129.46</v>
      </c>
      <c r="J23" s="101">
        <f t="shared" si="0"/>
        <v>6602.46</v>
      </c>
      <c r="K23" s="98">
        <v>9</v>
      </c>
      <c r="L23" s="98">
        <v>38</v>
      </c>
      <c r="M23" s="98">
        <v>1241</v>
      </c>
      <c r="N23" s="98">
        <v>47</v>
      </c>
      <c r="O23" s="189">
        <f t="shared" si="1"/>
        <v>5.4285714285714288</v>
      </c>
      <c r="P23" s="101">
        <f t="shared" si="24"/>
        <v>1.8571428571428572</v>
      </c>
      <c r="Q23" s="102">
        <v>13</v>
      </c>
      <c r="R23" s="102">
        <v>0</v>
      </c>
      <c r="S23" s="101">
        <f t="shared" si="14"/>
        <v>13</v>
      </c>
      <c r="T23" s="102">
        <v>10931.91</v>
      </c>
      <c r="U23" s="102">
        <v>0</v>
      </c>
      <c r="V23" s="101">
        <f t="shared" si="15"/>
        <v>10931.91</v>
      </c>
      <c r="W23" s="102">
        <v>16320.05</v>
      </c>
      <c r="X23" s="102">
        <v>0</v>
      </c>
      <c r="Y23" s="101">
        <f t="shared" si="16"/>
        <v>16320.05</v>
      </c>
      <c r="Z23" s="101">
        <f t="shared" si="17"/>
        <v>22164.26</v>
      </c>
      <c r="AA23" s="103">
        <f t="shared" si="4"/>
        <v>1.7602915448052314E-2</v>
      </c>
      <c r="AB23" s="101">
        <f t="shared" si="18"/>
        <v>1682.98</v>
      </c>
      <c r="AC23" s="102">
        <v>6190.7000000000025</v>
      </c>
      <c r="AD23" s="103">
        <f t="shared" si="19"/>
        <v>0.37933094567724995</v>
      </c>
      <c r="AE23" s="102">
        <v>1950.8700000000003</v>
      </c>
      <c r="AF23" s="102"/>
      <c r="AG23" s="102"/>
      <c r="AH23" s="102"/>
      <c r="AI23" s="136">
        <f t="shared" si="6"/>
        <v>21.862437789962041</v>
      </c>
      <c r="AJ23" s="102">
        <v>0</v>
      </c>
      <c r="AK23" s="104">
        <f t="shared" si="20"/>
        <v>109.31910000000001</v>
      </c>
      <c r="AL23" s="105">
        <f t="shared" si="21"/>
        <v>6364.3184622100343</v>
      </c>
      <c r="AM23" s="106"/>
      <c r="AN23" s="107">
        <f t="shared" si="7"/>
        <v>1255.3884615384616</v>
      </c>
      <c r="AO23" s="108">
        <f t="shared" si="8"/>
        <v>129.46</v>
      </c>
      <c r="AP23" s="108">
        <f t="shared" si="9"/>
        <v>476.20769230769253</v>
      </c>
      <c r="AQ23" s="108">
        <f t="shared" si="22"/>
        <v>150.0669230769231</v>
      </c>
      <c r="AR23" s="108">
        <f t="shared" si="23"/>
        <v>0</v>
      </c>
      <c r="AS23" s="108">
        <f t="array" ref="AS23">_xlfn.IFS(S23=0,AL23,S23&lt;0,AL23/-S23,S23&gt;0,AL23/S23)</f>
        <v>489.56295863154111</v>
      </c>
      <c r="AT23" s="103">
        <f t="shared" si="25"/>
        <v>0.3899692992490853</v>
      </c>
      <c r="AU23" s="103">
        <f t="shared" si="26"/>
        <v>3.7815770016340267</v>
      </c>
      <c r="AV23" s="109"/>
      <c r="AW23" s="104">
        <f t="shared" si="12"/>
        <v>24967.710890208597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ref="E24:E26" si="27">F24+G24+H24</f>
        <v>38</v>
      </c>
      <c r="F24" s="101">
        <v>12</v>
      </c>
      <c r="G24" s="101">
        <v>5</v>
      </c>
      <c r="H24" s="101">
        <v>21</v>
      </c>
      <c r="I24" s="101">
        <v>123.61</v>
      </c>
      <c r="J24" s="101">
        <f t="shared" ref="J24:J26" si="28">E24*I24</f>
        <v>4697.18</v>
      </c>
      <c r="K24" s="98">
        <v>5</v>
      </c>
      <c r="L24" s="98">
        <v>18</v>
      </c>
      <c r="M24" s="98">
        <v>1362</v>
      </c>
      <c r="N24" s="98">
        <v>60</v>
      </c>
      <c r="O24" s="189">
        <f t="shared" ref="O24:O26" si="29">L24/7</f>
        <v>2.5714285714285716</v>
      </c>
      <c r="P24" s="101">
        <f t="shared" ref="P24:P26" si="30">S24/7</f>
        <v>0.7142857142857143</v>
      </c>
      <c r="Q24" s="102">
        <v>5</v>
      </c>
      <c r="R24" s="102">
        <v>0</v>
      </c>
      <c r="S24" s="101">
        <f t="shared" ref="S24:S26" si="31">Q24+R24</f>
        <v>5</v>
      </c>
      <c r="T24" s="102">
        <v>4494</v>
      </c>
      <c r="U24" s="102">
        <v>0</v>
      </c>
      <c r="V24" s="101">
        <f t="shared" si="15"/>
        <v>4494</v>
      </c>
      <c r="W24" s="102">
        <v>7006</v>
      </c>
      <c r="X24" s="102">
        <v>0</v>
      </c>
      <c r="Y24" s="101">
        <f t="shared" si="16"/>
        <v>7006</v>
      </c>
      <c r="Z24" s="101">
        <f t="shared" si="17"/>
        <v>14709.6</v>
      </c>
      <c r="AA24" s="103">
        <f t="shared" si="4"/>
        <v>7.556718614774742E-3</v>
      </c>
      <c r="AB24" s="101">
        <f t="shared" si="18"/>
        <v>618.04999999999995</v>
      </c>
      <c r="AC24" s="102">
        <v>2736.8999999999996</v>
      </c>
      <c r="AD24" s="103">
        <f t="shared" si="19"/>
        <v>0.39065087068227228</v>
      </c>
      <c r="AE24" s="102">
        <v>1111.53</v>
      </c>
      <c r="AF24" s="102">
        <v>4827</v>
      </c>
      <c r="AG24" s="102"/>
      <c r="AH24" s="102"/>
      <c r="AI24" s="136">
        <f t="shared" si="6"/>
        <v>16.39682834247153</v>
      </c>
      <c r="AJ24" s="102">
        <v>0</v>
      </c>
      <c r="AK24" s="104">
        <f t="shared" ref="AK24:AK26" si="32">V24*1%</f>
        <v>44.94</v>
      </c>
      <c r="AL24" s="105">
        <f t="shared" ref="AL24:AL26" si="33">Y24-AB24-AC24-AE24-AF24-AG24-AH24-AI24-AK24-AJ24</f>
        <v>-2348.8168283424711</v>
      </c>
      <c r="AM24" s="106"/>
      <c r="AN24" s="107">
        <f t="shared" ref="AN24:AN26" si="34">IF(S24=0,0,Y24/S24)</f>
        <v>1401.2</v>
      </c>
      <c r="AO24" s="108">
        <f t="shared" ref="AO24:AO26" si="35">I24</f>
        <v>123.61</v>
      </c>
      <c r="AP24" s="108">
        <f t="shared" ref="AP24:AP26" si="36">IF(S24=0,0,AC24/S24)</f>
        <v>547.37999999999988</v>
      </c>
      <c r="AQ24" s="108">
        <f t="shared" ref="AQ24:AQ26" si="37">IF(Q24=0,AE24/1,AE24/Q24)</f>
        <v>222.30599999999998</v>
      </c>
      <c r="AR24" s="108">
        <f t="shared" ref="AR24:AR26" si="38">IF(Q24=0,0,(AF24+AG24)/Q24)</f>
        <v>965.4</v>
      </c>
      <c r="AS24" s="108">
        <f t="array" ref="AS24">_xlfn.IFS(S24=0,AL24,S24&lt;0,AL24/-S24,S24&gt;0,AL24/S24)</f>
        <v>-469.7633656684942</v>
      </c>
      <c r="AT24" s="103">
        <f t="shared" ref="AT24:AT26" si="39">IF(AN24=0,0,AS24/AN24)</f>
        <v>-0.33525789727982741</v>
      </c>
      <c r="AU24" s="103">
        <f t="shared" ref="AU24:AU26" si="40">IF(AO24=0,0,AS24/AO24)</f>
        <v>-3.8003670064597865</v>
      </c>
      <c r="AV24" s="109"/>
      <c r="AW24" s="104">
        <f t="shared" ref="AW24:AW26" si="41">AS24*E24</f>
        <v>-17851.007895402781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27"/>
        <v>40</v>
      </c>
      <c r="F25" s="101">
        <v>4</v>
      </c>
      <c r="G25" s="101">
        <v>1</v>
      </c>
      <c r="H25" s="101">
        <v>35</v>
      </c>
      <c r="I25" s="101">
        <v>123.61</v>
      </c>
      <c r="J25" s="101">
        <f t="shared" si="28"/>
        <v>4944.3999999999996</v>
      </c>
      <c r="K25" s="98">
        <v>33</v>
      </c>
      <c r="L25" s="98">
        <v>6</v>
      </c>
      <c r="M25" s="98">
        <v>1325</v>
      </c>
      <c r="N25" s="98">
        <v>33</v>
      </c>
      <c r="O25" s="189">
        <f t="shared" si="29"/>
        <v>0.8571428571428571</v>
      </c>
      <c r="P25" s="101">
        <f t="shared" si="30"/>
        <v>0.42857142857142855</v>
      </c>
      <c r="Q25" s="102">
        <v>4</v>
      </c>
      <c r="R25" s="102">
        <v>-1</v>
      </c>
      <c r="S25" s="101">
        <f t="shared" si="31"/>
        <v>3</v>
      </c>
      <c r="T25" s="102">
        <v>3670</v>
      </c>
      <c r="U25" s="102">
        <v>-812</v>
      </c>
      <c r="V25" s="101">
        <f t="shared" si="15"/>
        <v>2858</v>
      </c>
      <c r="W25" s="102">
        <v>5910</v>
      </c>
      <c r="X25" s="102">
        <v>-1290</v>
      </c>
      <c r="Y25" s="101">
        <f t="shared" si="16"/>
        <v>4620</v>
      </c>
      <c r="Z25" s="101">
        <f t="shared" si="17"/>
        <v>2623.5</v>
      </c>
      <c r="AA25" s="103">
        <f t="shared" si="4"/>
        <v>4.9831630031771778E-3</v>
      </c>
      <c r="AB25" s="101">
        <f t="shared" si="18"/>
        <v>370.83</v>
      </c>
      <c r="AC25" s="102">
        <v>1865.3200000000002</v>
      </c>
      <c r="AD25" s="103">
        <f t="shared" si="19"/>
        <v>0.4037489177489178</v>
      </c>
      <c r="AE25" s="102">
        <v>485.93000000000006</v>
      </c>
      <c r="AF25" s="102"/>
      <c r="AG25" s="102"/>
      <c r="AH25" s="102"/>
      <c r="AI25" s="136">
        <f t="shared" si="6"/>
        <v>27.328047237452552</v>
      </c>
      <c r="AJ25" s="102">
        <v>0</v>
      </c>
      <c r="AK25" s="104">
        <f t="shared" si="32"/>
        <v>28.580000000000002</v>
      </c>
      <c r="AL25" s="105">
        <f t="shared" si="33"/>
        <v>1842.0119527625475</v>
      </c>
      <c r="AM25" s="106"/>
      <c r="AN25" s="107">
        <f t="shared" si="34"/>
        <v>1540</v>
      </c>
      <c r="AO25" s="108">
        <f t="shared" si="35"/>
        <v>123.61</v>
      </c>
      <c r="AP25" s="108">
        <f t="shared" si="36"/>
        <v>621.77333333333343</v>
      </c>
      <c r="AQ25" s="108">
        <f t="shared" si="37"/>
        <v>121.48250000000002</v>
      </c>
      <c r="AR25" s="108">
        <f t="shared" si="38"/>
        <v>0</v>
      </c>
      <c r="AS25" s="108">
        <f t="array" ref="AS25">_xlfn.IFS(S25=0,AL25,S25&lt;0,AL25/-S25,S25&gt;0,AL25/S25)</f>
        <v>614.00398425418246</v>
      </c>
      <c r="AT25" s="103">
        <f t="shared" si="39"/>
        <v>0.39870388587933925</v>
      </c>
      <c r="AU25" s="103">
        <f t="shared" si="40"/>
        <v>4.96726789300366</v>
      </c>
      <c r="AV25" s="109"/>
      <c r="AW25" s="104">
        <f t="shared" si="41"/>
        <v>24560.159370167297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27"/>
        <v>41</v>
      </c>
      <c r="F26" s="101">
        <v>7</v>
      </c>
      <c r="G26" s="101">
        <v>3</v>
      </c>
      <c r="H26" s="101">
        <v>31</v>
      </c>
      <c r="I26" s="101">
        <v>123.61</v>
      </c>
      <c r="J26" s="101">
        <f t="shared" si="28"/>
        <v>5068.01</v>
      </c>
      <c r="K26" s="98">
        <v>13</v>
      </c>
      <c r="L26" s="98">
        <v>12</v>
      </c>
      <c r="M26" s="98">
        <v>1280</v>
      </c>
      <c r="N26" s="98">
        <v>17</v>
      </c>
      <c r="O26" s="189">
        <f t="shared" si="29"/>
        <v>1.7142857142857142</v>
      </c>
      <c r="P26" s="101">
        <f t="shared" si="30"/>
        <v>0.14285714285714285</v>
      </c>
      <c r="Q26" s="102">
        <v>2</v>
      </c>
      <c r="R26" s="102">
        <v>-1</v>
      </c>
      <c r="S26" s="101">
        <f t="shared" si="31"/>
        <v>1</v>
      </c>
      <c r="T26" s="102">
        <v>1822</v>
      </c>
      <c r="U26" s="102">
        <v>-936</v>
      </c>
      <c r="V26" s="101">
        <f t="shared" si="15"/>
        <v>886</v>
      </c>
      <c r="W26" s="102">
        <v>2880</v>
      </c>
      <c r="X26" s="102">
        <v>-1440</v>
      </c>
      <c r="Y26" s="101">
        <f t="shared" si="16"/>
        <v>1440</v>
      </c>
      <c r="Z26" s="101">
        <f t="shared" si="17"/>
        <v>2611.1999999999998</v>
      </c>
      <c r="AA26" s="103">
        <f t="shared" si="4"/>
        <v>1.5531936633279514E-3</v>
      </c>
      <c r="AB26" s="101">
        <f t="shared" si="18"/>
        <v>123.61</v>
      </c>
      <c r="AC26" s="102">
        <v>543.04</v>
      </c>
      <c r="AD26" s="103">
        <f t="shared" si="19"/>
        <v>0.37711111111111106</v>
      </c>
      <c r="AE26" s="102">
        <v>880.45999999999981</v>
      </c>
      <c r="AF26" s="102">
        <v>2000</v>
      </c>
      <c r="AG26" s="102"/>
      <c r="AH26" s="102"/>
      <c r="AI26" s="136">
        <f t="shared" si="6"/>
        <v>24.204841838886544</v>
      </c>
      <c r="AJ26" s="102">
        <v>0</v>
      </c>
      <c r="AK26" s="104">
        <f t="shared" si="32"/>
        <v>8.86</v>
      </c>
      <c r="AL26" s="105">
        <f t="shared" si="33"/>
        <v>-2140.1748418388866</v>
      </c>
      <c r="AM26" s="106"/>
      <c r="AN26" s="107">
        <f t="shared" si="34"/>
        <v>1440</v>
      </c>
      <c r="AO26" s="108">
        <f t="shared" si="35"/>
        <v>123.61</v>
      </c>
      <c r="AP26" s="108">
        <f t="shared" si="36"/>
        <v>543.04</v>
      </c>
      <c r="AQ26" s="108">
        <f t="shared" si="37"/>
        <v>440.2299999999999</v>
      </c>
      <c r="AR26" s="108">
        <f t="shared" si="38"/>
        <v>1000</v>
      </c>
      <c r="AS26" s="108">
        <f t="array" ref="AS26">_xlfn.IFS(S26=0,AL26,S26&lt;0,AL26/-S26,S26&gt;0,AL26/S26)</f>
        <v>-2140.1748418388866</v>
      </c>
      <c r="AT26" s="103">
        <f t="shared" si="39"/>
        <v>-1.4862325290547824</v>
      </c>
      <c r="AU26" s="103">
        <f t="shared" si="40"/>
        <v>-17.313929632221395</v>
      </c>
      <c r="AV26" s="109"/>
      <c r="AW26" s="104">
        <f t="shared" si="41"/>
        <v>-87747.168515394354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7</v>
      </c>
      <c r="F27" s="101">
        <v>4</v>
      </c>
      <c r="G27" s="101">
        <v>3</v>
      </c>
      <c r="H27" s="101">
        <v>0</v>
      </c>
      <c r="I27" s="101">
        <v>117.76</v>
      </c>
      <c r="J27" s="101">
        <f t="shared" si="0"/>
        <v>824.32</v>
      </c>
      <c r="K27" s="98">
        <v>2</v>
      </c>
      <c r="L27" s="98">
        <v>9</v>
      </c>
      <c r="M27" s="98">
        <v>1210</v>
      </c>
      <c r="N27" s="98">
        <v>50</v>
      </c>
      <c r="O27" s="189">
        <f t="shared" si="1"/>
        <v>1.2857142857142858</v>
      </c>
      <c r="P27" s="101">
        <f t="shared" si="24"/>
        <v>0.14285714285714285</v>
      </c>
      <c r="Q27" s="102">
        <v>1</v>
      </c>
      <c r="R27" s="102">
        <v>0</v>
      </c>
      <c r="S27" s="101">
        <f t="shared" si="14"/>
        <v>1</v>
      </c>
      <c r="T27" s="102">
        <v>776</v>
      </c>
      <c r="U27" s="102">
        <v>0</v>
      </c>
      <c r="V27" s="101">
        <f t="shared" si="15"/>
        <v>776</v>
      </c>
      <c r="W27" s="102">
        <v>1204</v>
      </c>
      <c r="X27" s="102">
        <v>0</v>
      </c>
      <c r="Y27" s="101">
        <f t="shared" si="16"/>
        <v>1204</v>
      </c>
      <c r="Z27" s="101">
        <f t="shared" si="17"/>
        <v>5445</v>
      </c>
      <c r="AA27" s="103">
        <f t="shared" si="4"/>
        <v>1.2986424796158705E-3</v>
      </c>
      <c r="AB27" s="101">
        <f t="shared" si="18"/>
        <v>117.76</v>
      </c>
      <c r="AC27" s="102">
        <v>462.28</v>
      </c>
      <c r="AD27" s="103">
        <f t="shared" si="19"/>
        <v>0.38395348837209298</v>
      </c>
      <c r="AE27" s="102">
        <v>481.61</v>
      </c>
      <c r="AF27" s="102"/>
      <c r="AG27" s="102"/>
      <c r="AH27" s="102"/>
      <c r="AI27" s="136">
        <f t="shared" si="6"/>
        <v>0</v>
      </c>
      <c r="AJ27" s="102">
        <v>0</v>
      </c>
      <c r="AK27" s="104">
        <f t="shared" si="20"/>
        <v>7.76</v>
      </c>
      <c r="AL27" s="105">
        <f t="shared" si="21"/>
        <v>134.59000000000003</v>
      </c>
      <c r="AM27" s="106"/>
      <c r="AN27" s="107">
        <f t="shared" si="7"/>
        <v>1204</v>
      </c>
      <c r="AO27" s="108">
        <f t="shared" si="8"/>
        <v>117.76</v>
      </c>
      <c r="AP27" s="108">
        <f t="shared" si="9"/>
        <v>462.28</v>
      </c>
      <c r="AQ27" s="108">
        <f t="shared" si="22"/>
        <v>481.61</v>
      </c>
      <c r="AR27" s="108">
        <f t="shared" si="23"/>
        <v>0</v>
      </c>
      <c r="AS27" s="108">
        <f t="array" ref="AS27">_xlfn.IFS(S27=0,AL27,S27&lt;0,AL27/-S27,S27&gt;0,AL27/S27)</f>
        <v>134.59000000000003</v>
      </c>
      <c r="AT27" s="103">
        <f t="shared" si="25"/>
        <v>0.11178571428571431</v>
      </c>
      <c r="AU27" s="103">
        <f t="shared" si="26"/>
        <v>1.1429177989130437</v>
      </c>
      <c r="AV27" s="109"/>
      <c r="AW27" s="104">
        <f t="shared" si="12"/>
        <v>942.13000000000022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5</v>
      </c>
      <c r="F28" s="101">
        <v>2</v>
      </c>
      <c r="G28" s="101">
        <v>3</v>
      </c>
      <c r="H28" s="101">
        <v>0</v>
      </c>
      <c r="I28" s="101">
        <v>117.76</v>
      </c>
      <c r="J28" s="101">
        <f t="shared" si="0"/>
        <v>588.80000000000007</v>
      </c>
      <c r="K28" s="98">
        <v>1</v>
      </c>
      <c r="L28" s="98">
        <v>6</v>
      </c>
      <c r="M28" s="98">
        <v>1023</v>
      </c>
      <c r="N28" s="98">
        <v>0</v>
      </c>
      <c r="O28" s="189">
        <f t="shared" si="1"/>
        <v>0.8571428571428571</v>
      </c>
      <c r="P28" s="101">
        <f t="shared" si="24"/>
        <v>0</v>
      </c>
      <c r="Q28" s="102">
        <v>0</v>
      </c>
      <c r="R28" s="102">
        <v>0</v>
      </c>
      <c r="S28" s="101">
        <f t="shared" si="14"/>
        <v>0</v>
      </c>
      <c r="T28" s="102">
        <v>0</v>
      </c>
      <c r="U28" s="102">
        <v>0</v>
      </c>
      <c r="V28" s="101">
        <f t="shared" si="15"/>
        <v>0</v>
      </c>
      <c r="W28" s="102">
        <v>0</v>
      </c>
      <c r="X28" s="102">
        <v>0</v>
      </c>
      <c r="Y28" s="101">
        <f t="shared" si="16"/>
        <v>0</v>
      </c>
      <c r="Z28" s="101">
        <f t="shared" si="17"/>
        <v>0</v>
      </c>
      <c r="AA28" s="103">
        <f t="shared" si="4"/>
        <v>0</v>
      </c>
      <c r="AB28" s="101">
        <f t="shared" si="18"/>
        <v>0</v>
      </c>
      <c r="AC28" s="102">
        <v>0</v>
      </c>
      <c r="AD28" s="103">
        <f t="shared" si="19"/>
        <v>0</v>
      </c>
      <c r="AE28" s="102">
        <v>455.2</v>
      </c>
      <c r="AF28" s="102"/>
      <c r="AG28" s="102"/>
      <c r="AH28" s="102"/>
      <c r="AI28" s="136">
        <f t="shared" si="6"/>
        <v>0</v>
      </c>
      <c r="AJ28" s="102">
        <v>0</v>
      </c>
      <c r="AK28" s="104">
        <f t="shared" si="20"/>
        <v>0</v>
      </c>
      <c r="AL28" s="105">
        <f t="shared" si="21"/>
        <v>-455.2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2"/>
        <v>455.2</v>
      </c>
      <c r="AR28" s="108">
        <f t="shared" si="23"/>
        <v>0</v>
      </c>
      <c r="AS28" s="108">
        <f t="array" ref="AS28">_xlfn.IFS(S28=0,AL28,S28&lt;0,AL28/-S28,S28&gt;0,AL28/S28)</f>
        <v>-455.2</v>
      </c>
      <c r="AT28" s="103">
        <f t="shared" si="25"/>
        <v>0</v>
      </c>
      <c r="AU28" s="103">
        <f t="shared" si="26"/>
        <v>-3.8654891304347823</v>
      </c>
      <c r="AV28" s="109"/>
      <c r="AW28" s="104">
        <f t="shared" si="12"/>
        <v>-2276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1</v>
      </c>
      <c r="F29" s="101">
        <v>0</v>
      </c>
      <c r="G29" s="101">
        <v>1</v>
      </c>
      <c r="H29" s="101">
        <v>0</v>
      </c>
      <c r="I29" s="101">
        <v>117.76</v>
      </c>
      <c r="J29" s="101">
        <f t="shared" si="0"/>
        <v>117.76</v>
      </c>
      <c r="K29" s="98" t="s">
        <v>142</v>
      </c>
      <c r="L29" s="98">
        <v>0</v>
      </c>
      <c r="M29" s="98">
        <v>0</v>
      </c>
      <c r="N29" s="98">
        <v>0</v>
      </c>
      <c r="O29" s="189">
        <f t="shared" si="1"/>
        <v>0</v>
      </c>
      <c r="P29" s="101">
        <f t="shared" si="24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4"/>
        <v>0</v>
      </c>
      <c r="AB29" s="101">
        <f t="shared" si="18"/>
        <v>0</v>
      </c>
      <c r="AC29" s="102">
        <v>0</v>
      </c>
      <c r="AD29" s="103">
        <f t="shared" si="19"/>
        <v>0</v>
      </c>
      <c r="AE29" s="102">
        <v>113.8</v>
      </c>
      <c r="AF29" s="102"/>
      <c r="AG29" s="102"/>
      <c r="AH29" s="102"/>
      <c r="AI29" s="136">
        <f t="shared" si="6"/>
        <v>0</v>
      </c>
      <c r="AJ29" s="102">
        <v>0</v>
      </c>
      <c r="AK29" s="104">
        <f t="shared" si="20"/>
        <v>0</v>
      </c>
      <c r="AL29" s="105">
        <f t="shared" si="21"/>
        <v>-113.8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2"/>
        <v>113.8</v>
      </c>
      <c r="AR29" s="108">
        <f t="shared" si="23"/>
        <v>0</v>
      </c>
      <c r="AS29" s="108">
        <f t="array" ref="AS29">_xlfn.IFS(S29=0,AL29,S29&lt;0,AL29/-S29,S29&gt;0,AL29/S29)</f>
        <v>-113.8</v>
      </c>
      <c r="AT29" s="103">
        <f t="shared" si="25"/>
        <v>0</v>
      </c>
      <c r="AU29" s="103">
        <f t="shared" si="26"/>
        <v>-0.96637228260869557</v>
      </c>
      <c r="AV29" s="109"/>
      <c r="AW29" s="104">
        <f t="shared" si="12"/>
        <v>-113.8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42</v>
      </c>
      <c r="F30" s="101">
        <v>15</v>
      </c>
      <c r="G30" s="101">
        <v>11</v>
      </c>
      <c r="H30" s="101">
        <v>16</v>
      </c>
      <c r="I30" s="101">
        <v>135.31</v>
      </c>
      <c r="J30" s="101">
        <f t="shared" si="0"/>
        <v>5683.02</v>
      </c>
      <c r="K30" s="98">
        <v>12</v>
      </c>
      <c r="L30" s="98">
        <v>42</v>
      </c>
      <c r="M30" s="98">
        <v>1299</v>
      </c>
      <c r="N30" s="98">
        <v>37</v>
      </c>
      <c r="O30" s="189">
        <f t="shared" si="1"/>
        <v>6</v>
      </c>
      <c r="P30" s="101">
        <f t="shared" si="24"/>
        <v>1.8571428571428572</v>
      </c>
      <c r="Q30" s="102">
        <v>13</v>
      </c>
      <c r="R30" s="102">
        <v>0</v>
      </c>
      <c r="S30" s="101">
        <f t="shared" si="14"/>
        <v>13</v>
      </c>
      <c r="T30" s="102">
        <v>10778.38</v>
      </c>
      <c r="U30" s="102">
        <v>0</v>
      </c>
      <c r="V30" s="101">
        <f t="shared" si="15"/>
        <v>10778.38</v>
      </c>
      <c r="W30" s="102">
        <v>17069.990000000002</v>
      </c>
      <c r="X30" s="102">
        <v>0</v>
      </c>
      <c r="Y30" s="101">
        <f t="shared" si="16"/>
        <v>17069.990000000002</v>
      </c>
      <c r="Z30" s="101">
        <f t="shared" si="17"/>
        <v>20186.46</v>
      </c>
      <c r="AA30" s="103">
        <f t="shared" si="4"/>
        <v>1.8411805764632985E-2</v>
      </c>
      <c r="AB30" s="101">
        <f t="shared" si="18"/>
        <v>1759.03</v>
      </c>
      <c r="AC30" s="102">
        <v>6451.6100000000006</v>
      </c>
      <c r="AD30" s="103">
        <f t="shared" si="19"/>
        <v>0.37795042645016197</v>
      </c>
      <c r="AE30" s="102">
        <v>2714.0699999999993</v>
      </c>
      <c r="AF30" s="102">
        <v>5000</v>
      </c>
      <c r="AG30" s="102"/>
      <c r="AH30" s="102"/>
      <c r="AI30" s="136">
        <f t="shared" si="6"/>
        <v>12.492821594264024</v>
      </c>
      <c r="AJ30" s="102">
        <v>0</v>
      </c>
      <c r="AK30" s="104">
        <f t="shared" si="20"/>
        <v>107.7838</v>
      </c>
      <c r="AL30" s="105">
        <f t="shared" si="21"/>
        <v>1025.0033784057366</v>
      </c>
      <c r="AM30" s="106"/>
      <c r="AN30" s="107">
        <f t="shared" si="7"/>
        <v>1313.0761538461541</v>
      </c>
      <c r="AO30" s="108">
        <f t="shared" si="8"/>
        <v>135.31</v>
      </c>
      <c r="AP30" s="108">
        <f t="shared" si="9"/>
        <v>496.27769230769235</v>
      </c>
      <c r="AQ30" s="108">
        <f t="shared" si="22"/>
        <v>208.77461538461532</v>
      </c>
      <c r="AR30" s="108">
        <f t="shared" si="23"/>
        <v>384.61538461538464</v>
      </c>
      <c r="AS30" s="108">
        <f t="array" ref="AS30">_xlfn.IFS(S30=0,AL30,S30&lt;0,AL30/-S30,S30&gt;0,AL30/S30)</f>
        <v>78.846413723518197</v>
      </c>
      <c r="AT30" s="103">
        <f t="shared" si="25"/>
        <v>6.0047098938296767E-2</v>
      </c>
      <c r="AU30" s="103">
        <f t="shared" si="26"/>
        <v>0.5827094355444401</v>
      </c>
      <c r="AV30" s="109"/>
      <c r="AW30" s="104">
        <f t="shared" si="12"/>
        <v>3311.5493763877644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53</v>
      </c>
      <c r="F31" s="101">
        <v>19</v>
      </c>
      <c r="G31" s="101">
        <v>6</v>
      </c>
      <c r="H31" s="101">
        <v>28</v>
      </c>
      <c r="I31" s="101">
        <v>135.31</v>
      </c>
      <c r="J31" s="101">
        <f t="shared" si="0"/>
        <v>7171.43</v>
      </c>
      <c r="K31" s="98">
        <v>17</v>
      </c>
      <c r="L31" s="98">
        <v>34</v>
      </c>
      <c r="M31" s="98">
        <v>1280</v>
      </c>
      <c r="N31" s="98">
        <v>73</v>
      </c>
      <c r="O31" s="189">
        <f t="shared" si="1"/>
        <v>4.8571428571428568</v>
      </c>
      <c r="P31" s="101">
        <f t="shared" si="24"/>
        <v>2.8571428571428572</v>
      </c>
      <c r="Q31" s="102">
        <v>20</v>
      </c>
      <c r="R31" s="102">
        <v>0</v>
      </c>
      <c r="S31" s="101">
        <f t="shared" si="14"/>
        <v>20</v>
      </c>
      <c r="T31" s="102">
        <v>15988</v>
      </c>
      <c r="U31" s="102">
        <v>0</v>
      </c>
      <c r="V31" s="101">
        <f t="shared" si="15"/>
        <v>15988</v>
      </c>
      <c r="W31" s="102">
        <v>25600</v>
      </c>
      <c r="X31" s="102">
        <v>0</v>
      </c>
      <c r="Y31" s="101">
        <f t="shared" si="16"/>
        <v>25600</v>
      </c>
      <c r="Z31" s="101">
        <f t="shared" si="17"/>
        <v>31769.599999999999</v>
      </c>
      <c r="AA31" s="103">
        <f t="shared" si="4"/>
        <v>2.7612331792496916E-2</v>
      </c>
      <c r="AB31" s="101">
        <f t="shared" si="18"/>
        <v>2706.2</v>
      </c>
      <c r="AC31" s="102">
        <v>9654.2900000000027</v>
      </c>
      <c r="AD31" s="103">
        <f t="shared" si="19"/>
        <v>0.37712070312500012</v>
      </c>
      <c r="AE31" s="102">
        <v>2205.0800000000004</v>
      </c>
      <c r="AF31" s="102"/>
      <c r="AG31" s="102"/>
      <c r="AH31" s="102"/>
      <c r="AI31" s="136">
        <f t="shared" si="6"/>
        <v>21.862437789962041</v>
      </c>
      <c r="AJ31" s="102">
        <v>0</v>
      </c>
      <c r="AK31" s="104">
        <f t="shared" si="20"/>
        <v>159.88</v>
      </c>
      <c r="AL31" s="105">
        <f t="shared" si="21"/>
        <v>10852.687562210036</v>
      </c>
      <c r="AM31" s="106"/>
      <c r="AN31" s="107">
        <f t="shared" si="7"/>
        <v>1280</v>
      </c>
      <c r="AO31" s="108">
        <f t="shared" si="8"/>
        <v>135.31</v>
      </c>
      <c r="AP31" s="108">
        <f t="shared" si="9"/>
        <v>482.71450000000016</v>
      </c>
      <c r="AQ31" s="108">
        <f t="shared" si="22"/>
        <v>110.25400000000002</v>
      </c>
      <c r="AR31" s="108">
        <f t="shared" si="23"/>
        <v>0</v>
      </c>
      <c r="AS31" s="108">
        <f t="array" ref="AS31">_xlfn.IFS(S31=0,AL31,S31&lt;0,AL31/-S31,S31&gt;0,AL31/S31)</f>
        <v>542.63437811050176</v>
      </c>
      <c r="AT31" s="103">
        <f t="shared" si="25"/>
        <v>0.42393310789882949</v>
      </c>
      <c r="AU31" s="103">
        <f t="shared" si="26"/>
        <v>4.0103050632658466</v>
      </c>
      <c r="AV31" s="109"/>
      <c r="AW31" s="104">
        <f t="shared" si="12"/>
        <v>28759.622039856593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81</v>
      </c>
      <c r="F32" s="101">
        <v>8</v>
      </c>
      <c r="G32" s="101">
        <v>8</v>
      </c>
      <c r="H32" s="101">
        <v>65</v>
      </c>
      <c r="I32" s="101">
        <v>135.31</v>
      </c>
      <c r="J32" s="101">
        <f t="shared" si="0"/>
        <v>10960.11</v>
      </c>
      <c r="K32" s="98">
        <v>39</v>
      </c>
      <c r="L32" s="98">
        <v>25</v>
      </c>
      <c r="M32" s="98">
        <v>1224</v>
      </c>
      <c r="N32" s="98">
        <v>38</v>
      </c>
      <c r="O32" s="189">
        <f t="shared" si="1"/>
        <v>3.5714285714285716</v>
      </c>
      <c r="P32" s="101">
        <f t="shared" si="24"/>
        <v>1.1428571428571428</v>
      </c>
      <c r="Q32" s="102">
        <v>8</v>
      </c>
      <c r="R32" s="102">
        <v>0</v>
      </c>
      <c r="S32" s="101">
        <f t="shared" si="14"/>
        <v>8</v>
      </c>
      <c r="T32" s="102">
        <v>6430</v>
      </c>
      <c r="U32" s="102">
        <v>0</v>
      </c>
      <c r="V32" s="101">
        <f t="shared" si="15"/>
        <v>6430</v>
      </c>
      <c r="W32" s="102">
        <v>10140</v>
      </c>
      <c r="X32" s="102">
        <v>0</v>
      </c>
      <c r="Y32" s="101">
        <f t="shared" si="16"/>
        <v>10140</v>
      </c>
      <c r="Z32" s="101">
        <f t="shared" si="17"/>
        <v>11628</v>
      </c>
      <c r="AA32" s="103">
        <f t="shared" si="4"/>
        <v>1.0937072045934325E-2</v>
      </c>
      <c r="AB32" s="101">
        <f t="shared" si="18"/>
        <v>1082.48</v>
      </c>
      <c r="AC32" s="102">
        <v>3790.74</v>
      </c>
      <c r="AD32" s="103">
        <f t="shared" si="19"/>
        <v>0.37384023668639049</v>
      </c>
      <c r="AE32" s="102">
        <v>2172.11</v>
      </c>
      <c r="AF32" s="102">
        <v>6009</v>
      </c>
      <c r="AG32" s="102"/>
      <c r="AH32" s="102"/>
      <c r="AI32" s="136">
        <f t="shared" si="6"/>
        <v>50.752087726697596</v>
      </c>
      <c r="AJ32" s="102">
        <v>0</v>
      </c>
      <c r="AK32" s="104">
        <f t="shared" si="20"/>
        <v>64.3</v>
      </c>
      <c r="AL32" s="105">
        <f t="shared" si="21"/>
        <v>-3029.3820877266971</v>
      </c>
      <c r="AM32" s="106"/>
      <c r="AN32" s="107">
        <f t="shared" si="7"/>
        <v>1267.5</v>
      </c>
      <c r="AO32" s="108">
        <f t="shared" si="8"/>
        <v>135.31</v>
      </c>
      <c r="AP32" s="108">
        <f t="shared" si="9"/>
        <v>473.84249999999997</v>
      </c>
      <c r="AQ32" s="108">
        <f t="shared" si="22"/>
        <v>271.51375000000002</v>
      </c>
      <c r="AR32" s="108">
        <f t="shared" si="23"/>
        <v>751.125</v>
      </c>
      <c r="AS32" s="108">
        <f t="array" ref="AS32">_xlfn.IFS(S32=0,AL32,S32&lt;0,AL32/-S32,S32&gt;0,AL32/S32)</f>
        <v>-378.67276096583714</v>
      </c>
      <c r="AT32" s="103">
        <f t="shared" si="25"/>
        <v>-0.29875562995332317</v>
      </c>
      <c r="AU32" s="103">
        <f t="shared" si="26"/>
        <v>-2.7985570982620436</v>
      </c>
      <c r="AV32" s="109"/>
      <c r="AW32" s="104">
        <f t="shared" si="12"/>
        <v>-30672.493638232809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0</v>
      </c>
      <c r="G33" s="101">
        <v>0</v>
      </c>
      <c r="H33" s="101">
        <v>2</v>
      </c>
      <c r="I33" s="101">
        <v>129.46</v>
      </c>
      <c r="J33" s="101">
        <f t="shared" si="0"/>
        <v>258.92</v>
      </c>
      <c r="K33" s="98">
        <v>13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4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4"/>
        <v>0</v>
      </c>
      <c r="AB33" s="101">
        <f t="shared" si="18"/>
        <v>0</v>
      </c>
      <c r="AC33" s="102">
        <v>0</v>
      </c>
      <c r="AD33" s="103">
        <f t="shared" si="19"/>
        <v>0</v>
      </c>
      <c r="AE33" s="102">
        <v>116.99</v>
      </c>
      <c r="AF33" s="102"/>
      <c r="AG33" s="102"/>
      <c r="AH33" s="102"/>
      <c r="AI33" s="136">
        <f t="shared" si="6"/>
        <v>1.561602699283003</v>
      </c>
      <c r="AJ33" s="102">
        <v>0</v>
      </c>
      <c r="AK33" s="104">
        <f t="shared" si="20"/>
        <v>0</v>
      </c>
      <c r="AL33" s="105">
        <f t="shared" si="21"/>
        <v>-118.55160269928299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2"/>
        <v>116.99</v>
      </c>
      <c r="AR33" s="108">
        <f t="shared" si="23"/>
        <v>0</v>
      </c>
      <c r="AS33" s="108">
        <f t="array" ref="AS33">_xlfn.IFS(S33=0,AL33,S33&lt;0,AL33/-S33,S33&gt;0,AL33/S33)</f>
        <v>-118.55160269928299</v>
      </c>
      <c r="AT33" s="103">
        <f t="shared" si="25"/>
        <v>0</v>
      </c>
      <c r="AU33" s="103">
        <f t="shared" si="26"/>
        <v>-0.91573924532120332</v>
      </c>
      <c r="AV33" s="109"/>
      <c r="AW33" s="104">
        <f t="shared" si="12"/>
        <v>-237.10320539856599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40</v>
      </c>
      <c r="F34" s="101">
        <v>18</v>
      </c>
      <c r="G34" s="101">
        <v>2</v>
      </c>
      <c r="H34" s="101">
        <v>20</v>
      </c>
      <c r="I34" s="101">
        <v>117.76</v>
      </c>
      <c r="J34" s="101">
        <f t="shared" si="0"/>
        <v>4710.4000000000005</v>
      </c>
      <c r="K34" s="98">
        <v>10</v>
      </c>
      <c r="L34" s="98">
        <v>24</v>
      </c>
      <c r="M34" s="98">
        <v>1214</v>
      </c>
      <c r="N34" s="98">
        <v>75</v>
      </c>
      <c r="O34" s="189">
        <f t="shared" si="1"/>
        <v>3.4285714285714284</v>
      </c>
      <c r="P34" s="101">
        <f t="shared" si="24"/>
        <v>2</v>
      </c>
      <c r="Q34" s="102">
        <v>15</v>
      </c>
      <c r="R34" s="102">
        <v>-1</v>
      </c>
      <c r="S34" s="101">
        <f t="shared" si="14"/>
        <v>14</v>
      </c>
      <c r="T34" s="102">
        <v>11788.48</v>
      </c>
      <c r="U34" s="102">
        <v>-762</v>
      </c>
      <c r="V34" s="101">
        <f t="shared" si="15"/>
        <v>11026.48</v>
      </c>
      <c r="W34" s="102">
        <v>18210.02</v>
      </c>
      <c r="X34" s="102">
        <v>-1230</v>
      </c>
      <c r="Y34" s="101">
        <f t="shared" si="16"/>
        <v>16980.02</v>
      </c>
      <c r="Z34" s="101">
        <f t="shared" si="17"/>
        <v>21852</v>
      </c>
      <c r="AA34" s="103">
        <f t="shared" si="4"/>
        <v>1.8314763518876308E-2</v>
      </c>
      <c r="AB34" s="101">
        <f t="shared" si="18"/>
        <v>1648.64</v>
      </c>
      <c r="AC34" s="102">
        <v>6590.1900000000005</v>
      </c>
      <c r="AD34" s="103">
        <f t="shared" si="19"/>
        <v>0.3881143838464266</v>
      </c>
      <c r="AE34" s="102">
        <v>1830.49</v>
      </c>
      <c r="AF34" s="102">
        <v>2000</v>
      </c>
      <c r="AG34" s="102"/>
      <c r="AH34" s="102"/>
      <c r="AI34" s="136">
        <f t="shared" si="6"/>
        <v>15.616026992830029</v>
      </c>
      <c r="AJ34" s="102">
        <v>0</v>
      </c>
      <c r="AK34" s="104">
        <f t="shared" si="20"/>
        <v>110.26479999999999</v>
      </c>
      <c r="AL34" s="105">
        <f t="shared" si="21"/>
        <v>4784.8191730071712</v>
      </c>
      <c r="AM34" s="106"/>
      <c r="AN34" s="107">
        <f t="shared" si="7"/>
        <v>1212.8585714285714</v>
      </c>
      <c r="AO34" s="108">
        <f t="shared" si="8"/>
        <v>117.76</v>
      </c>
      <c r="AP34" s="108">
        <f t="shared" si="9"/>
        <v>470.7278571428572</v>
      </c>
      <c r="AQ34" s="108">
        <f t="shared" si="22"/>
        <v>122.03266666666667</v>
      </c>
      <c r="AR34" s="108">
        <f t="shared" si="23"/>
        <v>133.33333333333334</v>
      </c>
      <c r="AS34" s="108">
        <f t="array" ref="AS34">_xlfn.IFS(S34=0,AL34,S34&lt;0,AL34/-S34,S34&gt;0,AL34/S34)</f>
        <v>341.77279807194083</v>
      </c>
      <c r="AT34" s="103">
        <f t="shared" si="25"/>
        <v>0.2817911388212247</v>
      </c>
      <c r="AU34" s="103">
        <f t="shared" si="26"/>
        <v>2.9022825923228668</v>
      </c>
      <c r="AV34" s="109"/>
      <c r="AW34" s="104">
        <f t="shared" si="12"/>
        <v>13670.911922877633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3</v>
      </c>
      <c r="F35" s="101">
        <v>2</v>
      </c>
      <c r="G35" s="101">
        <v>1</v>
      </c>
      <c r="H35" s="101">
        <v>0</v>
      </c>
      <c r="I35" s="101">
        <v>117.76</v>
      </c>
      <c r="J35" s="101">
        <f t="shared" si="0"/>
        <v>353.28000000000003</v>
      </c>
      <c r="K35" s="98">
        <v>2</v>
      </c>
      <c r="L35" s="98">
        <v>5</v>
      </c>
      <c r="M35" s="98">
        <v>1200</v>
      </c>
      <c r="N35" s="98">
        <v>0</v>
      </c>
      <c r="O35" s="189">
        <f t="shared" si="1"/>
        <v>0.7142857142857143</v>
      </c>
      <c r="P35" s="101">
        <f t="shared" si="24"/>
        <v>0.42857142857142855</v>
      </c>
      <c r="Q35" s="102">
        <v>3</v>
      </c>
      <c r="R35" s="102">
        <v>0</v>
      </c>
      <c r="S35" s="101">
        <f t="shared" si="14"/>
        <v>3</v>
      </c>
      <c r="T35" s="102">
        <v>2375</v>
      </c>
      <c r="U35" s="102">
        <v>0</v>
      </c>
      <c r="V35" s="101">
        <f t="shared" si="15"/>
        <v>2375</v>
      </c>
      <c r="W35" s="102">
        <v>3780</v>
      </c>
      <c r="X35" s="102">
        <v>0</v>
      </c>
      <c r="Y35" s="101">
        <f t="shared" si="16"/>
        <v>3780</v>
      </c>
      <c r="Z35" s="101">
        <f t="shared" si="17"/>
        <v>0</v>
      </c>
      <c r="AA35" s="103">
        <f t="shared" si="4"/>
        <v>4.0771333662358725E-3</v>
      </c>
      <c r="AB35" s="101">
        <f t="shared" si="18"/>
        <v>353.28000000000003</v>
      </c>
      <c r="AC35" s="102">
        <v>1525.9799999999996</v>
      </c>
      <c r="AD35" s="103">
        <f t="shared" si="19"/>
        <v>0.40369841269841256</v>
      </c>
      <c r="AE35" s="102">
        <v>520.04</v>
      </c>
      <c r="AF35" s="102"/>
      <c r="AG35" s="102"/>
      <c r="AH35" s="102"/>
      <c r="AI35" s="136">
        <f t="shared" si="6"/>
        <v>0</v>
      </c>
      <c r="AJ35" s="102">
        <v>0</v>
      </c>
      <c r="AK35" s="104">
        <f t="shared" si="20"/>
        <v>23.75</v>
      </c>
      <c r="AL35" s="105">
        <f t="shared" si="21"/>
        <v>1356.9500000000003</v>
      </c>
      <c r="AM35" s="106"/>
      <c r="AN35" s="107">
        <f t="shared" si="7"/>
        <v>1260</v>
      </c>
      <c r="AO35" s="108">
        <f t="shared" si="8"/>
        <v>117.76</v>
      </c>
      <c r="AP35" s="108">
        <f t="shared" si="9"/>
        <v>508.65999999999985</v>
      </c>
      <c r="AQ35" s="108">
        <f t="shared" si="22"/>
        <v>173.34666666666666</v>
      </c>
      <c r="AR35" s="108">
        <f t="shared" si="23"/>
        <v>0</v>
      </c>
      <c r="AS35" s="108">
        <f t="array" ref="AS35">_xlfn.IFS(S35=0,AL35,S35&lt;0,AL35/-S35,S35&gt;0,AL35/S35)</f>
        <v>452.31666666666678</v>
      </c>
      <c r="AT35" s="103">
        <f t="shared" si="25"/>
        <v>0.35898148148148157</v>
      </c>
      <c r="AU35" s="103">
        <f t="shared" si="26"/>
        <v>3.8410043025362328</v>
      </c>
      <c r="AV35" s="109"/>
      <c r="AW35" s="104">
        <f t="shared" si="12"/>
        <v>1356.9500000000003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4</v>
      </c>
      <c r="F36" s="101">
        <v>4</v>
      </c>
      <c r="G36" s="101">
        <v>0</v>
      </c>
      <c r="H36" s="101">
        <v>0</v>
      </c>
      <c r="I36" s="101">
        <v>117.76</v>
      </c>
      <c r="J36" s="101">
        <f t="shared" si="0"/>
        <v>471.04</v>
      </c>
      <c r="K36" s="98" t="s">
        <v>142</v>
      </c>
      <c r="L36" s="98">
        <v>5</v>
      </c>
      <c r="M36" s="98">
        <v>1194</v>
      </c>
      <c r="N36" s="98">
        <v>0</v>
      </c>
      <c r="O36" s="189">
        <f t="shared" si="1"/>
        <v>0.7142857142857143</v>
      </c>
      <c r="P36" s="101">
        <f t="shared" si="24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4"/>
        <v>0</v>
      </c>
      <c r="AB36" s="101">
        <f t="shared" si="18"/>
        <v>0</v>
      </c>
      <c r="AC36" s="102">
        <v>0</v>
      </c>
      <c r="AD36" s="103">
        <f t="shared" si="19"/>
        <v>0</v>
      </c>
      <c r="AE36" s="102">
        <v>0</v>
      </c>
      <c r="AF36" s="102">
        <v>1000</v>
      </c>
      <c r="AG36" s="102"/>
      <c r="AH36" s="102"/>
      <c r="AI36" s="136">
        <f t="shared" si="6"/>
        <v>0</v>
      </c>
      <c r="AJ36" s="102">
        <v>0</v>
      </c>
      <c r="AK36" s="104">
        <f t="shared" si="20"/>
        <v>0</v>
      </c>
      <c r="AL36" s="105">
        <f t="shared" si="21"/>
        <v>-1000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2"/>
        <v>0</v>
      </c>
      <c r="AR36" s="108">
        <f t="shared" si="23"/>
        <v>0</v>
      </c>
      <c r="AS36" s="108">
        <f t="array" ref="AS36">_xlfn.IFS(S36=0,AL36,S36&lt;0,AL36/-S36,S36&gt;0,AL36/S36)</f>
        <v>-1000</v>
      </c>
      <c r="AT36" s="103">
        <f t="shared" si="25"/>
        <v>0</v>
      </c>
      <c r="AU36" s="103">
        <f t="shared" si="26"/>
        <v>-8.491847826086957</v>
      </c>
      <c r="AV36" s="109"/>
      <c r="AW36" s="104">
        <f t="shared" si="12"/>
        <v>-4000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17</v>
      </c>
      <c r="F37" s="101">
        <v>1</v>
      </c>
      <c r="G37" s="101">
        <v>0</v>
      </c>
      <c r="H37" s="101">
        <v>16</v>
      </c>
      <c r="I37" s="101">
        <v>218.89</v>
      </c>
      <c r="J37" s="101">
        <f t="shared" si="0"/>
        <v>3721.1299999999997</v>
      </c>
      <c r="K37" s="98">
        <v>999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4"/>
        <v>0.2857142857142857</v>
      </c>
      <c r="Q37" s="102">
        <v>2</v>
      </c>
      <c r="R37" s="102">
        <v>0</v>
      </c>
      <c r="S37" s="101">
        <f t="shared" si="14"/>
        <v>2</v>
      </c>
      <c r="T37" s="102">
        <v>1450</v>
      </c>
      <c r="U37" s="102">
        <v>0</v>
      </c>
      <c r="V37" s="101">
        <f t="shared" si="15"/>
        <v>1450</v>
      </c>
      <c r="W37" s="102">
        <v>2280</v>
      </c>
      <c r="X37" s="102">
        <v>0</v>
      </c>
      <c r="Y37" s="101">
        <f t="shared" si="16"/>
        <v>2280</v>
      </c>
      <c r="Z37" s="101">
        <f t="shared" si="17"/>
        <v>0</v>
      </c>
      <c r="AA37" s="103">
        <f t="shared" si="4"/>
        <v>2.4592233002692565E-3</v>
      </c>
      <c r="AB37" s="101">
        <f t="shared" si="18"/>
        <v>437.78</v>
      </c>
      <c r="AC37" s="102">
        <v>881.23</v>
      </c>
      <c r="AD37" s="103">
        <f t="shared" si="19"/>
        <v>0.38650438596491227</v>
      </c>
      <c r="AE37" s="102">
        <v>127.6</v>
      </c>
      <c r="AF37" s="102"/>
      <c r="AG37" s="102"/>
      <c r="AH37" s="102"/>
      <c r="AI37" s="136">
        <f t="shared" si="6"/>
        <v>12.492821594264024</v>
      </c>
      <c r="AJ37" s="102">
        <v>0</v>
      </c>
      <c r="AK37" s="104">
        <f t="shared" si="20"/>
        <v>14.5</v>
      </c>
      <c r="AL37" s="105">
        <f t="shared" si="21"/>
        <v>806.39717840573599</v>
      </c>
      <c r="AM37" s="106"/>
      <c r="AN37" s="107">
        <f t="shared" si="7"/>
        <v>1140</v>
      </c>
      <c r="AO37" s="108">
        <f t="shared" si="8"/>
        <v>218.89</v>
      </c>
      <c r="AP37" s="108">
        <f t="shared" si="9"/>
        <v>440.61500000000001</v>
      </c>
      <c r="AQ37" s="108">
        <f t="shared" si="22"/>
        <v>63.8</v>
      </c>
      <c r="AR37" s="108">
        <f t="shared" si="23"/>
        <v>0</v>
      </c>
      <c r="AS37" s="108">
        <f t="array" ref="AS37">_xlfn.IFS(S37=0,AL37,S37&lt;0,AL37/-S37,S37&gt;0,AL37/S37)</f>
        <v>403.19858920286799</v>
      </c>
      <c r="AT37" s="103">
        <f t="shared" si="25"/>
        <v>0.35368297298497192</v>
      </c>
      <c r="AU37" s="103">
        <f t="shared" si="26"/>
        <v>1.8420146612584769</v>
      </c>
      <c r="AV37" s="109"/>
      <c r="AW37" s="104">
        <f t="shared" si="12"/>
        <v>6854.3760164487558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12</v>
      </c>
      <c r="F38" s="101">
        <v>0</v>
      </c>
      <c r="G38" s="101">
        <v>0</v>
      </c>
      <c r="H38" s="101">
        <v>12</v>
      </c>
      <c r="I38" s="101">
        <v>218.89</v>
      </c>
      <c r="J38" s="101">
        <f t="shared" si="0"/>
        <v>2626.68</v>
      </c>
      <c r="K38" s="98">
        <v>999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4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4"/>
        <v>0</v>
      </c>
      <c r="AB38" s="101">
        <f t="shared" si="18"/>
        <v>0</v>
      </c>
      <c r="AC38" s="102">
        <v>0</v>
      </c>
      <c r="AD38" s="103">
        <f t="shared" si="19"/>
        <v>0</v>
      </c>
      <c r="AE38" s="102">
        <v>97.85</v>
      </c>
      <c r="AF38" s="102">
        <v>704</v>
      </c>
      <c r="AG38" s="102"/>
      <c r="AH38" s="102"/>
      <c r="AI38" s="136">
        <f t="shared" si="6"/>
        <v>9.3696161956980184</v>
      </c>
      <c r="AJ38" s="102">
        <v>0</v>
      </c>
      <c r="AK38" s="104">
        <f t="shared" si="20"/>
        <v>0</v>
      </c>
      <c r="AL38" s="105">
        <f t="shared" si="21"/>
        <v>-811.21961619569799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2"/>
        <v>97.85</v>
      </c>
      <c r="AR38" s="108">
        <f t="shared" si="23"/>
        <v>0</v>
      </c>
      <c r="AS38" s="108">
        <f t="array" ref="AS38">_xlfn.IFS(S38=0,AL38,S38&lt;0,AL38/-S38,S38&gt;0,AL38/S38)</f>
        <v>-811.21961619569799</v>
      </c>
      <c r="AT38" s="103">
        <f t="shared" si="25"/>
        <v>0</v>
      </c>
      <c r="AU38" s="103">
        <f t="shared" si="26"/>
        <v>-3.7060606523628219</v>
      </c>
      <c r="AV38" s="109"/>
      <c r="AW38" s="104">
        <f t="shared" si="12"/>
        <v>-9734.6353943483755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30</v>
      </c>
      <c r="F39" s="101">
        <v>2</v>
      </c>
      <c r="G39" s="101">
        <v>0</v>
      </c>
      <c r="H39" s="101">
        <v>28</v>
      </c>
      <c r="I39" s="101">
        <v>178.89</v>
      </c>
      <c r="J39" s="101">
        <f t="shared" si="0"/>
        <v>5366.7</v>
      </c>
      <c r="K39" s="98">
        <v>92</v>
      </c>
      <c r="L39" s="98">
        <v>2</v>
      </c>
      <c r="M39" s="98">
        <v>1288</v>
      </c>
      <c r="N39" s="98">
        <v>0</v>
      </c>
      <c r="O39" s="189">
        <f t="shared" si="1"/>
        <v>0.2857142857142857</v>
      </c>
      <c r="P39" s="101">
        <f t="shared" si="24"/>
        <v>0</v>
      </c>
      <c r="Q39" s="102">
        <v>1</v>
      </c>
      <c r="R39" s="102">
        <v>-1</v>
      </c>
      <c r="S39" s="101">
        <f t="shared" si="14"/>
        <v>0</v>
      </c>
      <c r="T39" s="102">
        <v>865</v>
      </c>
      <c r="U39" s="102">
        <v>-865</v>
      </c>
      <c r="V39" s="101">
        <f t="shared" si="15"/>
        <v>0</v>
      </c>
      <c r="W39" s="102">
        <v>1316</v>
      </c>
      <c r="X39" s="102">
        <v>-1316</v>
      </c>
      <c r="Y39" s="101">
        <f t="shared" si="16"/>
        <v>0</v>
      </c>
      <c r="Z39" s="101">
        <f t="shared" si="17"/>
        <v>0</v>
      </c>
      <c r="AA39" s="103">
        <f t="shared" si="4"/>
        <v>0</v>
      </c>
      <c r="AB39" s="101">
        <f t="shared" si="18"/>
        <v>0</v>
      </c>
      <c r="AC39" s="102">
        <v>0</v>
      </c>
      <c r="AD39" s="103">
        <f t="shared" si="19"/>
        <v>0</v>
      </c>
      <c r="AE39" s="102">
        <v>113.8</v>
      </c>
      <c r="AF39" s="102">
        <v>1000</v>
      </c>
      <c r="AG39" s="102"/>
      <c r="AH39" s="102"/>
      <c r="AI39" s="136">
        <f t="shared" si="6"/>
        <v>21.862437789962041</v>
      </c>
      <c r="AJ39" s="102">
        <v>0</v>
      </c>
      <c r="AK39" s="104">
        <f t="shared" si="20"/>
        <v>0</v>
      </c>
      <c r="AL39" s="105">
        <f t="shared" si="21"/>
        <v>-1135.662437789962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2"/>
        <v>113.8</v>
      </c>
      <c r="AR39" s="108">
        <f t="shared" si="23"/>
        <v>1000</v>
      </c>
      <c r="AS39" s="108">
        <f t="array" ref="AS39">_xlfn.IFS(S39=0,AL39,S39&lt;0,AL39/-S39,S39&gt;0,AL39/S39)</f>
        <v>-1135.662437789962</v>
      </c>
      <c r="AT39" s="103">
        <f t="shared" si="25"/>
        <v>0</v>
      </c>
      <c r="AU39" s="103">
        <f t="shared" si="26"/>
        <v>-6.3483841343281462</v>
      </c>
      <c r="AV39" s="109"/>
      <c r="AW39" s="104">
        <f t="shared" si="12"/>
        <v>-34069.873133698864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15</v>
      </c>
      <c r="F40" s="101">
        <v>4</v>
      </c>
      <c r="G40" s="101">
        <v>0</v>
      </c>
      <c r="H40" s="101">
        <v>11</v>
      </c>
      <c r="I40" s="101">
        <v>178.89</v>
      </c>
      <c r="J40" s="101">
        <f t="shared" si="0"/>
        <v>2683.35</v>
      </c>
      <c r="K40" s="98">
        <v>3</v>
      </c>
      <c r="L40" s="98">
        <v>1</v>
      </c>
      <c r="M40" s="98">
        <v>1200</v>
      </c>
      <c r="N40" s="98">
        <v>0</v>
      </c>
      <c r="O40" s="189">
        <f t="shared" si="1"/>
        <v>0.14285714285714285</v>
      </c>
      <c r="P40" s="101">
        <f t="shared" si="24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4"/>
        <v>0</v>
      </c>
      <c r="AB40" s="101">
        <f t="shared" si="18"/>
        <v>0</v>
      </c>
      <c r="AC40" s="102">
        <v>0</v>
      </c>
      <c r="AD40" s="103">
        <f t="shared" si="19"/>
        <v>0</v>
      </c>
      <c r="AE40" s="102">
        <v>227.6</v>
      </c>
      <c r="AF40" s="102">
        <v>4</v>
      </c>
      <c r="AG40" s="102"/>
      <c r="AH40" s="102"/>
      <c r="AI40" s="136">
        <f t="shared" si="6"/>
        <v>8.5888148460565148</v>
      </c>
      <c r="AJ40" s="102">
        <v>0</v>
      </c>
      <c r="AK40" s="104">
        <f t="shared" si="20"/>
        <v>0</v>
      </c>
      <c r="AL40" s="105">
        <f t="shared" si="21"/>
        <v>-240.18881484605652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2"/>
        <v>227.6</v>
      </c>
      <c r="AR40" s="108">
        <f t="shared" si="23"/>
        <v>0</v>
      </c>
      <c r="AS40" s="108">
        <f t="array" ref="AS40">_xlfn.IFS(S40=0,AL40,S40&lt;0,AL40/-S40,S40&gt;0,AL40/S40)</f>
        <v>-240.18881484605652</v>
      </c>
      <c r="AT40" s="103">
        <f t="shared" si="25"/>
        <v>0</v>
      </c>
      <c r="AU40" s="103">
        <f t="shared" si="26"/>
        <v>-1.3426620540335208</v>
      </c>
      <c r="AV40" s="109"/>
      <c r="AW40" s="104">
        <f t="shared" si="12"/>
        <v>-3602.8322226908476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14</v>
      </c>
      <c r="F41" s="101">
        <v>2</v>
      </c>
      <c r="G41" s="101">
        <v>2</v>
      </c>
      <c r="H41" s="101">
        <v>10</v>
      </c>
      <c r="I41" s="101">
        <v>178.89</v>
      </c>
      <c r="J41" s="101">
        <f t="shared" si="0"/>
        <v>2504.46</v>
      </c>
      <c r="K41" s="98">
        <v>9</v>
      </c>
      <c r="L41" s="98">
        <v>6</v>
      </c>
      <c r="M41" s="98">
        <v>1195</v>
      </c>
      <c r="N41" s="98">
        <v>67</v>
      </c>
      <c r="O41" s="189">
        <f t="shared" si="1"/>
        <v>0.8571428571428571</v>
      </c>
      <c r="P41" s="101">
        <f t="shared" si="24"/>
        <v>1.1428571428571428</v>
      </c>
      <c r="Q41" s="102">
        <v>8</v>
      </c>
      <c r="R41" s="102">
        <v>0</v>
      </c>
      <c r="S41" s="101">
        <f t="shared" si="14"/>
        <v>8</v>
      </c>
      <c r="T41" s="102">
        <v>6350</v>
      </c>
      <c r="U41" s="102">
        <v>0</v>
      </c>
      <c r="V41" s="101">
        <f t="shared" si="15"/>
        <v>6350</v>
      </c>
      <c r="W41" s="102">
        <v>9480</v>
      </c>
      <c r="X41" s="102">
        <v>0</v>
      </c>
      <c r="Y41" s="101">
        <f t="shared" si="16"/>
        <v>9480</v>
      </c>
      <c r="Z41" s="101">
        <f t="shared" si="17"/>
        <v>4803.8999999999996</v>
      </c>
      <c r="AA41" s="103">
        <f t="shared" si="4"/>
        <v>1.0225191616909013E-2</v>
      </c>
      <c r="AB41" s="101">
        <f t="shared" si="18"/>
        <v>1431.12</v>
      </c>
      <c r="AC41" s="102">
        <v>3507.76</v>
      </c>
      <c r="AD41" s="103">
        <f t="shared" si="19"/>
        <v>0.37001687763713081</v>
      </c>
      <c r="AE41" s="102">
        <v>753.89</v>
      </c>
      <c r="AF41" s="102">
        <v>1000</v>
      </c>
      <c r="AG41" s="102"/>
      <c r="AH41" s="102"/>
      <c r="AI41" s="136">
        <f t="shared" si="6"/>
        <v>7.8080134964150147</v>
      </c>
      <c r="AJ41" s="102">
        <v>0</v>
      </c>
      <c r="AK41" s="104">
        <f t="shared" si="20"/>
        <v>63.5</v>
      </c>
      <c r="AL41" s="105">
        <f t="shared" si="21"/>
        <v>2715.9219865035848</v>
      </c>
      <c r="AM41" s="106"/>
      <c r="AN41" s="107">
        <f t="shared" si="7"/>
        <v>1185</v>
      </c>
      <c r="AO41" s="108">
        <f t="shared" si="8"/>
        <v>178.89</v>
      </c>
      <c r="AP41" s="108">
        <f t="shared" si="9"/>
        <v>438.47</v>
      </c>
      <c r="AQ41" s="108">
        <f t="shared" si="22"/>
        <v>94.236249999999998</v>
      </c>
      <c r="AR41" s="108">
        <f t="shared" si="23"/>
        <v>125</v>
      </c>
      <c r="AS41" s="108">
        <f t="array" ref="AS41">_xlfn.IFS(S41=0,AL41,S41&lt;0,AL41/-S41,S41&gt;0,AL41/S41)</f>
        <v>339.4902483129481</v>
      </c>
      <c r="AT41" s="103">
        <f t="shared" si="25"/>
        <v>0.28648966102358492</v>
      </c>
      <c r="AU41" s="103">
        <f t="shared" si="26"/>
        <v>1.8977597870923368</v>
      </c>
      <c r="AV41" s="109"/>
      <c r="AW41" s="104">
        <f t="shared" si="12"/>
        <v>4752.8634763812734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11</v>
      </c>
      <c r="F42" s="101">
        <v>1</v>
      </c>
      <c r="G42" s="101">
        <v>0</v>
      </c>
      <c r="H42" s="101">
        <v>10</v>
      </c>
      <c r="I42" s="101">
        <v>178.89</v>
      </c>
      <c r="J42" s="101">
        <f t="shared" si="0"/>
        <v>1967.79</v>
      </c>
      <c r="K42" s="98">
        <v>1</v>
      </c>
      <c r="L42" s="98">
        <v>1</v>
      </c>
      <c r="M42" s="98">
        <v>1248</v>
      </c>
      <c r="N42" s="98">
        <v>0</v>
      </c>
      <c r="O42" s="189">
        <f t="shared" si="1"/>
        <v>0.14285714285714285</v>
      </c>
      <c r="P42" s="101">
        <f t="shared" si="24"/>
        <v>0.14285714285714285</v>
      </c>
      <c r="Q42" s="102">
        <v>2</v>
      </c>
      <c r="R42" s="102">
        <v>-1</v>
      </c>
      <c r="S42" s="101">
        <f t="shared" si="14"/>
        <v>1</v>
      </c>
      <c r="T42" s="102">
        <v>1639</v>
      </c>
      <c r="U42" s="102">
        <v>-851</v>
      </c>
      <c r="V42" s="101">
        <f t="shared" si="15"/>
        <v>788</v>
      </c>
      <c r="W42" s="102">
        <v>2544</v>
      </c>
      <c r="X42" s="102">
        <v>-1296</v>
      </c>
      <c r="Y42" s="101">
        <f t="shared" si="16"/>
        <v>1248</v>
      </c>
      <c r="Z42" s="101">
        <f t="shared" si="17"/>
        <v>0</v>
      </c>
      <c r="AA42" s="103">
        <f t="shared" si="4"/>
        <v>1.3461011748842247E-3</v>
      </c>
      <c r="AB42" s="101">
        <f t="shared" si="18"/>
        <v>178.89</v>
      </c>
      <c r="AC42" s="102">
        <v>434.00000000000011</v>
      </c>
      <c r="AD42" s="103">
        <f t="shared" si="19"/>
        <v>0.34775641025641035</v>
      </c>
      <c r="AE42" s="102">
        <v>161.65</v>
      </c>
      <c r="AF42" s="102"/>
      <c r="AG42" s="102"/>
      <c r="AH42" s="102"/>
      <c r="AI42" s="136">
        <f t="shared" si="6"/>
        <v>7.8080134964150147</v>
      </c>
      <c r="AJ42" s="102">
        <v>0</v>
      </c>
      <c r="AK42" s="104">
        <f t="shared" si="20"/>
        <v>7.88</v>
      </c>
      <c r="AL42" s="105">
        <f t="shared" si="21"/>
        <v>457.77198650358503</v>
      </c>
      <c r="AM42" s="106"/>
      <c r="AN42" s="107">
        <f t="shared" si="7"/>
        <v>1248</v>
      </c>
      <c r="AO42" s="108">
        <f t="shared" si="8"/>
        <v>178.89</v>
      </c>
      <c r="AP42" s="108">
        <f t="shared" si="9"/>
        <v>434.00000000000011</v>
      </c>
      <c r="AQ42" s="108">
        <f t="shared" si="22"/>
        <v>80.825000000000003</v>
      </c>
      <c r="AR42" s="108">
        <f t="shared" si="23"/>
        <v>0</v>
      </c>
      <c r="AS42" s="108">
        <f t="array" ref="AS42">_xlfn.IFS(S42=0,AL42,S42&lt;0,AL42/-S42,S42&gt;0,AL42/S42)</f>
        <v>457.77198650358503</v>
      </c>
      <c r="AT42" s="103">
        <f t="shared" si="25"/>
        <v>0.36680447636505209</v>
      </c>
      <c r="AU42" s="103">
        <f t="shared" si="26"/>
        <v>2.5589579434489633</v>
      </c>
      <c r="AV42" s="109"/>
      <c r="AW42" s="104">
        <f t="shared" si="12"/>
        <v>5035.4918515394356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30</v>
      </c>
      <c r="F43" s="101">
        <v>4</v>
      </c>
      <c r="G43" s="101">
        <v>0</v>
      </c>
      <c r="H43" s="101">
        <v>26</v>
      </c>
      <c r="I43" s="101">
        <v>178.89</v>
      </c>
      <c r="J43" s="101">
        <f t="shared" si="0"/>
        <v>5366.7</v>
      </c>
      <c r="K43" s="98">
        <v>30</v>
      </c>
      <c r="L43" s="98">
        <v>4</v>
      </c>
      <c r="M43" s="98">
        <v>1200</v>
      </c>
      <c r="N43" s="98">
        <v>0</v>
      </c>
      <c r="O43" s="189">
        <f t="shared" si="1"/>
        <v>0.5714285714285714</v>
      </c>
      <c r="P43" s="101">
        <f t="shared" si="24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786</v>
      </c>
      <c r="U43" s="102">
        <v>0</v>
      </c>
      <c r="V43" s="101">
        <f t="shared" si="15"/>
        <v>786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0</v>
      </c>
      <c r="AA43" s="103">
        <f t="shared" si="4"/>
        <v>1.2943280527732929E-3</v>
      </c>
      <c r="AB43" s="101">
        <f t="shared" si="18"/>
        <v>178.89</v>
      </c>
      <c r="AC43" s="102">
        <v>418.44000000000005</v>
      </c>
      <c r="AD43" s="103">
        <f t="shared" si="19"/>
        <v>0.34870000000000007</v>
      </c>
      <c r="AE43" s="102">
        <v>246.73999999999998</v>
      </c>
      <c r="AF43" s="102">
        <v>2000</v>
      </c>
      <c r="AG43" s="102"/>
      <c r="AH43" s="102"/>
      <c r="AI43" s="136">
        <f t="shared" si="6"/>
        <v>20.300835090679037</v>
      </c>
      <c r="AJ43" s="102">
        <v>0</v>
      </c>
      <c r="AK43" s="104">
        <f t="shared" si="20"/>
        <v>7.86</v>
      </c>
      <c r="AL43" s="105">
        <f>Y43-AB43-AC43-AE43-AF43-AG43-AH43-AI43-AK43-AJ43</f>
        <v>-1672.2308350906792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418.44000000000005</v>
      </c>
      <c r="AQ43" s="108">
        <f t="shared" si="22"/>
        <v>246.73999999999998</v>
      </c>
      <c r="AR43" s="108">
        <f t="shared" si="23"/>
        <v>2000</v>
      </c>
      <c r="AS43" s="108">
        <f t="array" ref="AS43">_xlfn.IFS(S43=0,AL43,S43&lt;0,AL43/-S43,S43&gt;0,AL43/S43)</f>
        <v>-1672.2308350906792</v>
      </c>
      <c r="AT43" s="103">
        <f t="shared" si="25"/>
        <v>-1.3935256959088993</v>
      </c>
      <c r="AU43" s="103">
        <f t="shared" si="26"/>
        <v>-9.3478161724561417</v>
      </c>
      <c r="AV43" s="109"/>
      <c r="AW43" s="104">
        <f t="shared" si="12"/>
        <v>-50166.925052720377</v>
      </c>
    </row>
    <row r="44" spans="1:49" outlineLevel="1">
      <c r="A44" s="98"/>
      <c r="B44" s="99"/>
      <c r="C44" s="99"/>
      <c r="D44" s="100"/>
      <c r="E44" s="101"/>
      <c r="F44" s="101"/>
      <c r="G44" s="101"/>
      <c r="H44" s="101"/>
      <c r="I44" s="101"/>
      <c r="J44" s="101"/>
      <c r="K44" s="98"/>
      <c r="L44" s="98"/>
      <c r="M44" s="98"/>
      <c r="N44" s="98"/>
      <c r="O44" s="189"/>
      <c r="P44" s="101"/>
      <c r="Q44" s="102"/>
      <c r="R44" s="102"/>
      <c r="S44" s="101"/>
      <c r="T44" s="102"/>
      <c r="U44" s="102"/>
      <c r="V44" s="101"/>
      <c r="W44" s="102"/>
      <c r="X44" s="102"/>
      <c r="Y44" s="101"/>
      <c r="Z44" s="101"/>
      <c r="AA44" s="103"/>
      <c r="AB44" s="101"/>
      <c r="AC44" s="102"/>
      <c r="AD44" s="103"/>
      <c r="AE44" s="102"/>
      <c r="AF44" s="102"/>
      <c r="AG44" s="102"/>
      <c r="AH44" s="102"/>
      <c r="AI44" s="136"/>
      <c r="AJ44" s="102"/>
      <c r="AK44" s="104"/>
      <c r="AL44" s="105"/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outlineLevel="1">
      <c r="A45" s="98"/>
      <c r="B45" s="99"/>
      <c r="C45" s="99"/>
      <c r="D45" s="100"/>
      <c r="E45" s="101"/>
      <c r="F45" s="101"/>
      <c r="G45" s="101"/>
      <c r="H45" s="101"/>
      <c r="I45" s="101"/>
      <c r="J45" s="101"/>
      <c r="K45" s="98"/>
      <c r="L45" s="98"/>
      <c r="M45" s="98"/>
      <c r="N45" s="98"/>
      <c r="O45" s="189"/>
      <c r="P45" s="101"/>
      <c r="Q45" s="102"/>
      <c r="R45" s="102"/>
      <c r="S45" s="101"/>
      <c r="T45" s="102"/>
      <c r="U45" s="102"/>
      <c r="V45" s="101"/>
      <c r="W45" s="102"/>
      <c r="X45" s="102"/>
      <c r="Y45" s="101"/>
      <c r="Z45" s="101"/>
      <c r="AA45" s="103"/>
      <c r="AB45" s="101"/>
      <c r="AC45" s="102"/>
      <c r="AD45" s="103"/>
      <c r="AE45" s="102"/>
      <c r="AF45" s="102"/>
      <c r="AG45" s="102"/>
      <c r="AH45" s="102"/>
      <c r="AI45" s="136"/>
      <c r="AJ45" s="102"/>
      <c r="AK45" s="104"/>
      <c r="AL45" s="105"/>
      <c r="AM45" s="106"/>
      <c r="AN45" s="107"/>
      <c r="AO45" s="108"/>
      <c r="AP45" s="108"/>
      <c r="AQ45" s="108"/>
      <c r="AR45" s="108"/>
      <c r="AS45" s="108"/>
      <c r="AT45" s="103"/>
      <c r="AU45" s="103"/>
      <c r="AV45" s="109"/>
      <c r="AW45" s="104"/>
    </row>
    <row r="46" spans="1:49" outlineLevel="1">
      <c r="A46" s="98"/>
      <c r="B46" s="99"/>
      <c r="C46" s="99"/>
      <c r="D46" s="100"/>
      <c r="E46" s="101"/>
      <c r="F46" s="101"/>
      <c r="G46" s="101"/>
      <c r="H46" s="101"/>
      <c r="I46" s="101"/>
      <c r="J46" s="101"/>
      <c r="K46" s="98"/>
      <c r="L46" s="98"/>
      <c r="M46" s="98"/>
      <c r="N46" s="98"/>
      <c r="O46" s="189"/>
      <c r="P46" s="101"/>
      <c r="Q46" s="102"/>
      <c r="R46" s="102"/>
      <c r="S46" s="101"/>
      <c r="T46" s="102"/>
      <c r="U46" s="102"/>
      <c r="V46" s="101"/>
      <c r="W46" s="102"/>
      <c r="X46" s="102"/>
      <c r="Y46" s="101"/>
      <c r="Z46" s="101"/>
      <c r="AA46" s="103"/>
      <c r="AB46" s="101"/>
      <c r="AC46" s="102"/>
      <c r="AD46" s="103"/>
      <c r="AE46" s="102"/>
      <c r="AF46" s="102"/>
      <c r="AG46" s="102"/>
      <c r="AH46" s="102"/>
      <c r="AI46" s="136"/>
      <c r="AJ46" s="102"/>
      <c r="AK46" s="104"/>
      <c r="AL46" s="105"/>
      <c r="AM46" s="106"/>
      <c r="AN46" s="107"/>
      <c r="AO46" s="108"/>
      <c r="AP46" s="108"/>
      <c r="AQ46" s="108"/>
      <c r="AR46" s="108"/>
      <c r="AS46" s="108"/>
      <c r="AT46" s="103"/>
      <c r="AU46" s="103"/>
      <c r="AV46" s="109"/>
      <c r="AW46" s="104"/>
    </row>
    <row r="47" spans="1:49" outlineLevel="1">
      <c r="A47" s="98"/>
      <c r="B47" s="99"/>
      <c r="C47" s="99"/>
      <c r="D47" s="100"/>
      <c r="E47" s="101"/>
      <c r="F47" s="101"/>
      <c r="G47" s="101"/>
      <c r="H47" s="101"/>
      <c r="I47" s="101"/>
      <c r="J47" s="101"/>
      <c r="K47" s="98"/>
      <c r="L47" s="98"/>
      <c r="M47" s="98"/>
      <c r="N47" s="98"/>
      <c r="O47" s="189"/>
      <c r="P47" s="101"/>
      <c r="Q47" s="102"/>
      <c r="R47" s="102"/>
      <c r="S47" s="101"/>
      <c r="T47" s="102"/>
      <c r="U47" s="102"/>
      <c r="V47" s="101"/>
      <c r="W47" s="102"/>
      <c r="X47" s="102"/>
      <c r="Y47" s="101"/>
      <c r="Z47" s="101"/>
      <c r="AA47" s="103"/>
      <c r="AB47" s="101"/>
      <c r="AC47" s="102"/>
      <c r="AD47" s="103"/>
      <c r="AE47" s="102"/>
      <c r="AF47" s="102"/>
      <c r="AG47" s="102"/>
      <c r="AH47" s="102"/>
      <c r="AI47" s="136"/>
      <c r="AJ47" s="102"/>
      <c r="AK47" s="104"/>
      <c r="AL47" s="105"/>
      <c r="AM47" s="106"/>
      <c r="AN47" s="107"/>
      <c r="AO47" s="108"/>
      <c r="AP47" s="108"/>
      <c r="AQ47" s="108"/>
      <c r="AR47" s="108"/>
      <c r="AS47" s="108"/>
      <c r="AT47" s="103"/>
      <c r="AU47" s="103"/>
      <c r="AV47" s="109"/>
      <c r="AW47" s="104"/>
    </row>
    <row r="48" spans="1:49" outlineLevel="1">
      <c r="A48" s="98"/>
      <c r="B48" s="99"/>
      <c r="C48" s="99"/>
      <c r="D48" s="100"/>
      <c r="E48" s="101"/>
      <c r="F48" s="101"/>
      <c r="G48" s="101"/>
      <c r="H48" s="101"/>
      <c r="I48" s="101"/>
      <c r="J48" s="101"/>
      <c r="K48" s="98"/>
      <c r="L48" s="98"/>
      <c r="M48" s="98"/>
      <c r="N48" s="98"/>
      <c r="O48" s="189"/>
      <c r="P48" s="101"/>
      <c r="Q48" s="102"/>
      <c r="R48" s="102"/>
      <c r="S48" s="101"/>
      <c r="T48" s="102"/>
      <c r="U48" s="102"/>
      <c r="V48" s="101"/>
      <c r="W48" s="102"/>
      <c r="X48" s="102"/>
      <c r="Y48" s="101"/>
      <c r="Z48" s="101"/>
      <c r="AA48" s="103"/>
      <c r="AB48" s="101"/>
      <c r="AC48" s="102"/>
      <c r="AD48" s="103"/>
      <c r="AE48" s="102"/>
      <c r="AF48" s="102"/>
      <c r="AG48" s="102"/>
      <c r="AH48" s="102"/>
      <c r="AI48" s="136"/>
      <c r="AJ48" s="102"/>
      <c r="AK48" s="104"/>
      <c r="AL48" s="105"/>
      <c r="AM48" s="106"/>
      <c r="AN48" s="107"/>
      <c r="AO48" s="108"/>
      <c r="AP48" s="108"/>
      <c r="AQ48" s="108"/>
      <c r="AR48" s="108"/>
      <c r="AS48" s="108"/>
      <c r="AT48" s="103"/>
      <c r="AU48" s="103"/>
      <c r="AV48" s="109"/>
      <c r="AW48" s="104"/>
    </row>
    <row r="49" spans="1:49" outlineLevel="1">
      <c r="A49" s="98"/>
      <c r="B49" s="99"/>
      <c r="C49" s="99"/>
      <c r="D49" s="100"/>
      <c r="E49" s="101"/>
      <c r="F49" s="101"/>
      <c r="G49" s="101"/>
      <c r="H49" s="101"/>
      <c r="I49" s="101"/>
      <c r="J49" s="101"/>
      <c r="K49" s="98"/>
      <c r="L49" s="98"/>
      <c r="M49" s="98"/>
      <c r="N49" s="98"/>
      <c r="O49" s="189"/>
      <c r="P49" s="101"/>
      <c r="Q49" s="102"/>
      <c r="R49" s="102"/>
      <c r="S49" s="101"/>
      <c r="T49" s="102"/>
      <c r="U49" s="102"/>
      <c r="V49" s="101"/>
      <c r="W49" s="102"/>
      <c r="X49" s="102"/>
      <c r="Y49" s="101"/>
      <c r="Z49" s="101"/>
      <c r="AA49" s="103"/>
      <c r="AB49" s="101"/>
      <c r="AC49" s="102"/>
      <c r="AD49" s="103"/>
      <c r="AE49" s="102"/>
      <c r="AF49" s="102"/>
      <c r="AG49" s="102"/>
      <c r="AH49" s="102"/>
      <c r="AI49" s="136"/>
      <c r="AJ49" s="102"/>
      <c r="AK49" s="104"/>
      <c r="AL49" s="105"/>
      <c r="AM49" s="106"/>
      <c r="AN49" s="107"/>
      <c r="AO49" s="108"/>
      <c r="AP49" s="108"/>
      <c r="AQ49" s="108"/>
      <c r="AR49" s="108"/>
      <c r="AS49" s="108"/>
      <c r="AT49" s="103"/>
      <c r="AU49" s="103"/>
      <c r="AV49" s="109"/>
      <c r="AW49" s="104"/>
    </row>
    <row r="50" spans="1:49" outlineLevel="1">
      <c r="A50" s="98"/>
      <c r="B50" s="99"/>
      <c r="C50" s="99"/>
      <c r="D50" s="100"/>
      <c r="E50" s="101"/>
      <c r="F50" s="101"/>
      <c r="G50" s="101"/>
      <c r="H50" s="101"/>
      <c r="I50" s="101"/>
      <c r="J50" s="101"/>
      <c r="K50" s="98"/>
      <c r="L50" s="98"/>
      <c r="M50" s="98"/>
      <c r="N50" s="98"/>
      <c r="O50" s="189"/>
      <c r="P50" s="101"/>
      <c r="Q50" s="102"/>
      <c r="R50" s="102"/>
      <c r="S50" s="101"/>
      <c r="T50" s="102"/>
      <c r="U50" s="102"/>
      <c r="V50" s="101"/>
      <c r="W50" s="102"/>
      <c r="X50" s="102"/>
      <c r="Y50" s="101"/>
      <c r="Z50" s="101"/>
      <c r="AA50" s="103"/>
      <c r="AB50" s="101"/>
      <c r="AC50" s="102"/>
      <c r="AD50" s="103"/>
      <c r="AE50" s="102"/>
      <c r="AF50" s="102"/>
      <c r="AG50" s="102"/>
      <c r="AH50" s="102"/>
      <c r="AI50" s="136"/>
      <c r="AJ50" s="102"/>
      <c r="AK50" s="104"/>
      <c r="AL50" s="105"/>
      <c r="AM50" s="106"/>
      <c r="AN50" s="107"/>
      <c r="AO50" s="108"/>
      <c r="AP50" s="108"/>
      <c r="AQ50" s="108"/>
      <c r="AR50" s="108"/>
      <c r="AS50" s="108"/>
      <c r="AT50" s="103"/>
      <c r="AU50" s="103"/>
      <c r="AV50" s="109"/>
      <c r="AW50" s="104"/>
    </row>
    <row r="51" spans="1:49" outlineLevel="1">
      <c r="A51" s="98"/>
      <c r="B51" s="99"/>
      <c r="C51" s="99"/>
      <c r="D51" s="100"/>
      <c r="E51" s="101"/>
      <c r="F51" s="101"/>
      <c r="G51" s="101"/>
      <c r="H51" s="101"/>
      <c r="I51" s="101"/>
      <c r="J51" s="101"/>
      <c r="K51" s="98"/>
      <c r="L51" s="98"/>
      <c r="M51" s="98"/>
      <c r="N51" s="98"/>
      <c r="O51" s="189"/>
      <c r="P51" s="101"/>
      <c r="Q51" s="102"/>
      <c r="R51" s="102"/>
      <c r="S51" s="101"/>
      <c r="T51" s="102"/>
      <c r="U51" s="102"/>
      <c r="V51" s="101"/>
      <c r="W51" s="102"/>
      <c r="X51" s="102"/>
      <c r="Y51" s="101"/>
      <c r="Z51" s="101"/>
      <c r="AA51" s="103"/>
      <c r="AB51" s="101"/>
      <c r="AC51" s="102"/>
      <c r="AD51" s="103"/>
      <c r="AE51" s="102"/>
      <c r="AF51" s="102"/>
      <c r="AG51" s="102"/>
      <c r="AH51" s="102"/>
      <c r="AI51" s="136"/>
      <c r="AJ51" s="102"/>
      <c r="AK51" s="104"/>
      <c r="AL51" s="105"/>
      <c r="AM51" s="106"/>
      <c r="AN51" s="107"/>
      <c r="AO51" s="108"/>
      <c r="AP51" s="108"/>
      <c r="AQ51" s="108"/>
      <c r="AR51" s="108"/>
      <c r="AS51" s="108"/>
      <c r="AT51" s="103"/>
      <c r="AU51" s="103"/>
      <c r="AV51" s="109"/>
      <c r="AW51" s="104"/>
    </row>
    <row r="52" spans="1:49" outlineLevel="1">
      <c r="A52" s="98"/>
      <c r="B52" s="99"/>
      <c r="C52" s="99"/>
      <c r="D52" s="100"/>
      <c r="E52" s="101"/>
      <c r="F52" s="101"/>
      <c r="G52" s="101"/>
      <c r="H52" s="101"/>
      <c r="I52" s="101"/>
      <c r="J52" s="101"/>
      <c r="K52" s="98"/>
      <c r="L52" s="98"/>
      <c r="M52" s="98"/>
      <c r="N52" s="98"/>
      <c r="O52" s="189"/>
      <c r="P52" s="101"/>
      <c r="Q52" s="102"/>
      <c r="R52" s="102"/>
      <c r="S52" s="101"/>
      <c r="T52" s="102"/>
      <c r="U52" s="102"/>
      <c r="V52" s="101"/>
      <c r="W52" s="102"/>
      <c r="X52" s="102"/>
      <c r="Y52" s="101"/>
      <c r="Z52" s="101"/>
      <c r="AA52" s="103"/>
      <c r="AB52" s="101"/>
      <c r="AC52" s="102"/>
      <c r="AD52" s="103"/>
      <c r="AE52" s="102"/>
      <c r="AF52" s="102"/>
      <c r="AG52" s="102"/>
      <c r="AH52" s="102"/>
      <c r="AI52" s="136"/>
      <c r="AJ52" s="102"/>
      <c r="AK52" s="104"/>
      <c r="AL52" s="105"/>
      <c r="AM52" s="106"/>
      <c r="AN52" s="107"/>
      <c r="AO52" s="108"/>
      <c r="AP52" s="108"/>
      <c r="AQ52" s="108"/>
      <c r="AR52" s="108"/>
      <c r="AS52" s="108"/>
      <c r="AT52" s="103"/>
      <c r="AU52" s="103"/>
      <c r="AV52" s="109"/>
      <c r="AW52" s="104"/>
    </row>
    <row r="53" spans="1:49" outlineLevel="1">
      <c r="A53" s="98"/>
      <c r="B53" s="99"/>
      <c r="C53" s="99"/>
      <c r="D53" s="100"/>
      <c r="E53" s="101"/>
      <c r="F53" s="101"/>
      <c r="G53" s="101"/>
      <c r="H53" s="101"/>
      <c r="I53" s="101"/>
      <c r="J53" s="101"/>
      <c r="K53" s="98"/>
      <c r="L53" s="98"/>
      <c r="M53" s="98"/>
      <c r="N53" s="98"/>
      <c r="O53" s="189"/>
      <c r="P53" s="101"/>
      <c r="Q53" s="102"/>
      <c r="R53" s="102"/>
      <c r="S53" s="101"/>
      <c r="T53" s="102"/>
      <c r="U53" s="102"/>
      <c r="V53" s="101"/>
      <c r="W53" s="102"/>
      <c r="X53" s="102"/>
      <c r="Y53" s="101"/>
      <c r="Z53" s="101"/>
      <c r="AA53" s="103"/>
      <c r="AB53" s="101"/>
      <c r="AC53" s="102"/>
      <c r="AD53" s="103"/>
      <c r="AE53" s="102"/>
      <c r="AF53" s="102"/>
      <c r="AG53" s="102"/>
      <c r="AH53" s="102"/>
      <c r="AI53" s="136"/>
      <c r="AJ53" s="102"/>
      <c r="AK53" s="104"/>
      <c r="AL53" s="105"/>
      <c r="AM53" s="106"/>
      <c r="AN53" s="107"/>
      <c r="AO53" s="108"/>
      <c r="AP53" s="108"/>
      <c r="AQ53" s="108"/>
      <c r="AR53" s="108"/>
      <c r="AS53" s="108"/>
      <c r="AT53" s="103"/>
      <c r="AU53" s="103"/>
      <c r="AV53" s="109"/>
      <c r="AW53" s="104"/>
    </row>
    <row r="54" spans="1:49" outlineLevel="1">
      <c r="A54" s="98"/>
      <c r="B54" s="99"/>
      <c r="C54" s="99"/>
      <c r="D54" s="100"/>
      <c r="E54" s="101"/>
      <c r="F54" s="101"/>
      <c r="G54" s="101"/>
      <c r="H54" s="101"/>
      <c r="I54" s="101"/>
      <c r="J54" s="101"/>
      <c r="K54" s="98"/>
      <c r="L54" s="98"/>
      <c r="M54" s="98"/>
      <c r="N54" s="98"/>
      <c r="O54" s="189"/>
      <c r="P54" s="101"/>
      <c r="Q54" s="102"/>
      <c r="R54" s="102"/>
      <c r="S54" s="101"/>
      <c r="T54" s="102"/>
      <c r="U54" s="102"/>
      <c r="V54" s="101"/>
      <c r="W54" s="102"/>
      <c r="X54" s="102"/>
      <c r="Y54" s="101"/>
      <c r="Z54" s="101"/>
      <c r="AA54" s="103"/>
      <c r="AB54" s="101"/>
      <c r="AC54" s="102"/>
      <c r="AD54" s="103"/>
      <c r="AE54" s="102"/>
      <c r="AF54" s="102"/>
      <c r="AG54" s="102"/>
      <c r="AH54" s="102"/>
      <c r="AI54" s="136"/>
      <c r="AJ54" s="102"/>
      <c r="AK54" s="104"/>
      <c r="AL54" s="105"/>
      <c r="AM54" s="106"/>
      <c r="AN54" s="107"/>
      <c r="AO54" s="108"/>
      <c r="AP54" s="108"/>
      <c r="AQ54" s="108"/>
      <c r="AR54" s="108"/>
      <c r="AS54" s="108"/>
      <c r="AT54" s="103"/>
      <c r="AU54" s="103"/>
      <c r="AV54" s="109"/>
      <c r="AW54" s="104"/>
    </row>
    <row r="55" spans="1:49" outlineLevel="1">
      <c r="A55" s="98"/>
      <c r="B55" s="99"/>
      <c r="C55" s="99"/>
      <c r="D55" s="100"/>
      <c r="E55" s="101"/>
      <c r="F55" s="101"/>
      <c r="G55" s="101"/>
      <c r="H55" s="101"/>
      <c r="I55" s="101"/>
      <c r="J55" s="101"/>
      <c r="K55" s="98"/>
      <c r="L55" s="98"/>
      <c r="M55" s="98"/>
      <c r="N55" s="98"/>
      <c r="O55" s="189"/>
      <c r="P55" s="101"/>
      <c r="Q55" s="102"/>
      <c r="R55" s="102"/>
      <c r="S55" s="101"/>
      <c r="T55" s="102"/>
      <c r="U55" s="102"/>
      <c r="V55" s="101"/>
      <c r="W55" s="102"/>
      <c r="X55" s="102"/>
      <c r="Y55" s="101"/>
      <c r="Z55" s="101"/>
      <c r="AA55" s="103"/>
      <c r="AB55" s="101"/>
      <c r="AC55" s="102"/>
      <c r="AD55" s="103"/>
      <c r="AE55" s="102"/>
      <c r="AF55" s="102"/>
      <c r="AG55" s="102"/>
      <c r="AH55" s="102"/>
      <c r="AI55" s="136"/>
      <c r="AJ55" s="102"/>
      <c r="AK55" s="104"/>
      <c r="AL55" s="105"/>
      <c r="AM55" s="106"/>
      <c r="AN55" s="107"/>
      <c r="AO55" s="108"/>
      <c r="AP55" s="108"/>
      <c r="AQ55" s="108"/>
      <c r="AR55" s="108"/>
      <c r="AS55" s="108"/>
      <c r="AT55" s="103"/>
      <c r="AU55" s="103"/>
      <c r="AV55" s="109"/>
      <c r="AW55" s="104"/>
    </row>
    <row r="56" spans="1:49" ht="15" customHeight="1" outlineLevel="1">
      <c r="A56" s="98"/>
      <c r="B56" s="99"/>
      <c r="C56" s="99"/>
      <c r="D56" s="100"/>
      <c r="E56" s="101"/>
      <c r="F56" s="101"/>
      <c r="G56" s="101"/>
      <c r="H56" s="101"/>
      <c r="I56" s="101"/>
      <c r="J56" s="101"/>
      <c r="K56" s="98"/>
      <c r="L56" s="98"/>
      <c r="M56" s="98"/>
      <c r="N56" s="98"/>
      <c r="O56" s="189"/>
      <c r="P56" s="101"/>
      <c r="Q56" s="102"/>
      <c r="R56" s="102"/>
      <c r="S56" s="101"/>
      <c r="T56" s="102"/>
      <c r="U56" s="102"/>
      <c r="V56" s="101"/>
      <c r="W56" s="102"/>
      <c r="X56" s="102"/>
      <c r="Y56" s="101"/>
      <c r="Z56" s="101"/>
      <c r="AA56" s="103"/>
      <c r="AB56" s="101"/>
      <c r="AC56" s="102"/>
      <c r="AD56" s="103"/>
      <c r="AE56" s="102"/>
      <c r="AF56" s="102"/>
      <c r="AG56" s="102"/>
      <c r="AH56" s="102"/>
      <c r="AI56" s="136"/>
      <c r="AJ56" s="102"/>
      <c r="AK56" s="104"/>
      <c r="AL56" s="105"/>
      <c r="AM56" s="106"/>
      <c r="AN56" s="107"/>
      <c r="AO56" s="108"/>
      <c r="AP56" s="108"/>
      <c r="AQ56" s="108"/>
      <c r="AR56" s="108"/>
      <c r="AS56" s="108"/>
      <c r="AT56" s="103"/>
      <c r="AU56" s="103"/>
      <c r="AV56" s="109"/>
      <c r="AW56" s="104"/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2">AVERAGE(AN3:AN43)</f>
        <v>995.04173124060776</v>
      </c>
      <c r="AO57" s="122">
        <f t="shared" si="42"/>
        <v>147.26682926829275</v>
      </c>
      <c r="AP57" s="122">
        <f t="shared" si="42"/>
        <v>376.32103081619806</v>
      </c>
      <c r="AQ57" s="122">
        <f t="shared" si="42"/>
        <v>154.18082328323601</v>
      </c>
      <c r="AR57" s="122">
        <f t="shared" si="42"/>
        <v>197.87420107463993</v>
      </c>
      <c r="AS57" s="122">
        <f t="shared" si="42"/>
        <v>53.083942854033879</v>
      </c>
      <c r="AT57" s="123">
        <f t="shared" si="42"/>
        <v>0.13264217695323363</v>
      </c>
      <c r="AU57" s="122">
        <f t="shared" si="42"/>
        <v>0.36393258086422059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SUM(E3:E43)</f>
        <v>3473</v>
      </c>
      <c r="F58" s="127">
        <f>SUM(F3:F43)</f>
        <v>865</v>
      </c>
      <c r="G58" s="127">
        <f>SUM(G3:G43)</f>
        <v>237</v>
      </c>
      <c r="H58" s="127">
        <f>SUM(H3:H43)</f>
        <v>2371</v>
      </c>
      <c r="I58" s="127"/>
      <c r="J58" s="127">
        <f>SUM(J3:J43)</f>
        <v>464798.94999999995</v>
      </c>
      <c r="K58" s="127"/>
      <c r="L58" s="127">
        <f>SUM(L3:L43)</f>
        <v>1503</v>
      </c>
      <c r="M58" s="127"/>
      <c r="N58" s="127"/>
      <c r="O58" s="127"/>
      <c r="P58" s="127"/>
      <c r="Q58" s="127">
        <f t="shared" ref="Q58:AC58" si="43">SUM(Q3:Q43)</f>
        <v>797</v>
      </c>
      <c r="R58" s="127">
        <f t="shared" si="43"/>
        <v>-13</v>
      </c>
      <c r="S58" s="127">
        <f t="shared" si="43"/>
        <v>784</v>
      </c>
      <c r="T58" s="127">
        <f t="shared" si="43"/>
        <v>612594.65000000026</v>
      </c>
      <c r="U58" s="127">
        <f t="shared" si="43"/>
        <v>-10314</v>
      </c>
      <c r="V58" s="127">
        <f t="shared" si="43"/>
        <v>602280.65000000026</v>
      </c>
      <c r="W58" s="127">
        <f t="shared" si="43"/>
        <v>943118.98999999976</v>
      </c>
      <c r="X58" s="127">
        <f t="shared" si="43"/>
        <v>-15997</v>
      </c>
      <c r="Y58" s="127">
        <f t="shared" si="43"/>
        <v>927121.98999999976</v>
      </c>
      <c r="Z58" s="127">
        <f t="shared" si="43"/>
        <v>1153274.1600000001</v>
      </c>
      <c r="AA58" s="128">
        <f t="shared" si="43"/>
        <v>1</v>
      </c>
      <c r="AB58" s="129">
        <f t="shared" si="43"/>
        <v>103751.89999999997</v>
      </c>
      <c r="AC58" s="129">
        <f t="shared" si="43"/>
        <v>349180.57999999973</v>
      </c>
      <c r="AD58" s="128">
        <f>AC58/Y58</f>
        <v>0.37662851681470721</v>
      </c>
      <c r="AE58" s="127">
        <f t="shared" ref="AE58:AL58" si="44">SUM(AE3:AE43)</f>
        <v>97317.480000000083</v>
      </c>
      <c r="AF58" s="127">
        <f t="shared" si="44"/>
        <v>105582</v>
      </c>
      <c r="AG58" s="127">
        <f t="shared" si="44"/>
        <v>0</v>
      </c>
      <c r="AH58" s="127">
        <f t="shared" si="44"/>
        <v>0</v>
      </c>
      <c r="AI58" s="127">
        <f t="shared" si="44"/>
        <v>1851.2800000000002</v>
      </c>
      <c r="AJ58" s="127">
        <f t="shared" si="44"/>
        <v>0</v>
      </c>
      <c r="AK58" s="127">
        <f t="shared" si="44"/>
        <v>6022.8065000000006</v>
      </c>
      <c r="AL58" s="127">
        <f t="shared" si="44"/>
        <v>263415.94349999994</v>
      </c>
      <c r="AM58" s="130"/>
      <c r="AN58" s="127"/>
      <c r="AO58" s="127"/>
      <c r="AP58" s="127"/>
      <c r="AQ58" s="127"/>
      <c r="AR58" s="127">
        <f>(AF58+AG58)/Q58</f>
        <v>132.47427854454205</v>
      </c>
      <c r="AS58" s="127"/>
      <c r="AT58" s="127"/>
      <c r="AU58" s="127"/>
      <c r="AV58" s="131"/>
      <c r="AW58" s="127">
        <f>SUM(AW3:AW6)</f>
        <v>556687.95017478836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H59" s="322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5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46">E60*I60</f>
        <v>0</v>
      </c>
      <c r="K60" s="98" t="s">
        <v>142</v>
      </c>
      <c r="L60" s="98">
        <v>1</v>
      </c>
      <c r="M60" s="98">
        <v>2960</v>
      </c>
      <c r="N60" s="98">
        <v>0</v>
      </c>
      <c r="O60" s="101">
        <f t="shared" ref="O60:O66" si="47">L60/7</f>
        <v>0.14285714285714285</v>
      </c>
      <c r="P60" s="101">
        <f t="shared" ref="P60:P66" si="48">S60/7</f>
        <v>0</v>
      </c>
      <c r="Q60" s="102">
        <v>0</v>
      </c>
      <c r="R60" s="102">
        <v>0</v>
      </c>
      <c r="S60" s="101">
        <f t="shared" ref="S60" si="49">Q60+R60</f>
        <v>0</v>
      </c>
      <c r="T60" s="102">
        <v>0</v>
      </c>
      <c r="U60" s="102">
        <v>0</v>
      </c>
      <c r="V60" s="101">
        <f t="shared" ref="V60" si="50">T60+U60</f>
        <v>0</v>
      </c>
      <c r="W60" s="102">
        <v>0</v>
      </c>
      <c r="X60" s="102">
        <v>0</v>
      </c>
      <c r="Y60" s="101">
        <f t="shared" ref="Y60" si="51">W60+X60</f>
        <v>0</v>
      </c>
      <c r="Z60" s="101">
        <f t="shared" ref="Z60" si="52">L60*M60*N60/100</f>
        <v>0</v>
      </c>
      <c r="AA60" s="103">
        <f t="shared" ref="AA60" si="53">Y60/$Y$70</f>
        <v>0</v>
      </c>
      <c r="AB60" s="101">
        <f t="shared" ref="AB60" si="54">S60*I60</f>
        <v>0</v>
      </c>
      <c r="AC60" s="102">
        <v>0</v>
      </c>
      <c r="AD60" s="103">
        <f t="shared" ref="AD60" si="55">IF(Y60=0,0,AC60/Y60)</f>
        <v>0</v>
      </c>
      <c r="AE60" s="102">
        <v>0</v>
      </c>
      <c r="AF60" s="328">
        <v>3000</v>
      </c>
      <c r="AG60" s="327"/>
      <c r="AH60" s="102"/>
      <c r="AI60" s="136">
        <f>IFERROR($AI$70*H60/$H$70,0)</f>
        <v>0</v>
      </c>
      <c r="AJ60" s="102">
        <v>0</v>
      </c>
      <c r="AK60" s="104">
        <f>V60*1%</f>
        <v>0</v>
      </c>
      <c r="AL60" s="105">
        <f t="shared" ref="AL60:AL66" si="56">Y60-AB60-AC60-AE60-AF60-AG60-AH60-AI60-AK60-AJ60</f>
        <v>-3000</v>
      </c>
      <c r="AM60" s="106"/>
      <c r="AN60" s="107">
        <f t="shared" ref="AN60:AN66" si="57">IF(S60=0,0,Y60/S60)</f>
        <v>0</v>
      </c>
      <c r="AO60" s="108">
        <f t="shared" ref="AO60:AO66" si="58">I60</f>
        <v>533.55999999999995</v>
      </c>
      <c r="AP60" s="108">
        <f t="shared" ref="AP60:AP66" si="59">IF(S60=0,0,AC60/S60)</f>
        <v>0</v>
      </c>
      <c r="AQ60" s="108">
        <f t="shared" ref="AQ60:AQ66" si="60">IF(Q60=0,AE60/1,AE60/Q60)</f>
        <v>0</v>
      </c>
      <c r="AR60" s="108">
        <f>IF(Q60=0,0,(#REF!+#REF!)/Q60)</f>
        <v>0</v>
      </c>
      <c r="AS60" s="108">
        <f t="array" ref="AS60">_xlfn.IFS(S60=0,AL60,S60&lt;0,AL60/-S60,S60&gt;0,AL60/S60)</f>
        <v>-3000</v>
      </c>
      <c r="AT60" s="103">
        <f t="shared" ref="AT60:AT66" si="61">IF(AN60=0,0,AS60/AN60)</f>
        <v>0</v>
      </c>
      <c r="AU60" s="103">
        <f t="shared" ref="AU60:AU66" si="62">IF(AO60=0,0,AS60/AO60)</f>
        <v>-5.6226103905840024</v>
      </c>
      <c r="AV60" s="109"/>
      <c r="AW60" s="104">
        <f t="shared" ref="AW60:AW66" si="63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5"/>
        <v>2</v>
      </c>
      <c r="F61" s="101">
        <v>2</v>
      </c>
      <c r="G61" s="101" t="s">
        <v>142</v>
      </c>
      <c r="H61" s="101" t="s">
        <v>142</v>
      </c>
      <c r="I61" s="101">
        <v>533.55999999999995</v>
      </c>
      <c r="J61" s="101">
        <f t="shared" si="46"/>
        <v>1067.1199999999999</v>
      </c>
      <c r="K61" s="98" t="s">
        <v>142</v>
      </c>
      <c r="L61" s="98">
        <v>2</v>
      </c>
      <c r="M61" s="98">
        <v>3040</v>
      </c>
      <c r="N61" s="98">
        <v>0</v>
      </c>
      <c r="O61" s="101">
        <f t="shared" si="47"/>
        <v>0.2857142857142857</v>
      </c>
      <c r="P61" s="101">
        <f t="shared" si="48"/>
        <v>0</v>
      </c>
      <c r="Q61" s="102">
        <v>0</v>
      </c>
      <c r="R61" s="102">
        <v>0</v>
      </c>
      <c r="S61" s="101">
        <f t="shared" ref="S61:S66" si="64">Q61+R61</f>
        <v>0</v>
      </c>
      <c r="T61" s="102">
        <v>0</v>
      </c>
      <c r="U61" s="102">
        <v>0</v>
      </c>
      <c r="V61" s="101">
        <f t="shared" ref="V61:V66" si="65">T61+U61</f>
        <v>0</v>
      </c>
      <c r="W61" s="102">
        <v>0</v>
      </c>
      <c r="X61" s="102">
        <v>0</v>
      </c>
      <c r="Y61" s="101">
        <f t="shared" ref="Y61:Y66" si="66">W61+X61</f>
        <v>0</v>
      </c>
      <c r="Z61" s="101">
        <f t="shared" ref="Z61:Z66" si="67">L61*M61*N61/100</f>
        <v>0</v>
      </c>
      <c r="AA61" s="103">
        <f t="shared" ref="AA61:AA66" si="68">Y61/$Y$70</f>
        <v>0</v>
      </c>
      <c r="AB61" s="101">
        <f t="shared" ref="AB61:AB66" si="69">S61*I61</f>
        <v>0</v>
      </c>
      <c r="AC61" s="102">
        <v>0</v>
      </c>
      <c r="AD61" s="103">
        <f t="shared" ref="AD61:AD66" si="70">IF(Y61=0,0,AC61/Y61)</f>
        <v>0</v>
      </c>
      <c r="AE61" s="102">
        <v>0</v>
      </c>
      <c r="AF61" s="102">
        <v>4497</v>
      </c>
      <c r="AG61" s="102"/>
      <c r="AH61" s="102"/>
      <c r="AI61" s="136">
        <f t="shared" ref="AI61:AI66" si="71">IFERROR($AI$70*H61/$H$70,0)</f>
        <v>0</v>
      </c>
      <c r="AJ61" s="102">
        <v>0</v>
      </c>
      <c r="AK61" s="104">
        <f t="shared" ref="AK61:AK66" si="72">V61*1%</f>
        <v>0</v>
      </c>
      <c r="AL61" s="105">
        <f t="shared" si="56"/>
        <v>-4497</v>
      </c>
      <c r="AM61" s="106"/>
      <c r="AN61" s="107">
        <f t="shared" si="57"/>
        <v>0</v>
      </c>
      <c r="AO61" s="108">
        <f t="shared" si="58"/>
        <v>533.55999999999995</v>
      </c>
      <c r="AP61" s="108">
        <f t="shared" si="59"/>
        <v>0</v>
      </c>
      <c r="AQ61" s="108">
        <f t="shared" si="60"/>
        <v>0</v>
      </c>
      <c r="AR61" s="108">
        <f t="shared" ref="AR61:AR66" si="73">IF(Q61=0,0,(AF61+AG61)/Q61)</f>
        <v>0</v>
      </c>
      <c r="AS61" s="108">
        <f t="array" ref="AS61">_xlfn.IFS(S61=0,AL61,S61&lt;0,AL61/-S61,S61&gt;0,AL61/S61)</f>
        <v>-4497</v>
      </c>
      <c r="AT61" s="103">
        <f t="shared" si="61"/>
        <v>0</v>
      </c>
      <c r="AU61" s="103">
        <f t="shared" si="62"/>
        <v>-8.4282929754854194</v>
      </c>
      <c r="AV61" s="109"/>
      <c r="AW61" s="104">
        <f t="shared" si="63"/>
        <v>-8994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5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46"/>
        <v>0</v>
      </c>
      <c r="K62" s="98" t="s">
        <v>142</v>
      </c>
      <c r="L62" s="98">
        <v>1</v>
      </c>
      <c r="M62" s="98">
        <v>3400</v>
      </c>
      <c r="N62" s="98">
        <v>0</v>
      </c>
      <c r="O62" s="101">
        <f t="shared" si="47"/>
        <v>0.14285714285714285</v>
      </c>
      <c r="P62" s="101">
        <f t="shared" si="48"/>
        <v>0</v>
      </c>
      <c r="Q62" s="102">
        <v>0</v>
      </c>
      <c r="R62" s="102">
        <v>0</v>
      </c>
      <c r="S62" s="101">
        <f t="shared" si="64"/>
        <v>0</v>
      </c>
      <c r="T62" s="102">
        <v>0</v>
      </c>
      <c r="U62" s="102">
        <v>0</v>
      </c>
      <c r="V62" s="101">
        <f t="shared" si="65"/>
        <v>0</v>
      </c>
      <c r="W62" s="102">
        <v>0</v>
      </c>
      <c r="X62" s="102">
        <v>0</v>
      </c>
      <c r="Y62" s="101">
        <f t="shared" si="66"/>
        <v>0</v>
      </c>
      <c r="Z62" s="101">
        <f t="shared" si="67"/>
        <v>0</v>
      </c>
      <c r="AA62" s="103">
        <f t="shared" si="68"/>
        <v>0</v>
      </c>
      <c r="AB62" s="101">
        <f t="shared" si="69"/>
        <v>0</v>
      </c>
      <c r="AC62" s="102">
        <v>0</v>
      </c>
      <c r="AD62" s="103">
        <f t="shared" si="70"/>
        <v>0</v>
      </c>
      <c r="AE62" s="102">
        <v>0</v>
      </c>
      <c r="AF62" s="102"/>
      <c r="AG62" s="102"/>
      <c r="AH62" s="102"/>
      <c r="AI62" s="136">
        <f t="shared" si="71"/>
        <v>0</v>
      </c>
      <c r="AJ62" s="102">
        <v>0</v>
      </c>
      <c r="AK62" s="104">
        <f t="shared" si="72"/>
        <v>0</v>
      </c>
      <c r="AL62" s="105">
        <f t="shared" si="56"/>
        <v>0</v>
      </c>
      <c r="AM62" s="106"/>
      <c r="AN62" s="107">
        <f t="shared" si="57"/>
        <v>0</v>
      </c>
      <c r="AO62" s="108">
        <f t="shared" si="58"/>
        <v>533.55999999999995</v>
      </c>
      <c r="AP62" s="108">
        <f t="shared" si="59"/>
        <v>0</v>
      </c>
      <c r="AQ62" s="108">
        <f t="shared" si="60"/>
        <v>0</v>
      </c>
      <c r="AR62" s="108">
        <f t="shared" si="73"/>
        <v>0</v>
      </c>
      <c r="AS62" s="108">
        <f t="array" ref="AS62">_xlfn.IFS(S62=0,AL62,S62&lt;0,AL62/-S62,S62&gt;0,AL62/S62)</f>
        <v>0</v>
      </c>
      <c r="AT62" s="103">
        <f t="shared" si="61"/>
        <v>0</v>
      </c>
      <c r="AU62" s="103">
        <f t="shared" si="62"/>
        <v>0</v>
      </c>
      <c r="AV62" s="109"/>
      <c r="AW62" s="104">
        <f t="shared" si="63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5"/>
        <v>1</v>
      </c>
      <c r="F63" s="101" t="s">
        <v>142</v>
      </c>
      <c r="G63" s="101">
        <v>1</v>
      </c>
      <c r="H63" s="101" t="s">
        <v>142</v>
      </c>
      <c r="I63" s="101">
        <v>326.89</v>
      </c>
      <c r="J63" s="101">
        <f t="shared" si="46"/>
        <v>326.89</v>
      </c>
      <c r="K63" s="98" t="s">
        <v>142</v>
      </c>
      <c r="L63" s="98">
        <v>1</v>
      </c>
      <c r="M63" s="98">
        <v>1750</v>
      </c>
      <c r="N63" s="98">
        <v>0</v>
      </c>
      <c r="O63" s="101">
        <f t="shared" si="47"/>
        <v>0.14285714285714285</v>
      </c>
      <c r="P63" s="101">
        <f t="shared" si="48"/>
        <v>0</v>
      </c>
      <c r="Q63" s="102">
        <v>0</v>
      </c>
      <c r="R63" s="102">
        <v>0</v>
      </c>
      <c r="S63" s="101">
        <f t="shared" si="64"/>
        <v>0</v>
      </c>
      <c r="T63" s="102">
        <v>0</v>
      </c>
      <c r="U63" s="102">
        <v>0</v>
      </c>
      <c r="V63" s="101">
        <f t="shared" si="65"/>
        <v>0</v>
      </c>
      <c r="W63" s="102">
        <v>0</v>
      </c>
      <c r="X63" s="102">
        <v>0</v>
      </c>
      <c r="Y63" s="101">
        <f t="shared" si="66"/>
        <v>0</v>
      </c>
      <c r="Z63" s="101">
        <f t="shared" si="67"/>
        <v>0</v>
      </c>
      <c r="AA63" s="103">
        <f t="shared" si="68"/>
        <v>0</v>
      </c>
      <c r="AB63" s="101">
        <f t="shared" si="69"/>
        <v>0</v>
      </c>
      <c r="AC63" s="102">
        <v>0</v>
      </c>
      <c r="AD63" s="103">
        <f t="shared" si="70"/>
        <v>0</v>
      </c>
      <c r="AE63" s="102">
        <v>198.82</v>
      </c>
      <c r="AF63" s="102"/>
      <c r="AG63" s="102"/>
      <c r="AH63" s="102"/>
      <c r="AI63" s="136">
        <f t="shared" si="71"/>
        <v>0</v>
      </c>
      <c r="AJ63" s="102">
        <v>0</v>
      </c>
      <c r="AK63" s="104">
        <f t="shared" si="72"/>
        <v>0</v>
      </c>
      <c r="AL63" s="105">
        <f t="shared" si="56"/>
        <v>-198.82</v>
      </c>
      <c r="AM63" s="106"/>
      <c r="AN63" s="107">
        <f t="shared" si="57"/>
        <v>0</v>
      </c>
      <c r="AO63" s="108">
        <f t="shared" si="58"/>
        <v>326.89</v>
      </c>
      <c r="AP63" s="108">
        <f t="shared" si="59"/>
        <v>0</v>
      </c>
      <c r="AQ63" s="108">
        <f t="shared" si="60"/>
        <v>198.82</v>
      </c>
      <c r="AR63" s="108">
        <f t="shared" si="73"/>
        <v>0</v>
      </c>
      <c r="AS63" s="108">
        <f t="array" ref="AS63">_xlfn.IFS(S63=0,AL63,S63&lt;0,AL63/-S63,S63&gt;0,AL63/S63)</f>
        <v>-198.82</v>
      </c>
      <c r="AT63" s="103">
        <f t="shared" si="61"/>
        <v>0</v>
      </c>
      <c r="AU63" s="103">
        <f t="shared" si="62"/>
        <v>-0.60821683134999538</v>
      </c>
      <c r="AV63" s="109"/>
      <c r="AW63" s="104">
        <f t="shared" si="63"/>
        <v>-198.82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5"/>
        <v>6</v>
      </c>
      <c r="F64" s="101">
        <v>6</v>
      </c>
      <c r="G64" s="101" t="s">
        <v>142</v>
      </c>
      <c r="H64" s="101" t="s">
        <v>142</v>
      </c>
      <c r="I64" s="101">
        <v>326.89</v>
      </c>
      <c r="J64" s="101">
        <f t="shared" si="46"/>
        <v>1961.34</v>
      </c>
      <c r="K64" s="98" t="s">
        <v>142</v>
      </c>
      <c r="L64" s="98">
        <v>8</v>
      </c>
      <c r="M64" s="98">
        <v>1890</v>
      </c>
      <c r="N64" s="98">
        <v>0</v>
      </c>
      <c r="O64" s="101">
        <f t="shared" si="47"/>
        <v>1.1428571428571428</v>
      </c>
      <c r="P64" s="101">
        <f t="shared" si="48"/>
        <v>0</v>
      </c>
      <c r="Q64" s="102">
        <v>0</v>
      </c>
      <c r="R64" s="102">
        <v>0</v>
      </c>
      <c r="S64" s="101">
        <f t="shared" si="64"/>
        <v>0</v>
      </c>
      <c r="T64" s="102">
        <v>0</v>
      </c>
      <c r="U64" s="102">
        <v>0</v>
      </c>
      <c r="V64" s="101">
        <f t="shared" si="65"/>
        <v>0</v>
      </c>
      <c r="W64" s="102">
        <v>0</v>
      </c>
      <c r="X64" s="102">
        <v>0</v>
      </c>
      <c r="Y64" s="101">
        <f t="shared" si="66"/>
        <v>0</v>
      </c>
      <c r="Z64" s="101">
        <f t="shared" si="67"/>
        <v>0</v>
      </c>
      <c r="AA64" s="103">
        <f t="shared" si="68"/>
        <v>0</v>
      </c>
      <c r="AB64" s="101">
        <f t="shared" si="69"/>
        <v>0</v>
      </c>
      <c r="AC64" s="102">
        <v>0</v>
      </c>
      <c r="AD64" s="103">
        <f t="shared" si="70"/>
        <v>0</v>
      </c>
      <c r="AE64" s="102">
        <v>0</v>
      </c>
      <c r="AF64" s="102">
        <v>3000</v>
      </c>
      <c r="AG64" s="102"/>
      <c r="AH64" s="102"/>
      <c r="AI64" s="136">
        <f t="shared" si="71"/>
        <v>0</v>
      </c>
      <c r="AJ64" s="102">
        <v>0</v>
      </c>
      <c r="AK64" s="104">
        <f t="shared" si="72"/>
        <v>0</v>
      </c>
      <c r="AL64" s="105">
        <f t="shared" si="56"/>
        <v>-3000</v>
      </c>
      <c r="AM64" s="106"/>
      <c r="AN64" s="107">
        <f t="shared" si="57"/>
        <v>0</v>
      </c>
      <c r="AO64" s="108">
        <f t="shared" si="58"/>
        <v>326.89</v>
      </c>
      <c r="AP64" s="108">
        <f t="shared" si="59"/>
        <v>0</v>
      </c>
      <c r="AQ64" s="108">
        <f t="shared" si="60"/>
        <v>0</v>
      </c>
      <c r="AR64" s="108">
        <f t="shared" si="73"/>
        <v>0</v>
      </c>
      <c r="AS64" s="108">
        <f t="array" ref="AS64">_xlfn.IFS(S64=0,AL64,S64&lt;0,AL64/-S64,S64&gt;0,AL64/S64)</f>
        <v>-3000</v>
      </c>
      <c r="AT64" s="103">
        <f t="shared" si="61"/>
        <v>0</v>
      </c>
      <c r="AU64" s="103">
        <f t="shared" si="62"/>
        <v>-9.1773991250879501</v>
      </c>
      <c r="AV64" s="109"/>
      <c r="AW64" s="104">
        <f t="shared" si="63"/>
        <v>-18000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5"/>
        <v>3</v>
      </c>
      <c r="F65" s="101">
        <v>3</v>
      </c>
      <c r="G65" s="101" t="s">
        <v>142</v>
      </c>
      <c r="H65" s="101" t="s">
        <v>142</v>
      </c>
      <c r="I65" s="101">
        <v>326.89</v>
      </c>
      <c r="J65" s="101">
        <f t="shared" si="46"/>
        <v>980.67</v>
      </c>
      <c r="K65" s="98" t="s">
        <v>142</v>
      </c>
      <c r="L65" s="98">
        <v>3</v>
      </c>
      <c r="M65" s="98">
        <v>1750</v>
      </c>
      <c r="N65" s="98">
        <v>0</v>
      </c>
      <c r="O65" s="101">
        <f t="shared" si="47"/>
        <v>0.42857142857142855</v>
      </c>
      <c r="P65" s="101">
        <f t="shared" si="48"/>
        <v>0</v>
      </c>
      <c r="Q65" s="102">
        <v>0</v>
      </c>
      <c r="R65" s="102">
        <v>0</v>
      </c>
      <c r="S65" s="101">
        <f t="shared" si="64"/>
        <v>0</v>
      </c>
      <c r="T65" s="102">
        <v>0</v>
      </c>
      <c r="U65" s="102">
        <v>0</v>
      </c>
      <c r="V65" s="101">
        <f t="shared" si="65"/>
        <v>0</v>
      </c>
      <c r="W65" s="102">
        <v>0</v>
      </c>
      <c r="X65" s="102">
        <v>0</v>
      </c>
      <c r="Y65" s="101">
        <f t="shared" si="66"/>
        <v>0</v>
      </c>
      <c r="Z65" s="101">
        <f t="shared" si="67"/>
        <v>0</v>
      </c>
      <c r="AA65" s="103">
        <f t="shared" si="68"/>
        <v>0</v>
      </c>
      <c r="AB65" s="101">
        <f t="shared" si="69"/>
        <v>0</v>
      </c>
      <c r="AC65" s="102">
        <v>0</v>
      </c>
      <c r="AD65" s="103">
        <f t="shared" si="70"/>
        <v>0</v>
      </c>
      <c r="AE65" s="102">
        <v>0</v>
      </c>
      <c r="AF65" s="102"/>
      <c r="AG65" s="102"/>
      <c r="AH65" s="102"/>
      <c r="AI65" s="136">
        <f t="shared" si="71"/>
        <v>0</v>
      </c>
      <c r="AJ65" s="102">
        <v>0</v>
      </c>
      <c r="AK65" s="104">
        <f t="shared" si="72"/>
        <v>0</v>
      </c>
      <c r="AL65" s="105">
        <f t="shared" si="56"/>
        <v>0</v>
      </c>
      <c r="AM65" s="106"/>
      <c r="AN65" s="107">
        <f t="shared" si="57"/>
        <v>0</v>
      </c>
      <c r="AO65" s="108">
        <f t="shared" si="58"/>
        <v>326.89</v>
      </c>
      <c r="AP65" s="108">
        <f t="shared" si="59"/>
        <v>0</v>
      </c>
      <c r="AQ65" s="108">
        <f t="shared" si="60"/>
        <v>0</v>
      </c>
      <c r="AR65" s="108">
        <f t="shared" si="73"/>
        <v>0</v>
      </c>
      <c r="AS65" s="108">
        <f t="array" ref="AS65">_xlfn.IFS(S65=0,AL65,S65&lt;0,AL65/-S65,S65&gt;0,AL65/S65)</f>
        <v>0</v>
      </c>
      <c r="AT65" s="103">
        <f t="shared" si="61"/>
        <v>0</v>
      </c>
      <c r="AU65" s="103">
        <f t="shared" si="62"/>
        <v>0</v>
      </c>
      <c r="AV65" s="109"/>
      <c r="AW65" s="104">
        <f t="shared" si="63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5"/>
        <v>1</v>
      </c>
      <c r="F66" s="101">
        <v>1</v>
      </c>
      <c r="G66" s="101" t="s">
        <v>142</v>
      </c>
      <c r="H66" s="101" t="s">
        <v>142</v>
      </c>
      <c r="I66" s="101">
        <v>326.89</v>
      </c>
      <c r="J66" s="101">
        <f t="shared" si="46"/>
        <v>326.89</v>
      </c>
      <c r="K66" s="98" t="s">
        <v>142</v>
      </c>
      <c r="L66" s="98">
        <v>0</v>
      </c>
      <c r="M66" s="98">
        <v>0</v>
      </c>
      <c r="N66" s="98">
        <v>0</v>
      </c>
      <c r="O66" s="101">
        <f t="shared" si="47"/>
        <v>0</v>
      </c>
      <c r="P66" s="101">
        <f t="shared" si="48"/>
        <v>0</v>
      </c>
      <c r="Q66" s="102">
        <v>0</v>
      </c>
      <c r="R66" s="102">
        <v>0</v>
      </c>
      <c r="S66" s="101">
        <f t="shared" si="64"/>
        <v>0</v>
      </c>
      <c r="T66" s="102">
        <v>0</v>
      </c>
      <c r="U66" s="102">
        <v>0</v>
      </c>
      <c r="V66" s="101">
        <f t="shared" si="65"/>
        <v>0</v>
      </c>
      <c r="W66" s="102">
        <v>0</v>
      </c>
      <c r="X66" s="102">
        <v>0</v>
      </c>
      <c r="Y66" s="101">
        <f t="shared" si="66"/>
        <v>0</v>
      </c>
      <c r="Z66" s="101">
        <f t="shared" si="67"/>
        <v>0</v>
      </c>
      <c r="AA66" s="103">
        <f t="shared" si="68"/>
        <v>0</v>
      </c>
      <c r="AB66" s="101">
        <f t="shared" si="69"/>
        <v>0</v>
      </c>
      <c r="AC66" s="102">
        <v>0</v>
      </c>
      <c r="AD66" s="103">
        <f t="shared" si="70"/>
        <v>0</v>
      </c>
      <c r="AE66" s="102">
        <v>0</v>
      </c>
      <c r="AF66" s="102">
        <v>1583</v>
      </c>
      <c r="AG66" s="102"/>
      <c r="AH66" s="102"/>
      <c r="AI66" s="136">
        <f t="shared" si="71"/>
        <v>0</v>
      </c>
      <c r="AJ66" s="102">
        <v>0</v>
      </c>
      <c r="AK66" s="104">
        <f t="shared" si="72"/>
        <v>0</v>
      </c>
      <c r="AL66" s="105">
        <f t="shared" si="56"/>
        <v>-1583</v>
      </c>
      <c r="AM66" s="106"/>
      <c r="AN66" s="107">
        <f t="shared" si="57"/>
        <v>0</v>
      </c>
      <c r="AO66" s="108">
        <f t="shared" si="58"/>
        <v>326.89</v>
      </c>
      <c r="AP66" s="108">
        <f t="shared" si="59"/>
        <v>0</v>
      </c>
      <c r="AQ66" s="108">
        <f t="shared" si="60"/>
        <v>0</v>
      </c>
      <c r="AR66" s="108">
        <f t="shared" si="73"/>
        <v>0</v>
      </c>
      <c r="AS66" s="108">
        <f t="array" ref="AS66">_xlfn.IFS(S66=0,AL66,S66&lt;0,AL66/-S66,S66&gt;0,AL66/S66)</f>
        <v>-1583</v>
      </c>
      <c r="AT66" s="103">
        <f t="shared" si="61"/>
        <v>0</v>
      </c>
      <c r="AU66" s="103">
        <f t="shared" si="62"/>
        <v>-4.8426076050047415</v>
      </c>
      <c r="AV66" s="109"/>
      <c r="AW66" s="104">
        <f t="shared" si="63"/>
        <v>-1583</v>
      </c>
    </row>
    <row r="67" spans="1:49" outlineLevel="1">
      <c r="A67" s="98"/>
      <c r="B67" s="99"/>
      <c r="C67" s="99"/>
      <c r="D67" s="100"/>
      <c r="E67" s="101"/>
      <c r="F67" s="101"/>
      <c r="G67" s="101"/>
      <c r="H67" s="101"/>
      <c r="I67" s="101"/>
      <c r="J67" s="101"/>
      <c r="K67" s="98"/>
      <c r="L67" s="98"/>
      <c r="M67" s="98"/>
      <c r="N67" s="98"/>
      <c r="O67" s="101"/>
      <c r="P67" s="101"/>
      <c r="Q67" s="102"/>
      <c r="R67" s="102"/>
      <c r="S67" s="101"/>
      <c r="T67" s="101"/>
      <c r="U67" s="101"/>
      <c r="V67" s="101"/>
      <c r="W67" s="102"/>
      <c r="X67" s="102"/>
      <c r="Y67" s="101"/>
      <c r="Z67" s="101"/>
      <c r="AA67" s="103"/>
      <c r="AB67" s="101"/>
      <c r="AC67" s="102"/>
      <c r="AD67" s="103"/>
      <c r="AE67" s="102"/>
      <c r="AF67" s="102"/>
      <c r="AG67" s="102"/>
      <c r="AH67" s="102"/>
      <c r="AI67" s="136"/>
      <c r="AJ67" s="102"/>
      <c r="AK67" s="104"/>
      <c r="AL67" s="105"/>
      <c r="AM67" s="106"/>
      <c r="AN67" s="107"/>
      <c r="AO67" s="108"/>
      <c r="AP67" s="108"/>
      <c r="AQ67" s="108"/>
      <c r="AR67" s="108"/>
      <c r="AS67" s="108"/>
      <c r="AT67" s="103"/>
      <c r="AU67" s="103"/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13</v>
      </c>
      <c r="F68" s="149">
        <f>SUM(F60:F66)</f>
        <v>12</v>
      </c>
      <c r="G68" s="149">
        <f>SUM(G60:G66)</f>
        <v>1</v>
      </c>
      <c r="H68" s="149">
        <f>SUM(H60:H66)</f>
        <v>0</v>
      </c>
      <c r="I68" s="149"/>
      <c r="J68" s="149">
        <f>SUM(J60:J66)</f>
        <v>4662.91</v>
      </c>
      <c r="K68" s="149"/>
      <c r="L68" s="149">
        <f>SUM(L60:L66)</f>
        <v>16</v>
      </c>
      <c r="M68" s="149"/>
      <c r="N68" s="149"/>
      <c r="O68" s="149"/>
      <c r="P68" s="149"/>
      <c r="Q68" s="149">
        <f t="shared" ref="Q68:AC68" si="74">SUM(Q60:Q66)</f>
        <v>0</v>
      </c>
      <c r="R68" s="149">
        <f t="shared" si="74"/>
        <v>0</v>
      </c>
      <c r="S68" s="149">
        <f t="shared" si="74"/>
        <v>0</v>
      </c>
      <c r="T68" s="149">
        <f t="shared" si="74"/>
        <v>0</v>
      </c>
      <c r="U68" s="149">
        <f t="shared" si="74"/>
        <v>0</v>
      </c>
      <c r="V68" s="149">
        <f t="shared" si="74"/>
        <v>0</v>
      </c>
      <c r="W68" s="149">
        <f t="shared" si="74"/>
        <v>0</v>
      </c>
      <c r="X68" s="149">
        <f t="shared" si="74"/>
        <v>0</v>
      </c>
      <c r="Y68" s="149">
        <f t="shared" si="74"/>
        <v>0</v>
      </c>
      <c r="Z68" s="149">
        <f t="shared" si="74"/>
        <v>0</v>
      </c>
      <c r="AA68" s="150">
        <f t="shared" si="74"/>
        <v>0</v>
      </c>
      <c r="AB68" s="151">
        <f t="shared" si="74"/>
        <v>0</v>
      </c>
      <c r="AC68" s="149">
        <f t="shared" si="74"/>
        <v>0</v>
      </c>
      <c r="AD68" s="150" t="e">
        <f>AC68/Y68</f>
        <v>#DIV/0!</v>
      </c>
      <c r="AE68" s="149">
        <f t="shared" ref="AE68:AL68" si="75">SUM(AE60:AE66)</f>
        <v>198.82</v>
      </c>
      <c r="AF68" s="149">
        <f t="shared" si="75"/>
        <v>12080</v>
      </c>
      <c r="AG68" s="149">
        <f t="shared" si="75"/>
        <v>0</v>
      </c>
      <c r="AH68" s="149">
        <f t="shared" si="75"/>
        <v>0</v>
      </c>
      <c r="AI68" s="152">
        <f t="shared" si="75"/>
        <v>0</v>
      </c>
      <c r="AJ68" s="149">
        <f t="shared" si="75"/>
        <v>0</v>
      </c>
      <c r="AK68" s="149">
        <f t="shared" si="75"/>
        <v>0</v>
      </c>
      <c r="AL68" s="149">
        <f t="shared" si="75"/>
        <v>-12278.82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-28775.82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282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6">E58+E68</f>
        <v>3486</v>
      </c>
      <c r="F70" s="172">
        <f t="shared" si="76"/>
        <v>877</v>
      </c>
      <c r="G70" s="172">
        <f t="shared" si="76"/>
        <v>238</v>
      </c>
      <c r="H70" s="172">
        <f t="shared" si="76"/>
        <v>2371</v>
      </c>
      <c r="I70" s="172">
        <f t="shared" si="76"/>
        <v>0</v>
      </c>
      <c r="J70" s="172">
        <f t="shared" si="76"/>
        <v>469461.85999999993</v>
      </c>
      <c r="K70" s="172">
        <f t="shared" si="76"/>
        <v>0</v>
      </c>
      <c r="L70" s="172">
        <f t="shared" si="76"/>
        <v>1519</v>
      </c>
      <c r="M70" s="172">
        <f t="shared" si="76"/>
        <v>0</v>
      </c>
      <c r="N70" s="172">
        <f t="shared" si="76"/>
        <v>0</v>
      </c>
      <c r="O70" s="172">
        <f t="shared" si="76"/>
        <v>0</v>
      </c>
      <c r="P70" s="172">
        <f t="shared" si="76"/>
        <v>0</v>
      </c>
      <c r="Q70" s="172">
        <f t="shared" si="76"/>
        <v>797</v>
      </c>
      <c r="R70" s="172">
        <f t="shared" si="76"/>
        <v>-13</v>
      </c>
      <c r="S70" s="172">
        <f t="shared" si="76"/>
        <v>784</v>
      </c>
      <c r="T70" s="172">
        <f t="shared" si="76"/>
        <v>612594.65000000026</v>
      </c>
      <c r="U70" s="172">
        <f t="shared" si="76"/>
        <v>-10314</v>
      </c>
      <c r="V70" s="172">
        <f t="shared" si="76"/>
        <v>602280.65000000026</v>
      </c>
      <c r="W70" s="172">
        <f t="shared" si="76"/>
        <v>943118.98999999976</v>
      </c>
      <c r="X70" s="172">
        <f t="shared" si="76"/>
        <v>-15997</v>
      </c>
      <c r="Y70" s="172">
        <f t="shared" si="76"/>
        <v>927121.98999999976</v>
      </c>
      <c r="Z70" s="172">
        <f t="shared" si="76"/>
        <v>1153274.1600000001</v>
      </c>
      <c r="AA70" s="173">
        <f t="shared" si="76"/>
        <v>1</v>
      </c>
      <c r="AB70" s="174">
        <f t="shared" si="76"/>
        <v>103751.89999999997</v>
      </c>
      <c r="AC70" s="172">
        <f t="shared" si="76"/>
        <v>349180.57999999973</v>
      </c>
      <c r="AD70" s="173">
        <f>AC70/Y70</f>
        <v>0.37662851681470721</v>
      </c>
      <c r="AE70" s="174">
        <f>AE58+AE68</f>
        <v>97516.30000000009</v>
      </c>
      <c r="AF70" s="175">
        <f>AF58+AF68</f>
        <v>117662</v>
      </c>
      <c r="AG70" s="175">
        <f>AG58+AG68</f>
        <v>0</v>
      </c>
      <c r="AH70" s="175">
        <f>AH58+AH68</f>
        <v>0</v>
      </c>
      <c r="AI70" s="176">
        <v>1851.28</v>
      </c>
      <c r="AJ70" s="172">
        <f>AJ58+AJ68</f>
        <v>0</v>
      </c>
      <c r="AK70" s="172">
        <f>AK58+AK68</f>
        <v>6022.8065000000006</v>
      </c>
      <c r="AL70" s="172">
        <f>AL58+AL68</f>
        <v>251137.12349999993</v>
      </c>
      <c r="AM70" s="172"/>
      <c r="AN70" s="172"/>
      <c r="AO70" s="172"/>
      <c r="AP70" s="172"/>
      <c r="AQ70" s="172"/>
      <c r="AR70" s="172">
        <f>(AF70+AG70)/Q70</f>
        <v>147.63111668757841</v>
      </c>
      <c r="AS70" s="172"/>
      <c r="AT70" s="172"/>
      <c r="AU70" s="172"/>
      <c r="AV70" s="177"/>
      <c r="AW70" s="172">
        <f>AW58+AW68</f>
        <v>527912.13017478841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282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3:K57">
    <cfRule type="cellIs" dxfId="58" priority="17" operator="greaterThan">
      <formula>120</formula>
    </cfRule>
  </conditionalFormatting>
  <conditionalFormatting sqref="AA69 AA71:AA1048576">
    <cfRule type="cellIs" dxfId="57" priority="18" operator="greaterThan">
      <formula>0.23</formula>
    </cfRule>
  </conditionalFormatting>
  <conditionalFormatting sqref="AA1">
    <cfRule type="cellIs" dxfId="56" priority="15" operator="greaterThan">
      <formula>0.23</formula>
    </cfRule>
  </conditionalFormatting>
  <conditionalFormatting sqref="K59 K67">
    <cfRule type="cellIs" dxfId="55" priority="14" operator="greaterThan">
      <formula>120</formula>
    </cfRule>
  </conditionalFormatting>
  <conditionalFormatting sqref="Y59:AA59 Y67:AA6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{845D28EA-DA8E-4EB7-A3D0-AD60070CC40D}</x14:id>
        </ext>
      </extLst>
    </cfRule>
  </conditionalFormatting>
  <conditionalFormatting sqref="AS59:AS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{496128B9-6547-408E-898F-289D3C3B6CB1}</x14:id>
        </ext>
      </extLst>
    </cfRule>
  </conditionalFormatting>
  <conditionalFormatting sqref="AT59:AU6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{31811683-1860-49B3-9CC8-E98B6573CBFF}</x14:id>
        </ext>
      </extLst>
    </cfRule>
  </conditionalFormatting>
  <conditionalFormatting sqref="AW59:AW67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{DD38B53C-F6E1-44B8-8A74-3F86D745F6D8}</x14:id>
        </ext>
      </extLst>
    </cfRule>
  </conditionalFormatting>
  <conditionalFormatting sqref="AA59 AA6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{856B5A33-1123-4BE9-8F3B-74242CCCBB98}</x14:id>
        </ext>
      </extLst>
    </cfRule>
  </conditionalFormatting>
  <conditionalFormatting sqref="AL59 AL67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{9E1F63BE-35C1-47C2-8DEF-F05477D95C0B}</x14:id>
        </ext>
      </extLst>
    </cfRule>
  </conditionalFormatting>
  <conditionalFormatting sqref="Y3:AA57">
    <cfRule type="dataBar" priority="3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{65902FD5-AEB2-422E-8E8F-E7B3763F89D8}</x14:id>
        </ext>
      </extLst>
    </cfRule>
  </conditionalFormatting>
  <conditionalFormatting sqref="AS3:AS56">
    <cfRule type="dataBar" priority="30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{8A19F4FE-9412-4A39-9230-F573B5410F01}</x14:id>
        </ext>
      </extLst>
    </cfRule>
  </conditionalFormatting>
  <conditionalFormatting sqref="AT3:AU56">
    <cfRule type="dataBar" priority="30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{B1C48CB1-70DE-415A-BADC-5D9B303E5977}</x14:id>
        </ext>
      </extLst>
    </cfRule>
  </conditionalFormatting>
  <conditionalFormatting sqref="AW3:AW57">
    <cfRule type="dataBar" priority="30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{ABE29017-AC7D-4580-9450-6602BFF6D203}</x14:id>
        </ext>
      </extLst>
    </cfRule>
  </conditionalFormatting>
  <conditionalFormatting sqref="AA3:AA57">
    <cfRule type="dataBar" priority="30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{06554ED1-6FA1-442B-8593-4C8779567F4D}</x14:id>
        </ext>
      </extLst>
    </cfRule>
  </conditionalFormatting>
  <conditionalFormatting sqref="AW3:AW57">
    <cfRule type="dataBar" priority="30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{820AA91C-E049-454E-921A-9391421A3D75}</x14:id>
        </ext>
      </extLst>
    </cfRule>
  </conditionalFormatting>
  <conditionalFormatting sqref="AL3:AL57">
    <cfRule type="dataBar" priority="30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{3E0C6DA1-8448-46B4-B775-5BE9B24CBA7E}</x14:id>
        </ext>
      </extLst>
    </cfRule>
  </conditionalFormatting>
  <conditionalFormatting sqref="AL3:AL57">
    <cfRule type="dataBar" priority="30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{F28FC3A7-F71A-41CC-AE4D-E2D9D2C6F8B6}</x14:id>
        </ext>
      </extLst>
    </cfRule>
  </conditionalFormatting>
  <conditionalFormatting sqref="K60:K66">
    <cfRule type="cellIs" dxfId="54" priority="5" operator="greaterThan">
      <formula>120</formula>
    </cfRule>
  </conditionalFormatting>
  <conditionalFormatting sqref="Y60:AA6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{A0DE0DE2-1575-4E4C-8A98-AAB6AB3AB5BB}</x14:id>
        </ext>
      </extLst>
    </cfRule>
  </conditionalFormatting>
  <conditionalFormatting sqref="AA60:AA6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{60C8E291-1F38-48D8-8BFA-87E2D2B8B995}</x14:id>
        </ext>
      </extLst>
    </cfRule>
  </conditionalFormatting>
  <conditionalFormatting sqref="AL60:AL6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{9458EEC9-9E62-4650-90E1-9D2FED710A18}</x14:id>
        </ext>
      </extLst>
    </cfRule>
  </conditionalFormatting>
  <conditionalFormatting sqref="AL60:AL6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{388C1EA6-DA0E-4FD9-A5E2-6A25FB628609}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5D28EA-DA8E-4EB7-A3D0-AD60070CC4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 Y67:AA67</xm:sqref>
        </x14:conditionalFormatting>
        <x14:conditionalFormatting xmlns:xm="http://schemas.microsoft.com/office/excel/2006/main">
          <x14:cfRule type="dataBar" id="{496128B9-6547-408E-898F-289D3C3B6C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AS59:AS67</xm:sqref>
        </x14:conditionalFormatting>
        <x14:conditionalFormatting xmlns:xm="http://schemas.microsoft.com/office/excel/2006/main">
          <x14:cfRule type="dataBar" id="{31811683-1860-49B3-9CC8-E98B6573CB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AT59:AU67</xm:sqref>
        </x14:conditionalFormatting>
        <x14:conditionalFormatting xmlns:xm="http://schemas.microsoft.com/office/excel/2006/main">
          <x14:cfRule type="dataBar" id="{DD38B53C-F6E1-44B8-8A74-3F86D745F6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AW59:AW67</xm:sqref>
        </x14:conditionalFormatting>
        <x14:conditionalFormatting xmlns:xm="http://schemas.microsoft.com/office/excel/2006/main">
          <x14:cfRule type="dataBar" id="{856B5A33-1123-4BE9-8F3B-74242CCCBB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 AA67</xm:sqref>
        </x14:conditionalFormatting>
        <x14:conditionalFormatting xmlns:xm="http://schemas.microsoft.com/office/excel/2006/main">
          <x14:cfRule type="dataBar" id="{9E1F63BE-35C1-47C2-8DEF-F05477D95C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 AL67</xm:sqref>
        </x14:conditionalFormatting>
        <x14:conditionalFormatting xmlns:xm="http://schemas.microsoft.com/office/excel/2006/main">
          <x14:cfRule type="dataBar" id="{65902FD5-AEB2-422E-8E8F-E7B3763F8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Y3:AA57</xm:sqref>
        </x14:conditionalFormatting>
        <x14:conditionalFormatting xmlns:xm="http://schemas.microsoft.com/office/excel/2006/main">
          <x14:cfRule type="dataBar" id="{8A19F4FE-9412-4A39-9230-F573B5410F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B1C48CB1-70DE-415A-BADC-5D9B303E59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ABE29017-AC7D-4580-9450-6602BFF6D2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06554ED1-6FA1-442B-8593-4C8779567F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820AA91C-E049-454E-921A-9391421A3D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3E0C6DA1-8448-46B4-B775-5BE9B24CBA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F28FC3A7-F71A-41CC-AE4D-E2D9D2C6F8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A0DE0DE2-1575-4E4C-8A98-AAB6AB3AB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60C8E291-1F38-48D8-8BFA-87E2D2B8B9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  <x14:conditionalFormatting xmlns:xm="http://schemas.microsoft.com/office/excel/2006/main">
          <x14:cfRule type="dataBar" id="{9458EEC9-9E62-4650-90E1-9D2FED710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388C1EA6-DA0E-4FD9-A5E2-6A25FB6286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01F6-436E-492B-87F3-C74999F3145E}">
  <dimension ref="A1:AW73"/>
  <sheetViews>
    <sheetView zoomScale="70" zoomScaleNormal="70" workbookViewId="0">
      <pane xSplit="3" ySplit="2" topLeftCell="AI39" activePane="bottomRight" state="frozen"/>
      <selection pane="topRight" activeCell="D1" sqref="D1"/>
      <selection pane="bottomLeft" activeCell="A3" sqref="A3"/>
      <selection pane="bottomRight" activeCell="AO52" sqref="AO5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203</v>
      </c>
      <c r="B1" s="77"/>
      <c r="C1" s="76"/>
      <c r="D1" s="76"/>
      <c r="E1" s="78"/>
      <c r="F1" s="545" t="s">
        <v>47</v>
      </c>
      <c r="G1" s="545"/>
      <c r="H1" s="545"/>
      <c r="K1" s="265" t="s">
        <v>48</v>
      </c>
      <c r="L1" s="545" t="s">
        <v>49</v>
      </c>
      <c r="M1" s="545"/>
      <c r="N1" s="545"/>
      <c r="P1" s="80"/>
      <c r="Q1" s="546"/>
      <c r="R1" s="546"/>
      <c r="S1" s="216"/>
      <c r="T1" s="547"/>
      <c r="U1" s="548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49"/>
      <c r="AG1" s="549"/>
      <c r="AH1" s="266"/>
      <c r="AI1" s="81" t="s">
        <v>50</v>
      </c>
      <c r="AJ1" s="215"/>
      <c r="AM1" s="82"/>
      <c r="AN1" s="542" t="s">
        <v>51</v>
      </c>
      <c r="AO1" s="543"/>
      <c r="AP1" s="543"/>
      <c r="AQ1" s="543"/>
      <c r="AR1" s="543"/>
      <c r="AS1" s="543"/>
      <c r="AT1" s="543"/>
      <c r="AU1" s="544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222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376</v>
      </c>
      <c r="F3" s="101">
        <v>98</v>
      </c>
      <c r="G3" s="101">
        <v>20</v>
      </c>
      <c r="H3" s="101">
        <v>258</v>
      </c>
      <c r="I3" s="101">
        <v>142.97999999999999</v>
      </c>
      <c r="J3" s="101">
        <f t="shared" ref="J3:J43" si="0">E3*I3</f>
        <v>53760.479999999996</v>
      </c>
      <c r="K3" s="98">
        <v>30</v>
      </c>
      <c r="L3" s="98">
        <v>125</v>
      </c>
      <c r="M3" s="98">
        <v>1240</v>
      </c>
      <c r="N3" s="98">
        <v>65</v>
      </c>
      <c r="O3" s="189">
        <f t="shared" ref="O3:O43" si="1">L3/7</f>
        <v>17.857142857142858</v>
      </c>
      <c r="P3" s="101">
        <f t="shared" ref="P3" si="2">S3/7</f>
        <v>8.1428571428571423</v>
      </c>
      <c r="Q3" s="102">
        <v>59</v>
      </c>
      <c r="R3" s="102">
        <v>-2</v>
      </c>
      <c r="S3" s="101">
        <f>Q3+R3</f>
        <v>57</v>
      </c>
      <c r="T3" s="102">
        <v>48433.240000000005</v>
      </c>
      <c r="U3" s="102">
        <v>-1625.4099999999999</v>
      </c>
      <c r="V3" s="101">
        <f>T3+U3</f>
        <v>46807.83</v>
      </c>
      <c r="W3" s="102">
        <v>75217.769999999975</v>
      </c>
      <c r="X3" s="102">
        <v>-2481.9499999999998</v>
      </c>
      <c r="Y3" s="101">
        <f t="shared" ref="Y3" si="3">W3+X3</f>
        <v>72735.819999999978</v>
      </c>
      <c r="Z3" s="101">
        <f>L3*M3*N3/100</f>
        <v>100750</v>
      </c>
      <c r="AA3" s="103">
        <f t="shared" ref="AA3:AA43" si="4">Y3/$Y$70</f>
        <v>0.15919576697898316</v>
      </c>
      <c r="AB3" s="101">
        <f>S3*I3</f>
        <v>8149.86</v>
      </c>
      <c r="AC3" s="102">
        <v>27345.579999999991</v>
      </c>
      <c r="AD3" s="103">
        <f t="shared" ref="AD3" si="5">IF(Y3=0,0,AC3/Y3)</f>
        <v>0.37595754059004216</v>
      </c>
      <c r="AE3" s="102">
        <v>6886.0500000000029</v>
      </c>
      <c r="AF3" s="102">
        <v>5902</v>
      </c>
      <c r="AG3" s="102">
        <v>2098</v>
      </c>
      <c r="AH3" s="102"/>
      <c r="AI3" s="136">
        <f t="shared" ref="AI3:AI43" si="6">IFERROR($AI$70*H3/$H$70,0)</f>
        <v>249.36806052269606</v>
      </c>
      <c r="AJ3" s="102">
        <v>0</v>
      </c>
      <c r="AK3" s="104">
        <f>V3*1%</f>
        <v>468.07830000000001</v>
      </c>
      <c r="AL3" s="105">
        <f>Y3-AB3-AC3-AE3-AF3-AG3-AH3-AI3-AK3-AJ3</f>
        <v>21636.883639477292</v>
      </c>
      <c r="AM3" s="106"/>
      <c r="AN3" s="107">
        <f t="shared" ref="AN3:AN43" si="7">IF(S3=0,0,Y3/S3)</f>
        <v>1276.0670175438593</v>
      </c>
      <c r="AO3" s="108">
        <f t="shared" ref="AO3:AO43" si="8">I3</f>
        <v>142.97999999999999</v>
      </c>
      <c r="AP3" s="108">
        <f t="shared" ref="AP3:AP43" si="9">IF(S3=0,0,AC3/S3)</f>
        <v>479.7470175438595</v>
      </c>
      <c r="AQ3" s="108">
        <f>IF(Q3=0,AE3/1,AE3/Q3)</f>
        <v>116.71271186440683</v>
      </c>
      <c r="AR3" s="108">
        <f>IF(Q3=0,0,(AF3+AG3)/Q3)</f>
        <v>135.59322033898306</v>
      </c>
      <c r="AS3" s="108">
        <f>_xlfn.IFS(S3=0,AL3,S3&lt;0,AL3/-S3,S3&gt;0,AL3/S3)</f>
        <v>379.5944498153911</v>
      </c>
      <c r="AT3" s="103">
        <f t="shared" ref="AT3" si="10">IF(AN3=0,0,AS3/AN3)</f>
        <v>0.29747218962372735</v>
      </c>
      <c r="AU3" s="103">
        <f t="shared" ref="AU3" si="11">IF(AO3=0,0,AS3/AO3)</f>
        <v>2.6548779536675839</v>
      </c>
      <c r="AV3" s="109"/>
      <c r="AW3" s="104">
        <f t="shared" ref="AW3:AW43" si="12">AS3*E3</f>
        <v>142727.51313058706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456</v>
      </c>
      <c r="F4" s="101">
        <v>202</v>
      </c>
      <c r="G4" s="101">
        <v>31</v>
      </c>
      <c r="H4" s="101">
        <v>223</v>
      </c>
      <c r="I4" s="101">
        <v>123.09</v>
      </c>
      <c r="J4" s="101">
        <f t="shared" si="0"/>
        <v>56129.04</v>
      </c>
      <c r="K4" s="98">
        <v>9</v>
      </c>
      <c r="L4" s="98">
        <v>230</v>
      </c>
      <c r="M4" s="98">
        <v>1090</v>
      </c>
      <c r="N4" s="98">
        <v>72</v>
      </c>
      <c r="O4" s="189">
        <f t="shared" si="1"/>
        <v>32.857142857142854</v>
      </c>
      <c r="P4" s="101">
        <f>S4/7</f>
        <v>13.142857142857142</v>
      </c>
      <c r="Q4" s="102">
        <v>93</v>
      </c>
      <c r="R4" s="102">
        <v>-1</v>
      </c>
      <c r="S4" s="101">
        <f t="shared" ref="S4:S43" si="14">Q4+R4</f>
        <v>92</v>
      </c>
      <c r="T4" s="102">
        <v>66828.439999999988</v>
      </c>
      <c r="U4" s="102">
        <v>-779</v>
      </c>
      <c r="V4" s="101">
        <f t="shared" ref="V4:V43" si="15">T4+U4</f>
        <v>66049.439999999988</v>
      </c>
      <c r="W4" s="102">
        <v>103297.50999999998</v>
      </c>
      <c r="X4" s="102">
        <v>-1238</v>
      </c>
      <c r="Y4" s="101">
        <f t="shared" ref="Y4:Y43" si="16">W4+X4</f>
        <v>102059.50999999998</v>
      </c>
      <c r="Z4" s="101">
        <f t="shared" ref="Z4:Z43" si="17">L4*M4*N4/100</f>
        <v>180504</v>
      </c>
      <c r="AA4" s="103">
        <f t="shared" si="4"/>
        <v>0.22337607484110586</v>
      </c>
      <c r="AB4" s="101">
        <f t="shared" ref="AB4:AB43" si="18">S4*I4</f>
        <v>11324.28</v>
      </c>
      <c r="AC4" s="102">
        <v>38360.449999999961</v>
      </c>
      <c r="AD4" s="103">
        <f t="shared" ref="AD4:AD43" si="19">IF(Y4=0,0,AC4/Y4)</f>
        <v>0.37586355254889986</v>
      </c>
      <c r="AE4" s="102">
        <v>10052.120000000004</v>
      </c>
      <c r="AF4" s="102">
        <v>8000</v>
      </c>
      <c r="AG4" s="102">
        <v>2000</v>
      </c>
      <c r="AH4" s="102"/>
      <c r="AI4" s="136">
        <f t="shared" si="6"/>
        <v>215.53906006419078</v>
      </c>
      <c r="AJ4" s="102">
        <v>0</v>
      </c>
      <c r="AK4" s="104">
        <f t="shared" ref="AK4:AK43" si="20">V4*1%</f>
        <v>660.49439999999993</v>
      </c>
      <c r="AL4" s="105">
        <f t="shared" ref="AL4:AL43" si="21">Y4-AB4-AC4-AE4-AF4-AG4-AH4-AI4-AK4-AJ4</f>
        <v>31446.626539935827</v>
      </c>
      <c r="AM4" s="106"/>
      <c r="AN4" s="107">
        <f t="shared" si="7"/>
        <v>1109.3424999999997</v>
      </c>
      <c r="AO4" s="108">
        <f t="shared" si="8"/>
        <v>123.09</v>
      </c>
      <c r="AP4" s="108">
        <f t="shared" si="9"/>
        <v>416.96141304347782</v>
      </c>
      <c r="AQ4" s="108">
        <f t="shared" ref="AQ4:AQ43" si="22">IF(Q4=0,AE4/1,AE4/Q4)</f>
        <v>108.08731182795704</v>
      </c>
      <c r="AR4" s="108">
        <f t="shared" ref="AR4:AR43" si="23">IF(Q4=0,0,(AF4+AG4)/Q4)</f>
        <v>107.52688172043011</v>
      </c>
      <c r="AS4" s="108">
        <f t="array" ref="AS4">_xlfn.IFS(S4=0,AL4,S4&lt;0,AL4/-S4,S4&gt;0,AL4/S4)</f>
        <v>341.81115804278073</v>
      </c>
      <c r="AT4" s="103">
        <f>IF(AN4=0,0,AS4/AN4)</f>
        <v>0.30812049303328848</v>
      </c>
      <c r="AU4" s="103">
        <f>IF(AO4=0,0,AS4/AO4)</f>
        <v>2.7769206112826446</v>
      </c>
      <c r="AV4" s="109"/>
      <c r="AW4" s="104">
        <f t="shared" si="12"/>
        <v>155865.888067508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326</v>
      </c>
      <c r="F5" s="101">
        <v>40</v>
      </c>
      <c r="G5" s="101">
        <v>3</v>
      </c>
      <c r="H5" s="101">
        <v>283</v>
      </c>
      <c r="I5" s="101">
        <v>123.09</v>
      </c>
      <c r="J5" s="101">
        <f t="shared" si="0"/>
        <v>40127.340000000004</v>
      </c>
      <c r="K5" s="98">
        <v>124</v>
      </c>
      <c r="L5" s="98">
        <v>52</v>
      </c>
      <c r="M5" s="98">
        <v>1176</v>
      </c>
      <c r="N5" s="98">
        <v>84</v>
      </c>
      <c r="O5" s="189">
        <f t="shared" si="1"/>
        <v>7.4285714285714288</v>
      </c>
      <c r="P5" s="101">
        <f>S5/7</f>
        <v>2.5714285714285716</v>
      </c>
      <c r="Q5" s="102">
        <v>18</v>
      </c>
      <c r="R5" s="102">
        <v>0</v>
      </c>
      <c r="S5" s="101">
        <f t="shared" si="14"/>
        <v>18</v>
      </c>
      <c r="T5" s="102">
        <v>14050.759999999998</v>
      </c>
      <c r="U5" s="102">
        <v>0</v>
      </c>
      <c r="V5" s="101">
        <f t="shared" si="15"/>
        <v>14050.759999999998</v>
      </c>
      <c r="W5" s="102">
        <v>21292.19</v>
      </c>
      <c r="X5" s="102">
        <v>0</v>
      </c>
      <c r="Y5" s="101">
        <f t="shared" si="16"/>
        <v>21292.19</v>
      </c>
      <c r="Z5" s="101">
        <f t="shared" si="17"/>
        <v>51367.68</v>
      </c>
      <c r="AA5" s="103">
        <f t="shared" si="4"/>
        <v>4.6601887731687587E-2</v>
      </c>
      <c r="AB5" s="101">
        <f t="shared" si="18"/>
        <v>2215.62</v>
      </c>
      <c r="AC5" s="102">
        <v>7963.1299999999974</v>
      </c>
      <c r="AD5" s="103">
        <f t="shared" si="19"/>
        <v>0.37399299931101487</v>
      </c>
      <c r="AE5" s="102">
        <v>1974.5399999999997</v>
      </c>
      <c r="AF5" s="102">
        <v>5000</v>
      </c>
      <c r="AG5" s="102">
        <v>1000</v>
      </c>
      <c r="AH5" s="102"/>
      <c r="AI5" s="136">
        <f t="shared" si="6"/>
        <v>273.53163227877127</v>
      </c>
      <c r="AJ5" s="102">
        <v>0</v>
      </c>
      <c r="AK5" s="104">
        <f t="shared" si="20"/>
        <v>140.5076</v>
      </c>
      <c r="AL5" s="105">
        <f t="shared" si="21"/>
        <v>2724.8607677212322</v>
      </c>
      <c r="AM5" s="106"/>
      <c r="AN5" s="107">
        <f t="shared" si="7"/>
        <v>1182.8994444444443</v>
      </c>
      <c r="AO5" s="108">
        <f t="shared" si="8"/>
        <v>123.09</v>
      </c>
      <c r="AP5" s="108">
        <f t="shared" si="9"/>
        <v>442.39611111111094</v>
      </c>
      <c r="AQ5" s="108">
        <f t="shared" si="22"/>
        <v>109.69666666666666</v>
      </c>
      <c r="AR5" s="108">
        <f t="shared" si="23"/>
        <v>333.33333333333331</v>
      </c>
      <c r="AS5" s="108">
        <f t="array" ref="AS5">_xlfn.IFS(S5=0,AL5,S5&lt;0,AL5/-S5,S5&gt;0,AL5/S5)</f>
        <v>151.38115376229067</v>
      </c>
      <c r="AT5" s="103">
        <f>IF(AN5=0,0,AS5/AN5)</f>
        <v>0.12797465961562585</v>
      </c>
      <c r="AU5" s="103">
        <f>IF(AO5=0,0,AS5/AO5)</f>
        <v>1.2298412036907196</v>
      </c>
      <c r="AV5" s="109"/>
      <c r="AW5" s="104">
        <f t="shared" si="12"/>
        <v>49350.256126506756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283</v>
      </c>
      <c r="F6" s="101">
        <v>41</v>
      </c>
      <c r="G6" s="101">
        <v>4</v>
      </c>
      <c r="H6" s="101">
        <v>238</v>
      </c>
      <c r="I6" s="101">
        <v>123.09</v>
      </c>
      <c r="J6" s="101">
        <f t="shared" si="0"/>
        <v>34834.47</v>
      </c>
      <c r="K6" s="98">
        <v>57</v>
      </c>
      <c r="L6" s="98">
        <v>43</v>
      </c>
      <c r="M6" s="98">
        <v>1206</v>
      </c>
      <c r="N6" s="98">
        <v>76</v>
      </c>
      <c r="O6" s="189">
        <f t="shared" si="1"/>
        <v>6.1428571428571432</v>
      </c>
      <c r="P6" s="101">
        <f t="shared" ref="P6:P43" si="24">S6/7</f>
        <v>5.5714285714285712</v>
      </c>
      <c r="Q6" s="102">
        <v>39</v>
      </c>
      <c r="R6" s="102">
        <v>0</v>
      </c>
      <c r="S6" s="101">
        <f t="shared" si="14"/>
        <v>39</v>
      </c>
      <c r="T6" s="102">
        <v>30273.09</v>
      </c>
      <c r="U6" s="102">
        <v>0</v>
      </c>
      <c r="V6" s="101">
        <f t="shared" si="15"/>
        <v>30273.09</v>
      </c>
      <c r="W6" s="102">
        <v>48220.25</v>
      </c>
      <c r="X6" s="102">
        <v>0</v>
      </c>
      <c r="Y6" s="101">
        <f t="shared" si="16"/>
        <v>48220.25</v>
      </c>
      <c r="Z6" s="101">
        <f t="shared" si="17"/>
        <v>39412.080000000002</v>
      </c>
      <c r="AA6" s="103">
        <f t="shared" si="4"/>
        <v>0.10553891717544829</v>
      </c>
      <c r="AB6" s="101">
        <f t="shared" si="18"/>
        <v>4800.51</v>
      </c>
      <c r="AC6" s="102">
        <v>18141.040000000008</v>
      </c>
      <c r="AD6" s="103">
        <f t="shared" si="19"/>
        <v>0.37621206858114603</v>
      </c>
      <c r="AE6" s="102">
        <v>2537.1300000000006</v>
      </c>
      <c r="AF6" s="102">
        <v>2000</v>
      </c>
      <c r="AG6" s="102">
        <v>1000</v>
      </c>
      <c r="AH6" s="102"/>
      <c r="AI6" s="136">
        <f t="shared" si="6"/>
        <v>230.0372031178359</v>
      </c>
      <c r="AJ6" s="102">
        <v>0</v>
      </c>
      <c r="AK6" s="104">
        <f t="shared" si="20"/>
        <v>302.73090000000002</v>
      </c>
      <c r="AL6" s="105">
        <f t="shared" si="21"/>
        <v>19208.801896882153</v>
      </c>
      <c r="AM6" s="106"/>
      <c r="AN6" s="107">
        <f t="shared" si="7"/>
        <v>1236.4166666666667</v>
      </c>
      <c r="AO6" s="108">
        <f t="shared" si="8"/>
        <v>123.09</v>
      </c>
      <c r="AP6" s="108">
        <f t="shared" si="9"/>
        <v>465.15487179487201</v>
      </c>
      <c r="AQ6" s="108">
        <f t="shared" si="22"/>
        <v>65.054615384615403</v>
      </c>
      <c r="AR6" s="108">
        <f t="shared" si="23"/>
        <v>76.92307692307692</v>
      </c>
      <c r="AS6" s="108">
        <f t="array" ref="AS6">_xlfn.IFS(S6=0,AL6,S6&lt;0,AL6/-S6,S6&gt;0,AL6/S6)</f>
        <v>492.53338197133723</v>
      </c>
      <c r="AT6" s="103">
        <f t="shared" ref="AT6:AT43" si="25">IF(AN6=0,0,AS6/AN6)</f>
        <v>0.39835550203248948</v>
      </c>
      <c r="AU6" s="103">
        <f t="shared" ref="AU6:AU43" si="26">IF(AO6=0,0,AS6/AO6)</f>
        <v>4.0014085788556111</v>
      </c>
      <c r="AV6" s="109"/>
      <c r="AW6" s="104">
        <f t="shared" si="12"/>
        <v>139386.94709788845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213</v>
      </c>
      <c r="F7" s="101">
        <v>19</v>
      </c>
      <c r="G7" s="101">
        <v>4</v>
      </c>
      <c r="H7" s="101">
        <v>190</v>
      </c>
      <c r="I7" s="101">
        <v>123.09</v>
      </c>
      <c r="J7" s="101">
        <f t="shared" si="0"/>
        <v>26218.170000000002</v>
      </c>
      <c r="K7" s="98">
        <v>92</v>
      </c>
      <c r="L7" s="98">
        <v>24</v>
      </c>
      <c r="M7" s="98">
        <v>1198</v>
      </c>
      <c r="N7" s="98">
        <v>71</v>
      </c>
      <c r="O7" s="189">
        <f t="shared" si="1"/>
        <v>3.4285714285714284</v>
      </c>
      <c r="P7" s="101">
        <f t="shared" si="24"/>
        <v>2.2857142857142856</v>
      </c>
      <c r="Q7" s="102">
        <v>16</v>
      </c>
      <c r="R7" s="102">
        <v>0</v>
      </c>
      <c r="S7" s="101">
        <f t="shared" si="14"/>
        <v>16</v>
      </c>
      <c r="T7" s="102">
        <v>12435.68</v>
      </c>
      <c r="U7" s="102">
        <v>0</v>
      </c>
      <c r="V7" s="101">
        <f t="shared" si="15"/>
        <v>12435.68</v>
      </c>
      <c r="W7" s="102">
        <v>19554.03</v>
      </c>
      <c r="X7" s="102">
        <v>0</v>
      </c>
      <c r="Y7" s="101">
        <f t="shared" si="16"/>
        <v>19554.03</v>
      </c>
      <c r="Z7" s="101">
        <f t="shared" si="17"/>
        <v>20413.919999999998</v>
      </c>
      <c r="AA7" s="103">
        <f t="shared" si="4"/>
        <v>4.279760375809398E-2</v>
      </c>
      <c r="AB7" s="101">
        <f t="shared" si="18"/>
        <v>1969.44</v>
      </c>
      <c r="AC7" s="102">
        <v>7341.5699999999979</v>
      </c>
      <c r="AD7" s="103">
        <f t="shared" si="19"/>
        <v>0.37545048258594255</v>
      </c>
      <c r="AE7" s="102">
        <v>1760.9699999999998</v>
      </c>
      <c r="AF7" s="102">
        <v>2000</v>
      </c>
      <c r="AG7" s="102">
        <v>1000</v>
      </c>
      <c r="AH7" s="102"/>
      <c r="AI7" s="136">
        <f t="shared" si="6"/>
        <v>183.64314534617148</v>
      </c>
      <c r="AJ7" s="102">
        <v>0</v>
      </c>
      <c r="AK7" s="104">
        <f t="shared" si="20"/>
        <v>124.35680000000001</v>
      </c>
      <c r="AL7" s="105">
        <f t="shared" si="21"/>
        <v>5174.0500546538315</v>
      </c>
      <c r="AM7" s="106"/>
      <c r="AN7" s="107">
        <f t="shared" si="7"/>
        <v>1222.1268749999999</v>
      </c>
      <c r="AO7" s="108">
        <f t="shared" si="8"/>
        <v>123.09</v>
      </c>
      <c r="AP7" s="108">
        <f t="shared" si="9"/>
        <v>458.84812499999987</v>
      </c>
      <c r="AQ7" s="108">
        <f t="shared" si="22"/>
        <v>110.06062499999999</v>
      </c>
      <c r="AR7" s="108">
        <f t="shared" si="23"/>
        <v>187.5</v>
      </c>
      <c r="AS7" s="108">
        <f t="array" ref="AS7">_xlfn.IFS(S7=0,AL7,S7&lt;0,AL7/-S7,S7&gt;0,AL7/S7)</f>
        <v>323.37812841586447</v>
      </c>
      <c r="AT7" s="103">
        <f t="shared" si="25"/>
        <v>0.26460274708864778</v>
      </c>
      <c r="AU7" s="103">
        <f t="shared" si="26"/>
        <v>2.6271681567622429</v>
      </c>
      <c r="AV7" s="109"/>
      <c r="AW7" s="104">
        <f t="shared" si="12"/>
        <v>68879.541352579137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320</v>
      </c>
      <c r="F8" s="101">
        <v>62</v>
      </c>
      <c r="G8" s="101">
        <v>12</v>
      </c>
      <c r="H8" s="101">
        <v>246</v>
      </c>
      <c r="I8" s="101">
        <v>123.09</v>
      </c>
      <c r="J8" s="101">
        <f t="shared" si="0"/>
        <v>39388.800000000003</v>
      </c>
      <c r="K8" s="98">
        <v>31</v>
      </c>
      <c r="L8" s="98">
        <v>65</v>
      </c>
      <c r="M8" s="98">
        <v>1150</v>
      </c>
      <c r="N8" s="98">
        <v>74</v>
      </c>
      <c r="O8" s="189">
        <f t="shared" si="1"/>
        <v>9.2857142857142865</v>
      </c>
      <c r="P8" s="101">
        <f t="shared" si="24"/>
        <v>4.1428571428571432</v>
      </c>
      <c r="Q8" s="102">
        <v>30</v>
      </c>
      <c r="R8" s="102">
        <v>-1</v>
      </c>
      <c r="S8" s="101">
        <f t="shared" si="14"/>
        <v>29</v>
      </c>
      <c r="T8" s="102">
        <v>22576.269999999997</v>
      </c>
      <c r="U8" s="102">
        <v>-770</v>
      </c>
      <c r="V8" s="101">
        <f t="shared" si="15"/>
        <v>21806.269999999997</v>
      </c>
      <c r="W8" s="102">
        <v>35004.490000000005</v>
      </c>
      <c r="X8" s="102">
        <v>-1222</v>
      </c>
      <c r="Y8" s="101">
        <f t="shared" si="16"/>
        <v>33782.490000000005</v>
      </c>
      <c r="Z8" s="101">
        <f t="shared" si="17"/>
        <v>55315</v>
      </c>
      <c r="AA8" s="103">
        <f t="shared" si="4"/>
        <v>7.3939214626436212E-2</v>
      </c>
      <c r="AB8" s="101">
        <f t="shared" si="18"/>
        <v>3569.61</v>
      </c>
      <c r="AC8" s="102">
        <v>12690.170000000007</v>
      </c>
      <c r="AD8" s="103">
        <f t="shared" si="19"/>
        <v>0.37564341764032211</v>
      </c>
      <c r="AE8" s="102">
        <v>2928.9100000000012</v>
      </c>
      <c r="AF8" s="102">
        <v>3000</v>
      </c>
      <c r="AG8" s="102">
        <v>2000</v>
      </c>
      <c r="AH8" s="102"/>
      <c r="AI8" s="136">
        <f t="shared" si="6"/>
        <v>237.76954607977996</v>
      </c>
      <c r="AJ8" s="102">
        <v>0</v>
      </c>
      <c r="AK8" s="104">
        <f t="shared" si="20"/>
        <v>218.06269999999998</v>
      </c>
      <c r="AL8" s="105">
        <f t="shared" si="21"/>
        <v>9137.9677539202166</v>
      </c>
      <c r="AM8" s="106"/>
      <c r="AN8" s="107">
        <f t="shared" si="7"/>
        <v>1164.9134482758623</v>
      </c>
      <c r="AO8" s="108">
        <f t="shared" si="8"/>
        <v>123.09</v>
      </c>
      <c r="AP8" s="108">
        <f t="shared" si="9"/>
        <v>437.59206896551751</v>
      </c>
      <c r="AQ8" s="108">
        <f t="shared" si="22"/>
        <v>97.630333333333368</v>
      </c>
      <c r="AR8" s="108">
        <f t="shared" si="23"/>
        <v>166.66666666666666</v>
      </c>
      <c r="AS8" s="108">
        <f t="array" ref="AS8">_xlfn.IFS(S8=0,AL8,S8&lt;0,AL8/-S8,S8&gt;0,AL8/S8)</f>
        <v>315.10233634207646</v>
      </c>
      <c r="AT8" s="103">
        <f t="shared" si="25"/>
        <v>0.27049420436208865</v>
      </c>
      <c r="AU8" s="103">
        <f t="shared" si="26"/>
        <v>2.5599344897398364</v>
      </c>
      <c r="AV8" s="109"/>
      <c r="AW8" s="104">
        <f t="shared" si="12"/>
        <v>100832.74762946446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157</v>
      </c>
      <c r="F9" s="101">
        <v>36</v>
      </c>
      <c r="G9" s="101">
        <v>8</v>
      </c>
      <c r="H9" s="101">
        <v>113</v>
      </c>
      <c r="I9" s="101">
        <v>169.89</v>
      </c>
      <c r="J9" s="101">
        <f t="shared" si="0"/>
        <v>26672.73</v>
      </c>
      <c r="K9" s="98">
        <v>46</v>
      </c>
      <c r="L9" s="98">
        <v>37</v>
      </c>
      <c r="M9" s="98">
        <v>1315</v>
      </c>
      <c r="N9" s="98">
        <v>60</v>
      </c>
      <c r="O9" s="189">
        <f t="shared" si="1"/>
        <v>5.2857142857142856</v>
      </c>
      <c r="P9" s="101">
        <f t="shared" si="24"/>
        <v>2.4285714285714284</v>
      </c>
      <c r="Q9" s="102">
        <v>19</v>
      </c>
      <c r="R9" s="102">
        <v>-2</v>
      </c>
      <c r="S9" s="101">
        <f t="shared" si="14"/>
        <v>17</v>
      </c>
      <c r="T9" s="102">
        <v>15981.970000000001</v>
      </c>
      <c r="U9" s="102">
        <v>-1543</v>
      </c>
      <c r="V9" s="101">
        <f t="shared" si="15"/>
        <v>14438.970000000001</v>
      </c>
      <c r="W9" s="102">
        <v>24881.22</v>
      </c>
      <c r="X9" s="102">
        <v>-2516</v>
      </c>
      <c r="Y9" s="101">
        <f t="shared" si="16"/>
        <v>22365.22</v>
      </c>
      <c r="Z9" s="101">
        <f t="shared" si="17"/>
        <v>29193</v>
      </c>
      <c r="AA9" s="103">
        <f t="shared" si="4"/>
        <v>4.8950411936700453E-2</v>
      </c>
      <c r="AB9" s="101">
        <f t="shared" si="18"/>
        <v>2888.1299999999997</v>
      </c>
      <c r="AC9" s="102">
        <v>8337.4600000000028</v>
      </c>
      <c r="AD9" s="103">
        <f t="shared" si="19"/>
        <v>0.37278685387400629</v>
      </c>
      <c r="AE9" s="102">
        <v>3096.91</v>
      </c>
      <c r="AF9" s="102"/>
      <c r="AG9" s="102"/>
      <c r="AH9" s="102"/>
      <c r="AI9" s="136">
        <f t="shared" si="6"/>
        <v>109.21934433745989</v>
      </c>
      <c r="AJ9" s="102">
        <v>10</v>
      </c>
      <c r="AK9" s="104">
        <f t="shared" si="20"/>
        <v>144.3897</v>
      </c>
      <c r="AL9" s="105">
        <f t="shared" si="21"/>
        <v>7779.1109556625379</v>
      </c>
      <c r="AM9" s="106"/>
      <c r="AN9" s="107">
        <f t="shared" si="7"/>
        <v>1315.6011764705884</v>
      </c>
      <c r="AO9" s="108">
        <f t="shared" si="8"/>
        <v>169.89</v>
      </c>
      <c r="AP9" s="108">
        <f t="shared" si="9"/>
        <v>490.43882352941193</v>
      </c>
      <c r="AQ9" s="108">
        <f t="shared" si="22"/>
        <v>162.99526315789473</v>
      </c>
      <c r="AR9" s="108">
        <f t="shared" si="23"/>
        <v>0</v>
      </c>
      <c r="AS9" s="108">
        <f t="array" ref="AS9">_xlfn.IFS(S9=0,AL9,S9&lt;0,AL9/-S9,S9&gt;0,AL9/S9)</f>
        <v>457.59476209779632</v>
      </c>
      <c r="AT9" s="103">
        <f t="shared" si="25"/>
        <v>0.34782179453913425</v>
      </c>
      <c r="AU9" s="103">
        <f t="shared" si="26"/>
        <v>2.6934767325787061</v>
      </c>
      <c r="AV9" s="109"/>
      <c r="AW9" s="104">
        <f t="shared" si="12"/>
        <v>71842.377649354021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27</v>
      </c>
      <c r="F10" s="101">
        <v>0</v>
      </c>
      <c r="G10" s="101">
        <v>1</v>
      </c>
      <c r="H10" s="101">
        <v>26</v>
      </c>
      <c r="I10" s="101">
        <v>169.89</v>
      </c>
      <c r="J10" s="101">
        <f t="shared" si="0"/>
        <v>4587.03</v>
      </c>
      <c r="K10" s="98">
        <v>153</v>
      </c>
      <c r="L10" s="98">
        <v>0</v>
      </c>
      <c r="M10" s="98">
        <v>0</v>
      </c>
      <c r="N10" s="98">
        <v>0</v>
      </c>
      <c r="O10" s="189">
        <f t="shared" si="1"/>
        <v>0</v>
      </c>
      <c r="P10" s="101">
        <f t="shared" si="24"/>
        <v>0</v>
      </c>
      <c r="Q10" s="102">
        <v>0</v>
      </c>
      <c r="R10" s="102">
        <v>0</v>
      </c>
      <c r="S10" s="101">
        <f t="shared" si="14"/>
        <v>0</v>
      </c>
      <c r="T10" s="102">
        <v>0</v>
      </c>
      <c r="U10" s="102">
        <v>0</v>
      </c>
      <c r="V10" s="101">
        <f t="shared" si="15"/>
        <v>0</v>
      </c>
      <c r="W10" s="102">
        <v>0</v>
      </c>
      <c r="X10" s="102">
        <v>0</v>
      </c>
      <c r="Y10" s="101">
        <f t="shared" si="16"/>
        <v>0</v>
      </c>
      <c r="Z10" s="101">
        <f t="shared" si="17"/>
        <v>0</v>
      </c>
      <c r="AA10" s="103">
        <f t="shared" si="4"/>
        <v>0</v>
      </c>
      <c r="AB10" s="101">
        <f t="shared" si="18"/>
        <v>0</v>
      </c>
      <c r="AC10" s="102">
        <v>0</v>
      </c>
      <c r="AD10" s="103">
        <f t="shared" si="19"/>
        <v>0</v>
      </c>
      <c r="AE10" s="102">
        <v>0</v>
      </c>
      <c r="AF10" s="102"/>
      <c r="AG10" s="102"/>
      <c r="AH10" s="102"/>
      <c r="AI10" s="136">
        <f t="shared" si="6"/>
        <v>25.130114626318207</v>
      </c>
      <c r="AJ10" s="102">
        <v>0</v>
      </c>
      <c r="AK10" s="104">
        <f t="shared" si="20"/>
        <v>0</v>
      </c>
      <c r="AL10" s="105">
        <f t="shared" si="21"/>
        <v>-25.130114626318207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22"/>
        <v>0</v>
      </c>
      <c r="AR10" s="108">
        <f t="shared" si="23"/>
        <v>0</v>
      </c>
      <c r="AS10" s="108">
        <f t="array" ref="AS10">_xlfn.IFS(S10=0,AL10,S10&lt;0,AL10/-S10,S10&gt;0,AL10/S10)</f>
        <v>-25.130114626318207</v>
      </c>
      <c r="AT10" s="103">
        <f t="shared" si="25"/>
        <v>0</v>
      </c>
      <c r="AU10" s="103">
        <f t="shared" si="26"/>
        <v>-0.14791991657141804</v>
      </c>
      <c r="AV10" s="109"/>
      <c r="AW10" s="104">
        <f t="shared" si="12"/>
        <v>-678.51309491059158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36</v>
      </c>
      <c r="F11" s="101">
        <v>3</v>
      </c>
      <c r="G11" s="101">
        <v>0</v>
      </c>
      <c r="H11" s="101">
        <v>33</v>
      </c>
      <c r="I11" s="101">
        <v>169.89</v>
      </c>
      <c r="J11" s="101">
        <f t="shared" si="0"/>
        <v>6116.0399999999991</v>
      </c>
      <c r="K11" s="98">
        <v>271</v>
      </c>
      <c r="L11" s="98">
        <v>3</v>
      </c>
      <c r="M11" s="98">
        <v>1090</v>
      </c>
      <c r="N11" s="98">
        <v>100</v>
      </c>
      <c r="O11" s="189">
        <f t="shared" si="1"/>
        <v>0.42857142857142855</v>
      </c>
      <c r="P11" s="101">
        <f t="shared" si="24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686</v>
      </c>
      <c r="U11" s="102">
        <v>0</v>
      </c>
      <c r="V11" s="101">
        <f t="shared" si="15"/>
        <v>686</v>
      </c>
      <c r="W11" s="102">
        <v>1090</v>
      </c>
      <c r="X11" s="102">
        <v>0</v>
      </c>
      <c r="Y11" s="101">
        <f t="shared" si="16"/>
        <v>1090</v>
      </c>
      <c r="Z11" s="101">
        <f t="shared" si="17"/>
        <v>3270</v>
      </c>
      <c r="AA11" s="103">
        <f t="shared" si="4"/>
        <v>2.3856661821794502E-3</v>
      </c>
      <c r="AB11" s="101">
        <f t="shared" si="18"/>
        <v>169.89</v>
      </c>
      <c r="AC11" s="102">
        <v>411.66999999999996</v>
      </c>
      <c r="AD11" s="103">
        <f t="shared" si="19"/>
        <v>0.3776788990825688</v>
      </c>
      <c r="AE11" s="102">
        <v>174.4</v>
      </c>
      <c r="AF11" s="102"/>
      <c r="AG11" s="102"/>
      <c r="AH11" s="102"/>
      <c r="AI11" s="136">
        <f t="shared" si="6"/>
        <v>31.895914718019259</v>
      </c>
      <c r="AJ11" s="102">
        <v>0</v>
      </c>
      <c r="AK11" s="104">
        <f t="shared" si="20"/>
        <v>6.86</v>
      </c>
      <c r="AL11" s="105">
        <f t="shared" si="21"/>
        <v>295.28408528198082</v>
      </c>
      <c r="AM11" s="106"/>
      <c r="AN11" s="107">
        <f t="shared" si="7"/>
        <v>1090</v>
      </c>
      <c r="AO11" s="108">
        <f t="shared" si="8"/>
        <v>169.89</v>
      </c>
      <c r="AP11" s="108">
        <f t="shared" si="9"/>
        <v>411.66999999999996</v>
      </c>
      <c r="AQ11" s="108">
        <f t="shared" si="22"/>
        <v>174.4</v>
      </c>
      <c r="AR11" s="108">
        <f t="shared" si="23"/>
        <v>0</v>
      </c>
      <c r="AS11" s="108">
        <f t="array" ref="AS11">_xlfn.IFS(S11=0,AL11,S11&lt;0,AL11/-S11,S11&gt;0,AL11/S11)</f>
        <v>295.28408528198082</v>
      </c>
      <c r="AT11" s="103">
        <f t="shared" si="25"/>
        <v>0.27090283053392739</v>
      </c>
      <c r="AU11" s="103">
        <f t="shared" si="26"/>
        <v>1.7380898539171279</v>
      </c>
      <c r="AV11" s="109"/>
      <c r="AW11" s="104">
        <f t="shared" si="12"/>
        <v>10630.22707015131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18</v>
      </c>
      <c r="F12" s="101">
        <v>9</v>
      </c>
      <c r="G12" s="101">
        <v>2</v>
      </c>
      <c r="H12" s="101">
        <v>7</v>
      </c>
      <c r="I12" s="101">
        <v>169.89</v>
      </c>
      <c r="J12" s="101">
        <f t="shared" si="0"/>
        <v>3058.0199999999995</v>
      </c>
      <c r="K12" s="98">
        <v>22</v>
      </c>
      <c r="L12" s="98">
        <v>12</v>
      </c>
      <c r="M12" s="98">
        <v>1110</v>
      </c>
      <c r="N12" s="98">
        <v>86</v>
      </c>
      <c r="O12" s="189">
        <f t="shared" si="1"/>
        <v>1.7142857142857142</v>
      </c>
      <c r="P12" s="101">
        <f t="shared" si="24"/>
        <v>1</v>
      </c>
      <c r="Q12" s="102">
        <v>8</v>
      </c>
      <c r="R12" s="102">
        <v>-1</v>
      </c>
      <c r="S12" s="101">
        <f t="shared" si="14"/>
        <v>7</v>
      </c>
      <c r="T12" s="102">
        <v>5753.8</v>
      </c>
      <c r="U12" s="102">
        <v>-693</v>
      </c>
      <c r="V12" s="101">
        <f t="shared" si="15"/>
        <v>5060.8</v>
      </c>
      <c r="W12" s="102">
        <v>9047.9599999999991</v>
      </c>
      <c r="X12" s="102">
        <v>-1110</v>
      </c>
      <c r="Y12" s="101">
        <f t="shared" si="16"/>
        <v>7937.9599999999991</v>
      </c>
      <c r="Z12" s="101">
        <f t="shared" si="17"/>
        <v>11455.2</v>
      </c>
      <c r="AA12" s="103">
        <f t="shared" si="4"/>
        <v>1.7373690575681822E-2</v>
      </c>
      <c r="AB12" s="101">
        <f t="shared" si="18"/>
        <v>1189.23</v>
      </c>
      <c r="AC12" s="102">
        <v>2933.6099999999988</v>
      </c>
      <c r="AD12" s="103">
        <f t="shared" si="19"/>
        <v>0.36956724397704183</v>
      </c>
      <c r="AE12" s="102">
        <v>1017.7800000000001</v>
      </c>
      <c r="AF12" s="102"/>
      <c r="AG12" s="102"/>
      <c r="AH12" s="102"/>
      <c r="AI12" s="136">
        <f t="shared" si="6"/>
        <v>6.7658000917010552</v>
      </c>
      <c r="AJ12" s="102">
        <v>20</v>
      </c>
      <c r="AK12" s="104">
        <f t="shared" si="20"/>
        <v>50.608000000000004</v>
      </c>
      <c r="AL12" s="105">
        <f t="shared" si="21"/>
        <v>2719.9661999082996</v>
      </c>
      <c r="AM12" s="106"/>
      <c r="AN12" s="107">
        <f t="shared" si="7"/>
        <v>1133.9942857142855</v>
      </c>
      <c r="AO12" s="108">
        <f t="shared" si="8"/>
        <v>169.89</v>
      </c>
      <c r="AP12" s="108">
        <f t="shared" si="9"/>
        <v>419.08714285714268</v>
      </c>
      <c r="AQ12" s="108">
        <f t="shared" si="22"/>
        <v>127.22250000000001</v>
      </c>
      <c r="AR12" s="108">
        <f t="shared" si="23"/>
        <v>0</v>
      </c>
      <c r="AS12" s="108">
        <f t="array" ref="AS12">_xlfn.IFS(S12=0,AL12,S12&lt;0,AL12/-S12,S12&gt;0,AL12/S12)</f>
        <v>388.56659998689992</v>
      </c>
      <c r="AT12" s="103">
        <f t="shared" si="25"/>
        <v>0.34265304938653002</v>
      </c>
      <c r="AU12" s="103">
        <f t="shared" si="26"/>
        <v>2.2871658130961205</v>
      </c>
      <c r="AV12" s="109"/>
      <c r="AW12" s="104">
        <f t="shared" si="12"/>
        <v>6994.1987997641982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3</v>
      </c>
      <c r="F13" s="101">
        <v>2</v>
      </c>
      <c r="G13" s="101">
        <v>0</v>
      </c>
      <c r="H13" s="101">
        <v>1</v>
      </c>
      <c r="I13" s="101">
        <v>169.89</v>
      </c>
      <c r="J13" s="101">
        <f t="shared" si="0"/>
        <v>509.66999999999996</v>
      </c>
      <c r="K13" s="98">
        <v>24</v>
      </c>
      <c r="L13" s="98">
        <v>1</v>
      </c>
      <c r="M13" s="98">
        <v>1166</v>
      </c>
      <c r="N13" s="98">
        <v>100</v>
      </c>
      <c r="O13" s="189">
        <f t="shared" si="1"/>
        <v>0.14285714285714285</v>
      </c>
      <c r="P13" s="101">
        <f t="shared" si="24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756</v>
      </c>
      <c r="U13" s="102">
        <v>0</v>
      </c>
      <c r="V13" s="101">
        <f t="shared" si="15"/>
        <v>756</v>
      </c>
      <c r="W13" s="102">
        <v>1166</v>
      </c>
      <c r="X13" s="102">
        <v>0</v>
      </c>
      <c r="Y13" s="101">
        <f t="shared" si="16"/>
        <v>1166</v>
      </c>
      <c r="Z13" s="101">
        <f t="shared" si="17"/>
        <v>1166</v>
      </c>
      <c r="AA13" s="103">
        <f t="shared" si="4"/>
        <v>2.5520062095607697E-3</v>
      </c>
      <c r="AB13" s="101">
        <f t="shared" si="18"/>
        <v>169.89</v>
      </c>
      <c r="AC13" s="102">
        <v>441.26</v>
      </c>
      <c r="AD13" s="103">
        <f t="shared" si="19"/>
        <v>0.37843910806174957</v>
      </c>
      <c r="AE13" s="102">
        <v>62.2</v>
      </c>
      <c r="AF13" s="102"/>
      <c r="AG13" s="102"/>
      <c r="AH13" s="102"/>
      <c r="AI13" s="136">
        <f t="shared" si="6"/>
        <v>0.96654287024300789</v>
      </c>
      <c r="AJ13" s="102">
        <v>0</v>
      </c>
      <c r="AK13" s="104">
        <f t="shared" si="20"/>
        <v>7.5600000000000005</v>
      </c>
      <c r="AL13" s="105">
        <f t="shared" si="21"/>
        <v>484.12345712975701</v>
      </c>
      <c r="AM13" s="106"/>
      <c r="AN13" s="107">
        <f t="shared" si="7"/>
        <v>1166</v>
      </c>
      <c r="AO13" s="108">
        <f t="shared" si="8"/>
        <v>169.89</v>
      </c>
      <c r="AP13" s="108">
        <f t="shared" si="9"/>
        <v>441.26</v>
      </c>
      <c r="AQ13" s="108">
        <f t="shared" si="22"/>
        <v>62.2</v>
      </c>
      <c r="AR13" s="108">
        <f t="shared" si="23"/>
        <v>0</v>
      </c>
      <c r="AS13" s="108">
        <f t="array" ref="AS13">_xlfn.IFS(S13=0,AL13,S13&lt;0,AL13/-S13,S13&gt;0,AL13/S13)</f>
        <v>484.12345712975701</v>
      </c>
      <c r="AT13" s="103">
        <f t="shared" si="25"/>
        <v>0.41520022052294769</v>
      </c>
      <c r="AU13" s="103">
        <f t="shared" si="26"/>
        <v>2.849628919475879</v>
      </c>
      <c r="AV13" s="109"/>
      <c r="AW13" s="104">
        <f t="shared" si="12"/>
        <v>1452.370371389271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50</v>
      </c>
      <c r="F14" s="101">
        <v>4</v>
      </c>
      <c r="G14" s="101">
        <v>0</v>
      </c>
      <c r="H14" s="101">
        <v>46</v>
      </c>
      <c r="I14" s="101">
        <v>169.89</v>
      </c>
      <c r="J14" s="101">
        <f t="shared" si="0"/>
        <v>8494.5</v>
      </c>
      <c r="K14" s="98">
        <v>151</v>
      </c>
      <c r="L14" s="98">
        <v>5</v>
      </c>
      <c r="M14" s="98">
        <v>1187</v>
      </c>
      <c r="N14" s="98">
        <v>50</v>
      </c>
      <c r="O14" s="189">
        <f t="shared" si="1"/>
        <v>0.7142857142857143</v>
      </c>
      <c r="P14" s="101">
        <f t="shared" si="24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1721.42</v>
      </c>
      <c r="U14" s="102">
        <v>0</v>
      </c>
      <c r="V14" s="101">
        <f t="shared" si="15"/>
        <v>1721.42</v>
      </c>
      <c r="W14" s="102">
        <v>2464.1</v>
      </c>
      <c r="X14" s="102">
        <v>0</v>
      </c>
      <c r="Y14" s="101">
        <f t="shared" si="16"/>
        <v>2464.1</v>
      </c>
      <c r="Z14" s="101">
        <f t="shared" si="17"/>
        <v>2967.5</v>
      </c>
      <c r="AA14" s="103">
        <f t="shared" si="4"/>
        <v>5.3931376509251221E-3</v>
      </c>
      <c r="AB14" s="101">
        <f t="shared" si="18"/>
        <v>339.78</v>
      </c>
      <c r="AC14" s="102">
        <v>923.48999999999978</v>
      </c>
      <c r="AD14" s="103">
        <f t="shared" si="19"/>
        <v>0.37477780934215327</v>
      </c>
      <c r="AE14" s="102">
        <v>339.25</v>
      </c>
      <c r="AF14" s="102"/>
      <c r="AG14" s="102"/>
      <c r="AH14" s="102"/>
      <c r="AI14" s="136">
        <f t="shared" si="6"/>
        <v>44.460972031178358</v>
      </c>
      <c r="AJ14" s="102">
        <v>0</v>
      </c>
      <c r="AK14" s="104">
        <f t="shared" si="20"/>
        <v>17.214200000000002</v>
      </c>
      <c r="AL14" s="105">
        <f t="shared" si="21"/>
        <v>799.90482796882156</v>
      </c>
      <c r="AM14" s="106"/>
      <c r="AN14" s="107">
        <f t="shared" si="7"/>
        <v>1232.05</v>
      </c>
      <c r="AO14" s="108">
        <f t="shared" si="8"/>
        <v>169.89</v>
      </c>
      <c r="AP14" s="108">
        <f t="shared" si="9"/>
        <v>461.74499999999989</v>
      </c>
      <c r="AQ14" s="108">
        <f t="shared" si="22"/>
        <v>169.625</v>
      </c>
      <c r="AR14" s="108">
        <f t="shared" si="23"/>
        <v>0</v>
      </c>
      <c r="AS14" s="108">
        <f t="array" ref="AS14">_xlfn.IFS(S14=0,AL14,S14&lt;0,AL14/-S14,S14&gt;0,AL14/S14)</f>
        <v>399.95241398441078</v>
      </c>
      <c r="AT14" s="103">
        <f t="shared" si="25"/>
        <v>0.32462352500662378</v>
      </c>
      <c r="AU14" s="103">
        <f t="shared" si="26"/>
        <v>2.3541845546201121</v>
      </c>
      <c r="AV14" s="109"/>
      <c r="AW14" s="104">
        <f t="shared" si="12"/>
        <v>19997.620699220541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28</v>
      </c>
      <c r="F15" s="101">
        <v>7</v>
      </c>
      <c r="G15" s="101">
        <v>1</v>
      </c>
      <c r="H15" s="101">
        <v>20</v>
      </c>
      <c r="I15" s="101">
        <v>169.89</v>
      </c>
      <c r="J15" s="101">
        <f t="shared" si="0"/>
        <v>4756.92</v>
      </c>
      <c r="K15" s="98">
        <v>71</v>
      </c>
      <c r="L15" s="98">
        <v>8</v>
      </c>
      <c r="M15" s="98">
        <v>1176</v>
      </c>
      <c r="N15" s="98">
        <v>50</v>
      </c>
      <c r="O15" s="189">
        <f t="shared" si="1"/>
        <v>1.1428571428571428</v>
      </c>
      <c r="P15" s="101">
        <f t="shared" si="24"/>
        <v>0.2857142857142857</v>
      </c>
      <c r="Q15" s="102">
        <v>2</v>
      </c>
      <c r="R15" s="102">
        <v>0</v>
      </c>
      <c r="S15" s="101">
        <f t="shared" si="14"/>
        <v>2</v>
      </c>
      <c r="T15" s="102">
        <v>1482</v>
      </c>
      <c r="U15" s="102">
        <v>0</v>
      </c>
      <c r="V15" s="101">
        <f t="shared" si="15"/>
        <v>1482</v>
      </c>
      <c r="W15" s="102">
        <v>2352</v>
      </c>
      <c r="X15" s="102">
        <v>0</v>
      </c>
      <c r="Y15" s="101">
        <f t="shared" si="16"/>
        <v>2352</v>
      </c>
      <c r="Z15" s="101">
        <f t="shared" si="17"/>
        <v>4704</v>
      </c>
      <c r="AA15" s="103">
        <f t="shared" si="4"/>
        <v>5.1477861105376768E-3</v>
      </c>
      <c r="AB15" s="101">
        <f t="shared" si="18"/>
        <v>339.78</v>
      </c>
      <c r="AC15" s="102">
        <v>888.3599999999999</v>
      </c>
      <c r="AD15" s="103">
        <f t="shared" si="19"/>
        <v>0.37770408163265301</v>
      </c>
      <c r="AE15" s="102">
        <v>353.59000000000003</v>
      </c>
      <c r="AF15" s="102"/>
      <c r="AG15" s="102"/>
      <c r="AH15" s="102"/>
      <c r="AI15" s="136">
        <f t="shared" si="6"/>
        <v>19.330857404860158</v>
      </c>
      <c r="AJ15" s="102">
        <v>0</v>
      </c>
      <c r="AK15" s="104">
        <f t="shared" si="20"/>
        <v>14.82</v>
      </c>
      <c r="AL15" s="105">
        <f t="shared" si="21"/>
        <v>736.11914259513992</v>
      </c>
      <c r="AM15" s="106"/>
      <c r="AN15" s="107">
        <f t="shared" si="7"/>
        <v>1176</v>
      </c>
      <c r="AO15" s="108">
        <f t="shared" si="8"/>
        <v>169.89</v>
      </c>
      <c r="AP15" s="108">
        <f t="shared" si="9"/>
        <v>444.17999999999995</v>
      </c>
      <c r="AQ15" s="108">
        <f t="shared" si="22"/>
        <v>176.79500000000002</v>
      </c>
      <c r="AR15" s="108">
        <f t="shared" si="23"/>
        <v>0</v>
      </c>
      <c r="AS15" s="108">
        <f t="array" ref="AS15">_xlfn.IFS(S15=0,AL15,S15&lt;0,AL15/-S15,S15&gt;0,AL15/S15)</f>
        <v>368.05957129756996</v>
      </c>
      <c r="AT15" s="103">
        <f t="shared" si="25"/>
        <v>0.31297582593330781</v>
      </c>
      <c r="AU15" s="103">
        <f t="shared" si="26"/>
        <v>2.1664581275976809</v>
      </c>
      <c r="AV15" s="109"/>
      <c r="AW15" s="104">
        <f t="shared" si="12"/>
        <v>10305.667996331958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30</v>
      </c>
      <c r="F16" s="101">
        <v>18</v>
      </c>
      <c r="G16" s="101">
        <v>2</v>
      </c>
      <c r="H16" s="101">
        <v>10</v>
      </c>
      <c r="I16" s="101">
        <v>169.89</v>
      </c>
      <c r="J16" s="101">
        <f t="shared" si="0"/>
        <v>5096.7</v>
      </c>
      <c r="K16" s="98">
        <v>7</v>
      </c>
      <c r="L16" s="98">
        <v>20</v>
      </c>
      <c r="M16" s="98">
        <v>1318</v>
      </c>
      <c r="N16" s="98">
        <v>57</v>
      </c>
      <c r="O16" s="189">
        <f t="shared" si="1"/>
        <v>2.8571428571428572</v>
      </c>
      <c r="P16" s="101">
        <f t="shared" si="24"/>
        <v>0.42857142857142855</v>
      </c>
      <c r="Q16" s="102">
        <v>3</v>
      </c>
      <c r="R16" s="102">
        <v>0</v>
      </c>
      <c r="S16" s="101">
        <f t="shared" si="14"/>
        <v>3</v>
      </c>
      <c r="T16" s="102">
        <v>2712.91</v>
      </c>
      <c r="U16" s="102">
        <v>0</v>
      </c>
      <c r="V16" s="101">
        <f t="shared" si="15"/>
        <v>2712.91</v>
      </c>
      <c r="W16" s="102">
        <v>3984.0299999999997</v>
      </c>
      <c r="X16" s="102">
        <v>0</v>
      </c>
      <c r="Y16" s="101">
        <f t="shared" si="16"/>
        <v>3984.0299999999997</v>
      </c>
      <c r="Z16" s="101">
        <f t="shared" si="17"/>
        <v>15025.2</v>
      </c>
      <c r="AA16" s="103">
        <f t="shared" si="4"/>
        <v>8.7197849906315555E-3</v>
      </c>
      <c r="AB16" s="101">
        <f t="shared" si="18"/>
        <v>509.66999999999996</v>
      </c>
      <c r="AC16" s="102">
        <v>1474.8999999999996</v>
      </c>
      <c r="AD16" s="103">
        <f t="shared" si="19"/>
        <v>0.37020303561971163</v>
      </c>
      <c r="AE16" s="102">
        <v>590.74</v>
      </c>
      <c r="AF16" s="102">
        <v>4572</v>
      </c>
      <c r="AG16" s="102"/>
      <c r="AH16" s="102"/>
      <c r="AI16" s="136">
        <f t="shared" si="6"/>
        <v>9.6654287024300789</v>
      </c>
      <c r="AJ16" s="102">
        <v>0</v>
      </c>
      <c r="AK16" s="104">
        <f t="shared" si="20"/>
        <v>27.129099999999998</v>
      </c>
      <c r="AL16" s="105">
        <f t="shared" si="21"/>
        <v>-3200.0745287024301</v>
      </c>
      <c r="AM16" s="106"/>
      <c r="AN16" s="107">
        <f t="shared" si="7"/>
        <v>1328.01</v>
      </c>
      <c r="AO16" s="108">
        <f t="shared" si="8"/>
        <v>169.89</v>
      </c>
      <c r="AP16" s="108">
        <f t="shared" si="9"/>
        <v>491.63333333333321</v>
      </c>
      <c r="AQ16" s="108">
        <f t="shared" si="22"/>
        <v>196.91333333333333</v>
      </c>
      <c r="AR16" s="108">
        <f t="shared" si="23"/>
        <v>1524</v>
      </c>
      <c r="AS16" s="108">
        <f t="array" ref="AS16">_xlfn.IFS(S16=0,AL16,S16&lt;0,AL16/-S16,S16&gt;0,AL16/S16)</f>
        <v>-1066.6915095674767</v>
      </c>
      <c r="AT16" s="103">
        <f t="shared" si="25"/>
        <v>-0.80322551002437992</v>
      </c>
      <c r="AU16" s="103">
        <f t="shared" si="26"/>
        <v>-6.2787186389279936</v>
      </c>
      <c r="AV16" s="109"/>
      <c r="AW16" s="104">
        <f t="shared" si="12"/>
        <v>-32000.7452870243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3</v>
      </c>
      <c r="F17" s="101">
        <v>2</v>
      </c>
      <c r="G17" s="101">
        <v>1</v>
      </c>
      <c r="H17" s="101">
        <v>0</v>
      </c>
      <c r="I17" s="101">
        <v>169.89</v>
      </c>
      <c r="J17" s="101">
        <f t="shared" si="0"/>
        <v>509.66999999999996</v>
      </c>
      <c r="K17" s="98" t="s">
        <v>142</v>
      </c>
      <c r="L17" s="98">
        <v>3</v>
      </c>
      <c r="M17" s="98">
        <v>1350</v>
      </c>
      <c r="N17" s="98">
        <v>0</v>
      </c>
      <c r="O17" s="189">
        <f t="shared" si="1"/>
        <v>0.42857142857142855</v>
      </c>
      <c r="P17" s="101">
        <f t="shared" si="24"/>
        <v>0</v>
      </c>
      <c r="Q17" s="102">
        <v>0</v>
      </c>
      <c r="R17" s="102">
        <v>0</v>
      </c>
      <c r="S17" s="101">
        <f t="shared" si="14"/>
        <v>0</v>
      </c>
      <c r="T17" s="102">
        <v>0</v>
      </c>
      <c r="U17" s="102">
        <v>0</v>
      </c>
      <c r="V17" s="101">
        <f t="shared" si="15"/>
        <v>0</v>
      </c>
      <c r="W17" s="102">
        <v>0</v>
      </c>
      <c r="X17" s="102">
        <v>0</v>
      </c>
      <c r="Y17" s="101">
        <f t="shared" si="16"/>
        <v>0</v>
      </c>
      <c r="Z17" s="101">
        <f t="shared" si="17"/>
        <v>0</v>
      </c>
      <c r="AA17" s="103">
        <f t="shared" si="4"/>
        <v>0</v>
      </c>
      <c r="AB17" s="101">
        <f t="shared" si="18"/>
        <v>0</v>
      </c>
      <c r="AC17" s="102">
        <v>0</v>
      </c>
      <c r="AD17" s="103">
        <f t="shared" si="19"/>
        <v>0</v>
      </c>
      <c r="AE17" s="102">
        <v>113.8</v>
      </c>
      <c r="AF17" s="102"/>
      <c r="AG17" s="102"/>
      <c r="AH17" s="102"/>
      <c r="AI17" s="136">
        <f t="shared" si="6"/>
        <v>0</v>
      </c>
      <c r="AJ17" s="102">
        <v>0</v>
      </c>
      <c r="AK17" s="104">
        <f t="shared" si="20"/>
        <v>0</v>
      </c>
      <c r="AL17" s="105">
        <f t="shared" si="21"/>
        <v>-113.8</v>
      </c>
      <c r="AM17" s="106"/>
      <c r="AN17" s="107">
        <f t="shared" si="7"/>
        <v>0</v>
      </c>
      <c r="AO17" s="108">
        <f t="shared" si="8"/>
        <v>169.89</v>
      </c>
      <c r="AP17" s="108">
        <f t="shared" si="9"/>
        <v>0</v>
      </c>
      <c r="AQ17" s="108">
        <f t="shared" si="22"/>
        <v>113.8</v>
      </c>
      <c r="AR17" s="108">
        <f t="shared" si="23"/>
        <v>0</v>
      </c>
      <c r="AS17" s="108">
        <f t="array" ref="AS17">_xlfn.IFS(S17=0,AL17,S17&lt;0,AL17/-S17,S17&gt;0,AL17/S17)</f>
        <v>-113.8</v>
      </c>
      <c r="AT17" s="103">
        <f t="shared" si="25"/>
        <v>0</v>
      </c>
      <c r="AU17" s="103">
        <f t="shared" si="26"/>
        <v>-0.66984519394902586</v>
      </c>
      <c r="AV17" s="109"/>
      <c r="AW17" s="104">
        <f t="shared" si="12"/>
        <v>-341.4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21</v>
      </c>
      <c r="F18" s="101">
        <v>3</v>
      </c>
      <c r="G18" s="101">
        <v>1</v>
      </c>
      <c r="H18" s="101">
        <v>17</v>
      </c>
      <c r="I18" s="101">
        <v>169.89</v>
      </c>
      <c r="J18" s="101">
        <f t="shared" si="0"/>
        <v>3567.6899999999996</v>
      </c>
      <c r="K18" s="98">
        <v>58</v>
      </c>
      <c r="L18" s="98">
        <v>2</v>
      </c>
      <c r="M18" s="98">
        <v>1380</v>
      </c>
      <c r="N18" s="98">
        <v>0</v>
      </c>
      <c r="O18" s="189">
        <f t="shared" si="1"/>
        <v>0.2857142857142857</v>
      </c>
      <c r="P18" s="101">
        <f t="shared" si="24"/>
        <v>0</v>
      </c>
      <c r="Q18" s="102">
        <v>0</v>
      </c>
      <c r="R18" s="102">
        <v>0</v>
      </c>
      <c r="S18" s="101">
        <f t="shared" si="14"/>
        <v>0</v>
      </c>
      <c r="T18" s="102">
        <v>0</v>
      </c>
      <c r="U18" s="102">
        <v>0</v>
      </c>
      <c r="V18" s="101">
        <f t="shared" si="15"/>
        <v>0</v>
      </c>
      <c r="W18" s="102">
        <v>0</v>
      </c>
      <c r="X18" s="102">
        <v>0</v>
      </c>
      <c r="Y18" s="101">
        <f t="shared" si="16"/>
        <v>0</v>
      </c>
      <c r="Z18" s="101">
        <f t="shared" si="17"/>
        <v>0</v>
      </c>
      <c r="AA18" s="103">
        <f t="shared" si="4"/>
        <v>0</v>
      </c>
      <c r="AB18" s="101">
        <f t="shared" si="18"/>
        <v>0</v>
      </c>
      <c r="AC18" s="102">
        <v>0</v>
      </c>
      <c r="AD18" s="103">
        <f t="shared" si="19"/>
        <v>0</v>
      </c>
      <c r="AE18" s="102">
        <v>105.82</v>
      </c>
      <c r="AF18" s="102"/>
      <c r="AG18" s="102"/>
      <c r="AH18" s="102"/>
      <c r="AI18" s="136">
        <f t="shared" si="6"/>
        <v>16.431228794131133</v>
      </c>
      <c r="AJ18" s="102">
        <v>0</v>
      </c>
      <c r="AK18" s="104">
        <f t="shared" si="20"/>
        <v>0</v>
      </c>
      <c r="AL18" s="105">
        <f t="shared" si="21"/>
        <v>-122.25122879413112</v>
      </c>
      <c r="AM18" s="106"/>
      <c r="AN18" s="107">
        <f t="shared" si="7"/>
        <v>0</v>
      </c>
      <c r="AO18" s="108">
        <f t="shared" si="8"/>
        <v>169.89</v>
      </c>
      <c r="AP18" s="108">
        <f t="shared" si="9"/>
        <v>0</v>
      </c>
      <c r="AQ18" s="108">
        <f t="shared" si="22"/>
        <v>105.82</v>
      </c>
      <c r="AR18" s="108">
        <f t="shared" si="23"/>
        <v>0</v>
      </c>
      <c r="AS18" s="108">
        <f t="array" ref="AS18">_xlfn.IFS(S18=0,AL18,S18&lt;0,AL18/-S18,S18&gt;0,AL18/S18)</f>
        <v>-122.25122879413112</v>
      </c>
      <c r="AT18" s="103">
        <f t="shared" si="25"/>
        <v>0</v>
      </c>
      <c r="AU18" s="103">
        <f t="shared" si="26"/>
        <v>-0.71959049263718367</v>
      </c>
      <c r="AV18" s="109"/>
      <c r="AW18" s="104">
        <f t="shared" si="12"/>
        <v>-2567.2758046767535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63</v>
      </c>
      <c r="F19" s="101">
        <v>30</v>
      </c>
      <c r="G19" s="101">
        <v>9</v>
      </c>
      <c r="H19" s="101">
        <v>24</v>
      </c>
      <c r="I19" s="101">
        <v>129.46</v>
      </c>
      <c r="J19" s="101">
        <f t="shared" si="0"/>
        <v>8155.9800000000005</v>
      </c>
      <c r="K19" s="98">
        <v>11</v>
      </c>
      <c r="L19" s="98">
        <v>34</v>
      </c>
      <c r="M19" s="98">
        <v>1279</v>
      </c>
      <c r="N19" s="98">
        <v>47</v>
      </c>
      <c r="O19" s="189">
        <f t="shared" si="1"/>
        <v>4.8571428571428568</v>
      </c>
      <c r="P19" s="101">
        <f t="shared" si="24"/>
        <v>2.4285714285714284</v>
      </c>
      <c r="Q19" s="102">
        <v>17</v>
      </c>
      <c r="R19" s="102">
        <v>0</v>
      </c>
      <c r="S19" s="101">
        <f t="shared" si="14"/>
        <v>17</v>
      </c>
      <c r="T19" s="102">
        <v>14091.06</v>
      </c>
      <c r="U19" s="102">
        <v>0</v>
      </c>
      <c r="V19" s="101">
        <f t="shared" si="15"/>
        <v>14091.06</v>
      </c>
      <c r="W19" s="102">
        <v>21839.9</v>
      </c>
      <c r="X19" s="102">
        <v>0</v>
      </c>
      <c r="Y19" s="101">
        <f t="shared" si="16"/>
        <v>21839.9</v>
      </c>
      <c r="Z19" s="101">
        <f t="shared" si="17"/>
        <v>20438.419999999998</v>
      </c>
      <c r="AA19" s="103">
        <f t="shared" si="4"/>
        <v>4.7800652157964203E-2</v>
      </c>
      <c r="AB19" s="101">
        <f t="shared" si="18"/>
        <v>2200.8200000000002</v>
      </c>
      <c r="AC19" s="102">
        <v>8219.090000000002</v>
      </c>
      <c r="AD19" s="103">
        <f t="shared" si="19"/>
        <v>0.37633368284653324</v>
      </c>
      <c r="AE19" s="102">
        <v>2225.0700000000002</v>
      </c>
      <c r="AF19" s="102">
        <v>1000</v>
      </c>
      <c r="AG19" s="102"/>
      <c r="AH19" s="102"/>
      <c r="AI19" s="136">
        <f t="shared" si="6"/>
        <v>23.197028885832189</v>
      </c>
      <c r="AJ19" s="102">
        <v>0</v>
      </c>
      <c r="AK19" s="104">
        <f t="shared" si="20"/>
        <v>140.91059999999999</v>
      </c>
      <c r="AL19" s="105">
        <f t="shared" si="21"/>
        <v>8030.8123711141679</v>
      </c>
      <c r="AM19" s="106"/>
      <c r="AN19" s="107">
        <f t="shared" si="7"/>
        <v>1284.7</v>
      </c>
      <c r="AO19" s="108">
        <f t="shared" si="8"/>
        <v>129.46</v>
      </c>
      <c r="AP19" s="108">
        <f t="shared" si="9"/>
        <v>483.47588235294131</v>
      </c>
      <c r="AQ19" s="108">
        <f t="shared" si="22"/>
        <v>130.88647058823531</v>
      </c>
      <c r="AR19" s="108">
        <f t="shared" si="23"/>
        <v>58.823529411764703</v>
      </c>
      <c r="AS19" s="108">
        <f t="array" ref="AS19">_xlfn.IFS(S19=0,AL19,S19&lt;0,AL19/-S19,S19&gt;0,AL19/S19)</f>
        <v>472.4007277125981</v>
      </c>
      <c r="AT19" s="103">
        <f t="shared" si="25"/>
        <v>0.36771287282057918</v>
      </c>
      <c r="AU19" s="103">
        <f t="shared" si="26"/>
        <v>3.6490091743596329</v>
      </c>
      <c r="AV19" s="109"/>
      <c r="AW19" s="104">
        <f t="shared" si="12"/>
        <v>29761.245845893682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112</v>
      </c>
      <c r="F20" s="101">
        <v>38</v>
      </c>
      <c r="G20" s="101">
        <v>9</v>
      </c>
      <c r="H20" s="101">
        <v>65</v>
      </c>
      <c r="I20" s="101">
        <v>117.76</v>
      </c>
      <c r="J20" s="101">
        <f t="shared" si="0"/>
        <v>13189.12</v>
      </c>
      <c r="K20" s="98">
        <v>12</v>
      </c>
      <c r="L20" s="98">
        <v>40</v>
      </c>
      <c r="M20" s="98">
        <v>1373</v>
      </c>
      <c r="N20" s="98">
        <v>57</v>
      </c>
      <c r="O20" s="189">
        <f t="shared" si="1"/>
        <v>5.7142857142857144</v>
      </c>
      <c r="P20" s="101">
        <f t="shared" si="24"/>
        <v>4</v>
      </c>
      <c r="Q20" s="102">
        <v>29</v>
      </c>
      <c r="R20" s="102">
        <v>-1</v>
      </c>
      <c r="S20" s="101">
        <f t="shared" si="14"/>
        <v>28</v>
      </c>
      <c r="T20" s="102">
        <v>25858.13</v>
      </c>
      <c r="U20" s="102">
        <v>-862</v>
      </c>
      <c r="V20" s="101">
        <f t="shared" si="15"/>
        <v>24996.13</v>
      </c>
      <c r="W20" s="102">
        <v>39780.11</v>
      </c>
      <c r="X20" s="102">
        <v>-1380</v>
      </c>
      <c r="Y20" s="101">
        <f t="shared" si="16"/>
        <v>38400.11</v>
      </c>
      <c r="Z20" s="101">
        <f t="shared" si="17"/>
        <v>31304.400000000001</v>
      </c>
      <c r="AA20" s="103">
        <f t="shared" si="4"/>
        <v>8.4045728274285261E-2</v>
      </c>
      <c r="AB20" s="101">
        <f t="shared" si="18"/>
        <v>3297.28</v>
      </c>
      <c r="AC20" s="102">
        <v>14611.330000000002</v>
      </c>
      <c r="AD20" s="103">
        <f t="shared" si="19"/>
        <v>0.3805022954361329</v>
      </c>
      <c r="AE20" s="102">
        <v>4207.7100000000037</v>
      </c>
      <c r="AF20" s="102">
        <v>2000</v>
      </c>
      <c r="AG20" s="102">
        <v>1000</v>
      </c>
      <c r="AH20" s="102"/>
      <c r="AI20" s="136">
        <f t="shared" si="6"/>
        <v>62.825286565795516</v>
      </c>
      <c r="AJ20" s="102">
        <v>0</v>
      </c>
      <c r="AK20" s="104">
        <f t="shared" si="20"/>
        <v>249.96130000000002</v>
      </c>
      <c r="AL20" s="105">
        <f t="shared" si="21"/>
        <v>12971.0034134342</v>
      </c>
      <c r="AM20" s="106"/>
      <c r="AN20" s="107">
        <f t="shared" si="7"/>
        <v>1371.4325000000001</v>
      </c>
      <c r="AO20" s="108">
        <f t="shared" si="8"/>
        <v>117.76</v>
      </c>
      <c r="AP20" s="108">
        <f t="shared" si="9"/>
        <v>521.83321428571435</v>
      </c>
      <c r="AQ20" s="108">
        <f t="shared" si="22"/>
        <v>145.09344827586219</v>
      </c>
      <c r="AR20" s="108">
        <f t="shared" si="23"/>
        <v>103.44827586206897</v>
      </c>
      <c r="AS20" s="108">
        <f t="array" ref="AS20">_xlfn.IFS(S20=0,AL20,S20&lt;0,AL20/-S20,S20&gt;0,AL20/S20)</f>
        <v>463.25012190836429</v>
      </c>
      <c r="AT20" s="103">
        <f t="shared" si="25"/>
        <v>0.33778557960990735</v>
      </c>
      <c r="AU20" s="103">
        <f t="shared" si="26"/>
        <v>3.9338495406620608</v>
      </c>
      <c r="AV20" s="109"/>
      <c r="AW20" s="104">
        <f t="shared" si="12"/>
        <v>51884.013653736802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33</v>
      </c>
      <c r="F21" s="101">
        <v>5</v>
      </c>
      <c r="G21" s="101">
        <v>1</v>
      </c>
      <c r="H21" s="101">
        <v>27</v>
      </c>
      <c r="I21" s="101">
        <v>129.46</v>
      </c>
      <c r="J21" s="101">
        <f t="shared" si="0"/>
        <v>4272.18</v>
      </c>
      <c r="K21" s="98">
        <v>20</v>
      </c>
      <c r="L21" s="98">
        <v>4</v>
      </c>
      <c r="M21" s="98">
        <v>1200</v>
      </c>
      <c r="N21" s="98">
        <v>0</v>
      </c>
      <c r="O21" s="189">
        <f t="shared" si="1"/>
        <v>0.5714285714285714</v>
      </c>
      <c r="P21" s="101">
        <f t="shared" si="24"/>
        <v>0.14285714285714285</v>
      </c>
      <c r="Q21" s="102">
        <v>1</v>
      </c>
      <c r="R21" s="102">
        <v>0</v>
      </c>
      <c r="S21" s="101">
        <f t="shared" si="14"/>
        <v>1</v>
      </c>
      <c r="T21" s="102">
        <v>799</v>
      </c>
      <c r="U21" s="102">
        <v>0</v>
      </c>
      <c r="V21" s="101">
        <f t="shared" si="15"/>
        <v>799</v>
      </c>
      <c r="W21" s="102">
        <v>1230</v>
      </c>
      <c r="X21" s="102">
        <v>0</v>
      </c>
      <c r="Y21" s="101">
        <f t="shared" si="16"/>
        <v>1230</v>
      </c>
      <c r="Z21" s="101">
        <f t="shared" si="17"/>
        <v>0</v>
      </c>
      <c r="AA21" s="103">
        <f t="shared" si="4"/>
        <v>2.6920820220924075E-3</v>
      </c>
      <c r="AB21" s="101">
        <f t="shared" si="18"/>
        <v>129.46</v>
      </c>
      <c r="AC21" s="102">
        <v>502.21000000000004</v>
      </c>
      <c r="AD21" s="103">
        <f t="shared" si="19"/>
        <v>0.40830081300813009</v>
      </c>
      <c r="AE21" s="102">
        <v>291.39999999999998</v>
      </c>
      <c r="AF21" s="102"/>
      <c r="AG21" s="102"/>
      <c r="AH21" s="102"/>
      <c r="AI21" s="136">
        <f t="shared" si="6"/>
        <v>26.096657496561214</v>
      </c>
      <c r="AJ21" s="102">
        <v>0</v>
      </c>
      <c r="AK21" s="104">
        <f t="shared" si="20"/>
        <v>7.99</v>
      </c>
      <c r="AL21" s="105">
        <f t="shared" si="21"/>
        <v>272.84334250343875</v>
      </c>
      <c r="AM21" s="106"/>
      <c r="AN21" s="107">
        <f t="shared" si="7"/>
        <v>1230</v>
      </c>
      <c r="AO21" s="108">
        <f t="shared" si="8"/>
        <v>129.46</v>
      </c>
      <c r="AP21" s="108">
        <f t="shared" si="9"/>
        <v>502.21000000000004</v>
      </c>
      <c r="AQ21" s="108">
        <f t="shared" si="22"/>
        <v>291.39999999999998</v>
      </c>
      <c r="AR21" s="108">
        <f t="shared" si="23"/>
        <v>0</v>
      </c>
      <c r="AS21" s="108">
        <f t="array" ref="AS21">_xlfn.IFS(S21=0,AL21,S21&lt;0,AL21/-S21,S21&gt;0,AL21/S21)</f>
        <v>272.84334250343875</v>
      </c>
      <c r="AT21" s="103">
        <f t="shared" si="25"/>
        <v>0.22182385569385263</v>
      </c>
      <c r="AU21" s="103">
        <f t="shared" si="26"/>
        <v>2.1075493782128745</v>
      </c>
      <c r="AV21" s="109"/>
      <c r="AW21" s="104">
        <f t="shared" si="12"/>
        <v>9003.8303026134781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30</v>
      </c>
      <c r="F22" s="101">
        <v>3</v>
      </c>
      <c r="G22" s="101">
        <v>0</v>
      </c>
      <c r="H22" s="101">
        <v>27</v>
      </c>
      <c r="I22" s="101">
        <v>129.46</v>
      </c>
      <c r="J22" s="101">
        <f t="shared" si="0"/>
        <v>3883.8</v>
      </c>
      <c r="K22" s="98">
        <v>37</v>
      </c>
      <c r="L22" s="98">
        <v>5</v>
      </c>
      <c r="M22" s="98">
        <v>1326</v>
      </c>
      <c r="N22" s="98">
        <v>67</v>
      </c>
      <c r="O22" s="189">
        <f t="shared" si="1"/>
        <v>0.7142857142857143</v>
      </c>
      <c r="P22" s="101">
        <f t="shared" si="24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1654</v>
      </c>
      <c r="U22" s="102">
        <v>0</v>
      </c>
      <c r="V22" s="101">
        <f t="shared" si="15"/>
        <v>1654</v>
      </c>
      <c r="W22" s="102">
        <v>2640</v>
      </c>
      <c r="X22" s="102">
        <v>0</v>
      </c>
      <c r="Y22" s="101">
        <f t="shared" si="16"/>
        <v>2640</v>
      </c>
      <c r="Z22" s="101">
        <f t="shared" si="17"/>
        <v>4442.1000000000004</v>
      </c>
      <c r="AA22" s="103">
        <f t="shared" si="4"/>
        <v>5.778127266930045E-3</v>
      </c>
      <c r="AB22" s="101">
        <f t="shared" si="18"/>
        <v>258.92</v>
      </c>
      <c r="AC22" s="102">
        <v>981.72</v>
      </c>
      <c r="AD22" s="103">
        <f t="shared" si="19"/>
        <v>0.3718636363636364</v>
      </c>
      <c r="AE22" s="102">
        <v>223.85</v>
      </c>
      <c r="AF22" s="102"/>
      <c r="AG22" s="102"/>
      <c r="AH22" s="102"/>
      <c r="AI22" s="136">
        <f t="shared" si="6"/>
        <v>26.096657496561214</v>
      </c>
      <c r="AJ22" s="102">
        <v>0</v>
      </c>
      <c r="AK22" s="104">
        <f t="shared" si="20"/>
        <v>16.54</v>
      </c>
      <c r="AL22" s="105">
        <f t="shared" si="21"/>
        <v>1132.8733425034388</v>
      </c>
      <c r="AM22" s="106"/>
      <c r="AN22" s="107">
        <f t="shared" si="7"/>
        <v>1320</v>
      </c>
      <c r="AO22" s="108">
        <f t="shared" si="8"/>
        <v>129.46</v>
      </c>
      <c r="AP22" s="108">
        <f t="shared" si="9"/>
        <v>490.86</v>
      </c>
      <c r="AQ22" s="108">
        <f t="shared" si="22"/>
        <v>111.925</v>
      </c>
      <c r="AR22" s="108">
        <f t="shared" si="23"/>
        <v>0</v>
      </c>
      <c r="AS22" s="108">
        <f t="array" ref="AS22">_xlfn.IFS(S22=0,AL22,S22&lt;0,AL22/-S22,S22&gt;0,AL22/S22)</f>
        <v>566.43667125171942</v>
      </c>
      <c r="AT22" s="103">
        <f t="shared" si="25"/>
        <v>0.42911869034221167</v>
      </c>
      <c r="AU22" s="103">
        <f t="shared" si="26"/>
        <v>4.375379818103811</v>
      </c>
      <c r="AV22" s="109"/>
      <c r="AW22" s="104">
        <f t="shared" si="12"/>
        <v>16993.100137551584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46</v>
      </c>
      <c r="F23" s="101">
        <v>12</v>
      </c>
      <c r="G23" s="101">
        <v>3</v>
      </c>
      <c r="H23" s="101">
        <v>31</v>
      </c>
      <c r="I23" s="101">
        <v>129.46</v>
      </c>
      <c r="J23" s="101">
        <f t="shared" si="0"/>
        <v>5955.1600000000008</v>
      </c>
      <c r="K23" s="98">
        <v>11</v>
      </c>
      <c r="L23" s="98">
        <v>10</v>
      </c>
      <c r="M23" s="98">
        <v>1281</v>
      </c>
      <c r="N23" s="98">
        <v>80</v>
      </c>
      <c r="O23" s="189">
        <f t="shared" si="1"/>
        <v>1.4285714285714286</v>
      </c>
      <c r="P23" s="101">
        <f t="shared" si="24"/>
        <v>0.8571428571428571</v>
      </c>
      <c r="Q23" s="102">
        <v>6</v>
      </c>
      <c r="R23" s="102">
        <v>0</v>
      </c>
      <c r="S23" s="101">
        <f t="shared" si="14"/>
        <v>6</v>
      </c>
      <c r="T23" s="102">
        <v>4928</v>
      </c>
      <c r="U23" s="102">
        <v>0</v>
      </c>
      <c r="V23" s="101">
        <f t="shared" si="15"/>
        <v>4928</v>
      </c>
      <c r="W23" s="102">
        <v>7740</v>
      </c>
      <c r="X23" s="102">
        <v>0</v>
      </c>
      <c r="Y23" s="101">
        <f t="shared" si="16"/>
        <v>7740</v>
      </c>
      <c r="Z23" s="101">
        <f t="shared" si="17"/>
        <v>10248</v>
      </c>
      <c r="AA23" s="103">
        <f t="shared" si="4"/>
        <v>1.6940418578044906E-2</v>
      </c>
      <c r="AB23" s="101">
        <f t="shared" si="18"/>
        <v>776.76</v>
      </c>
      <c r="AC23" s="102">
        <v>2891.05</v>
      </c>
      <c r="AD23" s="103">
        <f t="shared" si="19"/>
        <v>0.37352067183462534</v>
      </c>
      <c r="AE23" s="102">
        <v>451.90999999999997</v>
      </c>
      <c r="AF23" s="102"/>
      <c r="AG23" s="102"/>
      <c r="AH23" s="102"/>
      <c r="AI23" s="136">
        <f t="shared" si="6"/>
        <v>29.962828977533245</v>
      </c>
      <c r="AJ23" s="102">
        <v>0</v>
      </c>
      <c r="AK23" s="104">
        <f t="shared" si="20"/>
        <v>49.28</v>
      </c>
      <c r="AL23" s="105">
        <f t="shared" si="21"/>
        <v>3541.0371710224663</v>
      </c>
      <c r="AM23" s="106"/>
      <c r="AN23" s="107">
        <f t="shared" si="7"/>
        <v>1290</v>
      </c>
      <c r="AO23" s="108">
        <f t="shared" si="8"/>
        <v>129.46</v>
      </c>
      <c r="AP23" s="108">
        <f t="shared" si="9"/>
        <v>481.8416666666667</v>
      </c>
      <c r="AQ23" s="108">
        <f t="shared" si="22"/>
        <v>75.318333333333328</v>
      </c>
      <c r="AR23" s="108">
        <f t="shared" si="23"/>
        <v>0</v>
      </c>
      <c r="AS23" s="108">
        <f t="array" ref="AS23">_xlfn.IFS(S23=0,AL23,S23&lt;0,AL23/-S23,S23&gt;0,AL23/S23)</f>
        <v>590.17286183707768</v>
      </c>
      <c r="AT23" s="103">
        <f t="shared" si="25"/>
        <v>0.45749834250936255</v>
      </c>
      <c r="AU23" s="103">
        <f t="shared" si="26"/>
        <v>4.5587274975828649</v>
      </c>
      <c r="AV23" s="109"/>
      <c r="AW23" s="104">
        <f t="shared" si="12"/>
        <v>27147.951644505574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ref="E24:E26" si="27">F24+G24+H24</f>
        <v>21</v>
      </c>
      <c r="F24" s="101">
        <v>6</v>
      </c>
      <c r="G24" s="101">
        <v>1</v>
      </c>
      <c r="H24" s="101">
        <v>14</v>
      </c>
      <c r="I24" s="101">
        <v>123.61</v>
      </c>
      <c r="J24" s="101">
        <f t="shared" ref="J24:J26" si="28">E24*I24</f>
        <v>2595.81</v>
      </c>
      <c r="K24" s="98">
        <v>16</v>
      </c>
      <c r="L24" s="98">
        <v>9</v>
      </c>
      <c r="M24" s="98">
        <v>1547</v>
      </c>
      <c r="N24" s="98">
        <v>80</v>
      </c>
      <c r="O24" s="189">
        <f t="shared" ref="O24:O26" si="29">L24/7</f>
        <v>1.2857142857142858</v>
      </c>
      <c r="P24" s="101">
        <f t="shared" ref="P24:P26" si="30">S24/7</f>
        <v>0.2857142857142857</v>
      </c>
      <c r="Q24" s="102">
        <v>2</v>
      </c>
      <c r="R24" s="102">
        <v>0</v>
      </c>
      <c r="S24" s="101">
        <f t="shared" si="14"/>
        <v>2</v>
      </c>
      <c r="T24" s="102">
        <v>1992</v>
      </c>
      <c r="U24" s="102">
        <v>0</v>
      </c>
      <c r="V24" s="101">
        <f t="shared" si="15"/>
        <v>1992</v>
      </c>
      <c r="W24" s="102">
        <v>3162</v>
      </c>
      <c r="X24" s="102">
        <v>0</v>
      </c>
      <c r="Y24" s="101">
        <f t="shared" si="16"/>
        <v>3162</v>
      </c>
      <c r="Z24" s="101">
        <f t="shared" si="17"/>
        <v>11138.4</v>
      </c>
      <c r="AA24" s="103">
        <f t="shared" si="4"/>
        <v>6.9206206128912132E-3</v>
      </c>
      <c r="AB24" s="101">
        <f t="shared" si="18"/>
        <v>247.22</v>
      </c>
      <c r="AC24" s="102">
        <v>1295.78</v>
      </c>
      <c r="AD24" s="103">
        <f t="shared" si="19"/>
        <v>0.40979759645793801</v>
      </c>
      <c r="AE24" s="102">
        <v>228.64</v>
      </c>
      <c r="AF24" s="102">
        <v>4000</v>
      </c>
      <c r="AG24" s="102">
        <v>1000</v>
      </c>
      <c r="AH24" s="102"/>
      <c r="AI24" s="136">
        <f t="shared" si="6"/>
        <v>13.53160018340211</v>
      </c>
      <c r="AJ24" s="102">
        <v>0</v>
      </c>
      <c r="AK24" s="104">
        <f t="shared" ref="AK24:AK26" si="31">V24*1%</f>
        <v>19.920000000000002</v>
      </c>
      <c r="AL24" s="105">
        <f t="shared" ref="AL24:AL26" si="32">Y24-AB24-AC24-AE24-AF24-AG24-AH24-AI24-AK24-AJ24</f>
        <v>-3643.0916001834021</v>
      </c>
      <c r="AM24" s="106"/>
      <c r="AN24" s="107">
        <f t="shared" ref="AN24:AN26" si="33">IF(S24=0,0,Y24/S24)</f>
        <v>1581</v>
      </c>
      <c r="AO24" s="108">
        <f t="shared" ref="AO24:AO26" si="34">I24</f>
        <v>123.61</v>
      </c>
      <c r="AP24" s="108">
        <f t="shared" ref="AP24:AP26" si="35">IF(S24=0,0,AC24/S24)</f>
        <v>647.89</v>
      </c>
      <c r="AQ24" s="108">
        <f t="shared" ref="AQ24:AQ26" si="36">IF(Q24=0,AE24/1,AE24/Q24)</f>
        <v>114.32</v>
      </c>
      <c r="AR24" s="108">
        <f t="shared" ref="AR24:AR26" si="37">IF(Q24=0,0,(AF24+AG24)/Q24)</f>
        <v>2500</v>
      </c>
      <c r="AS24" s="108">
        <f t="array" ref="AS24">_xlfn.IFS(S24=0,AL24,S24&lt;0,AL24/-S24,S24&gt;0,AL24/S24)</f>
        <v>-1821.545800091701</v>
      </c>
      <c r="AT24" s="103">
        <f t="shared" ref="AT24:AT26" si="38">IF(AN24=0,0,AS24/AN24)</f>
        <v>-1.1521478811459209</v>
      </c>
      <c r="AU24" s="103">
        <f t="shared" ref="AU24:AU26" si="39">IF(AO24=0,0,AS24/AO24)</f>
        <v>-14.736233315198618</v>
      </c>
      <c r="AV24" s="109"/>
      <c r="AW24" s="104">
        <f t="shared" ref="AW24:AW26" si="40">AS24*E24</f>
        <v>-38252.461801925725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27"/>
        <v>21</v>
      </c>
      <c r="F25" s="101">
        <v>1</v>
      </c>
      <c r="G25" s="101">
        <v>1</v>
      </c>
      <c r="H25" s="101">
        <v>19</v>
      </c>
      <c r="I25" s="101">
        <v>123.61</v>
      </c>
      <c r="J25" s="101">
        <f t="shared" si="28"/>
        <v>2595.81</v>
      </c>
      <c r="K25" s="98">
        <v>58</v>
      </c>
      <c r="L25" s="98">
        <v>3</v>
      </c>
      <c r="M25" s="98">
        <v>1540</v>
      </c>
      <c r="N25" s="98">
        <v>67</v>
      </c>
      <c r="O25" s="189">
        <f t="shared" si="29"/>
        <v>0.42857142857142855</v>
      </c>
      <c r="P25" s="101">
        <f t="shared" si="30"/>
        <v>0</v>
      </c>
      <c r="Q25" s="102">
        <v>0</v>
      </c>
      <c r="R25" s="102">
        <v>0</v>
      </c>
      <c r="S25" s="101">
        <f t="shared" si="14"/>
        <v>0</v>
      </c>
      <c r="T25" s="102">
        <v>0</v>
      </c>
      <c r="U25" s="102">
        <v>0</v>
      </c>
      <c r="V25" s="101">
        <f t="shared" si="15"/>
        <v>0</v>
      </c>
      <c r="W25" s="102">
        <v>0</v>
      </c>
      <c r="X25" s="102">
        <v>0</v>
      </c>
      <c r="Y25" s="101">
        <f t="shared" si="16"/>
        <v>0</v>
      </c>
      <c r="Z25" s="101">
        <f t="shared" si="17"/>
        <v>3095.4</v>
      </c>
      <c r="AA25" s="103">
        <f t="shared" si="4"/>
        <v>0</v>
      </c>
      <c r="AB25" s="101">
        <f t="shared" si="18"/>
        <v>0</v>
      </c>
      <c r="AC25" s="102">
        <v>0</v>
      </c>
      <c r="AD25" s="103">
        <f t="shared" si="19"/>
        <v>0</v>
      </c>
      <c r="AE25" s="102">
        <v>0</v>
      </c>
      <c r="AF25" s="102"/>
      <c r="AG25" s="102"/>
      <c r="AH25" s="102"/>
      <c r="AI25" s="136">
        <f t="shared" si="6"/>
        <v>18.364314534617151</v>
      </c>
      <c r="AJ25" s="102">
        <v>0</v>
      </c>
      <c r="AK25" s="104">
        <f t="shared" si="31"/>
        <v>0</v>
      </c>
      <c r="AL25" s="105">
        <f t="shared" si="32"/>
        <v>-18.364314534617151</v>
      </c>
      <c r="AM25" s="106"/>
      <c r="AN25" s="107">
        <f t="shared" si="33"/>
        <v>0</v>
      </c>
      <c r="AO25" s="108">
        <f t="shared" si="34"/>
        <v>123.61</v>
      </c>
      <c r="AP25" s="108">
        <f t="shared" si="35"/>
        <v>0</v>
      </c>
      <c r="AQ25" s="108">
        <f t="shared" si="36"/>
        <v>0</v>
      </c>
      <c r="AR25" s="108">
        <f t="shared" si="37"/>
        <v>0</v>
      </c>
      <c r="AS25" s="108">
        <f t="array" ref="AS25">_xlfn.IFS(S25=0,AL25,S25&lt;0,AL25/-S25,S25&gt;0,AL25/S25)</f>
        <v>-18.364314534617151</v>
      </c>
      <c r="AT25" s="103">
        <f t="shared" si="38"/>
        <v>0</v>
      </c>
      <c r="AU25" s="103">
        <f t="shared" si="39"/>
        <v>-0.14856657660882736</v>
      </c>
      <c r="AV25" s="109"/>
      <c r="AW25" s="104">
        <f t="shared" si="40"/>
        <v>-385.65060522696018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27"/>
        <v>22</v>
      </c>
      <c r="F26" s="101">
        <v>2</v>
      </c>
      <c r="G26" s="101">
        <v>2</v>
      </c>
      <c r="H26" s="101">
        <v>18</v>
      </c>
      <c r="I26" s="101">
        <v>123.61</v>
      </c>
      <c r="J26" s="101">
        <f t="shared" si="28"/>
        <v>2719.42</v>
      </c>
      <c r="K26" s="98">
        <v>29</v>
      </c>
      <c r="L26" s="98">
        <v>4</v>
      </c>
      <c r="M26" s="98">
        <v>1447</v>
      </c>
      <c r="N26" s="98">
        <v>33</v>
      </c>
      <c r="O26" s="189">
        <f t="shared" si="29"/>
        <v>0.5714285714285714</v>
      </c>
      <c r="P26" s="101">
        <f t="shared" si="30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2733</v>
      </c>
      <c r="U26" s="102">
        <v>0</v>
      </c>
      <c r="V26" s="101">
        <f t="shared" si="15"/>
        <v>2733</v>
      </c>
      <c r="W26" s="102">
        <v>4410</v>
      </c>
      <c r="X26" s="102">
        <v>0</v>
      </c>
      <c r="Y26" s="101">
        <f t="shared" si="16"/>
        <v>4410</v>
      </c>
      <c r="Z26" s="101">
        <f t="shared" si="17"/>
        <v>1910.04</v>
      </c>
      <c r="AA26" s="103">
        <f t="shared" si="4"/>
        <v>9.6520989572581439E-3</v>
      </c>
      <c r="AB26" s="101">
        <f t="shared" si="18"/>
        <v>370.83</v>
      </c>
      <c r="AC26" s="102">
        <v>1896.5699999999997</v>
      </c>
      <c r="AD26" s="103">
        <f t="shared" si="19"/>
        <v>0.43006122448979583</v>
      </c>
      <c r="AE26" s="102">
        <v>305.2</v>
      </c>
      <c r="AF26" s="102">
        <v>2000</v>
      </c>
      <c r="AG26" s="102">
        <v>660</v>
      </c>
      <c r="AH26" s="102"/>
      <c r="AI26" s="136">
        <f t="shared" si="6"/>
        <v>17.39777166437414</v>
      </c>
      <c r="AJ26" s="102">
        <v>0</v>
      </c>
      <c r="AK26" s="104">
        <f t="shared" si="31"/>
        <v>27.330000000000002</v>
      </c>
      <c r="AL26" s="105">
        <f t="shared" si="32"/>
        <v>-867.32777166437381</v>
      </c>
      <c r="AM26" s="106"/>
      <c r="AN26" s="107">
        <f t="shared" si="33"/>
        <v>1470</v>
      </c>
      <c r="AO26" s="108">
        <f t="shared" si="34"/>
        <v>123.61</v>
      </c>
      <c r="AP26" s="108">
        <f t="shared" si="35"/>
        <v>632.18999999999994</v>
      </c>
      <c r="AQ26" s="108">
        <f t="shared" si="36"/>
        <v>101.73333333333333</v>
      </c>
      <c r="AR26" s="108">
        <f t="shared" si="37"/>
        <v>886.66666666666663</v>
      </c>
      <c r="AS26" s="108">
        <f t="array" ref="AS26">_xlfn.IFS(S26=0,AL26,S26&lt;0,AL26/-S26,S26&gt;0,AL26/S26)</f>
        <v>-289.10925722145794</v>
      </c>
      <c r="AT26" s="103">
        <f t="shared" si="38"/>
        <v>-0.19667296409622989</v>
      </c>
      <c r="AU26" s="103">
        <f t="shared" si="39"/>
        <v>-2.3388824303976858</v>
      </c>
      <c r="AV26" s="109"/>
      <c r="AW26" s="104">
        <f t="shared" si="40"/>
        <v>-6360.4036588720746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7</v>
      </c>
      <c r="F27" s="101">
        <v>5</v>
      </c>
      <c r="G27" s="101">
        <v>1</v>
      </c>
      <c r="H27" s="101">
        <v>1</v>
      </c>
      <c r="I27" s="101">
        <v>117.76</v>
      </c>
      <c r="J27" s="101">
        <f t="shared" si="0"/>
        <v>824.32</v>
      </c>
      <c r="K27" s="98" t="s">
        <v>142</v>
      </c>
      <c r="L27" s="98">
        <v>5</v>
      </c>
      <c r="M27" s="98">
        <v>1254</v>
      </c>
      <c r="N27" s="98">
        <v>0</v>
      </c>
      <c r="O27" s="189">
        <f t="shared" si="1"/>
        <v>0.7142857142857143</v>
      </c>
      <c r="P27" s="101">
        <f t="shared" si="24"/>
        <v>0.2857142857142857</v>
      </c>
      <c r="Q27" s="102">
        <v>2</v>
      </c>
      <c r="R27" s="102">
        <v>0</v>
      </c>
      <c r="S27" s="101">
        <f t="shared" si="14"/>
        <v>2</v>
      </c>
      <c r="T27" s="102">
        <v>1482</v>
      </c>
      <c r="U27" s="102">
        <v>0</v>
      </c>
      <c r="V27" s="101">
        <f t="shared" si="15"/>
        <v>1482</v>
      </c>
      <c r="W27" s="102">
        <v>2520</v>
      </c>
      <c r="X27" s="102">
        <v>0</v>
      </c>
      <c r="Y27" s="101">
        <f t="shared" si="16"/>
        <v>2520</v>
      </c>
      <c r="Z27" s="101">
        <f t="shared" si="17"/>
        <v>0</v>
      </c>
      <c r="AA27" s="103">
        <f t="shared" si="4"/>
        <v>5.5154851184332247E-3</v>
      </c>
      <c r="AB27" s="101">
        <f t="shared" si="18"/>
        <v>235.52</v>
      </c>
      <c r="AC27" s="102">
        <v>1068.75</v>
      </c>
      <c r="AD27" s="103">
        <f t="shared" si="19"/>
        <v>0.42410714285714285</v>
      </c>
      <c r="AE27" s="102">
        <v>469</v>
      </c>
      <c r="AF27" s="102"/>
      <c r="AG27" s="102"/>
      <c r="AH27" s="102"/>
      <c r="AI27" s="136">
        <f t="shared" si="6"/>
        <v>0.96654287024300789</v>
      </c>
      <c r="AJ27" s="102">
        <v>0</v>
      </c>
      <c r="AK27" s="104">
        <f t="shared" si="20"/>
        <v>14.82</v>
      </c>
      <c r="AL27" s="105">
        <f t="shared" si="21"/>
        <v>730.94345712975701</v>
      </c>
      <c r="AM27" s="106"/>
      <c r="AN27" s="107">
        <f t="shared" si="7"/>
        <v>1260</v>
      </c>
      <c r="AO27" s="108">
        <f t="shared" si="8"/>
        <v>117.76</v>
      </c>
      <c r="AP27" s="108">
        <f t="shared" si="9"/>
        <v>534.375</v>
      </c>
      <c r="AQ27" s="108">
        <f t="shared" si="22"/>
        <v>234.5</v>
      </c>
      <c r="AR27" s="108">
        <f t="shared" si="23"/>
        <v>0</v>
      </c>
      <c r="AS27" s="108">
        <f t="array" ref="AS27">_xlfn.IFS(S27=0,AL27,S27&lt;0,AL27/-S27,S27&gt;0,AL27/S27)</f>
        <v>365.4717285648785</v>
      </c>
      <c r="AT27" s="103">
        <f t="shared" si="25"/>
        <v>0.29005692743244327</v>
      </c>
      <c r="AU27" s="103">
        <f t="shared" si="26"/>
        <v>3.1035303037099058</v>
      </c>
      <c r="AV27" s="109"/>
      <c r="AW27" s="104">
        <f t="shared" si="12"/>
        <v>2558.3020999541495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4</v>
      </c>
      <c r="F28" s="101">
        <v>4</v>
      </c>
      <c r="G28" s="101">
        <v>0</v>
      </c>
      <c r="H28" s="101">
        <v>0</v>
      </c>
      <c r="I28" s="101">
        <v>117.76</v>
      </c>
      <c r="J28" s="101">
        <f t="shared" si="0"/>
        <v>471.04</v>
      </c>
      <c r="K28" s="98" t="s">
        <v>142</v>
      </c>
      <c r="L28" s="98">
        <v>4</v>
      </c>
      <c r="M28" s="98">
        <v>1213</v>
      </c>
      <c r="N28" s="98">
        <v>0</v>
      </c>
      <c r="O28" s="189">
        <f t="shared" si="1"/>
        <v>0.5714285714285714</v>
      </c>
      <c r="P28" s="101">
        <f t="shared" si="24"/>
        <v>0</v>
      </c>
      <c r="Q28" s="102">
        <v>0</v>
      </c>
      <c r="R28" s="102">
        <v>0</v>
      </c>
      <c r="S28" s="101">
        <f t="shared" si="14"/>
        <v>0</v>
      </c>
      <c r="T28" s="102">
        <v>0</v>
      </c>
      <c r="U28" s="102">
        <v>0</v>
      </c>
      <c r="V28" s="101">
        <f t="shared" si="15"/>
        <v>0</v>
      </c>
      <c r="W28" s="102">
        <v>0</v>
      </c>
      <c r="X28" s="102">
        <v>0</v>
      </c>
      <c r="Y28" s="101">
        <f t="shared" si="16"/>
        <v>0</v>
      </c>
      <c r="Z28" s="101">
        <f t="shared" si="17"/>
        <v>0</v>
      </c>
      <c r="AA28" s="103">
        <f t="shared" si="4"/>
        <v>0</v>
      </c>
      <c r="AB28" s="101">
        <f t="shared" si="18"/>
        <v>0</v>
      </c>
      <c r="AC28" s="102">
        <v>0</v>
      </c>
      <c r="AD28" s="103">
        <f t="shared" si="19"/>
        <v>0</v>
      </c>
      <c r="AE28" s="102">
        <v>0</v>
      </c>
      <c r="AF28" s="102"/>
      <c r="AG28" s="102"/>
      <c r="AH28" s="102"/>
      <c r="AI28" s="136">
        <f t="shared" si="6"/>
        <v>0</v>
      </c>
      <c r="AJ28" s="102">
        <v>0</v>
      </c>
      <c r="AK28" s="104">
        <f t="shared" si="20"/>
        <v>0</v>
      </c>
      <c r="AL28" s="105">
        <f t="shared" si="21"/>
        <v>0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2"/>
        <v>0</v>
      </c>
      <c r="AR28" s="108">
        <f t="shared" si="23"/>
        <v>0</v>
      </c>
      <c r="AS28" s="108">
        <f t="array" ref="AS28">_xlfn.IFS(S28=0,AL28,S28&lt;0,AL28/-S28,S28&gt;0,AL28/S28)</f>
        <v>0</v>
      </c>
      <c r="AT28" s="103">
        <f t="shared" si="25"/>
        <v>0</v>
      </c>
      <c r="AU28" s="103">
        <f t="shared" si="26"/>
        <v>0</v>
      </c>
      <c r="AV28" s="109"/>
      <c r="AW28" s="104">
        <f t="shared" si="12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1</v>
      </c>
      <c r="F29" s="101">
        <v>1</v>
      </c>
      <c r="G29" s="101">
        <v>0</v>
      </c>
      <c r="H29" s="101">
        <v>0</v>
      </c>
      <c r="I29" s="101">
        <v>117.76</v>
      </c>
      <c r="J29" s="101">
        <f t="shared" si="0"/>
        <v>117.76</v>
      </c>
      <c r="K29" s="98" t="s">
        <v>142</v>
      </c>
      <c r="L29" s="98">
        <v>1</v>
      </c>
      <c r="M29" s="98">
        <v>1170</v>
      </c>
      <c r="N29" s="98">
        <v>0</v>
      </c>
      <c r="O29" s="189">
        <f t="shared" si="1"/>
        <v>0.14285714285714285</v>
      </c>
      <c r="P29" s="101">
        <f t="shared" si="24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4"/>
        <v>0</v>
      </c>
      <c r="AB29" s="101">
        <f t="shared" si="18"/>
        <v>0</v>
      </c>
      <c r="AC29" s="102">
        <v>0</v>
      </c>
      <c r="AD29" s="103">
        <f t="shared" si="19"/>
        <v>0</v>
      </c>
      <c r="AE29" s="102">
        <v>0</v>
      </c>
      <c r="AF29" s="102"/>
      <c r="AG29" s="102"/>
      <c r="AH29" s="102"/>
      <c r="AI29" s="136">
        <f t="shared" si="6"/>
        <v>0</v>
      </c>
      <c r="AJ29" s="102">
        <v>0</v>
      </c>
      <c r="AK29" s="104">
        <f t="shared" si="20"/>
        <v>0</v>
      </c>
      <c r="AL29" s="105">
        <f t="shared" si="21"/>
        <v>0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2"/>
        <v>0</v>
      </c>
      <c r="AR29" s="108">
        <f t="shared" si="23"/>
        <v>0</v>
      </c>
      <c r="AS29" s="108">
        <f t="array" ref="AS29">_xlfn.IFS(S29=0,AL29,S29&lt;0,AL29/-S29,S29&gt;0,AL29/S29)</f>
        <v>0</v>
      </c>
      <c r="AT29" s="103">
        <f t="shared" si="25"/>
        <v>0</v>
      </c>
      <c r="AU29" s="103">
        <f t="shared" si="26"/>
        <v>0</v>
      </c>
      <c r="AV29" s="109"/>
      <c r="AW29" s="104">
        <f t="shared" si="12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54</v>
      </c>
      <c r="F30" s="101">
        <v>7</v>
      </c>
      <c r="G30" s="101">
        <v>1</v>
      </c>
      <c r="H30" s="101">
        <v>46</v>
      </c>
      <c r="I30" s="101">
        <v>135.31</v>
      </c>
      <c r="J30" s="101">
        <f t="shared" si="0"/>
        <v>7306.74</v>
      </c>
      <c r="K30" s="98">
        <v>46</v>
      </c>
      <c r="L30" s="98">
        <v>3</v>
      </c>
      <c r="M30" s="98">
        <v>1320</v>
      </c>
      <c r="N30" s="98">
        <v>100</v>
      </c>
      <c r="O30" s="189">
        <f t="shared" si="1"/>
        <v>0.42857142857142855</v>
      </c>
      <c r="P30" s="101">
        <f t="shared" si="24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837</v>
      </c>
      <c r="U30" s="102">
        <v>0</v>
      </c>
      <c r="V30" s="101">
        <f t="shared" si="15"/>
        <v>837</v>
      </c>
      <c r="W30" s="102">
        <v>1350</v>
      </c>
      <c r="X30" s="102">
        <v>0</v>
      </c>
      <c r="Y30" s="101">
        <f t="shared" si="16"/>
        <v>1350</v>
      </c>
      <c r="Z30" s="101">
        <f t="shared" si="17"/>
        <v>3960</v>
      </c>
      <c r="AA30" s="103">
        <f t="shared" si="4"/>
        <v>2.9547241705892274E-3</v>
      </c>
      <c r="AB30" s="101">
        <f t="shared" si="18"/>
        <v>135.31</v>
      </c>
      <c r="AC30" s="102">
        <v>509.36</v>
      </c>
      <c r="AD30" s="103">
        <f t="shared" si="19"/>
        <v>0.3773037037037037</v>
      </c>
      <c r="AE30" s="102">
        <v>168.46</v>
      </c>
      <c r="AF30" s="102"/>
      <c r="AG30" s="102"/>
      <c r="AH30" s="102"/>
      <c r="AI30" s="136">
        <f t="shared" si="6"/>
        <v>44.460972031178358</v>
      </c>
      <c r="AJ30" s="102">
        <v>0</v>
      </c>
      <c r="AK30" s="104">
        <f t="shared" si="20"/>
        <v>8.370000000000001</v>
      </c>
      <c r="AL30" s="105">
        <f t="shared" si="21"/>
        <v>484.03902796882164</v>
      </c>
      <c r="AM30" s="106"/>
      <c r="AN30" s="107">
        <f t="shared" si="7"/>
        <v>1350</v>
      </c>
      <c r="AO30" s="108">
        <f t="shared" si="8"/>
        <v>135.31</v>
      </c>
      <c r="AP30" s="108">
        <f t="shared" si="9"/>
        <v>509.36</v>
      </c>
      <c r="AQ30" s="108">
        <f t="shared" si="22"/>
        <v>168.46</v>
      </c>
      <c r="AR30" s="108">
        <f t="shared" si="23"/>
        <v>0</v>
      </c>
      <c r="AS30" s="108">
        <f t="array" ref="AS30">_xlfn.IFS(S30=0,AL30,S30&lt;0,AL30/-S30,S30&gt;0,AL30/S30)</f>
        <v>484.03902796882164</v>
      </c>
      <c r="AT30" s="103">
        <f t="shared" si="25"/>
        <v>0.35854742812505308</v>
      </c>
      <c r="AU30" s="103">
        <f t="shared" si="26"/>
        <v>3.5772598327457072</v>
      </c>
      <c r="AV30" s="109"/>
      <c r="AW30" s="104">
        <f t="shared" si="12"/>
        <v>26138.107510316368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68</v>
      </c>
      <c r="F31" s="101">
        <v>16</v>
      </c>
      <c r="G31" s="101">
        <v>4</v>
      </c>
      <c r="H31" s="101">
        <v>48</v>
      </c>
      <c r="I31" s="101">
        <v>135.31</v>
      </c>
      <c r="J31" s="101">
        <f t="shared" si="0"/>
        <v>9201.08</v>
      </c>
      <c r="K31" s="98">
        <v>20</v>
      </c>
      <c r="L31" s="98">
        <v>19</v>
      </c>
      <c r="M31" s="98">
        <v>1297</v>
      </c>
      <c r="N31" s="98">
        <v>44</v>
      </c>
      <c r="O31" s="189">
        <f t="shared" si="1"/>
        <v>2.7142857142857144</v>
      </c>
      <c r="P31" s="101">
        <f t="shared" si="24"/>
        <v>1.1428571428571428</v>
      </c>
      <c r="Q31" s="102">
        <v>8</v>
      </c>
      <c r="R31" s="102">
        <v>0</v>
      </c>
      <c r="S31" s="101">
        <f t="shared" si="14"/>
        <v>8</v>
      </c>
      <c r="T31" s="102">
        <v>6351.41</v>
      </c>
      <c r="U31" s="102">
        <v>0</v>
      </c>
      <c r="V31" s="101">
        <f t="shared" si="15"/>
        <v>6351.41</v>
      </c>
      <c r="W31" s="102">
        <v>10239.84</v>
      </c>
      <c r="X31" s="102">
        <v>0</v>
      </c>
      <c r="Y31" s="101">
        <f t="shared" si="16"/>
        <v>10239.84</v>
      </c>
      <c r="Z31" s="101">
        <f t="shared" si="17"/>
        <v>10842.92</v>
      </c>
      <c r="AA31" s="103">
        <f t="shared" si="4"/>
        <v>2.2411779815530664E-2</v>
      </c>
      <c r="AB31" s="101">
        <f t="shared" si="18"/>
        <v>1082.48</v>
      </c>
      <c r="AC31" s="102">
        <v>3835.9799999999996</v>
      </c>
      <c r="AD31" s="103">
        <f t="shared" si="19"/>
        <v>0.37461327520742504</v>
      </c>
      <c r="AE31" s="102">
        <v>2044.3400000000001</v>
      </c>
      <c r="AF31" s="102">
        <v>1000</v>
      </c>
      <c r="AG31" s="102">
        <v>1000</v>
      </c>
      <c r="AH31" s="102"/>
      <c r="AI31" s="136">
        <f t="shared" si="6"/>
        <v>46.394057771664379</v>
      </c>
      <c r="AJ31" s="102">
        <v>0</v>
      </c>
      <c r="AK31" s="104">
        <f t="shared" si="20"/>
        <v>63.514099999999999</v>
      </c>
      <c r="AL31" s="105">
        <f t="shared" si="21"/>
        <v>1167.1318422283364</v>
      </c>
      <c r="AM31" s="106"/>
      <c r="AN31" s="107">
        <f t="shared" si="7"/>
        <v>1279.98</v>
      </c>
      <c r="AO31" s="108">
        <f t="shared" si="8"/>
        <v>135.31</v>
      </c>
      <c r="AP31" s="108">
        <f t="shared" si="9"/>
        <v>479.49749999999995</v>
      </c>
      <c r="AQ31" s="108">
        <f t="shared" si="22"/>
        <v>255.54250000000002</v>
      </c>
      <c r="AR31" s="108">
        <f t="shared" si="23"/>
        <v>250</v>
      </c>
      <c r="AS31" s="108">
        <f t="array" ref="AS31">_xlfn.IFS(S31=0,AL31,S31&lt;0,AL31/-S31,S31&gt;0,AL31/S31)</f>
        <v>145.89148027854205</v>
      </c>
      <c r="AT31" s="103">
        <f t="shared" si="25"/>
        <v>0.11397949989729687</v>
      </c>
      <c r="AU31" s="103">
        <f t="shared" si="26"/>
        <v>1.0782017609824999</v>
      </c>
      <c r="AV31" s="109"/>
      <c r="AW31" s="104">
        <f t="shared" si="12"/>
        <v>9920.6206589408594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89</v>
      </c>
      <c r="F32" s="101">
        <v>8</v>
      </c>
      <c r="G32" s="101">
        <v>3</v>
      </c>
      <c r="H32" s="101">
        <v>78</v>
      </c>
      <c r="I32" s="101">
        <v>135.31</v>
      </c>
      <c r="J32" s="101">
        <f t="shared" si="0"/>
        <v>12042.59</v>
      </c>
      <c r="K32" s="98">
        <v>58</v>
      </c>
      <c r="L32" s="98">
        <v>13</v>
      </c>
      <c r="M32" s="98">
        <v>1336</v>
      </c>
      <c r="N32" s="98">
        <v>25</v>
      </c>
      <c r="O32" s="189">
        <f t="shared" si="1"/>
        <v>1.8571428571428572</v>
      </c>
      <c r="P32" s="101">
        <f t="shared" si="24"/>
        <v>0.42857142857142855</v>
      </c>
      <c r="Q32" s="102">
        <v>3</v>
      </c>
      <c r="R32" s="102">
        <v>0</v>
      </c>
      <c r="S32" s="101">
        <f t="shared" si="14"/>
        <v>3</v>
      </c>
      <c r="T32" s="102">
        <v>2512</v>
      </c>
      <c r="U32" s="102">
        <v>0</v>
      </c>
      <c r="V32" s="101">
        <f t="shared" si="15"/>
        <v>2512</v>
      </c>
      <c r="W32" s="102">
        <v>4050</v>
      </c>
      <c r="X32" s="102">
        <v>0</v>
      </c>
      <c r="Y32" s="101">
        <f t="shared" si="16"/>
        <v>4050</v>
      </c>
      <c r="Z32" s="101">
        <f t="shared" si="17"/>
        <v>4342</v>
      </c>
      <c r="AA32" s="103">
        <f t="shared" si="4"/>
        <v>8.8641725117676821E-3</v>
      </c>
      <c r="AB32" s="101">
        <f t="shared" si="18"/>
        <v>405.93</v>
      </c>
      <c r="AC32" s="102">
        <v>1535.96</v>
      </c>
      <c r="AD32" s="103">
        <f t="shared" si="19"/>
        <v>0.37924938271604941</v>
      </c>
      <c r="AE32" s="102">
        <v>1047.0099999999998</v>
      </c>
      <c r="AF32" s="102">
        <v>2000</v>
      </c>
      <c r="AG32" s="102">
        <v>1000</v>
      </c>
      <c r="AH32" s="102"/>
      <c r="AI32" s="136">
        <f t="shared" si="6"/>
        <v>75.390343878954624</v>
      </c>
      <c r="AJ32" s="102">
        <v>0</v>
      </c>
      <c r="AK32" s="104">
        <f t="shared" si="20"/>
        <v>25.12</v>
      </c>
      <c r="AL32" s="105">
        <f t="shared" si="21"/>
        <v>-2039.4103438789541</v>
      </c>
      <c r="AM32" s="106"/>
      <c r="AN32" s="107">
        <f t="shared" si="7"/>
        <v>1350</v>
      </c>
      <c r="AO32" s="108">
        <f t="shared" si="8"/>
        <v>135.31</v>
      </c>
      <c r="AP32" s="108">
        <f t="shared" si="9"/>
        <v>511.98666666666668</v>
      </c>
      <c r="AQ32" s="108">
        <f t="shared" si="22"/>
        <v>349.00333333333327</v>
      </c>
      <c r="AR32" s="108">
        <f t="shared" si="23"/>
        <v>1000</v>
      </c>
      <c r="AS32" s="108">
        <f t="array" ref="AS32">_xlfn.IFS(S32=0,AL32,S32&lt;0,AL32/-S32,S32&gt;0,AL32/S32)</f>
        <v>-679.80344795965141</v>
      </c>
      <c r="AT32" s="103">
        <f t="shared" si="25"/>
        <v>-0.50355810959974179</v>
      </c>
      <c r="AU32" s="103">
        <f t="shared" si="26"/>
        <v>-5.0240444014459493</v>
      </c>
      <c r="AV32" s="109"/>
      <c r="AW32" s="104">
        <f t="shared" si="12"/>
        <v>-60502.506868408978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1</v>
      </c>
      <c r="G33" s="101">
        <v>0</v>
      </c>
      <c r="H33" s="101">
        <v>1</v>
      </c>
      <c r="I33" s="101">
        <v>129.46</v>
      </c>
      <c r="J33" s="101">
        <f t="shared" si="0"/>
        <v>258.92</v>
      </c>
      <c r="K33" s="98">
        <v>7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4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4"/>
        <v>0</v>
      </c>
      <c r="AB33" s="101">
        <f t="shared" si="18"/>
        <v>0</v>
      </c>
      <c r="AC33" s="102">
        <v>0</v>
      </c>
      <c r="AD33" s="103">
        <f t="shared" si="19"/>
        <v>0</v>
      </c>
      <c r="AE33" s="102">
        <v>113.8</v>
      </c>
      <c r="AF33" s="102"/>
      <c r="AG33" s="102"/>
      <c r="AH33" s="102"/>
      <c r="AI33" s="136">
        <f t="shared" si="6"/>
        <v>0.96654287024300789</v>
      </c>
      <c r="AJ33" s="102">
        <v>0</v>
      </c>
      <c r="AK33" s="104">
        <f t="shared" si="20"/>
        <v>0</v>
      </c>
      <c r="AL33" s="105">
        <f t="shared" si="21"/>
        <v>-114.766542870243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2"/>
        <v>113.8</v>
      </c>
      <c r="AR33" s="108">
        <f t="shared" si="23"/>
        <v>0</v>
      </c>
      <c r="AS33" s="108">
        <f t="array" ref="AS33">_xlfn.IFS(S33=0,AL33,S33&lt;0,AL33/-S33,S33&gt;0,AL33/S33)</f>
        <v>-114.766542870243</v>
      </c>
      <c r="AT33" s="103">
        <f t="shared" si="25"/>
        <v>0</v>
      </c>
      <c r="AU33" s="103">
        <f t="shared" si="26"/>
        <v>-0.88650195326929548</v>
      </c>
      <c r="AV33" s="109"/>
      <c r="AW33" s="104">
        <f t="shared" si="12"/>
        <v>-229.533085740486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53</v>
      </c>
      <c r="F34" s="101">
        <v>17</v>
      </c>
      <c r="G34" s="101">
        <v>8</v>
      </c>
      <c r="H34" s="101">
        <v>28</v>
      </c>
      <c r="I34" s="101">
        <v>117.76</v>
      </c>
      <c r="J34" s="101">
        <f t="shared" si="0"/>
        <v>6241.2800000000007</v>
      </c>
      <c r="K34" s="98">
        <v>7</v>
      </c>
      <c r="L34" s="98">
        <v>19</v>
      </c>
      <c r="M34" s="98">
        <v>1219</v>
      </c>
      <c r="N34" s="98">
        <v>25</v>
      </c>
      <c r="O34" s="189">
        <f t="shared" si="1"/>
        <v>2.7142857142857144</v>
      </c>
      <c r="P34" s="101">
        <f t="shared" si="24"/>
        <v>1.1428571428571428</v>
      </c>
      <c r="Q34" s="102">
        <v>8</v>
      </c>
      <c r="R34" s="102">
        <v>0</v>
      </c>
      <c r="S34" s="101">
        <f t="shared" si="14"/>
        <v>8</v>
      </c>
      <c r="T34" s="102">
        <v>5893</v>
      </c>
      <c r="U34" s="102">
        <v>0</v>
      </c>
      <c r="V34" s="101">
        <f t="shared" si="15"/>
        <v>5893</v>
      </c>
      <c r="W34" s="102">
        <v>9420</v>
      </c>
      <c r="X34" s="102">
        <v>0</v>
      </c>
      <c r="Y34" s="101">
        <f t="shared" si="16"/>
        <v>9420</v>
      </c>
      <c r="Z34" s="101">
        <f t="shared" si="17"/>
        <v>5790.25</v>
      </c>
      <c r="AA34" s="103">
        <f t="shared" si="4"/>
        <v>2.0617408657000388E-2</v>
      </c>
      <c r="AB34" s="101">
        <f t="shared" si="18"/>
        <v>942.08</v>
      </c>
      <c r="AC34" s="102">
        <v>3770.4700000000003</v>
      </c>
      <c r="AD34" s="103">
        <f t="shared" si="19"/>
        <v>0.40026220806794061</v>
      </c>
      <c r="AE34" s="102">
        <v>1356.2699999999998</v>
      </c>
      <c r="AF34" s="102">
        <v>4000</v>
      </c>
      <c r="AG34" s="102"/>
      <c r="AH34" s="102"/>
      <c r="AI34" s="136">
        <f t="shared" si="6"/>
        <v>27.063200366804221</v>
      </c>
      <c r="AJ34" s="102">
        <v>0</v>
      </c>
      <c r="AK34" s="104">
        <f t="shared" si="20"/>
        <v>58.93</v>
      </c>
      <c r="AL34" s="105">
        <f t="shared" si="21"/>
        <v>-734.81320036680393</v>
      </c>
      <c r="AM34" s="106"/>
      <c r="AN34" s="107">
        <f t="shared" si="7"/>
        <v>1177.5</v>
      </c>
      <c r="AO34" s="108">
        <f t="shared" si="8"/>
        <v>117.76</v>
      </c>
      <c r="AP34" s="108">
        <f t="shared" si="9"/>
        <v>471.30875000000003</v>
      </c>
      <c r="AQ34" s="108">
        <f t="shared" si="22"/>
        <v>169.53374999999997</v>
      </c>
      <c r="AR34" s="108">
        <f t="shared" si="23"/>
        <v>500</v>
      </c>
      <c r="AS34" s="108">
        <f t="array" ref="AS34">_xlfn.IFS(S34=0,AL34,S34&lt;0,AL34/-S34,S34&gt;0,AL34/S34)</f>
        <v>-91.851650045850491</v>
      </c>
      <c r="AT34" s="103">
        <f t="shared" si="25"/>
        <v>-7.8005647597325256E-2</v>
      </c>
      <c r="AU34" s="103">
        <f t="shared" si="26"/>
        <v>-0.77999023476435536</v>
      </c>
      <c r="AV34" s="109"/>
      <c r="AW34" s="104">
        <f t="shared" si="12"/>
        <v>-4868.1374524300763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5</v>
      </c>
      <c r="F35" s="101">
        <v>5</v>
      </c>
      <c r="G35" s="101">
        <v>0</v>
      </c>
      <c r="H35" s="101">
        <v>0</v>
      </c>
      <c r="I35" s="101">
        <v>117.76</v>
      </c>
      <c r="J35" s="101">
        <f t="shared" si="0"/>
        <v>588.80000000000007</v>
      </c>
      <c r="K35" s="98" t="s">
        <v>142</v>
      </c>
      <c r="L35" s="98">
        <v>5</v>
      </c>
      <c r="M35" s="98">
        <v>1254</v>
      </c>
      <c r="N35" s="98">
        <v>0</v>
      </c>
      <c r="O35" s="189">
        <f t="shared" si="1"/>
        <v>0.7142857142857143</v>
      </c>
      <c r="P35" s="101">
        <f t="shared" si="24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799</v>
      </c>
      <c r="U35" s="102">
        <v>0</v>
      </c>
      <c r="V35" s="101">
        <f t="shared" si="15"/>
        <v>799</v>
      </c>
      <c r="W35" s="102">
        <v>1230</v>
      </c>
      <c r="X35" s="102">
        <v>0</v>
      </c>
      <c r="Y35" s="101">
        <f t="shared" si="16"/>
        <v>1230</v>
      </c>
      <c r="Z35" s="101">
        <f t="shared" si="17"/>
        <v>0</v>
      </c>
      <c r="AA35" s="103">
        <f t="shared" si="4"/>
        <v>2.6920820220924075E-3</v>
      </c>
      <c r="AB35" s="101">
        <f t="shared" si="18"/>
        <v>117.76</v>
      </c>
      <c r="AC35" s="102">
        <v>508.59000000000003</v>
      </c>
      <c r="AD35" s="103">
        <f t="shared" si="19"/>
        <v>0.41348780487804881</v>
      </c>
      <c r="AE35" s="102">
        <v>63.8</v>
      </c>
      <c r="AF35" s="102"/>
      <c r="AG35" s="102"/>
      <c r="AH35" s="102"/>
      <c r="AI35" s="136">
        <f t="shared" si="6"/>
        <v>0</v>
      </c>
      <c r="AJ35" s="102">
        <v>0</v>
      </c>
      <c r="AK35" s="104">
        <f t="shared" si="20"/>
        <v>7.99</v>
      </c>
      <c r="AL35" s="105">
        <f t="shared" si="21"/>
        <v>531.86</v>
      </c>
      <c r="AM35" s="106"/>
      <c r="AN35" s="107">
        <f t="shared" si="7"/>
        <v>1230</v>
      </c>
      <c r="AO35" s="108">
        <f t="shared" si="8"/>
        <v>117.76</v>
      </c>
      <c r="AP35" s="108">
        <f t="shared" si="9"/>
        <v>508.59000000000003</v>
      </c>
      <c r="AQ35" s="108">
        <f t="shared" si="22"/>
        <v>63.8</v>
      </c>
      <c r="AR35" s="108">
        <f t="shared" si="23"/>
        <v>0</v>
      </c>
      <c r="AS35" s="108">
        <f t="array" ref="AS35">_xlfn.IFS(S35=0,AL35,S35&lt;0,AL35/-S35,S35&gt;0,AL35/S35)</f>
        <v>531.86</v>
      </c>
      <c r="AT35" s="103">
        <f t="shared" si="25"/>
        <v>0.43240650406504066</v>
      </c>
      <c r="AU35" s="103">
        <f t="shared" si="26"/>
        <v>4.5164741847826084</v>
      </c>
      <c r="AV35" s="109"/>
      <c r="AW35" s="104">
        <f t="shared" si="12"/>
        <v>2659.3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0</v>
      </c>
      <c r="F36" s="101">
        <v>0</v>
      </c>
      <c r="G36" s="101">
        <v>0</v>
      </c>
      <c r="H36" s="101">
        <v>0</v>
      </c>
      <c r="I36" s="101">
        <v>117.76</v>
      </c>
      <c r="J36" s="101">
        <f t="shared" si="0"/>
        <v>0</v>
      </c>
      <c r="K36" s="98" t="s">
        <v>142</v>
      </c>
      <c r="L36" s="98">
        <v>3</v>
      </c>
      <c r="M36" s="98">
        <v>1250</v>
      </c>
      <c r="N36" s="98">
        <v>100</v>
      </c>
      <c r="O36" s="189">
        <f t="shared" si="1"/>
        <v>0.42857142857142855</v>
      </c>
      <c r="P36" s="101">
        <f t="shared" si="24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1762.44</v>
      </c>
      <c r="U36" s="102">
        <v>0</v>
      </c>
      <c r="V36" s="101">
        <f t="shared" si="15"/>
        <v>1762.44</v>
      </c>
      <c r="W36" s="102">
        <v>2519.9899999999998</v>
      </c>
      <c r="X36" s="102">
        <v>0</v>
      </c>
      <c r="Y36" s="101">
        <f t="shared" si="16"/>
        <v>2519.9899999999998</v>
      </c>
      <c r="Z36" s="101">
        <f t="shared" si="17"/>
        <v>3750</v>
      </c>
      <c r="AA36" s="103">
        <f t="shared" si="4"/>
        <v>5.5154632315875165E-3</v>
      </c>
      <c r="AB36" s="101">
        <f t="shared" si="18"/>
        <v>235.52</v>
      </c>
      <c r="AC36" s="102">
        <v>988.45999999999981</v>
      </c>
      <c r="AD36" s="103">
        <f t="shared" si="19"/>
        <v>0.39224758828408046</v>
      </c>
      <c r="AE36" s="102">
        <v>108.46</v>
      </c>
      <c r="AF36" s="102"/>
      <c r="AG36" s="102"/>
      <c r="AH36" s="102"/>
      <c r="AI36" s="136">
        <f t="shared" si="6"/>
        <v>0</v>
      </c>
      <c r="AJ36" s="102">
        <v>0</v>
      </c>
      <c r="AK36" s="104">
        <f t="shared" si="20"/>
        <v>17.624400000000001</v>
      </c>
      <c r="AL36" s="105">
        <f t="shared" si="21"/>
        <v>1169.9256</v>
      </c>
      <c r="AM36" s="106"/>
      <c r="AN36" s="107">
        <f t="shared" si="7"/>
        <v>1259.9949999999999</v>
      </c>
      <c r="AO36" s="108">
        <f t="shared" si="8"/>
        <v>117.76</v>
      </c>
      <c r="AP36" s="108">
        <f t="shared" si="9"/>
        <v>494.2299999999999</v>
      </c>
      <c r="AQ36" s="108">
        <f t="shared" si="22"/>
        <v>54.23</v>
      </c>
      <c r="AR36" s="108">
        <f t="shared" si="23"/>
        <v>0</v>
      </c>
      <c r="AS36" s="108">
        <f t="array" ref="AS36">_xlfn.IFS(S36=0,AL36,S36&lt;0,AL36/-S36,S36&gt;0,AL36/S36)</f>
        <v>584.96280000000002</v>
      </c>
      <c r="AT36" s="103">
        <f t="shared" si="25"/>
        <v>0.46425803276997135</v>
      </c>
      <c r="AU36" s="103">
        <f t="shared" si="26"/>
        <v>4.9674150815217386</v>
      </c>
      <c r="AV36" s="109"/>
      <c r="AW36" s="104">
        <f t="shared" si="12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4</v>
      </c>
      <c r="F37" s="101">
        <v>3</v>
      </c>
      <c r="G37" s="101">
        <v>1</v>
      </c>
      <c r="H37" s="101">
        <v>0</v>
      </c>
      <c r="I37" s="101">
        <v>218.89</v>
      </c>
      <c r="J37" s="101">
        <f t="shared" si="0"/>
        <v>875.56</v>
      </c>
      <c r="K37" s="98" t="s">
        <v>142</v>
      </c>
      <c r="L37" s="98">
        <v>3</v>
      </c>
      <c r="M37" s="98">
        <v>1140</v>
      </c>
      <c r="N37" s="98">
        <v>0</v>
      </c>
      <c r="O37" s="189">
        <f t="shared" si="1"/>
        <v>0.42857142857142855</v>
      </c>
      <c r="P37" s="101">
        <f t="shared" si="24"/>
        <v>0.14285714285714285</v>
      </c>
      <c r="Q37" s="102">
        <v>1</v>
      </c>
      <c r="R37" s="102">
        <v>0</v>
      </c>
      <c r="S37" s="101">
        <f t="shared" si="14"/>
        <v>1</v>
      </c>
      <c r="T37" s="102">
        <v>771</v>
      </c>
      <c r="U37" s="102">
        <v>0</v>
      </c>
      <c r="V37" s="101">
        <f t="shared" si="15"/>
        <v>771</v>
      </c>
      <c r="W37" s="102">
        <v>1140</v>
      </c>
      <c r="X37" s="102">
        <v>0</v>
      </c>
      <c r="Y37" s="101">
        <f t="shared" si="16"/>
        <v>1140</v>
      </c>
      <c r="Z37" s="101">
        <f t="shared" si="17"/>
        <v>0</v>
      </c>
      <c r="AA37" s="103">
        <f t="shared" si="4"/>
        <v>2.495100410719792E-3</v>
      </c>
      <c r="AB37" s="101">
        <f t="shared" si="18"/>
        <v>218.89</v>
      </c>
      <c r="AC37" s="102">
        <v>438.39</v>
      </c>
      <c r="AD37" s="103">
        <f t="shared" si="19"/>
        <v>0.38455263157894737</v>
      </c>
      <c r="AE37" s="102">
        <v>172.95999999999998</v>
      </c>
      <c r="AF37" s="102">
        <v>791</v>
      </c>
      <c r="AG37" s="102"/>
      <c r="AH37" s="102"/>
      <c r="AI37" s="136">
        <f t="shared" si="6"/>
        <v>0</v>
      </c>
      <c r="AJ37" s="102">
        <v>0</v>
      </c>
      <c r="AK37" s="104">
        <f t="shared" si="20"/>
        <v>7.71</v>
      </c>
      <c r="AL37" s="105">
        <f t="shared" si="21"/>
        <v>-488.94999999999993</v>
      </c>
      <c r="AM37" s="106"/>
      <c r="AN37" s="107">
        <f t="shared" si="7"/>
        <v>1140</v>
      </c>
      <c r="AO37" s="108">
        <f t="shared" si="8"/>
        <v>218.89</v>
      </c>
      <c r="AP37" s="108">
        <f t="shared" si="9"/>
        <v>438.39</v>
      </c>
      <c r="AQ37" s="108">
        <f t="shared" si="22"/>
        <v>172.95999999999998</v>
      </c>
      <c r="AR37" s="108">
        <f t="shared" si="23"/>
        <v>791</v>
      </c>
      <c r="AS37" s="108">
        <f t="array" ref="AS37">_xlfn.IFS(S37=0,AL37,S37&lt;0,AL37/-S37,S37&gt;0,AL37/S37)</f>
        <v>-488.94999999999993</v>
      </c>
      <c r="AT37" s="103">
        <f t="shared" si="25"/>
        <v>-0.42890350877192979</v>
      </c>
      <c r="AU37" s="103">
        <f t="shared" si="26"/>
        <v>-2.2337703869523504</v>
      </c>
      <c r="AV37" s="109"/>
      <c r="AW37" s="104">
        <f t="shared" si="12"/>
        <v>-1955.7999999999997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2</v>
      </c>
      <c r="F38" s="101">
        <v>0</v>
      </c>
      <c r="G38" s="101">
        <v>1</v>
      </c>
      <c r="H38" s="101">
        <v>1</v>
      </c>
      <c r="I38" s="101">
        <v>218.89</v>
      </c>
      <c r="J38" s="101">
        <f t="shared" si="0"/>
        <v>437.78</v>
      </c>
      <c r="K38" s="98">
        <v>3</v>
      </c>
      <c r="L38" s="98">
        <v>1</v>
      </c>
      <c r="M38" s="98">
        <v>990</v>
      </c>
      <c r="N38" s="98">
        <v>0</v>
      </c>
      <c r="O38" s="189">
        <f t="shared" si="1"/>
        <v>0.14285714285714285</v>
      </c>
      <c r="P38" s="101">
        <f t="shared" si="24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4"/>
        <v>0</v>
      </c>
      <c r="AB38" s="101">
        <f t="shared" si="18"/>
        <v>0</v>
      </c>
      <c r="AC38" s="102">
        <v>0</v>
      </c>
      <c r="AD38" s="103">
        <f t="shared" si="19"/>
        <v>0</v>
      </c>
      <c r="AE38" s="102">
        <v>222.95999999999998</v>
      </c>
      <c r="AF38" s="102">
        <v>296</v>
      </c>
      <c r="AG38" s="102"/>
      <c r="AH38" s="102"/>
      <c r="AI38" s="136">
        <f t="shared" si="6"/>
        <v>0.96654287024300789</v>
      </c>
      <c r="AJ38" s="102">
        <v>0</v>
      </c>
      <c r="AK38" s="104">
        <f t="shared" si="20"/>
        <v>0</v>
      </c>
      <c r="AL38" s="105">
        <f t="shared" si="21"/>
        <v>-519.926542870243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2"/>
        <v>222.95999999999998</v>
      </c>
      <c r="AR38" s="108">
        <f t="shared" si="23"/>
        <v>0</v>
      </c>
      <c r="AS38" s="108">
        <f t="array" ref="AS38">_xlfn.IFS(S38=0,AL38,S38&lt;0,AL38/-S38,S38&gt;0,AL38/S38)</f>
        <v>-519.926542870243</v>
      </c>
      <c r="AT38" s="103">
        <f t="shared" si="25"/>
        <v>0</v>
      </c>
      <c r="AU38" s="103">
        <f t="shared" si="26"/>
        <v>-2.3752868695246154</v>
      </c>
      <c r="AV38" s="109"/>
      <c r="AW38" s="104">
        <f t="shared" si="12"/>
        <v>-1039.853085740486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18</v>
      </c>
      <c r="F39" s="101">
        <v>1</v>
      </c>
      <c r="G39" s="101">
        <v>0</v>
      </c>
      <c r="H39" s="101">
        <v>17</v>
      </c>
      <c r="I39" s="101">
        <v>178.89</v>
      </c>
      <c r="J39" s="101">
        <f t="shared" si="0"/>
        <v>3220.0199999999995</v>
      </c>
      <c r="K39" s="98">
        <v>999</v>
      </c>
      <c r="L39" s="98">
        <v>0</v>
      </c>
      <c r="M39" s="98">
        <v>0</v>
      </c>
      <c r="N39" s="98">
        <v>0</v>
      </c>
      <c r="O39" s="189">
        <f t="shared" si="1"/>
        <v>0</v>
      </c>
      <c r="P39" s="101">
        <f t="shared" si="24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4"/>
        <v>0</v>
      </c>
      <c r="AB39" s="101">
        <f t="shared" si="18"/>
        <v>0</v>
      </c>
      <c r="AC39" s="102">
        <v>0</v>
      </c>
      <c r="AD39" s="103">
        <f t="shared" si="19"/>
        <v>0</v>
      </c>
      <c r="AE39" s="102">
        <v>113.8</v>
      </c>
      <c r="AF39" s="102"/>
      <c r="AG39" s="102">
        <v>526</v>
      </c>
      <c r="AH39" s="102"/>
      <c r="AI39" s="136">
        <f t="shared" si="6"/>
        <v>16.431228794131133</v>
      </c>
      <c r="AJ39" s="102">
        <v>0</v>
      </c>
      <c r="AK39" s="104">
        <f t="shared" si="20"/>
        <v>0</v>
      </c>
      <c r="AL39" s="105">
        <f t="shared" si="21"/>
        <v>-656.23122879413108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2"/>
        <v>113.8</v>
      </c>
      <c r="AR39" s="108">
        <f t="shared" si="23"/>
        <v>0</v>
      </c>
      <c r="AS39" s="108">
        <f t="array" ref="AS39">_xlfn.IFS(S39=0,AL39,S39&lt;0,AL39/-S39,S39&gt;0,AL39/S39)</f>
        <v>-656.23122879413108</v>
      </c>
      <c r="AT39" s="103">
        <f t="shared" si="25"/>
        <v>0</v>
      </c>
      <c r="AU39" s="103">
        <f t="shared" si="26"/>
        <v>-3.668350543876858</v>
      </c>
      <c r="AV39" s="109"/>
      <c r="AW39" s="104">
        <f t="shared" si="12"/>
        <v>-11812.16211829436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2</v>
      </c>
      <c r="F40" s="101">
        <v>0</v>
      </c>
      <c r="G40" s="101">
        <v>2</v>
      </c>
      <c r="H40" s="101">
        <v>0</v>
      </c>
      <c r="I40" s="101">
        <v>178.89</v>
      </c>
      <c r="J40" s="101">
        <f t="shared" si="0"/>
        <v>357.78</v>
      </c>
      <c r="K40" s="98">
        <v>1</v>
      </c>
      <c r="L40" s="98">
        <v>5</v>
      </c>
      <c r="M40" s="98">
        <v>1182</v>
      </c>
      <c r="N40" s="98">
        <v>0</v>
      </c>
      <c r="O40" s="189">
        <f t="shared" si="1"/>
        <v>0.7142857142857143</v>
      </c>
      <c r="P40" s="101">
        <f t="shared" si="24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4"/>
        <v>0</v>
      </c>
      <c r="AB40" s="101">
        <f t="shared" si="18"/>
        <v>0</v>
      </c>
      <c r="AC40" s="102">
        <v>0</v>
      </c>
      <c r="AD40" s="103">
        <f t="shared" si="19"/>
        <v>0</v>
      </c>
      <c r="AE40" s="102">
        <v>0</v>
      </c>
      <c r="AF40" s="102">
        <v>840</v>
      </c>
      <c r="AG40" s="102"/>
      <c r="AH40" s="102"/>
      <c r="AI40" s="136">
        <f t="shared" si="6"/>
        <v>0</v>
      </c>
      <c r="AJ40" s="102">
        <v>0</v>
      </c>
      <c r="AK40" s="104">
        <f t="shared" si="20"/>
        <v>0</v>
      </c>
      <c r="AL40" s="105">
        <f t="shared" si="21"/>
        <v>-840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2"/>
        <v>0</v>
      </c>
      <c r="AR40" s="108">
        <f t="shared" si="23"/>
        <v>0</v>
      </c>
      <c r="AS40" s="108">
        <f t="array" ref="AS40">_xlfn.IFS(S40=0,AL40,S40&lt;0,AL40/-S40,S40&gt;0,AL40/S40)</f>
        <v>-840</v>
      </c>
      <c r="AT40" s="103">
        <f t="shared" si="25"/>
        <v>0</v>
      </c>
      <c r="AU40" s="103">
        <f t="shared" si="26"/>
        <v>-4.695623008552742</v>
      </c>
      <c r="AV40" s="109"/>
      <c r="AW40" s="104">
        <f t="shared" si="12"/>
        <v>-1680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16</v>
      </c>
      <c r="F41" s="101">
        <v>5</v>
      </c>
      <c r="G41" s="101">
        <v>1</v>
      </c>
      <c r="H41" s="101">
        <v>10</v>
      </c>
      <c r="I41" s="101">
        <v>178.89</v>
      </c>
      <c r="J41" s="101">
        <f t="shared" si="0"/>
        <v>2862.24</v>
      </c>
      <c r="K41" s="98">
        <v>6</v>
      </c>
      <c r="L41" s="98">
        <v>8</v>
      </c>
      <c r="M41" s="98">
        <v>1181</v>
      </c>
      <c r="N41" s="98">
        <v>100</v>
      </c>
      <c r="O41" s="189">
        <f t="shared" si="1"/>
        <v>1.1428571428571428</v>
      </c>
      <c r="P41" s="101">
        <f t="shared" si="24"/>
        <v>0.5714285714285714</v>
      </c>
      <c r="Q41" s="102">
        <v>4</v>
      </c>
      <c r="R41" s="102">
        <v>0</v>
      </c>
      <c r="S41" s="101">
        <f t="shared" si="14"/>
        <v>4</v>
      </c>
      <c r="T41" s="102">
        <v>3120</v>
      </c>
      <c r="U41" s="102">
        <v>0</v>
      </c>
      <c r="V41" s="101">
        <f t="shared" si="15"/>
        <v>3120</v>
      </c>
      <c r="W41" s="102">
        <v>4800</v>
      </c>
      <c r="X41" s="102">
        <v>0</v>
      </c>
      <c r="Y41" s="101">
        <f t="shared" si="16"/>
        <v>4800</v>
      </c>
      <c r="Z41" s="101">
        <f t="shared" si="17"/>
        <v>9448</v>
      </c>
      <c r="AA41" s="103">
        <f t="shared" si="4"/>
        <v>1.0505685939872809E-2</v>
      </c>
      <c r="AB41" s="101">
        <f t="shared" si="18"/>
        <v>715.56</v>
      </c>
      <c r="AC41" s="102">
        <v>1798.8000000000002</v>
      </c>
      <c r="AD41" s="103">
        <f t="shared" si="19"/>
        <v>0.37475000000000003</v>
      </c>
      <c r="AE41" s="102">
        <v>262.01</v>
      </c>
      <c r="AF41" s="102">
        <v>2000</v>
      </c>
      <c r="AG41" s="102"/>
      <c r="AH41" s="102"/>
      <c r="AI41" s="136">
        <f t="shared" si="6"/>
        <v>9.6654287024300789</v>
      </c>
      <c r="AJ41" s="102">
        <v>0</v>
      </c>
      <c r="AK41" s="104">
        <f t="shared" si="20"/>
        <v>31.2</v>
      </c>
      <c r="AL41" s="105">
        <f t="shared" si="21"/>
        <v>-17.235428702430198</v>
      </c>
      <c r="AM41" s="106"/>
      <c r="AN41" s="107">
        <f t="shared" si="7"/>
        <v>1200</v>
      </c>
      <c r="AO41" s="108">
        <f t="shared" si="8"/>
        <v>178.89</v>
      </c>
      <c r="AP41" s="108">
        <f t="shared" si="9"/>
        <v>449.70000000000005</v>
      </c>
      <c r="AQ41" s="108">
        <f t="shared" si="22"/>
        <v>65.502499999999998</v>
      </c>
      <c r="AR41" s="108">
        <f t="shared" si="23"/>
        <v>500</v>
      </c>
      <c r="AS41" s="108">
        <f t="array" ref="AS41">_xlfn.IFS(S41=0,AL41,S41&lt;0,AL41/-S41,S41&gt;0,AL41/S41)</f>
        <v>-4.3088571756075496</v>
      </c>
      <c r="AT41" s="103">
        <f t="shared" si="25"/>
        <v>-3.5907143130062911E-3</v>
      </c>
      <c r="AU41" s="103">
        <f t="shared" si="26"/>
        <v>-2.408662963613142E-2</v>
      </c>
      <c r="AV41" s="109"/>
      <c r="AW41" s="104">
        <f t="shared" si="12"/>
        <v>-68.941714809720793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2</v>
      </c>
      <c r="F42" s="101">
        <v>2</v>
      </c>
      <c r="G42" s="101">
        <v>0</v>
      </c>
      <c r="H42" s="101">
        <v>0</v>
      </c>
      <c r="I42" s="101">
        <v>178.89</v>
      </c>
      <c r="J42" s="101">
        <f t="shared" si="0"/>
        <v>357.78</v>
      </c>
      <c r="K42" s="98">
        <v>1</v>
      </c>
      <c r="L42" s="98">
        <v>1</v>
      </c>
      <c r="M42" s="98">
        <v>1248</v>
      </c>
      <c r="N42" s="98">
        <v>0</v>
      </c>
      <c r="O42" s="189">
        <f t="shared" si="1"/>
        <v>0.14285714285714285</v>
      </c>
      <c r="P42" s="101">
        <f t="shared" si="24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4"/>
        <v>0</v>
      </c>
      <c r="AB42" s="101">
        <f t="shared" si="18"/>
        <v>0</v>
      </c>
      <c r="AC42" s="102">
        <v>0</v>
      </c>
      <c r="AD42" s="103">
        <f t="shared" si="19"/>
        <v>0</v>
      </c>
      <c r="AE42" s="102">
        <v>109.16</v>
      </c>
      <c r="AF42" s="102">
        <v>35</v>
      </c>
      <c r="AG42" s="102"/>
      <c r="AH42" s="102"/>
      <c r="AI42" s="136">
        <f t="shared" si="6"/>
        <v>0</v>
      </c>
      <c r="AJ42" s="102">
        <v>0</v>
      </c>
      <c r="AK42" s="104">
        <f t="shared" si="20"/>
        <v>0</v>
      </c>
      <c r="AL42" s="105">
        <f t="shared" si="21"/>
        <v>-144.16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2"/>
        <v>109.16</v>
      </c>
      <c r="AR42" s="108">
        <f t="shared" si="23"/>
        <v>0</v>
      </c>
      <c r="AS42" s="108">
        <f t="array" ref="AS42">_xlfn.IFS(S42=0,AL42,S42&lt;0,AL42/-S42,S42&gt;0,AL42/S42)</f>
        <v>-144.16</v>
      </c>
      <c r="AT42" s="103">
        <f t="shared" si="25"/>
        <v>0</v>
      </c>
      <c r="AU42" s="103">
        <f t="shared" si="26"/>
        <v>-0.80585834870590867</v>
      </c>
      <c r="AV42" s="109"/>
      <c r="AW42" s="104">
        <f t="shared" si="12"/>
        <v>-288.32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19</v>
      </c>
      <c r="F43" s="101">
        <v>2</v>
      </c>
      <c r="G43" s="101">
        <v>2</v>
      </c>
      <c r="H43" s="101">
        <v>15</v>
      </c>
      <c r="I43" s="101">
        <v>178.89</v>
      </c>
      <c r="J43" s="101">
        <f t="shared" si="0"/>
        <v>3398.91</v>
      </c>
      <c r="K43" s="98">
        <v>14</v>
      </c>
      <c r="L43" s="98">
        <v>4</v>
      </c>
      <c r="M43" s="98">
        <v>1200</v>
      </c>
      <c r="N43" s="98">
        <v>33</v>
      </c>
      <c r="O43" s="189">
        <f t="shared" si="1"/>
        <v>0.5714285714285714</v>
      </c>
      <c r="P43" s="101">
        <f t="shared" si="24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731</v>
      </c>
      <c r="U43" s="102">
        <v>0</v>
      </c>
      <c r="V43" s="101">
        <f t="shared" si="15"/>
        <v>731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1584</v>
      </c>
      <c r="AA43" s="103">
        <f t="shared" si="4"/>
        <v>2.6264214849682022E-3</v>
      </c>
      <c r="AB43" s="101">
        <f t="shared" si="18"/>
        <v>178.89</v>
      </c>
      <c r="AC43" s="102">
        <v>416.24</v>
      </c>
      <c r="AD43" s="103">
        <f t="shared" si="19"/>
        <v>0.34686666666666666</v>
      </c>
      <c r="AE43" s="102">
        <v>496.67</v>
      </c>
      <c r="AF43" s="102">
        <v>1000</v>
      </c>
      <c r="AG43" s="102"/>
      <c r="AH43" s="102"/>
      <c r="AI43" s="136">
        <f t="shared" si="6"/>
        <v>14.498143053645119</v>
      </c>
      <c r="AJ43" s="102">
        <v>0</v>
      </c>
      <c r="AK43" s="104">
        <f t="shared" si="20"/>
        <v>7.3100000000000005</v>
      </c>
      <c r="AL43" s="105">
        <f t="shared" si="21"/>
        <v>-913.60814305364499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416.24</v>
      </c>
      <c r="AQ43" s="108">
        <f t="shared" si="22"/>
        <v>496.67</v>
      </c>
      <c r="AR43" s="108">
        <f t="shared" si="23"/>
        <v>1000</v>
      </c>
      <c r="AS43" s="108">
        <f t="array" ref="AS43">_xlfn.IFS(S43=0,AL43,S43&lt;0,AL43/-S43,S43&gt;0,AL43/S43)</f>
        <v>-913.60814305364499</v>
      </c>
      <c r="AT43" s="103">
        <f t="shared" si="25"/>
        <v>-0.76134011921137079</v>
      </c>
      <c r="AU43" s="103">
        <f t="shared" si="26"/>
        <v>-5.1070945444331439</v>
      </c>
      <c r="AV43" s="109"/>
      <c r="AW43" s="104">
        <f t="shared" si="12"/>
        <v>-17358.554718019255</v>
      </c>
    </row>
    <row r="44" spans="1:49" outlineLevel="1">
      <c r="A44" s="98"/>
      <c r="B44" s="99"/>
      <c r="C44" s="99"/>
      <c r="D44" s="100"/>
      <c r="E44" s="101"/>
      <c r="F44" s="101"/>
      <c r="G44" s="101"/>
      <c r="H44" s="101"/>
      <c r="I44" s="101"/>
      <c r="J44" s="101"/>
      <c r="K44" s="98"/>
      <c r="L44" s="98"/>
      <c r="M44" s="98"/>
      <c r="N44" s="98"/>
      <c r="O44" s="189"/>
      <c r="P44" s="101"/>
      <c r="Q44" s="102"/>
      <c r="R44" s="102"/>
      <c r="S44" s="101"/>
      <c r="T44" s="102"/>
      <c r="U44" s="102"/>
      <c r="V44" s="101"/>
      <c r="W44" s="102"/>
      <c r="X44" s="102"/>
      <c r="Y44" s="101"/>
      <c r="Z44" s="101"/>
      <c r="AA44" s="103"/>
      <c r="AB44" s="101"/>
      <c r="AC44" s="102"/>
      <c r="AD44" s="103"/>
      <c r="AE44" s="102"/>
      <c r="AF44" s="102"/>
      <c r="AG44" s="102"/>
      <c r="AH44" s="102"/>
      <c r="AI44" s="136"/>
      <c r="AJ44" s="102"/>
      <c r="AK44" s="104"/>
      <c r="AL44" s="105"/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outlineLevel="1">
      <c r="A45" s="98"/>
      <c r="B45" s="99"/>
      <c r="C45" s="99"/>
      <c r="D45" s="100"/>
      <c r="E45" s="101"/>
      <c r="F45" s="101"/>
      <c r="G45" s="101"/>
      <c r="H45" s="101"/>
      <c r="I45" s="101"/>
      <c r="J45" s="101"/>
      <c r="K45" s="98"/>
      <c r="L45" s="98"/>
      <c r="M45" s="98"/>
      <c r="N45" s="98"/>
      <c r="O45" s="189"/>
      <c r="P45" s="101"/>
      <c r="Q45" s="102"/>
      <c r="R45" s="102"/>
      <c r="S45" s="101"/>
      <c r="T45" s="102"/>
      <c r="U45" s="102"/>
      <c r="V45" s="101"/>
      <c r="W45" s="102"/>
      <c r="X45" s="102"/>
      <c r="Y45" s="101"/>
      <c r="Z45" s="101"/>
      <c r="AA45" s="103"/>
      <c r="AB45" s="101"/>
      <c r="AC45" s="102"/>
      <c r="AD45" s="103"/>
      <c r="AE45" s="102"/>
      <c r="AF45" s="102"/>
      <c r="AG45" s="102"/>
      <c r="AH45" s="102"/>
      <c r="AI45" s="136"/>
      <c r="AJ45" s="102"/>
      <c r="AK45" s="104"/>
      <c r="AL45" s="105"/>
      <c r="AM45" s="106"/>
      <c r="AN45" s="107"/>
      <c r="AO45" s="108"/>
      <c r="AP45" s="108"/>
      <c r="AQ45" s="108"/>
      <c r="AR45" s="108"/>
      <c r="AS45" s="108"/>
      <c r="AT45" s="103"/>
      <c r="AU45" s="103"/>
      <c r="AV45" s="109"/>
      <c r="AW45" s="104"/>
    </row>
    <row r="46" spans="1:49" outlineLevel="1">
      <c r="A46" s="98"/>
      <c r="B46" s="99"/>
      <c r="C46" s="99"/>
      <c r="D46" s="100"/>
      <c r="E46" s="101"/>
      <c r="F46" s="101"/>
      <c r="G46" s="101"/>
      <c r="H46" s="101"/>
      <c r="I46" s="101"/>
      <c r="J46" s="101"/>
      <c r="K46" s="98"/>
      <c r="L46" s="98"/>
      <c r="M46" s="98"/>
      <c r="N46" s="98"/>
      <c r="O46" s="189"/>
      <c r="P46" s="101"/>
      <c r="Q46" s="102"/>
      <c r="R46" s="102"/>
      <c r="S46" s="101"/>
      <c r="T46" s="102"/>
      <c r="U46" s="102"/>
      <c r="V46" s="101"/>
      <c r="W46" s="102"/>
      <c r="X46" s="102"/>
      <c r="Y46" s="101"/>
      <c r="Z46" s="101"/>
      <c r="AA46" s="103"/>
      <c r="AB46" s="101"/>
      <c r="AC46" s="102"/>
      <c r="AD46" s="103"/>
      <c r="AE46" s="102"/>
      <c r="AF46" s="102"/>
      <c r="AG46" s="102"/>
      <c r="AH46" s="102"/>
      <c r="AI46" s="136"/>
      <c r="AJ46" s="102"/>
      <c r="AK46" s="104"/>
      <c r="AL46" s="105"/>
      <c r="AM46" s="106"/>
      <c r="AN46" s="107"/>
      <c r="AO46" s="108"/>
      <c r="AP46" s="108"/>
      <c r="AQ46" s="108"/>
      <c r="AR46" s="108"/>
      <c r="AS46" s="108"/>
      <c r="AT46" s="103"/>
      <c r="AU46" s="103"/>
      <c r="AV46" s="109"/>
      <c r="AW46" s="104"/>
    </row>
    <row r="47" spans="1:49" outlineLevel="1">
      <c r="A47" s="98"/>
      <c r="B47" s="99"/>
      <c r="C47" s="99"/>
      <c r="D47" s="100"/>
      <c r="E47" s="101"/>
      <c r="F47" s="101"/>
      <c r="G47" s="101"/>
      <c r="H47" s="101"/>
      <c r="I47" s="101"/>
      <c r="J47" s="101"/>
      <c r="K47" s="98"/>
      <c r="L47" s="98"/>
      <c r="M47" s="98"/>
      <c r="N47" s="98"/>
      <c r="O47" s="189"/>
      <c r="P47" s="101"/>
      <c r="Q47" s="102"/>
      <c r="R47" s="102"/>
      <c r="S47" s="101"/>
      <c r="T47" s="102"/>
      <c r="U47" s="102"/>
      <c r="V47" s="101"/>
      <c r="W47" s="102"/>
      <c r="X47" s="102"/>
      <c r="Y47" s="101"/>
      <c r="Z47" s="101"/>
      <c r="AA47" s="103"/>
      <c r="AB47" s="101"/>
      <c r="AC47" s="102"/>
      <c r="AD47" s="103"/>
      <c r="AE47" s="102"/>
      <c r="AF47" s="102"/>
      <c r="AG47" s="102"/>
      <c r="AH47" s="102"/>
      <c r="AI47" s="136"/>
      <c r="AJ47" s="102"/>
      <c r="AK47" s="104"/>
      <c r="AL47" s="105"/>
      <c r="AM47" s="106"/>
      <c r="AN47" s="107"/>
      <c r="AO47" s="108"/>
      <c r="AP47" s="108"/>
      <c r="AQ47" s="108"/>
      <c r="AR47" s="108"/>
      <c r="AS47" s="108"/>
      <c r="AT47" s="103"/>
      <c r="AU47" s="103"/>
      <c r="AV47" s="109"/>
      <c r="AW47" s="104"/>
    </row>
    <row r="48" spans="1:49" outlineLevel="1">
      <c r="A48" s="98"/>
      <c r="B48" s="99"/>
      <c r="C48" s="99"/>
      <c r="D48" s="100"/>
      <c r="E48" s="101"/>
      <c r="F48" s="101"/>
      <c r="G48" s="101"/>
      <c r="H48" s="101"/>
      <c r="I48" s="101"/>
      <c r="J48" s="101"/>
      <c r="K48" s="98"/>
      <c r="L48" s="98"/>
      <c r="M48" s="98"/>
      <c r="N48" s="98"/>
      <c r="O48" s="189"/>
      <c r="P48" s="101"/>
      <c r="Q48" s="102"/>
      <c r="R48" s="102"/>
      <c r="S48" s="101"/>
      <c r="T48" s="102"/>
      <c r="U48" s="102"/>
      <c r="V48" s="101"/>
      <c r="W48" s="102"/>
      <c r="X48" s="102"/>
      <c r="Y48" s="101"/>
      <c r="Z48" s="101"/>
      <c r="AA48" s="103"/>
      <c r="AB48" s="101"/>
      <c r="AC48" s="102"/>
      <c r="AD48" s="103"/>
      <c r="AE48" s="102"/>
      <c r="AF48" s="102"/>
      <c r="AG48" s="102"/>
      <c r="AH48" s="102"/>
      <c r="AI48" s="136"/>
      <c r="AJ48" s="102"/>
      <c r="AK48" s="104"/>
      <c r="AL48" s="105"/>
      <c r="AM48" s="106"/>
      <c r="AN48" s="107"/>
      <c r="AO48" s="108"/>
      <c r="AP48" s="108"/>
      <c r="AQ48" s="108"/>
      <c r="AR48" s="108"/>
      <c r="AS48" s="108"/>
      <c r="AT48" s="103"/>
      <c r="AU48" s="103"/>
      <c r="AV48" s="109"/>
      <c r="AW48" s="104"/>
    </row>
    <row r="49" spans="1:49" outlineLevel="1">
      <c r="A49" s="98"/>
      <c r="B49" s="99"/>
      <c r="C49" s="99"/>
      <c r="D49" s="100"/>
      <c r="E49" s="101"/>
      <c r="F49" s="101"/>
      <c r="G49" s="101"/>
      <c r="H49" s="101"/>
      <c r="I49" s="101"/>
      <c r="J49" s="101"/>
      <c r="K49" s="98"/>
      <c r="L49" s="98"/>
      <c r="M49" s="98"/>
      <c r="N49" s="98"/>
      <c r="O49" s="189"/>
      <c r="P49" s="101"/>
      <c r="Q49" s="102"/>
      <c r="R49" s="102"/>
      <c r="S49" s="101"/>
      <c r="T49" s="102"/>
      <c r="U49" s="102"/>
      <c r="V49" s="101"/>
      <c r="W49" s="102"/>
      <c r="X49" s="102"/>
      <c r="Y49" s="101"/>
      <c r="Z49" s="101"/>
      <c r="AA49" s="103"/>
      <c r="AB49" s="101"/>
      <c r="AC49" s="102"/>
      <c r="AD49" s="103"/>
      <c r="AE49" s="102"/>
      <c r="AF49" s="102"/>
      <c r="AG49" s="102"/>
      <c r="AH49" s="102"/>
      <c r="AI49" s="136"/>
      <c r="AJ49" s="102"/>
      <c r="AK49" s="104"/>
      <c r="AL49" s="105"/>
      <c r="AM49" s="106"/>
      <c r="AN49" s="107"/>
      <c r="AO49" s="108"/>
      <c r="AP49" s="108"/>
      <c r="AQ49" s="108"/>
      <c r="AR49" s="108"/>
      <c r="AS49" s="108"/>
      <c r="AT49" s="103"/>
      <c r="AU49" s="103"/>
      <c r="AV49" s="109"/>
      <c r="AW49" s="104"/>
    </row>
    <row r="50" spans="1:49" outlineLevel="1">
      <c r="A50" s="98"/>
      <c r="B50" s="99"/>
      <c r="C50" s="99"/>
      <c r="D50" s="100"/>
      <c r="E50" s="101"/>
      <c r="F50" s="101"/>
      <c r="G50" s="101"/>
      <c r="H50" s="101"/>
      <c r="I50" s="101"/>
      <c r="J50" s="101"/>
      <c r="K50" s="98"/>
      <c r="L50" s="98"/>
      <c r="M50" s="98"/>
      <c r="N50" s="98"/>
      <c r="O50" s="189"/>
      <c r="P50" s="101"/>
      <c r="Q50" s="102"/>
      <c r="R50" s="102"/>
      <c r="S50" s="101"/>
      <c r="T50" s="102"/>
      <c r="U50" s="102"/>
      <c r="V50" s="101"/>
      <c r="W50" s="102"/>
      <c r="X50" s="102"/>
      <c r="Y50" s="101"/>
      <c r="Z50" s="101"/>
      <c r="AA50" s="103"/>
      <c r="AB50" s="101"/>
      <c r="AC50" s="102"/>
      <c r="AD50" s="103"/>
      <c r="AE50" s="102"/>
      <c r="AF50" s="102"/>
      <c r="AG50" s="102"/>
      <c r="AH50" s="102"/>
      <c r="AI50" s="136"/>
      <c r="AJ50" s="102"/>
      <c r="AK50" s="104"/>
      <c r="AL50" s="105"/>
      <c r="AM50" s="106"/>
      <c r="AN50" s="107"/>
      <c r="AO50" s="108"/>
      <c r="AP50" s="108"/>
      <c r="AQ50" s="108"/>
      <c r="AR50" s="108"/>
      <c r="AS50" s="108"/>
      <c r="AT50" s="103"/>
      <c r="AU50" s="103"/>
      <c r="AV50" s="109"/>
      <c r="AW50" s="104"/>
    </row>
    <row r="51" spans="1:49" outlineLevel="1">
      <c r="A51" s="98"/>
      <c r="B51" s="99"/>
      <c r="C51" s="99"/>
      <c r="D51" s="100"/>
      <c r="E51" s="101"/>
      <c r="F51" s="101"/>
      <c r="G51" s="101"/>
      <c r="H51" s="101"/>
      <c r="I51" s="101"/>
      <c r="J51" s="101"/>
      <c r="K51" s="98"/>
      <c r="L51" s="98"/>
      <c r="M51" s="98"/>
      <c r="N51" s="98"/>
      <c r="O51" s="189"/>
      <c r="P51" s="101"/>
      <c r="Q51" s="102"/>
      <c r="R51" s="102"/>
      <c r="S51" s="101"/>
      <c r="T51" s="102"/>
      <c r="U51" s="102"/>
      <c r="V51" s="101"/>
      <c r="W51" s="102"/>
      <c r="X51" s="102"/>
      <c r="Y51" s="101"/>
      <c r="Z51" s="101"/>
      <c r="AA51" s="103"/>
      <c r="AB51" s="101"/>
      <c r="AC51" s="102"/>
      <c r="AD51" s="103"/>
      <c r="AE51" s="102"/>
      <c r="AF51" s="102"/>
      <c r="AG51" s="102"/>
      <c r="AH51" s="102"/>
      <c r="AI51" s="136"/>
      <c r="AJ51" s="102"/>
      <c r="AK51" s="104"/>
      <c r="AL51" s="105"/>
      <c r="AM51" s="106"/>
      <c r="AN51" s="107"/>
      <c r="AO51" s="108"/>
      <c r="AP51" s="108"/>
      <c r="AQ51" s="108"/>
      <c r="AR51" s="108"/>
      <c r="AS51" s="108"/>
      <c r="AT51" s="103"/>
      <c r="AU51" s="103"/>
      <c r="AV51" s="109"/>
      <c r="AW51" s="104"/>
    </row>
    <row r="52" spans="1:49" outlineLevel="1">
      <c r="A52" s="98"/>
      <c r="B52" s="99"/>
      <c r="C52" s="99"/>
      <c r="D52" s="100"/>
      <c r="E52" s="101"/>
      <c r="F52" s="101"/>
      <c r="G52" s="101"/>
      <c r="H52" s="101"/>
      <c r="I52" s="101"/>
      <c r="J52" s="101"/>
      <c r="K52" s="98"/>
      <c r="L52" s="98"/>
      <c r="M52" s="98"/>
      <c r="N52" s="98"/>
      <c r="O52" s="189"/>
      <c r="P52" s="101"/>
      <c r="Q52" s="102"/>
      <c r="R52" s="102"/>
      <c r="S52" s="101"/>
      <c r="T52" s="102"/>
      <c r="U52" s="102"/>
      <c r="V52" s="101"/>
      <c r="W52" s="102"/>
      <c r="X52" s="102"/>
      <c r="Y52" s="101"/>
      <c r="Z52" s="101"/>
      <c r="AA52" s="103"/>
      <c r="AB52" s="101"/>
      <c r="AC52" s="102"/>
      <c r="AD52" s="103"/>
      <c r="AE52" s="102"/>
      <c r="AF52" s="102"/>
      <c r="AG52" s="102"/>
      <c r="AH52" s="102"/>
      <c r="AI52" s="136"/>
      <c r="AJ52" s="102"/>
      <c r="AK52" s="104"/>
      <c r="AL52" s="105"/>
      <c r="AM52" s="106"/>
      <c r="AN52" s="107"/>
      <c r="AO52" s="108"/>
      <c r="AP52" s="108"/>
      <c r="AQ52" s="108"/>
      <c r="AR52" s="108"/>
      <c r="AS52" s="108"/>
      <c r="AT52" s="103"/>
      <c r="AU52" s="103"/>
      <c r="AV52" s="109"/>
      <c r="AW52" s="104"/>
    </row>
    <row r="53" spans="1:49" outlineLevel="1">
      <c r="A53" s="98"/>
      <c r="B53" s="99"/>
      <c r="C53" s="99"/>
      <c r="D53" s="100"/>
      <c r="E53" s="101"/>
      <c r="F53" s="101"/>
      <c r="G53" s="101"/>
      <c r="H53" s="101"/>
      <c r="I53" s="101"/>
      <c r="J53" s="101"/>
      <c r="K53" s="98"/>
      <c r="L53" s="98"/>
      <c r="M53" s="98"/>
      <c r="N53" s="98"/>
      <c r="O53" s="189"/>
      <c r="P53" s="101"/>
      <c r="Q53" s="102"/>
      <c r="R53" s="102"/>
      <c r="S53" s="101"/>
      <c r="T53" s="102"/>
      <c r="U53" s="102"/>
      <c r="V53" s="101"/>
      <c r="W53" s="102"/>
      <c r="X53" s="102"/>
      <c r="Y53" s="101"/>
      <c r="Z53" s="101"/>
      <c r="AA53" s="103"/>
      <c r="AB53" s="101"/>
      <c r="AC53" s="102"/>
      <c r="AD53" s="103"/>
      <c r="AE53" s="102"/>
      <c r="AF53" s="102"/>
      <c r="AG53" s="102"/>
      <c r="AH53" s="102"/>
      <c r="AI53" s="136"/>
      <c r="AJ53" s="102"/>
      <c r="AK53" s="104"/>
      <c r="AL53" s="105"/>
      <c r="AM53" s="106"/>
      <c r="AN53" s="107"/>
      <c r="AO53" s="108"/>
      <c r="AP53" s="108"/>
      <c r="AQ53" s="108"/>
      <c r="AR53" s="108"/>
      <c r="AS53" s="108"/>
      <c r="AT53" s="103"/>
      <c r="AU53" s="103"/>
      <c r="AV53" s="109"/>
      <c r="AW53" s="104"/>
    </row>
    <row r="54" spans="1:49" outlineLevel="1">
      <c r="A54" s="98"/>
      <c r="B54" s="99"/>
      <c r="C54" s="99"/>
      <c r="D54" s="100"/>
      <c r="E54" s="101"/>
      <c r="F54" s="101"/>
      <c r="G54" s="101"/>
      <c r="H54" s="101"/>
      <c r="I54" s="101"/>
      <c r="J54" s="101"/>
      <c r="K54" s="98"/>
      <c r="L54" s="98"/>
      <c r="M54" s="98"/>
      <c r="N54" s="98"/>
      <c r="O54" s="189"/>
      <c r="P54" s="101"/>
      <c r="Q54" s="102"/>
      <c r="R54" s="102"/>
      <c r="S54" s="101"/>
      <c r="T54" s="102"/>
      <c r="U54" s="102"/>
      <c r="V54" s="101"/>
      <c r="W54" s="102"/>
      <c r="X54" s="102"/>
      <c r="Y54" s="101"/>
      <c r="Z54" s="101"/>
      <c r="AA54" s="103"/>
      <c r="AB54" s="101"/>
      <c r="AC54" s="102"/>
      <c r="AD54" s="103"/>
      <c r="AE54" s="102"/>
      <c r="AF54" s="102"/>
      <c r="AG54" s="102"/>
      <c r="AH54" s="102"/>
      <c r="AI54" s="136"/>
      <c r="AJ54" s="102"/>
      <c r="AK54" s="104"/>
      <c r="AL54" s="105"/>
      <c r="AM54" s="106"/>
      <c r="AN54" s="107"/>
      <c r="AO54" s="108"/>
      <c r="AP54" s="108"/>
      <c r="AQ54" s="108"/>
      <c r="AR54" s="108"/>
      <c r="AS54" s="108"/>
      <c r="AT54" s="103"/>
      <c r="AU54" s="103"/>
      <c r="AV54" s="109"/>
      <c r="AW54" s="104"/>
    </row>
    <row r="55" spans="1:49" outlineLevel="1">
      <c r="A55" s="98"/>
      <c r="B55" s="99"/>
      <c r="C55" s="99"/>
      <c r="D55" s="100"/>
      <c r="E55" s="101"/>
      <c r="F55" s="101"/>
      <c r="G55" s="101"/>
      <c r="H55" s="101"/>
      <c r="I55" s="101"/>
      <c r="J55" s="101"/>
      <c r="K55" s="98"/>
      <c r="L55" s="98"/>
      <c r="M55" s="98"/>
      <c r="N55" s="98"/>
      <c r="O55" s="189"/>
      <c r="P55" s="101"/>
      <c r="Q55" s="102"/>
      <c r="R55" s="102"/>
      <c r="S55" s="101"/>
      <c r="T55" s="102"/>
      <c r="U55" s="102"/>
      <c r="V55" s="101"/>
      <c r="W55" s="102"/>
      <c r="X55" s="102"/>
      <c r="Y55" s="101"/>
      <c r="Z55" s="101"/>
      <c r="AA55" s="103"/>
      <c r="AB55" s="101"/>
      <c r="AC55" s="102"/>
      <c r="AD55" s="103"/>
      <c r="AE55" s="102"/>
      <c r="AF55" s="102"/>
      <c r="AG55" s="102"/>
      <c r="AH55" s="102"/>
      <c r="AI55" s="136"/>
      <c r="AJ55" s="102"/>
      <c r="AK55" s="104"/>
      <c r="AL55" s="105"/>
      <c r="AM55" s="106"/>
      <c r="AN55" s="107"/>
      <c r="AO55" s="108"/>
      <c r="AP55" s="108"/>
      <c r="AQ55" s="108"/>
      <c r="AR55" s="108"/>
      <c r="AS55" s="108"/>
      <c r="AT55" s="103"/>
      <c r="AU55" s="103"/>
      <c r="AV55" s="109"/>
      <c r="AW55" s="104"/>
    </row>
    <row r="56" spans="1:49" outlineLevel="1">
      <c r="A56" s="98"/>
      <c r="B56" s="99"/>
      <c r="C56" s="99"/>
      <c r="D56" s="100"/>
      <c r="E56" s="101"/>
      <c r="F56" s="101"/>
      <c r="G56" s="101"/>
      <c r="H56" s="101"/>
      <c r="I56" s="101"/>
      <c r="J56" s="101"/>
      <c r="K56" s="98"/>
      <c r="L56" s="98"/>
      <c r="M56" s="98"/>
      <c r="N56" s="98"/>
      <c r="O56" s="189"/>
      <c r="P56" s="101"/>
      <c r="Q56" s="102"/>
      <c r="R56" s="102"/>
      <c r="S56" s="101"/>
      <c r="T56" s="102"/>
      <c r="U56" s="102"/>
      <c r="V56" s="101"/>
      <c r="W56" s="102"/>
      <c r="X56" s="102"/>
      <c r="Y56" s="101"/>
      <c r="Z56" s="101"/>
      <c r="AA56" s="103"/>
      <c r="AB56" s="101"/>
      <c r="AC56" s="102"/>
      <c r="AD56" s="103"/>
      <c r="AE56" s="102"/>
      <c r="AF56" s="102"/>
      <c r="AG56" s="102"/>
      <c r="AH56" s="102"/>
      <c r="AI56" s="136"/>
      <c r="AJ56" s="102"/>
      <c r="AK56" s="104"/>
      <c r="AL56" s="105"/>
      <c r="AM56" s="106"/>
      <c r="AN56" s="107"/>
      <c r="AO56" s="108"/>
      <c r="AP56" s="108"/>
      <c r="AQ56" s="108"/>
      <c r="AR56" s="108"/>
      <c r="AS56" s="108"/>
      <c r="AT56" s="103"/>
      <c r="AU56" s="103"/>
      <c r="AV56" s="109"/>
      <c r="AW56" s="104"/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1">AVERAGE(AN3:AN43)</f>
        <v>917.75680278330992</v>
      </c>
      <c r="AO57" s="122">
        <f t="shared" si="41"/>
        <v>147.26682926829275</v>
      </c>
      <c r="AP57" s="122">
        <f t="shared" si="41"/>
        <v>352.0656728573345</v>
      </c>
      <c r="AQ57" s="122">
        <f t="shared" si="41"/>
        <v>133.11248852273914</v>
      </c>
      <c r="AR57" s="122">
        <f t="shared" si="41"/>
        <v>246.86540612007292</v>
      </c>
      <c r="AS57" s="122">
        <f t="shared" si="41"/>
        <v>23.517356647524924</v>
      </c>
      <c r="AT57" s="123">
        <f t="shared" si="41"/>
        <v>7.870586146790616E-2</v>
      </c>
      <c r="AU57" s="122">
        <f t="shared" si="41"/>
        <v>0.36990702640233813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SUM(E3:E43)</f>
        <v>3041</v>
      </c>
      <c r="F58" s="127">
        <f>SUM(F3:F43)</f>
        <v>720</v>
      </c>
      <c r="G58" s="127">
        <f>SUM(G3:G43)</f>
        <v>140</v>
      </c>
      <c r="H58" s="127">
        <f>SUM(H3:H43)</f>
        <v>2181</v>
      </c>
      <c r="I58" s="127"/>
      <c r="J58" s="127">
        <f>SUM(J3:J43)</f>
        <v>405757.14999999997</v>
      </c>
      <c r="K58" s="127"/>
      <c r="L58" s="127">
        <f>SUM(L3:L43)</f>
        <v>833</v>
      </c>
      <c r="M58" s="127"/>
      <c r="N58" s="127"/>
      <c r="O58" s="127"/>
      <c r="P58" s="127"/>
      <c r="Q58" s="127">
        <f t="shared" ref="Q58:AC58" si="42">SUM(Q3:Q43)</f>
        <v>382</v>
      </c>
      <c r="R58" s="127">
        <f t="shared" si="42"/>
        <v>-8</v>
      </c>
      <c r="S58" s="127">
        <f t="shared" si="42"/>
        <v>374</v>
      </c>
      <c r="T58" s="127">
        <f t="shared" si="42"/>
        <v>300005.61999999994</v>
      </c>
      <c r="U58" s="127">
        <f t="shared" si="42"/>
        <v>-6272.41</v>
      </c>
      <c r="V58" s="127">
        <f t="shared" si="42"/>
        <v>293733.20999999996</v>
      </c>
      <c r="W58" s="127">
        <f t="shared" si="42"/>
        <v>466843.39</v>
      </c>
      <c r="X58" s="127">
        <f t="shared" si="42"/>
        <v>-9947.9500000000007</v>
      </c>
      <c r="Y58" s="127">
        <f t="shared" si="42"/>
        <v>456895.43999999994</v>
      </c>
      <c r="Z58" s="127">
        <f t="shared" si="42"/>
        <v>637837.51000000013</v>
      </c>
      <c r="AA58" s="128">
        <f t="shared" si="42"/>
        <v>0.99999999999999978</v>
      </c>
      <c r="AB58" s="129">
        <f t="shared" si="42"/>
        <v>49184.919999999991</v>
      </c>
      <c r="AC58" s="129">
        <f t="shared" si="42"/>
        <v>172521.43999999994</v>
      </c>
      <c r="AD58" s="128">
        <f>AC58/Y58</f>
        <v>0.37759501386137706</v>
      </c>
      <c r="AE58" s="127">
        <f t="shared" ref="AE58:AL58" si="43">SUM(AE3:AE43)</f>
        <v>46676.690000000031</v>
      </c>
      <c r="AF58" s="127">
        <f t="shared" si="43"/>
        <v>51436</v>
      </c>
      <c r="AG58" s="127">
        <f t="shared" si="43"/>
        <v>14284</v>
      </c>
      <c r="AH58" s="127">
        <f t="shared" si="43"/>
        <v>0</v>
      </c>
      <c r="AI58" s="127">
        <f t="shared" si="43"/>
        <v>2108.0300000000002</v>
      </c>
      <c r="AJ58" s="127">
        <f t="shared" si="43"/>
        <v>30</v>
      </c>
      <c r="AK58" s="127">
        <f t="shared" si="43"/>
        <v>2937.3320999999996</v>
      </c>
      <c r="AL58" s="127">
        <f t="shared" si="43"/>
        <v>117717.02789999997</v>
      </c>
      <c r="AM58" s="130"/>
      <c r="AN58" s="127"/>
      <c r="AO58" s="127"/>
      <c r="AP58" s="127"/>
      <c r="AQ58" s="127"/>
      <c r="AR58" s="127">
        <f>(AF58+AG58)/Q58</f>
        <v>172.04188481675394</v>
      </c>
      <c r="AS58" s="127"/>
      <c r="AT58" s="127"/>
      <c r="AU58" s="127"/>
      <c r="AV58" s="131"/>
      <c r="AW58" s="127">
        <f>SUM(AW3:AW6)</f>
        <v>487330.60442249029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551"/>
      <c r="AG59" s="551"/>
      <c r="AH59" s="263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4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45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46">L60/7</f>
        <v>0</v>
      </c>
      <c r="P60" s="101">
        <f t="shared" ref="P60:P66" si="47">S60/7</f>
        <v>0</v>
      </c>
      <c r="Q60" s="102">
        <v>0</v>
      </c>
      <c r="R60" s="102">
        <v>0</v>
      </c>
      <c r="S60" s="101">
        <f t="shared" ref="S60" si="48">Q60+R60</f>
        <v>0</v>
      </c>
      <c r="T60" s="102">
        <v>0</v>
      </c>
      <c r="U60" s="102">
        <v>0</v>
      </c>
      <c r="V60" s="101">
        <f t="shared" ref="V60" si="49">T60+U60</f>
        <v>0</v>
      </c>
      <c r="W60" s="102">
        <v>0</v>
      </c>
      <c r="X60" s="102">
        <v>0</v>
      </c>
      <c r="Y60" s="101">
        <f t="shared" ref="Y60" si="50">W60+X60</f>
        <v>0</v>
      </c>
      <c r="Z60" s="101">
        <f t="shared" ref="Z60" si="51">L60*M60*N60/100</f>
        <v>0</v>
      </c>
      <c r="AA60" s="103">
        <f t="shared" ref="AA60" si="52">Y60/$Y$70</f>
        <v>0</v>
      </c>
      <c r="AB60" s="101">
        <f t="shared" ref="AB60" si="53">S60*I60</f>
        <v>0</v>
      </c>
      <c r="AC60" s="102">
        <v>0</v>
      </c>
      <c r="AD60" s="103">
        <f t="shared" ref="AD60" si="54">IF(Y60=0,0,AC60/Y60)</f>
        <v>0</v>
      </c>
      <c r="AE60" s="102">
        <v>0</v>
      </c>
      <c r="AF60" s="102">
        <v>1000</v>
      </c>
      <c r="AG60" s="102"/>
      <c r="AH60" s="102"/>
      <c r="AI60" s="136">
        <f t="shared" ref="AI60" si="55">IFERROR($AI$70*H60/$H$70,0)</f>
        <v>0</v>
      </c>
      <c r="AJ60" s="102">
        <v>0</v>
      </c>
      <c r="AK60" s="104">
        <f t="shared" ref="AK60:AK66" si="56">V60*1%</f>
        <v>0</v>
      </c>
      <c r="AL60" s="105">
        <f t="shared" ref="AL60:AL66" si="57">Y60-AB60-AC60-AE60-AF60-AG60-AH60-AI60-AK60-AJ60</f>
        <v>-1000</v>
      </c>
      <c r="AM60" s="106"/>
      <c r="AN60" s="107">
        <f t="shared" ref="AN60:AN66" si="58">IF(S60=0,0,Y60/S60)</f>
        <v>0</v>
      </c>
      <c r="AO60" s="108">
        <f t="shared" ref="AO60:AO66" si="59">I60</f>
        <v>533.55999999999995</v>
      </c>
      <c r="AP60" s="108">
        <f t="shared" ref="AP60:AP66" si="60">IF(S60=0,0,AC60/S60)</f>
        <v>0</v>
      </c>
      <c r="AQ60" s="108">
        <f t="shared" ref="AQ60:AQ66" si="61">IF(Q60=0,AE60/1,AE60/Q60)</f>
        <v>0</v>
      </c>
      <c r="AR60" s="108">
        <f t="shared" ref="AR60:AR66" si="62">IF(Q60=0,0,(AF60+AG60)/Q60)</f>
        <v>0</v>
      </c>
      <c r="AS60" s="108">
        <f t="array" ref="AS60">_xlfn.IFS(S60=0,AL60,S60&lt;0,AL60/-S60,S60&gt;0,AL60/S60)</f>
        <v>-1000</v>
      </c>
      <c r="AT60" s="103">
        <f t="shared" ref="AT60:AT66" si="63">IF(AN60=0,0,AS60/AN60)</f>
        <v>0</v>
      </c>
      <c r="AU60" s="103">
        <f t="shared" ref="AU60:AU66" si="64">IF(AO60=0,0,AS60/AO60)</f>
        <v>-1.8742034635280007</v>
      </c>
      <c r="AV60" s="109"/>
      <c r="AW60" s="104">
        <f t="shared" ref="AW60:AW66" si="65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4"/>
        <v>0</v>
      </c>
      <c r="F61" s="101">
        <v>0</v>
      </c>
      <c r="G61" s="101">
        <v>0</v>
      </c>
      <c r="H61" s="101">
        <v>0</v>
      </c>
      <c r="I61" s="101">
        <v>533.55999999999995</v>
      </c>
      <c r="J61" s="101">
        <f t="shared" si="45"/>
        <v>0</v>
      </c>
      <c r="K61" s="98" t="s">
        <v>142</v>
      </c>
      <c r="L61" s="98">
        <v>0</v>
      </c>
      <c r="M61" s="98">
        <v>0</v>
      </c>
      <c r="N61" s="98">
        <v>0</v>
      </c>
      <c r="O61" s="101">
        <f t="shared" si="46"/>
        <v>0</v>
      </c>
      <c r="P61" s="101">
        <f t="shared" si="47"/>
        <v>0</v>
      </c>
      <c r="Q61" s="102">
        <v>0</v>
      </c>
      <c r="R61" s="102">
        <v>0</v>
      </c>
      <c r="S61" s="101">
        <f t="shared" ref="S61:S66" si="66">Q61+R61</f>
        <v>0</v>
      </c>
      <c r="T61" s="102">
        <v>0</v>
      </c>
      <c r="U61" s="102">
        <v>0</v>
      </c>
      <c r="V61" s="101">
        <f t="shared" ref="V61:V66" si="67">T61+U61</f>
        <v>0</v>
      </c>
      <c r="W61" s="102">
        <v>0</v>
      </c>
      <c r="X61" s="102">
        <v>0</v>
      </c>
      <c r="Y61" s="101">
        <f t="shared" ref="Y61:Y66" si="68">W61+X61</f>
        <v>0</v>
      </c>
      <c r="Z61" s="101">
        <f t="shared" ref="Z61:Z66" si="69">L61*M61*N61/100</f>
        <v>0</v>
      </c>
      <c r="AA61" s="103">
        <f t="shared" ref="AA61:AA66" si="70">Y61/$Y$70</f>
        <v>0</v>
      </c>
      <c r="AB61" s="101">
        <f t="shared" ref="AB61:AB66" si="71">S61*I61</f>
        <v>0</v>
      </c>
      <c r="AC61" s="102">
        <v>0</v>
      </c>
      <c r="AD61" s="103">
        <f t="shared" ref="AD61:AD66" si="72">IF(Y61=0,0,AC61/Y61)</f>
        <v>0</v>
      </c>
      <c r="AE61" s="102">
        <v>0</v>
      </c>
      <c r="AF61" s="102">
        <v>1503</v>
      </c>
      <c r="AG61" s="102"/>
      <c r="AH61" s="102"/>
      <c r="AI61" s="136">
        <f t="shared" ref="AI61:AI66" si="73">IFERROR($AI$70*H61/$H$70,0)</f>
        <v>0</v>
      </c>
      <c r="AJ61" s="102">
        <v>0</v>
      </c>
      <c r="AK61" s="104">
        <f t="shared" si="56"/>
        <v>0</v>
      </c>
      <c r="AL61" s="105">
        <f t="shared" si="57"/>
        <v>-1503</v>
      </c>
      <c r="AM61" s="106"/>
      <c r="AN61" s="107">
        <f t="shared" si="58"/>
        <v>0</v>
      </c>
      <c r="AO61" s="108">
        <f t="shared" si="59"/>
        <v>533.55999999999995</v>
      </c>
      <c r="AP61" s="108">
        <f t="shared" si="60"/>
        <v>0</v>
      </c>
      <c r="AQ61" s="108">
        <f t="shared" si="61"/>
        <v>0</v>
      </c>
      <c r="AR61" s="108">
        <f t="shared" si="62"/>
        <v>0</v>
      </c>
      <c r="AS61" s="108">
        <f t="array" ref="AS61">_xlfn.IFS(S61=0,AL61,S61&lt;0,AL61/-S61,S61&gt;0,AL61/S61)</f>
        <v>-1503</v>
      </c>
      <c r="AT61" s="103">
        <f t="shared" si="63"/>
        <v>0</v>
      </c>
      <c r="AU61" s="103">
        <f t="shared" si="64"/>
        <v>-2.8169278056825853</v>
      </c>
      <c r="AV61" s="109"/>
      <c r="AW61" s="104">
        <f t="shared" si="65"/>
        <v>0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4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45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46"/>
        <v>0</v>
      </c>
      <c r="P62" s="101">
        <f t="shared" si="47"/>
        <v>0</v>
      </c>
      <c r="Q62" s="102">
        <v>0</v>
      </c>
      <c r="R62" s="102">
        <v>0</v>
      </c>
      <c r="S62" s="101">
        <f t="shared" si="66"/>
        <v>0</v>
      </c>
      <c r="T62" s="102">
        <v>0</v>
      </c>
      <c r="U62" s="102">
        <v>0</v>
      </c>
      <c r="V62" s="101">
        <f t="shared" si="67"/>
        <v>0</v>
      </c>
      <c r="W62" s="102">
        <v>0</v>
      </c>
      <c r="X62" s="102">
        <v>0</v>
      </c>
      <c r="Y62" s="101">
        <f t="shared" si="68"/>
        <v>0</v>
      </c>
      <c r="Z62" s="101">
        <f t="shared" si="69"/>
        <v>0</v>
      </c>
      <c r="AA62" s="103">
        <f t="shared" si="70"/>
        <v>0</v>
      </c>
      <c r="AB62" s="101">
        <f t="shared" si="71"/>
        <v>0</v>
      </c>
      <c r="AC62" s="102">
        <v>0</v>
      </c>
      <c r="AD62" s="103">
        <f t="shared" si="72"/>
        <v>0</v>
      </c>
      <c r="AE62" s="102">
        <v>0</v>
      </c>
      <c r="AF62" s="102"/>
      <c r="AG62" s="102"/>
      <c r="AH62" s="102"/>
      <c r="AI62" s="136">
        <f t="shared" si="73"/>
        <v>0</v>
      </c>
      <c r="AJ62" s="102">
        <v>0</v>
      </c>
      <c r="AK62" s="104">
        <f t="shared" si="56"/>
        <v>0</v>
      </c>
      <c r="AL62" s="105">
        <f t="shared" si="57"/>
        <v>0</v>
      </c>
      <c r="AM62" s="106"/>
      <c r="AN62" s="107">
        <f t="shared" si="58"/>
        <v>0</v>
      </c>
      <c r="AO62" s="108">
        <f t="shared" si="59"/>
        <v>533.55999999999995</v>
      </c>
      <c r="AP62" s="108">
        <f t="shared" si="60"/>
        <v>0</v>
      </c>
      <c r="AQ62" s="108">
        <f t="shared" si="61"/>
        <v>0</v>
      </c>
      <c r="AR62" s="108">
        <f t="shared" si="62"/>
        <v>0</v>
      </c>
      <c r="AS62" s="108">
        <f t="array" ref="AS62">_xlfn.IFS(S62=0,AL62,S62&lt;0,AL62/-S62,S62&gt;0,AL62/S62)</f>
        <v>0</v>
      </c>
      <c r="AT62" s="103">
        <f t="shared" si="63"/>
        <v>0</v>
      </c>
      <c r="AU62" s="103">
        <f t="shared" si="64"/>
        <v>0</v>
      </c>
      <c r="AV62" s="109"/>
      <c r="AW62" s="104">
        <f t="shared" si="65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4"/>
        <v>0</v>
      </c>
      <c r="F63" s="101">
        <v>0</v>
      </c>
      <c r="G63" s="101">
        <v>0</v>
      </c>
      <c r="H63" s="101">
        <v>0</v>
      </c>
      <c r="I63" s="101">
        <v>326.89</v>
      </c>
      <c r="J63" s="101">
        <f t="shared" si="45"/>
        <v>0</v>
      </c>
      <c r="K63" s="98" t="s">
        <v>142</v>
      </c>
      <c r="L63" s="98">
        <v>0</v>
      </c>
      <c r="M63" s="98">
        <v>0</v>
      </c>
      <c r="N63" s="98">
        <v>0</v>
      </c>
      <c r="O63" s="101">
        <f t="shared" si="46"/>
        <v>0</v>
      </c>
      <c r="P63" s="101">
        <f t="shared" si="47"/>
        <v>0</v>
      </c>
      <c r="Q63" s="102">
        <v>0</v>
      </c>
      <c r="R63" s="102">
        <v>0</v>
      </c>
      <c r="S63" s="101">
        <f t="shared" si="66"/>
        <v>0</v>
      </c>
      <c r="T63" s="102">
        <v>0</v>
      </c>
      <c r="U63" s="102">
        <v>0</v>
      </c>
      <c r="V63" s="101">
        <f t="shared" si="67"/>
        <v>0</v>
      </c>
      <c r="W63" s="102">
        <v>0</v>
      </c>
      <c r="X63" s="102">
        <v>0</v>
      </c>
      <c r="Y63" s="101">
        <f t="shared" si="68"/>
        <v>0</v>
      </c>
      <c r="Z63" s="101">
        <f t="shared" si="69"/>
        <v>0</v>
      </c>
      <c r="AA63" s="103">
        <f t="shared" si="70"/>
        <v>0</v>
      </c>
      <c r="AB63" s="101">
        <f t="shared" si="71"/>
        <v>0</v>
      </c>
      <c r="AC63" s="102">
        <v>0</v>
      </c>
      <c r="AD63" s="103">
        <f t="shared" si="72"/>
        <v>0</v>
      </c>
      <c r="AE63" s="102">
        <v>0</v>
      </c>
      <c r="AF63" s="102"/>
      <c r="AG63" s="102"/>
      <c r="AH63" s="102"/>
      <c r="AI63" s="136">
        <f t="shared" si="73"/>
        <v>0</v>
      </c>
      <c r="AJ63" s="102">
        <v>0</v>
      </c>
      <c r="AK63" s="104">
        <f t="shared" si="56"/>
        <v>0</v>
      </c>
      <c r="AL63" s="105">
        <f t="shared" si="57"/>
        <v>0</v>
      </c>
      <c r="AM63" s="106"/>
      <c r="AN63" s="107">
        <f t="shared" si="58"/>
        <v>0</v>
      </c>
      <c r="AO63" s="108">
        <f t="shared" si="59"/>
        <v>326.89</v>
      </c>
      <c r="AP63" s="108">
        <f t="shared" si="60"/>
        <v>0</v>
      </c>
      <c r="AQ63" s="108">
        <f t="shared" si="61"/>
        <v>0</v>
      </c>
      <c r="AR63" s="108">
        <f t="shared" si="62"/>
        <v>0</v>
      </c>
      <c r="AS63" s="108">
        <f t="array" ref="AS63">_xlfn.IFS(S63=0,AL63,S63&lt;0,AL63/-S63,S63&gt;0,AL63/S63)</f>
        <v>0</v>
      </c>
      <c r="AT63" s="103">
        <f t="shared" si="63"/>
        <v>0</v>
      </c>
      <c r="AU63" s="103">
        <f t="shared" si="64"/>
        <v>0</v>
      </c>
      <c r="AV63" s="109"/>
      <c r="AW63" s="104">
        <f t="shared" si="65"/>
        <v>0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4"/>
        <v>0</v>
      </c>
      <c r="F64" s="101">
        <v>0</v>
      </c>
      <c r="G64" s="101">
        <v>0</v>
      </c>
      <c r="H64" s="101">
        <v>0</v>
      </c>
      <c r="I64" s="101">
        <v>326.89</v>
      </c>
      <c r="J64" s="101">
        <f t="shared" si="45"/>
        <v>0</v>
      </c>
      <c r="K64" s="98" t="s">
        <v>142</v>
      </c>
      <c r="L64" s="98">
        <v>1</v>
      </c>
      <c r="M64" s="98">
        <v>1890</v>
      </c>
      <c r="N64" s="98">
        <v>0</v>
      </c>
      <c r="O64" s="101">
        <f t="shared" si="46"/>
        <v>0.14285714285714285</v>
      </c>
      <c r="P64" s="101">
        <f t="shared" si="47"/>
        <v>0</v>
      </c>
      <c r="Q64" s="102">
        <v>0</v>
      </c>
      <c r="R64" s="102">
        <v>0</v>
      </c>
      <c r="S64" s="101">
        <f t="shared" si="66"/>
        <v>0</v>
      </c>
      <c r="T64" s="102">
        <v>0</v>
      </c>
      <c r="U64" s="102">
        <v>0</v>
      </c>
      <c r="V64" s="101">
        <f t="shared" si="67"/>
        <v>0</v>
      </c>
      <c r="W64" s="102">
        <v>0</v>
      </c>
      <c r="X64" s="102">
        <v>0</v>
      </c>
      <c r="Y64" s="101">
        <f t="shared" si="68"/>
        <v>0</v>
      </c>
      <c r="Z64" s="101">
        <f t="shared" si="69"/>
        <v>0</v>
      </c>
      <c r="AA64" s="103">
        <f t="shared" si="70"/>
        <v>0</v>
      </c>
      <c r="AB64" s="101">
        <f t="shared" si="71"/>
        <v>0</v>
      </c>
      <c r="AC64" s="102">
        <v>0</v>
      </c>
      <c r="AD64" s="103">
        <f t="shared" si="72"/>
        <v>0</v>
      </c>
      <c r="AE64" s="102">
        <v>0</v>
      </c>
      <c r="AF64" s="102"/>
      <c r="AG64" s="102"/>
      <c r="AH64" s="102"/>
      <c r="AI64" s="136">
        <f t="shared" si="73"/>
        <v>0</v>
      </c>
      <c r="AJ64" s="102">
        <v>0</v>
      </c>
      <c r="AK64" s="104">
        <f t="shared" si="56"/>
        <v>0</v>
      </c>
      <c r="AL64" s="105">
        <f t="shared" si="57"/>
        <v>0</v>
      </c>
      <c r="AM64" s="106"/>
      <c r="AN64" s="107">
        <f t="shared" si="58"/>
        <v>0</v>
      </c>
      <c r="AO64" s="108">
        <f t="shared" si="59"/>
        <v>326.89</v>
      </c>
      <c r="AP64" s="108">
        <f t="shared" si="60"/>
        <v>0</v>
      </c>
      <c r="AQ64" s="108">
        <f t="shared" si="61"/>
        <v>0</v>
      </c>
      <c r="AR64" s="108">
        <f t="shared" si="62"/>
        <v>0</v>
      </c>
      <c r="AS64" s="108">
        <f t="array" ref="AS64">_xlfn.IFS(S64=0,AL64,S64&lt;0,AL64/-S64,S64&gt;0,AL64/S64)</f>
        <v>0</v>
      </c>
      <c r="AT64" s="103">
        <f t="shared" si="63"/>
        <v>0</v>
      </c>
      <c r="AU64" s="103">
        <f t="shared" si="64"/>
        <v>0</v>
      </c>
      <c r="AV64" s="109"/>
      <c r="AW64" s="104">
        <f t="shared" si="65"/>
        <v>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4"/>
        <v>0</v>
      </c>
      <c r="F65" s="101">
        <v>0</v>
      </c>
      <c r="G65" s="101">
        <v>0</v>
      </c>
      <c r="H65" s="101">
        <v>0</v>
      </c>
      <c r="I65" s="101">
        <v>326.89</v>
      </c>
      <c r="J65" s="101">
        <f t="shared" si="45"/>
        <v>0</v>
      </c>
      <c r="K65" s="98" t="s">
        <v>142</v>
      </c>
      <c r="L65" s="98">
        <v>0</v>
      </c>
      <c r="M65" s="98">
        <v>0</v>
      </c>
      <c r="N65" s="98">
        <v>0</v>
      </c>
      <c r="O65" s="101">
        <f t="shared" si="46"/>
        <v>0</v>
      </c>
      <c r="P65" s="101">
        <f t="shared" si="47"/>
        <v>0</v>
      </c>
      <c r="Q65" s="102">
        <v>0</v>
      </c>
      <c r="R65" s="102">
        <v>0</v>
      </c>
      <c r="S65" s="101">
        <f t="shared" si="66"/>
        <v>0</v>
      </c>
      <c r="T65" s="102">
        <v>0</v>
      </c>
      <c r="U65" s="102">
        <v>0</v>
      </c>
      <c r="V65" s="101">
        <f t="shared" si="67"/>
        <v>0</v>
      </c>
      <c r="W65" s="102">
        <v>0</v>
      </c>
      <c r="X65" s="102">
        <v>0</v>
      </c>
      <c r="Y65" s="101">
        <f t="shared" si="68"/>
        <v>0</v>
      </c>
      <c r="Z65" s="101">
        <f t="shared" si="69"/>
        <v>0</v>
      </c>
      <c r="AA65" s="103">
        <f t="shared" si="70"/>
        <v>0</v>
      </c>
      <c r="AB65" s="101">
        <f t="shared" si="71"/>
        <v>0</v>
      </c>
      <c r="AC65" s="102">
        <v>0</v>
      </c>
      <c r="AD65" s="103">
        <f t="shared" si="72"/>
        <v>0</v>
      </c>
      <c r="AE65" s="102">
        <v>0</v>
      </c>
      <c r="AF65" s="102"/>
      <c r="AG65" s="102"/>
      <c r="AH65" s="102"/>
      <c r="AI65" s="136">
        <f t="shared" si="73"/>
        <v>0</v>
      </c>
      <c r="AJ65" s="102">
        <v>0</v>
      </c>
      <c r="AK65" s="104">
        <f t="shared" si="56"/>
        <v>0</v>
      </c>
      <c r="AL65" s="105">
        <f t="shared" si="57"/>
        <v>0</v>
      </c>
      <c r="AM65" s="106"/>
      <c r="AN65" s="107">
        <f t="shared" si="58"/>
        <v>0</v>
      </c>
      <c r="AO65" s="108">
        <f t="shared" si="59"/>
        <v>326.89</v>
      </c>
      <c r="AP65" s="108">
        <f t="shared" si="60"/>
        <v>0</v>
      </c>
      <c r="AQ65" s="108">
        <f t="shared" si="61"/>
        <v>0</v>
      </c>
      <c r="AR65" s="108">
        <f t="shared" si="62"/>
        <v>0</v>
      </c>
      <c r="AS65" s="108">
        <f t="array" ref="AS65">_xlfn.IFS(S65=0,AL65,S65&lt;0,AL65/-S65,S65&gt;0,AL65/S65)</f>
        <v>0</v>
      </c>
      <c r="AT65" s="103">
        <f t="shared" si="63"/>
        <v>0</v>
      </c>
      <c r="AU65" s="103">
        <f t="shared" si="64"/>
        <v>0</v>
      </c>
      <c r="AV65" s="109"/>
      <c r="AW65" s="104">
        <f t="shared" si="65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4"/>
        <v>0</v>
      </c>
      <c r="F66" s="101">
        <v>0</v>
      </c>
      <c r="G66" s="101">
        <v>0</v>
      </c>
      <c r="H66" s="101">
        <v>0</v>
      </c>
      <c r="I66" s="101">
        <v>326.89</v>
      </c>
      <c r="J66" s="101">
        <f t="shared" si="45"/>
        <v>0</v>
      </c>
      <c r="K66" s="98" t="s">
        <v>142</v>
      </c>
      <c r="L66" s="98">
        <v>1</v>
      </c>
      <c r="M66" s="98">
        <v>2000</v>
      </c>
      <c r="N66" s="98">
        <v>0</v>
      </c>
      <c r="O66" s="101">
        <f t="shared" si="46"/>
        <v>0.14285714285714285</v>
      </c>
      <c r="P66" s="101">
        <f t="shared" si="47"/>
        <v>0</v>
      </c>
      <c r="Q66" s="102">
        <v>0</v>
      </c>
      <c r="R66" s="102">
        <v>0</v>
      </c>
      <c r="S66" s="101">
        <f t="shared" si="66"/>
        <v>0</v>
      </c>
      <c r="T66" s="102">
        <v>0</v>
      </c>
      <c r="U66" s="102">
        <v>0</v>
      </c>
      <c r="V66" s="101">
        <f t="shared" si="67"/>
        <v>0</v>
      </c>
      <c r="W66" s="102">
        <v>0</v>
      </c>
      <c r="X66" s="102">
        <v>0</v>
      </c>
      <c r="Y66" s="101">
        <f t="shared" si="68"/>
        <v>0</v>
      </c>
      <c r="Z66" s="101">
        <f t="shared" si="69"/>
        <v>0</v>
      </c>
      <c r="AA66" s="103">
        <f t="shared" si="70"/>
        <v>0</v>
      </c>
      <c r="AB66" s="101">
        <f t="shared" si="71"/>
        <v>0</v>
      </c>
      <c r="AC66" s="102">
        <v>0</v>
      </c>
      <c r="AD66" s="103">
        <f t="shared" si="72"/>
        <v>0</v>
      </c>
      <c r="AE66" s="102">
        <v>0</v>
      </c>
      <c r="AF66" s="102">
        <v>1417</v>
      </c>
      <c r="AG66" s="102"/>
      <c r="AH66" s="102"/>
      <c r="AI66" s="136">
        <f t="shared" si="73"/>
        <v>0</v>
      </c>
      <c r="AJ66" s="102">
        <v>0</v>
      </c>
      <c r="AK66" s="104">
        <f t="shared" si="56"/>
        <v>0</v>
      </c>
      <c r="AL66" s="105">
        <f t="shared" si="57"/>
        <v>-1417</v>
      </c>
      <c r="AM66" s="106"/>
      <c r="AN66" s="107">
        <f t="shared" si="58"/>
        <v>0</v>
      </c>
      <c r="AO66" s="108">
        <f t="shared" si="59"/>
        <v>326.89</v>
      </c>
      <c r="AP66" s="108">
        <f t="shared" si="60"/>
        <v>0</v>
      </c>
      <c r="AQ66" s="108">
        <f t="shared" si="61"/>
        <v>0</v>
      </c>
      <c r="AR66" s="108">
        <f t="shared" si="62"/>
        <v>0</v>
      </c>
      <c r="AS66" s="108">
        <f t="array" ref="AS66">_xlfn.IFS(S66=0,AL66,S66&lt;0,AL66/-S66,S66&gt;0,AL66/S66)</f>
        <v>-1417</v>
      </c>
      <c r="AT66" s="103">
        <f t="shared" si="63"/>
        <v>0</v>
      </c>
      <c r="AU66" s="103">
        <f t="shared" si="64"/>
        <v>-4.3347915200832086</v>
      </c>
      <c r="AV66" s="109"/>
      <c r="AW66" s="104">
        <f t="shared" si="65"/>
        <v>0</v>
      </c>
    </row>
    <row r="67" spans="1:49" outlineLevel="1">
      <c r="A67" s="98"/>
      <c r="B67" s="99"/>
      <c r="C67" s="99"/>
      <c r="D67" s="100"/>
      <c r="E67" s="101"/>
      <c r="F67" s="101"/>
      <c r="G67" s="101"/>
      <c r="H67" s="101"/>
      <c r="I67" s="101"/>
      <c r="J67" s="101"/>
      <c r="K67" s="98"/>
      <c r="L67" s="98"/>
      <c r="M67" s="98"/>
      <c r="N67" s="98"/>
      <c r="O67" s="101"/>
      <c r="P67" s="101"/>
      <c r="Q67" s="102"/>
      <c r="R67" s="102"/>
      <c r="S67" s="101"/>
      <c r="T67" s="101"/>
      <c r="U67" s="101"/>
      <c r="V67" s="101"/>
      <c r="W67" s="102"/>
      <c r="X67" s="102"/>
      <c r="Y67" s="101"/>
      <c r="Z67" s="101"/>
      <c r="AA67" s="103"/>
      <c r="AB67" s="101"/>
      <c r="AC67" s="102"/>
      <c r="AD67" s="103"/>
      <c r="AE67" s="102"/>
      <c r="AF67" s="102"/>
      <c r="AG67" s="102"/>
      <c r="AH67" s="102"/>
      <c r="AI67" s="136"/>
      <c r="AJ67" s="102"/>
      <c r="AK67" s="104"/>
      <c r="AL67" s="105"/>
      <c r="AM67" s="106"/>
      <c r="AN67" s="107"/>
      <c r="AO67" s="108"/>
      <c r="AP67" s="108"/>
      <c r="AQ67" s="108"/>
      <c r="AR67" s="108"/>
      <c r="AS67" s="108"/>
      <c r="AT67" s="103"/>
      <c r="AU67" s="103"/>
      <c r="AV67" s="109"/>
      <c r="AW67" s="104"/>
    </row>
    <row r="68" spans="1:49" s="155" customFormat="1" ht="15" customHeight="1">
      <c r="A68" s="147" t="s">
        <v>231</v>
      </c>
      <c r="B68" s="148"/>
      <c r="C68" s="149"/>
      <c r="D68" s="149"/>
      <c r="E68" s="149">
        <f>SUM(E60:E66)</f>
        <v>0</v>
      </c>
      <c r="F68" s="149">
        <f>SUM(F60:F66)</f>
        <v>0</v>
      </c>
      <c r="G68" s="149">
        <f>SUM(G60:G66)</f>
        <v>0</v>
      </c>
      <c r="H68" s="149">
        <f>SUM(H60:H66)</f>
        <v>0</v>
      </c>
      <c r="I68" s="149"/>
      <c r="J68" s="149">
        <f>SUM(J60:J66)</f>
        <v>0</v>
      </c>
      <c r="K68" s="149"/>
      <c r="L68" s="149">
        <f>SUM(L60:L66)</f>
        <v>2</v>
      </c>
      <c r="M68" s="149"/>
      <c r="N68" s="149"/>
      <c r="O68" s="149"/>
      <c r="P68" s="149"/>
      <c r="Q68" s="149">
        <f t="shared" ref="Q68:AC68" si="74">SUM(Q60:Q66)</f>
        <v>0</v>
      </c>
      <c r="R68" s="149">
        <f t="shared" si="74"/>
        <v>0</v>
      </c>
      <c r="S68" s="149">
        <f t="shared" si="74"/>
        <v>0</v>
      </c>
      <c r="T68" s="149">
        <f t="shared" si="74"/>
        <v>0</v>
      </c>
      <c r="U68" s="149">
        <f t="shared" si="74"/>
        <v>0</v>
      </c>
      <c r="V68" s="149">
        <f t="shared" si="74"/>
        <v>0</v>
      </c>
      <c r="W68" s="149">
        <f t="shared" si="74"/>
        <v>0</v>
      </c>
      <c r="X68" s="149">
        <f t="shared" si="74"/>
        <v>0</v>
      </c>
      <c r="Y68" s="149">
        <f t="shared" si="74"/>
        <v>0</v>
      </c>
      <c r="Z68" s="149">
        <f t="shared" si="74"/>
        <v>0</v>
      </c>
      <c r="AA68" s="150">
        <f t="shared" si="74"/>
        <v>0</v>
      </c>
      <c r="AB68" s="151">
        <f t="shared" si="74"/>
        <v>0</v>
      </c>
      <c r="AC68" s="149">
        <f t="shared" si="74"/>
        <v>0</v>
      </c>
      <c r="AD68" s="150" t="e">
        <f>AC68/Y68</f>
        <v>#DIV/0!</v>
      </c>
      <c r="AE68" s="149">
        <f t="shared" ref="AE68:AL68" si="75">SUM(AE60:AE66)</f>
        <v>0</v>
      </c>
      <c r="AF68" s="149">
        <f t="shared" si="75"/>
        <v>3920</v>
      </c>
      <c r="AG68" s="149">
        <f t="shared" si="75"/>
        <v>0</v>
      </c>
      <c r="AH68" s="149">
        <f t="shared" si="75"/>
        <v>0</v>
      </c>
      <c r="AI68" s="152">
        <f t="shared" si="75"/>
        <v>0</v>
      </c>
      <c r="AJ68" s="149">
        <f t="shared" si="75"/>
        <v>0</v>
      </c>
      <c r="AK68" s="149">
        <f t="shared" si="75"/>
        <v>0</v>
      </c>
      <c r="AL68" s="149">
        <f t="shared" si="75"/>
        <v>-3920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0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552"/>
      <c r="AG69" s="552"/>
      <c r="AH69" s="264"/>
      <c r="AI69" s="166"/>
      <c r="AJ69" s="162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6">E58+E68</f>
        <v>3041</v>
      </c>
      <c r="F70" s="172">
        <f t="shared" si="76"/>
        <v>720</v>
      </c>
      <c r="G70" s="172">
        <f t="shared" si="76"/>
        <v>140</v>
      </c>
      <c r="H70" s="172">
        <f t="shared" si="76"/>
        <v>2181</v>
      </c>
      <c r="I70" s="172">
        <f t="shared" si="76"/>
        <v>0</v>
      </c>
      <c r="J70" s="172">
        <f t="shared" si="76"/>
        <v>405757.14999999997</v>
      </c>
      <c r="K70" s="172">
        <f t="shared" si="76"/>
        <v>0</v>
      </c>
      <c r="L70" s="172">
        <f t="shared" si="76"/>
        <v>835</v>
      </c>
      <c r="M70" s="172">
        <f t="shared" si="76"/>
        <v>0</v>
      </c>
      <c r="N70" s="172">
        <f t="shared" si="76"/>
        <v>0</v>
      </c>
      <c r="O70" s="172">
        <f t="shared" si="76"/>
        <v>0</v>
      </c>
      <c r="P70" s="172">
        <f t="shared" si="76"/>
        <v>0</v>
      </c>
      <c r="Q70" s="172">
        <f t="shared" si="76"/>
        <v>382</v>
      </c>
      <c r="R70" s="172">
        <f t="shared" si="76"/>
        <v>-8</v>
      </c>
      <c r="S70" s="172">
        <f t="shared" si="76"/>
        <v>374</v>
      </c>
      <c r="T70" s="172">
        <f t="shared" si="76"/>
        <v>300005.61999999994</v>
      </c>
      <c r="U70" s="172">
        <f t="shared" si="76"/>
        <v>-6272.41</v>
      </c>
      <c r="V70" s="172">
        <f t="shared" si="76"/>
        <v>293733.20999999996</v>
      </c>
      <c r="W70" s="172">
        <f t="shared" si="76"/>
        <v>466843.39</v>
      </c>
      <c r="X70" s="172">
        <f t="shared" si="76"/>
        <v>-9947.9500000000007</v>
      </c>
      <c r="Y70" s="172">
        <f t="shared" si="76"/>
        <v>456895.43999999994</v>
      </c>
      <c r="Z70" s="172">
        <f t="shared" si="76"/>
        <v>637837.51000000013</v>
      </c>
      <c r="AA70" s="173">
        <f t="shared" si="76"/>
        <v>0.99999999999999978</v>
      </c>
      <c r="AB70" s="174">
        <f t="shared" si="76"/>
        <v>49184.919999999991</v>
      </c>
      <c r="AC70" s="172">
        <f t="shared" si="76"/>
        <v>172521.43999999994</v>
      </c>
      <c r="AD70" s="173">
        <f>AC70/Y70</f>
        <v>0.37759501386137706</v>
      </c>
      <c r="AE70" s="174">
        <f>AE58+AE68</f>
        <v>46676.690000000031</v>
      </c>
      <c r="AF70" s="175">
        <f>AF58+AF68</f>
        <v>55356</v>
      </c>
      <c r="AG70" s="175">
        <f>AG58+AG68</f>
        <v>14284</v>
      </c>
      <c r="AH70" s="175">
        <f>AH58+AH68</f>
        <v>0</v>
      </c>
      <c r="AI70" s="176">
        <v>2108.0300000000002</v>
      </c>
      <c r="AJ70" s="174">
        <f>AJ58+AJ68</f>
        <v>30</v>
      </c>
      <c r="AK70" s="172">
        <f>AK58+AK68</f>
        <v>2937.3320999999996</v>
      </c>
      <c r="AL70" s="172">
        <f>AL58+AL68</f>
        <v>113797.02789999997</v>
      </c>
      <c r="AM70" s="172"/>
      <c r="AN70" s="172"/>
      <c r="AO70" s="172"/>
      <c r="AP70" s="172"/>
      <c r="AQ70" s="172"/>
      <c r="AR70" s="172">
        <f>(AF70+AG70)/Q70</f>
        <v>182.30366492146598</v>
      </c>
      <c r="AS70" s="172"/>
      <c r="AT70" s="172"/>
      <c r="AU70" s="172"/>
      <c r="AV70" s="177"/>
      <c r="AW70" s="172">
        <f>AW58+AW68</f>
        <v>487330.60442249029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552"/>
      <c r="AG71" s="552"/>
      <c r="AH71" s="264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9">
    <mergeCell ref="AN1:AU1"/>
    <mergeCell ref="AF59:AG59"/>
    <mergeCell ref="AF69:AG69"/>
    <mergeCell ref="AF71:AG71"/>
    <mergeCell ref="F1:H1"/>
    <mergeCell ref="L1:N1"/>
    <mergeCell ref="Q1:R1"/>
    <mergeCell ref="T1:U1"/>
    <mergeCell ref="AF1:AG1"/>
  </mergeCells>
  <conditionalFormatting sqref="K59:K67 K3:K57">
    <cfRule type="cellIs" dxfId="53" priority="7" operator="greaterThan">
      <formula>120</formula>
    </cfRule>
  </conditionalFormatting>
  <conditionalFormatting sqref="AA69 AA71:AA1048576">
    <cfRule type="cellIs" dxfId="52" priority="8" operator="greaterThan">
      <formula>0.23</formula>
    </cfRule>
  </conditionalFormatting>
  <conditionalFormatting sqref="AA1">
    <cfRule type="cellIs" dxfId="51" priority="5" operator="greaterThan">
      <formula>0.23</formula>
    </cfRule>
  </conditionalFormatting>
  <conditionalFormatting sqref="Y59:AA59 Y67:AA67 Y3:AA57">
    <cfRule type="dataBar" priority="29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{A6FE9B40-4EF7-4885-8BEB-F8076A37C7DD}</x14:id>
        </ext>
      </extLst>
    </cfRule>
  </conditionalFormatting>
  <conditionalFormatting sqref="AS59:AS67 AS3:AS56">
    <cfRule type="dataBar" priority="29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{35B35C74-1502-453E-B898-F38C8972860E}</x14:id>
        </ext>
      </extLst>
    </cfRule>
  </conditionalFormatting>
  <conditionalFormatting sqref="AT59:AU67 AT3:AU56">
    <cfRule type="dataBar" priority="29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{2BB04023-C57F-48FA-BF3C-A0411AFB251F}</x14:id>
        </ext>
      </extLst>
    </cfRule>
  </conditionalFormatting>
  <conditionalFormatting sqref="AW59:AW67 AW3:AW57">
    <cfRule type="dataBar" priority="29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{019AE1BB-C20D-4273-928A-D0C64B531086}</x14:id>
        </ext>
      </extLst>
    </cfRule>
  </conditionalFormatting>
  <conditionalFormatting sqref="AA59 AA67 AA3:AA57">
    <cfRule type="dataBar" priority="29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{79957DEC-2C5C-459E-B7AC-FE2360491996}</x14:id>
        </ext>
      </extLst>
    </cfRule>
  </conditionalFormatting>
  <conditionalFormatting sqref="AL59:AL67 AL3:AL57">
    <cfRule type="dataBar" priority="29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{FE1A45C6-AD71-425A-AC5E-DE09B2C6FEA1}</x14:id>
        </ext>
      </extLst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{B7F8DEBF-683F-458D-AEB7-9EA771EFD5A9}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{79E3C030-1D2D-4988-9756-438CF68CD793}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FE9B40-4EF7-4885-8BEB-F8076A37C7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 Y67:AA67 Y3:AA57</xm:sqref>
        </x14:conditionalFormatting>
        <x14:conditionalFormatting xmlns:xm="http://schemas.microsoft.com/office/excel/2006/main">
          <x14:cfRule type="dataBar" id="{35B35C74-1502-453E-B898-F38C897286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AS59:AS67 AS3:AS56</xm:sqref>
        </x14:conditionalFormatting>
        <x14:conditionalFormatting xmlns:xm="http://schemas.microsoft.com/office/excel/2006/main">
          <x14:cfRule type="dataBar" id="{2BB04023-C57F-48FA-BF3C-A0411AFB25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AT59:AU67 AT3:AU56</xm:sqref>
        </x14:conditionalFormatting>
        <x14:conditionalFormatting xmlns:xm="http://schemas.microsoft.com/office/excel/2006/main">
          <x14:cfRule type="dataBar" id="{019AE1BB-C20D-4273-928A-D0C64B5310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AW59:AW67 AW3:AW57</xm:sqref>
        </x14:conditionalFormatting>
        <x14:conditionalFormatting xmlns:xm="http://schemas.microsoft.com/office/excel/2006/main">
          <x14:cfRule type="dataBar" id="{79957DEC-2C5C-459E-B7AC-FE23604919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 AA67 AA3:AA57</xm:sqref>
        </x14:conditionalFormatting>
        <x14:conditionalFormatting xmlns:xm="http://schemas.microsoft.com/office/excel/2006/main">
          <x14:cfRule type="dataBar" id="{FE1A45C6-AD71-425A-AC5E-DE09B2C6FE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AL59:AL67 AL3:AL57</xm:sqref>
        </x14:conditionalFormatting>
        <x14:conditionalFormatting xmlns:xm="http://schemas.microsoft.com/office/excel/2006/main">
          <x14:cfRule type="dataBar" id="{B7F8DEBF-683F-458D-AEB7-9EA771EFD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79E3C030-1D2D-4988-9756-438CF68CD7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9394-7AD0-484E-9A4E-EF8D258B8AF2}">
  <dimension ref="A1:AW105"/>
  <sheetViews>
    <sheetView zoomScale="70" zoomScaleNormal="70" workbookViewId="0">
      <pane xSplit="3" ySplit="2" topLeftCell="AE39" activePane="bottomRight" state="frozen"/>
      <selection pane="topRight" activeCell="D1" sqref="D1"/>
      <selection pane="bottomLeft" activeCell="A3" sqref="A3"/>
      <selection pane="bottomRight" activeCell="AK102" sqref="AK10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164</v>
      </c>
      <c r="B1" s="77"/>
      <c r="C1" s="76"/>
      <c r="D1" s="76"/>
      <c r="E1" s="78"/>
      <c r="F1" s="545" t="s">
        <v>47</v>
      </c>
      <c r="G1" s="545"/>
      <c r="H1" s="545"/>
      <c r="K1" s="231" t="s">
        <v>48</v>
      </c>
      <c r="L1" s="545" t="s">
        <v>49</v>
      </c>
      <c r="M1" s="545"/>
      <c r="N1" s="545"/>
      <c r="P1" s="80"/>
      <c r="Q1" s="546"/>
      <c r="R1" s="546"/>
      <c r="S1" s="216"/>
      <c r="T1" s="547"/>
      <c r="U1" s="548"/>
      <c r="V1" s="216"/>
      <c r="W1" s="546"/>
      <c r="X1" s="546"/>
      <c r="Y1" s="267"/>
      <c r="Z1" s="80"/>
      <c r="AA1" s="80"/>
      <c r="AB1" s="80"/>
      <c r="AC1" s="215"/>
      <c r="AD1" s="216"/>
      <c r="AE1" s="215"/>
      <c r="AF1" s="549"/>
      <c r="AG1" s="549"/>
      <c r="AH1" s="232"/>
      <c r="AI1" s="81" t="s">
        <v>50</v>
      </c>
      <c r="AJ1" s="215"/>
      <c r="AM1" s="82"/>
      <c r="AN1" s="542" t="s">
        <v>51</v>
      </c>
      <c r="AO1" s="543"/>
      <c r="AP1" s="543"/>
      <c r="AQ1" s="543"/>
      <c r="AR1" s="543"/>
      <c r="AS1" s="543"/>
      <c r="AT1" s="543"/>
      <c r="AU1" s="544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165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216</v>
      </c>
      <c r="M2" s="87" t="s">
        <v>64</v>
      </c>
      <c r="N2" s="87" t="s">
        <v>206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'Юнит 9'!E3</f>
        <v>396</v>
      </c>
      <c r="F3" s="101">
        <f>'Юнит 9'!F3</f>
        <v>58</v>
      </c>
      <c r="G3" s="101">
        <f>'Юнит 9'!G3</f>
        <v>15</v>
      </c>
      <c r="H3" s="101">
        <f>'Юнит 9'!H3</f>
        <v>323</v>
      </c>
      <c r="I3" s="101">
        <v>142.97999999999999</v>
      </c>
      <c r="J3" s="101">
        <f t="shared" ref="J3:J29" si="0">E3*I3</f>
        <v>56620.079999999994</v>
      </c>
      <c r="K3" s="98">
        <f>'Юнит 9'!K3</f>
        <v>37</v>
      </c>
      <c r="L3" s="98">
        <f>'Юнит 6'!L3+'Юнит 7'!L3+'Юнит 8'!L3+'Юнит 9'!L3</f>
        <v>343</v>
      </c>
      <c r="M3" s="98">
        <v>1282</v>
      </c>
      <c r="N3" s="98">
        <v>64</v>
      </c>
      <c r="O3" s="189">
        <f>L3/28</f>
        <v>12.25</v>
      </c>
      <c r="P3" s="101">
        <f>S3/28</f>
        <v>7.2857142857142856</v>
      </c>
      <c r="Q3" s="98">
        <f>'Юнит 6'!Q3+'Юнит 7'!Q3+'Юнит 8'!Q3+'Юнит 9'!Q3</f>
        <v>209</v>
      </c>
      <c r="R3" s="98">
        <f>'Юнит 6'!R3+'Юнит 7'!R3+'Юнит 8'!R3+'Юнит 9'!R3</f>
        <v>-5</v>
      </c>
      <c r="S3" s="101">
        <f>Q3+R3</f>
        <v>204</v>
      </c>
      <c r="T3" s="98">
        <f>'Юнит 6'!T3+'Юнит 7'!T3+'Юнит 8'!T3+'Юнит 9'!T3</f>
        <v>167395.38</v>
      </c>
      <c r="U3" s="98">
        <f>'Юнит 6'!U3+'Юнит 7'!U3+'Юнит 8'!U3+'Юнит 9'!U3</f>
        <v>-3911</v>
      </c>
      <c r="V3" s="101">
        <f>T3+U3</f>
        <v>163484.38</v>
      </c>
      <c r="W3" s="98">
        <f>'Юнит 6'!W3+'Юнит 7'!W3+'Юнит 8'!W3+'Юнит 9'!W3</f>
        <v>265255.3</v>
      </c>
      <c r="X3" s="98">
        <f>'Юнит 6'!X3+'Юнит 7'!X3+'Юнит 8'!X3+'Юнит 9'!X3</f>
        <v>-6314</v>
      </c>
      <c r="Y3" s="269">
        <f t="shared" ref="Y3:Y6" si="1">W3+X3</f>
        <v>258941.3</v>
      </c>
      <c r="Z3" s="101">
        <f>L3*M3*N3/100</f>
        <v>281424.64000000001</v>
      </c>
      <c r="AA3" s="103">
        <f t="shared" ref="AA3:AA23" si="2">Y3/$Y$102</f>
        <v>0.22049631825195987</v>
      </c>
      <c r="AB3" s="101">
        <f>S3*I3</f>
        <v>29167.919999999998</v>
      </c>
      <c r="AC3" s="98">
        <f>'Юнит 6'!AC3+'Юнит 7'!AC3+'Юнит 8'!AC3+'Юнит 9'!AC3</f>
        <v>95497.94</v>
      </c>
      <c r="AD3" s="103">
        <f t="shared" ref="AD3:AD15" si="3">IF(Y3=0,0,AC3/Y3)</f>
        <v>0.36880150057175121</v>
      </c>
      <c r="AE3" s="98">
        <f>'Юнит 6'!AE3+'Юнит 7'!AE3+'Юнит 8'!AE3+'Юнит 9'!AE3</f>
        <v>23710.3</v>
      </c>
      <c r="AF3" s="98">
        <f>'Юнит 6'!AF3+'Юнит 7'!AF3+'Юнит 8'!AF3+'Юнит 9'!AF3</f>
        <v>13000</v>
      </c>
      <c r="AG3" s="98">
        <f>'Юнит 6'!AG3+'Юнит 7'!AG3+'Юнит 8'!AG3+'Юнит 9'!AG3</f>
        <v>24000</v>
      </c>
      <c r="AH3" s="98">
        <f>'Юнит 6'!AH3+'Юнит 7'!AH3+'Юнит 8'!AH3+'Юнит 9'!AH3</f>
        <v>0</v>
      </c>
      <c r="AI3" s="98">
        <f>'Юнит 6'!AI3+'Юнит 7'!AI3+'Юнит 8'!AI3+'Юнит 9'!AI3</f>
        <v>809.60740737729679</v>
      </c>
      <c r="AJ3" s="98">
        <f>'Юнит 6'!AJ3+'Юнит 7'!AJ3+'Юнит 8'!AJ3+'Юнит 9'!AJ3</f>
        <v>0</v>
      </c>
      <c r="AK3" s="253">
        <f>Y3*$AK$45/$Y$45</f>
        <v>1672.8835169457941</v>
      </c>
      <c r="AL3" s="105">
        <f>Y3-AB3-AC3-AE3-AF3-AG3-AH3-AI3-AK3-AJ3</f>
        <v>71082.64907567692</v>
      </c>
      <c r="AM3" s="106"/>
      <c r="AN3" s="107">
        <f t="shared" ref="AN3:AN15" si="4">IF(S3=0,0,Y3/S3)</f>
        <v>1269.3200980392157</v>
      </c>
      <c r="AO3" s="108">
        <f t="shared" ref="AO3:AO15" si="5">I3</f>
        <v>142.97999999999999</v>
      </c>
      <c r="AP3" s="108">
        <f t="shared" ref="AP3:AP15" si="6">IF(S3=0,0,AC3/S3)</f>
        <v>468.1271568627451</v>
      </c>
      <c r="AQ3" s="108">
        <f>IF(Q3=0,AE3/1,AE3/Q3)</f>
        <v>113.44641148325358</v>
      </c>
      <c r="AR3" s="108">
        <f>IF(Q3=0,0,(AF3+AG3)/Q3)</f>
        <v>177.03349282296651</v>
      </c>
      <c r="AS3" s="108">
        <f>_xlfn.IFS(S3=0,AL3,S3&lt;0,AL3/-S3,S3&gt;0,AL3/S3)</f>
        <v>348.44435821410252</v>
      </c>
      <c r="AT3" s="103">
        <f t="shared" ref="AT3" si="7">IF(AN3=0,0,AS3/AN3)</f>
        <v>0.27451259832122921</v>
      </c>
      <c r="AU3" s="103">
        <f t="shared" ref="AU3" si="8">IF(AO3=0,0,AS3/AO3)</f>
        <v>2.4370146748783226</v>
      </c>
      <c r="AV3" s="109"/>
      <c r="AW3" s="104">
        <f t="shared" ref="AW3:AW15" si="9">AS3*E3</f>
        <v>137983.9658527846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>'Юнит 9'!E4</f>
        <v>448</v>
      </c>
      <c r="F4" s="101">
        <f>'Юнит 9'!F4</f>
        <v>102</v>
      </c>
      <c r="G4" s="101">
        <f>'Юнит 9'!G4</f>
        <v>17</v>
      </c>
      <c r="H4" s="101">
        <f>'Юнит 9'!H4</f>
        <v>329</v>
      </c>
      <c r="I4" s="101">
        <v>123.09</v>
      </c>
      <c r="J4" s="101">
        <f t="shared" si="0"/>
        <v>55144.32</v>
      </c>
      <c r="K4" s="98">
        <f>'Юнит 9'!K4</f>
        <v>11</v>
      </c>
      <c r="L4" s="98">
        <f>'Юнит 6'!L4+'Юнит 7'!L4+'Юнит 8'!L4+'Юнит 9'!L4</f>
        <v>569</v>
      </c>
      <c r="M4" s="98">
        <v>986</v>
      </c>
      <c r="N4" s="98">
        <v>76</v>
      </c>
      <c r="O4" s="189">
        <f t="shared" ref="O4:O43" si="10">L4/28</f>
        <v>20.321428571428573</v>
      </c>
      <c r="P4" s="101">
        <f t="shared" ref="P4:P43" si="11">S4/28</f>
        <v>12.785714285714286</v>
      </c>
      <c r="Q4" s="98">
        <f>'Юнит 6'!Q4+'Юнит 7'!Q4+'Юнит 8'!Q4+'Юнит 9'!Q4</f>
        <v>362</v>
      </c>
      <c r="R4" s="98">
        <f>'Юнит 6'!R4+'Юнит 7'!R4+'Юнит 8'!R4+'Юнит 9'!R4</f>
        <v>-4</v>
      </c>
      <c r="S4" s="101">
        <f t="shared" ref="S4:S15" si="12">Q4+R4</f>
        <v>358</v>
      </c>
      <c r="T4" s="98">
        <f>'Юнит 6'!T4+'Юнит 7'!T4+'Юнит 8'!T4+'Юнит 9'!T4</f>
        <v>231165.93</v>
      </c>
      <c r="U4" s="98">
        <f>'Юнит 6'!U4+'Юнит 7'!U4+'Юнит 8'!U4+'Юнит 9'!U4</f>
        <v>-2750</v>
      </c>
      <c r="V4" s="101">
        <f t="shared" ref="V4:V6" si="13">T4+U4</f>
        <v>228415.93</v>
      </c>
      <c r="W4" s="98">
        <f>'Юнит 6'!W4+'Юнит 7'!W4+'Юнит 8'!W4+'Юнит 9'!W4</f>
        <v>351303.98000000004</v>
      </c>
      <c r="X4" s="98">
        <f>'Юнит 6'!X4+'Юнит 7'!X4+'Юнит 8'!X4+'Юнит 9'!X4</f>
        <v>-4208</v>
      </c>
      <c r="Y4" s="269">
        <f t="shared" si="1"/>
        <v>347095.98000000004</v>
      </c>
      <c r="Z4" s="101">
        <f t="shared" ref="Z4:Z15" si="14">L4*M4*N4/100</f>
        <v>426385.84</v>
      </c>
      <c r="AA4" s="103">
        <f t="shared" si="2"/>
        <v>0.29556268416840381</v>
      </c>
      <c r="AB4" s="101">
        <f t="shared" ref="AB4:AB15" si="15">S4*I4</f>
        <v>44066.22</v>
      </c>
      <c r="AC4" s="98">
        <f>'Юнит 6'!AC4+'Юнит 7'!AC4+'Юнит 8'!AC4+'Юнит 9'!AC4</f>
        <v>128780.79999999996</v>
      </c>
      <c r="AD4" s="103">
        <f t="shared" si="3"/>
        <v>0.37102359986998396</v>
      </c>
      <c r="AE4" s="98">
        <f>'Юнит 6'!AE4+'Юнит 7'!AE4+'Юнит 8'!AE4+'Юнит 9'!AE4</f>
        <v>32705.829999999994</v>
      </c>
      <c r="AF4" s="98">
        <f>'Юнит 6'!AF4+'Юнит 7'!AF4+'Юнит 8'!AF4+'Юнит 9'!AF4</f>
        <v>12000</v>
      </c>
      <c r="AG4" s="98">
        <f>'Юнит 6'!AG4+'Юнит 7'!AG4+'Юнит 8'!AG4+'Юнит 9'!AG4</f>
        <v>23539</v>
      </c>
      <c r="AH4" s="98">
        <f>'Юнит 6'!AH4+'Юнит 7'!AH4+'Юнит 8'!AH4+'Юнит 9'!AH4</f>
        <v>0</v>
      </c>
      <c r="AI4" s="98">
        <f>'Юнит 6'!AI4+'Юнит 7'!AI4+'Юнит 8'!AI4+'Юнит 9'!AI4</f>
        <v>526.02179018064817</v>
      </c>
      <c r="AJ4" s="98">
        <f>'Юнит 6'!AJ4+'Юнит 7'!AJ4+'Юнит 8'!AJ4+'Юнит 9'!AJ4</f>
        <v>0</v>
      </c>
      <c r="AK4" s="253">
        <f t="shared" ref="AK4:AK43" si="16">Y4*$AK$45/$Y$45</f>
        <v>2242.4045285172629</v>
      </c>
      <c r="AL4" s="105">
        <f t="shared" ref="AL4:AL6" si="17">Y4-AB4-AC4-AE4-AF4-AG4-AH4-AI4-AK4-AJ4</f>
        <v>103235.70368130216</v>
      </c>
      <c r="AM4" s="106"/>
      <c r="AN4" s="107">
        <f t="shared" si="4"/>
        <v>969.54184357541908</v>
      </c>
      <c r="AO4" s="108">
        <f t="shared" si="5"/>
        <v>123.09</v>
      </c>
      <c r="AP4" s="108">
        <f t="shared" si="6"/>
        <v>359.72290502793282</v>
      </c>
      <c r="AQ4" s="108">
        <f t="shared" ref="AQ4:AQ15" si="18">IF(Q4=0,AE4/1,AE4/Q4)</f>
        <v>90.347596685082863</v>
      </c>
      <c r="AR4" s="108">
        <f t="shared" ref="AR4:AR15" si="19">IF(Q4=0,0,(AF4+AG4)/Q4)</f>
        <v>98.174033149171265</v>
      </c>
      <c r="AS4" s="108">
        <f t="array" ref="AS4">_xlfn.IFS(S4=0,AL4,S4&lt;0,AL4/-S4,S4&gt;0,AL4/S4)</f>
        <v>288.36788737793898</v>
      </c>
      <c r="AT4" s="103">
        <f>IF(AN4=0,0,AS4/AN4)</f>
        <v>0.29742696438403621</v>
      </c>
      <c r="AU4" s="103">
        <f>IF(AO4=0,0,AS4/AO4)</f>
        <v>2.3427401688028189</v>
      </c>
      <c r="AV4" s="109"/>
      <c r="AW4" s="104">
        <f t="shared" si="9"/>
        <v>129188.81354531666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>'Юнит 9'!E5</f>
        <v>352</v>
      </c>
      <c r="F5" s="101">
        <f>'Юнит 9'!F5</f>
        <v>12</v>
      </c>
      <c r="G5" s="101">
        <f>'Юнит 9'!G5</f>
        <v>2</v>
      </c>
      <c r="H5" s="101">
        <f>'Юнит 9'!H5</f>
        <v>338</v>
      </c>
      <c r="I5" s="101">
        <v>123.09</v>
      </c>
      <c r="J5" s="101">
        <f t="shared" si="0"/>
        <v>43327.68</v>
      </c>
      <c r="K5" s="98">
        <f>'Юнит 9'!K5</f>
        <v>277</v>
      </c>
      <c r="L5" s="98">
        <f>'Юнит 6'!L5+'Юнит 7'!L5+'Юнит 8'!L5+'Юнит 9'!L5</f>
        <v>44</v>
      </c>
      <c r="M5" s="98">
        <v>1192</v>
      </c>
      <c r="N5" s="98">
        <v>64</v>
      </c>
      <c r="O5" s="189">
        <f t="shared" si="10"/>
        <v>1.5714285714285714</v>
      </c>
      <c r="P5" s="101">
        <f t="shared" si="11"/>
        <v>0.8214285714285714</v>
      </c>
      <c r="Q5" s="98">
        <f>'Юнит 6'!Q5+'Юнит 7'!Q5+'Юнит 8'!Q5+'Юнит 9'!Q5</f>
        <v>23</v>
      </c>
      <c r="R5" s="98">
        <f>'Юнит 6'!R5+'Юнит 7'!R5+'Юнит 8'!R5+'Юнит 9'!R5</f>
        <v>0</v>
      </c>
      <c r="S5" s="101">
        <f t="shared" si="12"/>
        <v>23</v>
      </c>
      <c r="T5" s="98">
        <f>'Юнит 6'!T5+'Юнит 7'!T5+'Юнит 8'!T5+'Юнит 9'!T5</f>
        <v>16811</v>
      </c>
      <c r="U5" s="98">
        <f>'Юнит 6'!U5+'Юнит 7'!U5+'Юнит 8'!U5+'Юнит 9'!U5</f>
        <v>0</v>
      </c>
      <c r="V5" s="101">
        <f t="shared" si="13"/>
        <v>16811</v>
      </c>
      <c r="W5" s="98">
        <f>'Юнит 6'!W5+'Юнит 7'!W5+'Юнит 8'!W5+'Юнит 9'!W5</f>
        <v>27172</v>
      </c>
      <c r="X5" s="98">
        <f>'Юнит 6'!X5+'Юнит 7'!X5+'Юнит 8'!X5+'Юнит 9'!X5</f>
        <v>0</v>
      </c>
      <c r="Y5" s="269">
        <f t="shared" si="1"/>
        <v>27172</v>
      </c>
      <c r="Z5" s="101">
        <f t="shared" si="14"/>
        <v>33566.720000000001</v>
      </c>
      <c r="AA5" s="103">
        <f t="shared" si="2"/>
        <v>2.3137776629461013E-2</v>
      </c>
      <c r="AB5" s="101">
        <f t="shared" si="15"/>
        <v>2831.07</v>
      </c>
      <c r="AC5" s="98">
        <f>'Юнит 6'!AC5+'Юнит 7'!AC5+'Юнит 8'!AC5+'Юнит 9'!AC5</f>
        <v>10102.690000000002</v>
      </c>
      <c r="AD5" s="103">
        <f t="shared" si="3"/>
        <v>0.37180516708376277</v>
      </c>
      <c r="AE5" s="98">
        <f>'Юнит 6'!AE5+'Юнит 7'!AE5+'Юнит 8'!AE5+'Юнит 9'!AE5</f>
        <v>2533.8599999999997</v>
      </c>
      <c r="AF5" s="98">
        <f>'Юнит 6'!AF5+'Юнит 7'!AF5+'Юнит 8'!AF5+'Юнит 9'!AF5</f>
        <v>2000</v>
      </c>
      <c r="AG5" s="98">
        <f>'Юнит 6'!AG5+'Юнит 7'!AG5+'Юнит 8'!AG5+'Юнит 9'!AG5</f>
        <v>4000</v>
      </c>
      <c r="AH5" s="98">
        <f>'Юнит 6'!AH5+'Юнит 7'!AH5+'Юнит 8'!AH5+'Юнит 9'!AH5</f>
        <v>0</v>
      </c>
      <c r="AI5" s="98">
        <f>'Юнит 6'!AI5+'Юнит 7'!AI5+'Юнит 8'!AI5+'Юнит 9'!AI5</f>
        <v>913.23903307059959</v>
      </c>
      <c r="AJ5" s="98">
        <f>'Юнит 6'!AJ5+'Юнит 7'!AJ5+'Юнит 8'!AJ5+'Юнит 9'!AJ5</f>
        <v>0</v>
      </c>
      <c r="AK5" s="253">
        <f t="shared" si="16"/>
        <v>175.54399751005775</v>
      </c>
      <c r="AL5" s="105">
        <f t="shared" si="17"/>
        <v>4615.59696941934</v>
      </c>
      <c r="AM5" s="106"/>
      <c r="AN5" s="107">
        <f t="shared" si="4"/>
        <v>1181.391304347826</v>
      </c>
      <c r="AO5" s="108">
        <f t="shared" si="5"/>
        <v>123.09</v>
      </c>
      <c r="AP5" s="108">
        <f t="shared" si="6"/>
        <v>439.2473913043479</v>
      </c>
      <c r="AQ5" s="108">
        <f t="shared" si="18"/>
        <v>110.16782608695651</v>
      </c>
      <c r="AR5" s="108">
        <f t="shared" si="19"/>
        <v>260.86956521739131</v>
      </c>
      <c r="AS5" s="108">
        <f t="array" ref="AS5">_xlfn.IFS(S5=0,AL5,S5&lt;0,AL5/-S5,S5&gt;0,AL5/S5)</f>
        <v>200.6781291051887</v>
      </c>
      <c r="AT5" s="103">
        <f>IF(AN5=0,0,AS5/AN5)</f>
        <v>0.16986592703589506</v>
      </c>
      <c r="AU5" s="103">
        <f>IF(AO5=0,0,AS5/AO5)</f>
        <v>1.630336575718488</v>
      </c>
      <c r="AV5" s="109"/>
      <c r="AW5" s="104">
        <f t="shared" si="9"/>
        <v>70638.701445026425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>'Юнит 9'!E6</f>
        <v>277</v>
      </c>
      <c r="F6" s="101">
        <f>'Юнит 9'!F6</f>
        <v>40</v>
      </c>
      <c r="G6" s="101">
        <f>'Юнит 9'!G6</f>
        <v>4</v>
      </c>
      <c r="H6" s="101">
        <f>'Юнит 9'!H6</f>
        <v>233</v>
      </c>
      <c r="I6" s="101">
        <v>123.09</v>
      </c>
      <c r="J6" s="101">
        <f t="shared" si="0"/>
        <v>34095.93</v>
      </c>
      <c r="K6" s="98">
        <f>'Юнит 9'!K6</f>
        <v>80</v>
      </c>
      <c r="L6" s="98">
        <f>'Юнит 6'!L6+'Юнит 7'!L6+'Юнит 8'!L6+'Юнит 9'!L6</f>
        <v>128</v>
      </c>
      <c r="M6" s="98">
        <v>1213</v>
      </c>
      <c r="N6" s="98">
        <v>77</v>
      </c>
      <c r="O6" s="189">
        <f t="shared" si="10"/>
        <v>4.5714285714285712</v>
      </c>
      <c r="P6" s="101">
        <f t="shared" si="11"/>
        <v>2.5</v>
      </c>
      <c r="Q6" s="98">
        <f>'Юнит 6'!Q6+'Юнит 7'!Q6+'Юнит 8'!Q6+'Юнит 9'!Q6</f>
        <v>72</v>
      </c>
      <c r="R6" s="98">
        <f>'Юнит 6'!R6+'Юнит 7'!R6+'Юнит 8'!R6+'Юнит 9'!R6</f>
        <v>-2</v>
      </c>
      <c r="S6" s="101">
        <f t="shared" si="12"/>
        <v>70</v>
      </c>
      <c r="T6" s="98">
        <f>'Юнит 6'!T6+'Юнит 7'!T6+'Юнит 8'!T6+'Юнит 9'!T6</f>
        <v>54418.89</v>
      </c>
      <c r="U6" s="98">
        <f>'Юнит 6'!U6+'Юнит 7'!U6+'Юнит 8'!U6+'Юнит 9'!U6</f>
        <v>-1494</v>
      </c>
      <c r="V6" s="101">
        <f t="shared" si="13"/>
        <v>52924.89</v>
      </c>
      <c r="W6" s="98">
        <f>'Юнит 6'!W6+'Юнит 7'!W6+'Юнит 8'!W6+'Юнит 9'!W6</f>
        <v>86845.43</v>
      </c>
      <c r="X6" s="98">
        <f>'Юнит 6'!X6+'Юнит 7'!X6+'Юнит 8'!X6+'Юнит 9'!X6</f>
        <v>-2414</v>
      </c>
      <c r="Y6" s="269">
        <f t="shared" si="1"/>
        <v>84431.43</v>
      </c>
      <c r="Z6" s="101">
        <f t="shared" si="14"/>
        <v>119553.28</v>
      </c>
      <c r="AA6" s="103">
        <f t="shared" si="2"/>
        <v>7.1895906368540166E-2</v>
      </c>
      <c r="AB6" s="101">
        <f t="shared" si="15"/>
        <v>8616.3000000000011</v>
      </c>
      <c r="AC6" s="98">
        <f>'Юнит 6'!AC6+'Юнит 7'!AC6+'Юнит 8'!AC6+'Юнит 9'!AC6</f>
        <v>31162.599999999991</v>
      </c>
      <c r="AD6" s="103">
        <f t="shared" si="3"/>
        <v>0.36908767268302806</v>
      </c>
      <c r="AE6" s="98">
        <f>'Юнит 6'!AE6+'Юнит 7'!AE6+'Юнит 8'!AE6+'Юнит 9'!AE6</f>
        <v>5819.42</v>
      </c>
      <c r="AF6" s="98">
        <f>'Юнит 6'!AF6+'Юнит 7'!AF6+'Юнит 8'!AF6+'Юнит 9'!AF6</f>
        <v>4588</v>
      </c>
      <c r="AG6" s="98">
        <f>'Юнит 6'!AG6+'Юнит 7'!AG6+'Юнит 8'!AG6+'Юнит 9'!AG6</f>
        <v>12000</v>
      </c>
      <c r="AH6" s="98">
        <f>'Юнит 6'!AH6+'Юнит 7'!AH6+'Юнит 8'!AH6+'Юнит 9'!AH6</f>
        <v>0</v>
      </c>
      <c r="AI6" s="98">
        <f>'Юнит 6'!AI6+'Юнит 7'!AI6+'Юнит 8'!AI6+'Юнит 9'!AI6</f>
        <v>728.86439792375859</v>
      </c>
      <c r="AJ6" s="98">
        <f>'Юнит 6'!AJ6+'Юнит 7'!AJ6+'Юнит 8'!AJ6+'Юнит 9'!AJ6</f>
        <v>0</v>
      </c>
      <c r="AK6" s="253">
        <f t="shared" si="16"/>
        <v>545.46705202747739</v>
      </c>
      <c r="AL6" s="105">
        <f t="shared" si="17"/>
        <v>20970.778550048763</v>
      </c>
      <c r="AM6" s="106"/>
      <c r="AN6" s="107">
        <f t="shared" si="4"/>
        <v>1206.1632857142856</v>
      </c>
      <c r="AO6" s="108">
        <f t="shared" si="5"/>
        <v>123.09</v>
      </c>
      <c r="AP6" s="108">
        <f t="shared" si="6"/>
        <v>445.17999999999989</v>
      </c>
      <c r="AQ6" s="108">
        <f t="shared" si="18"/>
        <v>80.825277777777785</v>
      </c>
      <c r="AR6" s="108">
        <f t="shared" si="19"/>
        <v>230.38888888888889</v>
      </c>
      <c r="AS6" s="108">
        <f t="array" ref="AS6">_xlfn.IFS(S6=0,AL6,S6&lt;0,AL6/-S6,S6&gt;0,AL6/S6)</f>
        <v>299.58255071498235</v>
      </c>
      <c r="AT6" s="103">
        <f t="shared" ref="AT6:AT15" si="20">IF(AN6=0,0,AS6/AN6)</f>
        <v>0.24837644642580098</v>
      </c>
      <c r="AU6" s="103">
        <f t="shared" ref="AU6:AU15" si="21">IF(AO6=0,0,AS6/AO6)</f>
        <v>2.4338496280362527</v>
      </c>
      <c r="AV6" s="109"/>
      <c r="AW6" s="104">
        <f t="shared" si="9"/>
        <v>82984.366548050108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>'Юнит 9'!E7</f>
        <v>229</v>
      </c>
      <c r="F7" s="101">
        <f>'Юнит 9'!F7</f>
        <v>19</v>
      </c>
      <c r="G7" s="101">
        <f>'Юнит 9'!G7</f>
        <v>4</v>
      </c>
      <c r="H7" s="101">
        <f>'Юнит 9'!H7</f>
        <v>206</v>
      </c>
      <c r="I7" s="101">
        <v>123.09</v>
      </c>
      <c r="J7" s="101">
        <f t="shared" si="0"/>
        <v>28187.61</v>
      </c>
      <c r="K7" s="98">
        <f>'Юнит 9'!K7</f>
        <v>94</v>
      </c>
      <c r="L7" s="98">
        <f>'Юнит 6'!L7+'Юнит 7'!L7+'Юнит 8'!L7+'Юнит 9'!L7</f>
        <v>109</v>
      </c>
      <c r="M7" s="98">
        <v>1170</v>
      </c>
      <c r="N7" s="98">
        <v>61</v>
      </c>
      <c r="O7" s="189">
        <f t="shared" si="10"/>
        <v>3.8928571428571428</v>
      </c>
      <c r="P7" s="101">
        <f t="shared" si="11"/>
        <v>1.9285714285714286</v>
      </c>
      <c r="Q7" s="98">
        <f>'Юнит 6'!Q7+'Юнит 7'!Q7+'Юнит 8'!Q7+'Юнит 9'!Q7</f>
        <v>54</v>
      </c>
      <c r="R7" s="98">
        <f>'Юнит 6'!R7+'Юнит 7'!R7+'Юнит 8'!R7+'Юнит 9'!R7</f>
        <v>0</v>
      </c>
      <c r="S7" s="101">
        <f t="shared" si="12"/>
        <v>54</v>
      </c>
      <c r="T7" s="98">
        <f>'Юнит 6'!T7+'Юнит 7'!T7+'Юнит 8'!T7+'Юнит 9'!T7</f>
        <v>39355.94</v>
      </c>
      <c r="U7" s="98">
        <f>'Юнит 6'!U7+'Юнит 7'!U7+'Юнит 8'!U7+'Юнит 9'!U7</f>
        <v>0</v>
      </c>
      <c r="V7" s="101">
        <f>T7+U7</f>
        <v>39355.94</v>
      </c>
      <c r="W7" s="98">
        <f>'Юнит 6'!W7+'Юнит 7'!W7+'Юнит 8'!W7+'Юнит 9'!W7</f>
        <v>62898.84</v>
      </c>
      <c r="X7" s="98">
        <f>'Юнит 6'!X7+'Юнит 7'!X7+'Юнит 8'!X7+'Юнит 9'!X7</f>
        <v>0</v>
      </c>
      <c r="Y7" s="269">
        <f>W7+X7</f>
        <v>62898.84</v>
      </c>
      <c r="Z7" s="101">
        <f t="shared" si="14"/>
        <v>77793.3</v>
      </c>
      <c r="AA7" s="103">
        <f t="shared" si="2"/>
        <v>5.3560257256448092E-2</v>
      </c>
      <c r="AB7" s="101">
        <f t="shared" si="15"/>
        <v>6646.8600000000006</v>
      </c>
      <c r="AC7" s="98">
        <f>'Юнит 6'!AC7+'Юнит 7'!AC7+'Юнит 8'!AC7+'Юнит 9'!AC7</f>
        <v>23117.710000000006</v>
      </c>
      <c r="AD7" s="103">
        <f t="shared" si="3"/>
        <v>0.36753793869648482</v>
      </c>
      <c r="AE7" s="98">
        <f>'Юнит 6'!AE7+'Юнит 7'!AE7+'Юнит 8'!AE7+'Юнит 9'!AE7</f>
        <v>7027.26</v>
      </c>
      <c r="AF7" s="98">
        <f>'Юнит 6'!AF7+'Юнит 7'!AF7+'Юнит 8'!AF7+'Юнит 9'!AF7</f>
        <v>2906</v>
      </c>
      <c r="AG7" s="98">
        <f>'Юнит 6'!AG7+'Юнит 7'!AG7+'Юнит 8'!AG7+'Юнит 9'!AG7</f>
        <v>12000</v>
      </c>
      <c r="AH7" s="98">
        <f>'Юнит 6'!AH7+'Юнит 7'!AH7+'Юнит 8'!AH7+'Юнит 9'!AH7</f>
        <v>0</v>
      </c>
      <c r="AI7" s="98">
        <f>'Юнит 6'!AI7+'Юнит 7'!AI7+'Юнит 8'!AI7+'Юнит 9'!AI7</f>
        <v>594.43739638174418</v>
      </c>
      <c r="AJ7" s="98">
        <f>'Юнит 6'!AJ7+'Юнит 7'!AJ7+'Юнит 8'!AJ7+'Юнит 9'!AJ7</f>
        <v>0</v>
      </c>
      <c r="AK7" s="253">
        <f t="shared" si="16"/>
        <v>406.35631577894605</v>
      </c>
      <c r="AL7" s="105">
        <f>Y7-AB7-AC7-AE7-AF7-AG7-AH7-AI7-AK7-AJ7</f>
        <v>10200.216287839297</v>
      </c>
      <c r="AM7" s="106"/>
      <c r="AN7" s="107">
        <f t="shared" si="4"/>
        <v>1164.7933333333333</v>
      </c>
      <c r="AO7" s="108">
        <f t="shared" si="5"/>
        <v>123.09</v>
      </c>
      <c r="AP7" s="108">
        <f t="shared" si="6"/>
        <v>428.10574074074088</v>
      </c>
      <c r="AQ7" s="108">
        <f t="shared" si="18"/>
        <v>130.13444444444445</v>
      </c>
      <c r="AR7" s="108">
        <f t="shared" si="19"/>
        <v>276.03703703703701</v>
      </c>
      <c r="AS7" s="108">
        <f t="array" ref="AS7">_xlfn.IFS(S7=0,AL7,S7&lt;0,AL7/-S7,S7&gt;0,AL7/S7)</f>
        <v>188.89289421924624</v>
      </c>
      <c r="AT7" s="103">
        <f t="shared" si="20"/>
        <v>0.1621685914690843</v>
      </c>
      <c r="AU7" s="103">
        <f t="shared" si="21"/>
        <v>1.5345917151616397</v>
      </c>
      <c r="AV7" s="109"/>
      <c r="AW7" s="104">
        <f t="shared" si="9"/>
        <v>43256.472776207389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>'Юнит 9'!E8</f>
        <v>274</v>
      </c>
      <c r="F8" s="101">
        <f>'Юнит 9'!F8</f>
        <v>34</v>
      </c>
      <c r="G8" s="101">
        <f>'Юнит 9'!G8</f>
        <v>4</v>
      </c>
      <c r="H8" s="101">
        <f>'Юнит 9'!H8</f>
        <v>236</v>
      </c>
      <c r="I8" s="101">
        <v>123.09</v>
      </c>
      <c r="J8" s="101">
        <f t="shared" si="0"/>
        <v>33726.660000000003</v>
      </c>
      <c r="K8" s="98">
        <f>'Юнит 9'!K8</f>
        <v>31</v>
      </c>
      <c r="L8" s="98">
        <f>'Юнит 6'!L8+'Юнит 7'!L8+'Юнит 8'!L8+'Юнит 9'!L8</f>
        <v>171</v>
      </c>
      <c r="M8" s="98">
        <v>1188</v>
      </c>
      <c r="N8" s="98">
        <v>77</v>
      </c>
      <c r="O8" s="189">
        <f t="shared" si="10"/>
        <v>6.1071428571428568</v>
      </c>
      <c r="P8" s="101">
        <f t="shared" si="11"/>
        <v>4.25</v>
      </c>
      <c r="Q8" s="98">
        <f>'Юнит 6'!Q8+'Юнит 7'!Q8+'Юнит 8'!Q8+'Юнит 9'!Q8</f>
        <v>121</v>
      </c>
      <c r="R8" s="98">
        <f>'Юнит 6'!R8+'Юнит 7'!R8+'Юнит 8'!R8+'Юнит 9'!R8</f>
        <v>-2</v>
      </c>
      <c r="S8" s="101">
        <f t="shared" si="12"/>
        <v>119</v>
      </c>
      <c r="T8" s="98">
        <f>'Юнит 6'!T8+'Юнит 7'!T8+'Юнит 8'!T8+'Юнит 9'!T8</f>
        <v>91149.39</v>
      </c>
      <c r="U8" s="98">
        <f>'Юнит 6'!U8+'Юнит 7'!U8+'Юнит 8'!U8+'Юнит 9'!U8</f>
        <v>-1439</v>
      </c>
      <c r="V8" s="101">
        <f t="shared" ref="V8:V15" si="22">T8+U8</f>
        <v>89710.39</v>
      </c>
      <c r="W8" s="98">
        <f>'Юнит 6'!W8+'Юнит 7'!W8+'Юнит 8'!W8+'Юнит 9'!W8</f>
        <v>143114.47000000003</v>
      </c>
      <c r="X8" s="98">
        <f>'Юнит 6'!X8+'Юнит 7'!X8+'Юнит 8'!X8+'Юнит 9'!X8</f>
        <v>-2372</v>
      </c>
      <c r="Y8" s="269">
        <f t="shared" ref="Y8:Y15" si="23">W8+X8</f>
        <v>140742.47000000003</v>
      </c>
      <c r="Z8" s="101">
        <f t="shared" si="14"/>
        <v>156423.96</v>
      </c>
      <c r="AA8" s="103">
        <f t="shared" si="2"/>
        <v>0.11984645344982403</v>
      </c>
      <c r="AB8" s="101">
        <f t="shared" si="15"/>
        <v>14647.710000000001</v>
      </c>
      <c r="AC8" s="98">
        <f>'Юнит 6'!AC8+'Юнит 7'!AC8+'Юнит 8'!AC8+'Юнит 9'!AC8</f>
        <v>52074.120000000024</v>
      </c>
      <c r="AD8" s="103">
        <f t="shared" si="3"/>
        <v>0.36999578023605817</v>
      </c>
      <c r="AE8" s="98">
        <f>'Юнит 6'!AE8+'Юнит 7'!AE8+'Юнит 8'!AE8+'Юнит 9'!AE8</f>
        <v>10786.32</v>
      </c>
      <c r="AF8" s="98">
        <f>'Юнит 6'!AF8+'Юнит 7'!AF8+'Юнит 8'!AF8+'Юнит 9'!AF8</f>
        <v>7000</v>
      </c>
      <c r="AG8" s="98">
        <f>'Юнит 6'!AG8+'Юнит 7'!AG8+'Юнит 8'!AG8+'Юнит 9'!AG8</f>
        <v>15000</v>
      </c>
      <c r="AH8" s="98">
        <f>'Юнит 6'!AH8+'Юнит 7'!AH8+'Юнит 8'!AH8+'Юнит 9'!AH8</f>
        <v>0</v>
      </c>
      <c r="AI8" s="98">
        <f>'Юнит 6'!AI8+'Юнит 7'!AI8+'Юнит 8'!AI8+'Юнит 9'!AI8</f>
        <v>450.37414207513751</v>
      </c>
      <c r="AJ8" s="98">
        <f>'Юнит 6'!AJ8+'Юнит 7'!AJ8+'Юнит 8'!AJ8+'Юнит 9'!AJ8</f>
        <v>0</v>
      </c>
      <c r="AK8" s="253">
        <f t="shared" si="16"/>
        <v>909.26305767846986</v>
      </c>
      <c r="AL8" s="105">
        <f t="shared" ref="AL8:AL15" si="24">Y8-AB8-AC8-AE8-AF8-AG8-AH8-AI8-AK8-AJ8</f>
        <v>39874.682800246388</v>
      </c>
      <c r="AM8" s="106"/>
      <c r="AN8" s="107">
        <f t="shared" si="4"/>
        <v>1182.7098319327733</v>
      </c>
      <c r="AO8" s="108">
        <f t="shared" si="5"/>
        <v>123.09</v>
      </c>
      <c r="AP8" s="108">
        <f t="shared" si="6"/>
        <v>437.59764705882372</v>
      </c>
      <c r="AQ8" s="108">
        <f t="shared" si="18"/>
        <v>89.143140495867769</v>
      </c>
      <c r="AR8" s="108">
        <f t="shared" si="19"/>
        <v>181.81818181818181</v>
      </c>
      <c r="AS8" s="108">
        <f t="array" ref="AS8">_xlfn.IFS(S8=0,AL8,S8&lt;0,AL8/-S8,S8&gt;0,AL8/S8)</f>
        <v>335.08136806929735</v>
      </c>
      <c r="AT8" s="103">
        <f t="shared" si="20"/>
        <v>0.28331663356658709</v>
      </c>
      <c r="AU8" s="103">
        <f t="shared" si="21"/>
        <v>2.7222468768323775</v>
      </c>
      <c r="AV8" s="109"/>
      <c r="AW8" s="104">
        <f t="shared" si="9"/>
        <v>91812.29485098747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>'Юнит 9'!E9</f>
        <v>181</v>
      </c>
      <c r="F9" s="101">
        <f>'Юнит 9'!F9</f>
        <v>34</v>
      </c>
      <c r="G9" s="101">
        <f>'Юнит 9'!G9</f>
        <v>11</v>
      </c>
      <c r="H9" s="101">
        <f>'Юнит 9'!H9</f>
        <v>136</v>
      </c>
      <c r="I9" s="101">
        <v>169.89</v>
      </c>
      <c r="J9" s="101">
        <f t="shared" si="0"/>
        <v>30750.089999999997</v>
      </c>
      <c r="K9" s="98">
        <f>'Юнит 9'!K9</f>
        <v>53</v>
      </c>
      <c r="L9" s="98">
        <f>'Юнит 6'!L9+'Юнит 7'!L9+'Юнит 8'!L9+'Юнит 9'!L9</f>
        <v>152</v>
      </c>
      <c r="M9" s="98">
        <v>1242</v>
      </c>
      <c r="N9" s="98">
        <v>57</v>
      </c>
      <c r="O9" s="189">
        <f t="shared" si="10"/>
        <v>5.4285714285714288</v>
      </c>
      <c r="P9" s="101">
        <f t="shared" si="11"/>
        <v>2.6785714285714284</v>
      </c>
      <c r="Q9" s="98">
        <f>'Юнит 6'!Q9+'Юнит 7'!Q9+'Юнит 8'!Q9+'Юнит 9'!Q9</f>
        <v>75</v>
      </c>
      <c r="R9" s="98">
        <f>'Юнит 6'!R9+'Юнит 7'!R9+'Юнит 8'!R9+'Юнит 9'!R9</f>
        <v>0</v>
      </c>
      <c r="S9" s="101">
        <f t="shared" si="12"/>
        <v>75</v>
      </c>
      <c r="T9" s="98">
        <f>'Юнит 6'!T9+'Юнит 7'!T9+'Юнит 8'!T9+'Юнит 9'!T9</f>
        <v>58483.659999999996</v>
      </c>
      <c r="U9" s="98">
        <f>'Юнит 6'!U9+'Юнит 7'!U9+'Юнит 8'!U9+'Юнит 9'!U9</f>
        <v>0</v>
      </c>
      <c r="V9" s="101">
        <f t="shared" si="22"/>
        <v>58483.659999999996</v>
      </c>
      <c r="W9" s="98">
        <f>'Юнит 6'!W9+'Юнит 7'!W9+'Юнит 8'!W9+'Юнит 9'!W9</f>
        <v>91631.87</v>
      </c>
      <c r="X9" s="98">
        <f>'Юнит 6'!X9+'Юнит 7'!X9+'Юнит 8'!X9+'Юнит 9'!X9</f>
        <v>0</v>
      </c>
      <c r="Y9" s="269">
        <f t="shared" si="23"/>
        <v>91631.87</v>
      </c>
      <c r="Z9" s="101">
        <f t="shared" si="14"/>
        <v>107606.88</v>
      </c>
      <c r="AA9" s="103">
        <f t="shared" si="2"/>
        <v>7.8027297961129463E-2</v>
      </c>
      <c r="AB9" s="101">
        <f t="shared" si="15"/>
        <v>12741.749999999998</v>
      </c>
      <c r="AC9" s="98">
        <f>'Юнит 6'!AC9+'Юнит 7'!AC9+'Юнит 8'!AC9+'Юнит 9'!AC9</f>
        <v>33873.869999999995</v>
      </c>
      <c r="AD9" s="103">
        <f t="shared" si="3"/>
        <v>0.36967345531636531</v>
      </c>
      <c r="AE9" s="98">
        <f>'Юнит 6'!AE9+'Юнит 7'!AE9+'Юнит 8'!AE9+'Юнит 9'!AE9</f>
        <v>10132.740000000002</v>
      </c>
      <c r="AF9" s="98">
        <f>'Юнит 6'!AF9+'Юнит 7'!AF9+'Юнит 8'!AF9+'Юнит 9'!AF9</f>
        <v>3000</v>
      </c>
      <c r="AG9" s="98">
        <f>'Юнит 6'!AG9+'Юнит 7'!AG9+'Юнит 8'!AG9+'Юнит 9'!AG9</f>
        <v>4000</v>
      </c>
      <c r="AH9" s="98">
        <f>'Юнит 6'!AH9+'Юнит 7'!AH9+'Юнит 8'!AH9+'Юнит 9'!AH9</f>
        <v>0</v>
      </c>
      <c r="AI9" s="98">
        <f>'Юнит 6'!AI9+'Юнит 7'!AI9+'Юнит 8'!AI9+'Юнит 9'!AI9</f>
        <v>460.17482860829222</v>
      </c>
      <c r="AJ9" s="98">
        <f>'Юнит 6'!AJ9+'Юнит 7'!AJ9+'Юнит 8'!AJ9+'Юнит 9'!AJ9</f>
        <v>0</v>
      </c>
      <c r="AK9" s="253">
        <f t="shared" si="16"/>
        <v>591.98530690129303</v>
      </c>
      <c r="AL9" s="105">
        <f t="shared" si="24"/>
        <v>26831.34986449041</v>
      </c>
      <c r="AM9" s="106"/>
      <c r="AN9" s="107">
        <f t="shared" si="4"/>
        <v>1221.7582666666667</v>
      </c>
      <c r="AO9" s="108">
        <f t="shared" si="5"/>
        <v>169.89</v>
      </c>
      <c r="AP9" s="108">
        <f t="shared" si="6"/>
        <v>451.65159999999992</v>
      </c>
      <c r="AQ9" s="108">
        <f t="shared" si="18"/>
        <v>135.10320000000002</v>
      </c>
      <c r="AR9" s="108">
        <f t="shared" si="19"/>
        <v>93.333333333333329</v>
      </c>
      <c r="AS9" s="108">
        <f t="array" ref="AS9">_xlfn.IFS(S9=0,AL9,S9&lt;0,AL9/-S9,S9&gt;0,AL9/S9)</f>
        <v>357.75133152653882</v>
      </c>
      <c r="AT9" s="103">
        <f t="shared" si="20"/>
        <v>0.29281678813812717</v>
      </c>
      <c r="AU9" s="103">
        <f t="shared" si="21"/>
        <v>2.1057821621433801</v>
      </c>
      <c r="AV9" s="109"/>
      <c r="AW9" s="104">
        <f t="shared" si="9"/>
        <v>64752.991006303528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>'Юнит 9'!E10</f>
        <v>26</v>
      </c>
      <c r="F10" s="101">
        <f>'Юнит 9'!F10</f>
        <v>0</v>
      </c>
      <c r="G10" s="101">
        <f>'Юнит 9'!G10</f>
        <v>1</v>
      </c>
      <c r="H10" s="101">
        <f>'Юнит 9'!H10</f>
        <v>25</v>
      </c>
      <c r="I10" s="101">
        <v>169.89</v>
      </c>
      <c r="J10" s="101">
        <f t="shared" si="0"/>
        <v>4417.1399999999994</v>
      </c>
      <c r="K10" s="98">
        <f>'Юнит 9'!K10</f>
        <v>61</v>
      </c>
      <c r="L10" s="98">
        <f>'Юнит 6'!L10+'Юнит 7'!L10+'Юнит 8'!L10+'Юнит 9'!L10</f>
        <v>25</v>
      </c>
      <c r="M10" s="98">
        <v>1239</v>
      </c>
      <c r="N10" s="98">
        <v>58</v>
      </c>
      <c r="O10" s="189">
        <f t="shared" si="10"/>
        <v>0.8928571428571429</v>
      </c>
      <c r="P10" s="101">
        <f t="shared" si="11"/>
        <v>0.5</v>
      </c>
      <c r="Q10" s="98">
        <f>'Юнит 6'!Q10+'Юнит 7'!Q10+'Юнит 8'!Q10+'Юнит 9'!Q10</f>
        <v>14</v>
      </c>
      <c r="R10" s="98">
        <f>'Юнит 6'!R10+'Юнит 7'!R10+'Юнит 8'!R10+'Юнит 9'!R10</f>
        <v>0</v>
      </c>
      <c r="S10" s="101">
        <f t="shared" si="12"/>
        <v>14</v>
      </c>
      <c r="T10" s="98">
        <f>'Юнит 6'!T10+'Юнит 7'!T10+'Юнит 8'!T10+'Юнит 9'!T10</f>
        <v>11257.36</v>
      </c>
      <c r="U10" s="98">
        <f>'Юнит 6'!U10+'Юнит 7'!U10+'Юнит 8'!U10+'Юнит 9'!U10</f>
        <v>0</v>
      </c>
      <c r="V10" s="101">
        <f t="shared" si="22"/>
        <v>11257.36</v>
      </c>
      <c r="W10" s="98">
        <f>'Юнит 6'!W10+'Юнит 7'!W10+'Юнит 8'!W10+'Юнит 9'!W10</f>
        <v>17389.64</v>
      </c>
      <c r="X10" s="98">
        <f>'Юнит 6'!X10+'Юнит 7'!X10+'Юнит 8'!X10+'Юнит 9'!X10</f>
        <v>0</v>
      </c>
      <c r="Y10" s="269">
        <f t="shared" si="23"/>
        <v>17389.64</v>
      </c>
      <c r="Z10" s="101">
        <f t="shared" si="14"/>
        <v>17965.5</v>
      </c>
      <c r="AA10" s="103">
        <f t="shared" si="2"/>
        <v>1.4807802369598867E-2</v>
      </c>
      <c r="AB10" s="101">
        <f t="shared" si="15"/>
        <v>2378.46</v>
      </c>
      <c r="AC10" s="98">
        <f>'Юнит 6'!AC10+'Юнит 7'!AC10+'Юнит 8'!AC10+'Юнит 9'!AC10</f>
        <v>6432.25</v>
      </c>
      <c r="AD10" s="103">
        <f t="shared" si="3"/>
        <v>0.36988977345131929</v>
      </c>
      <c r="AE10" s="98">
        <f>'Юнит 6'!AE10+'Юнит 7'!AE10+'Юнит 8'!AE10+'Юнит 9'!AE10</f>
        <v>1953.1399999999999</v>
      </c>
      <c r="AF10" s="98">
        <f>'Юнит 6'!AF10+'Юнит 7'!AF10+'Юнит 8'!AF10+'Юнит 9'!AF10</f>
        <v>3000</v>
      </c>
      <c r="AG10" s="98">
        <f>'Юнит 6'!AG10+'Юнит 7'!AG10+'Юнит 8'!AG10+'Юнит 9'!AG10</f>
        <v>3000</v>
      </c>
      <c r="AH10" s="98">
        <f>'Юнит 6'!AH10+'Юнит 7'!AH10+'Юнит 8'!AH10+'Юнит 9'!AH10</f>
        <v>0</v>
      </c>
      <c r="AI10" s="98">
        <f>'Юнит 6'!AI10+'Юнит 7'!AI10+'Юнит 8'!AI10+'Юнит 9'!AI10</f>
        <v>67.981356605099521</v>
      </c>
      <c r="AJ10" s="98">
        <f>'Юнит 6'!AJ10+'Юнит 7'!AJ10+'Юнит 8'!AJ10+'Юнит 9'!AJ10</f>
        <v>0</v>
      </c>
      <c r="AK10" s="253">
        <f t="shared" si="16"/>
        <v>112.34531579790965</v>
      </c>
      <c r="AL10" s="105">
        <f t="shared" si="24"/>
        <v>445.46332759699169</v>
      </c>
      <c r="AM10" s="106"/>
      <c r="AN10" s="107">
        <f t="shared" si="4"/>
        <v>1242.1171428571429</v>
      </c>
      <c r="AO10" s="108">
        <f t="shared" si="5"/>
        <v>169.89</v>
      </c>
      <c r="AP10" s="108">
        <f t="shared" si="6"/>
        <v>459.44642857142856</v>
      </c>
      <c r="AQ10" s="108">
        <f t="shared" si="18"/>
        <v>139.51</v>
      </c>
      <c r="AR10" s="108">
        <f t="shared" si="19"/>
        <v>428.57142857142856</v>
      </c>
      <c r="AS10" s="108">
        <f t="array" ref="AS10">_xlfn.IFS(S10=0,AL10,S10&lt;0,AL10/-S10,S10&gt;0,AL10/S10)</f>
        <v>31.818809114070834</v>
      </c>
      <c r="AT10" s="103">
        <f t="shared" si="20"/>
        <v>2.5616592844762264E-2</v>
      </c>
      <c r="AU10" s="103">
        <f t="shared" si="21"/>
        <v>0.1872906534467646</v>
      </c>
      <c r="AV10" s="109"/>
      <c r="AW10" s="104">
        <f t="shared" si="9"/>
        <v>827.28903696584166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>'Юнит 9'!E11</f>
        <v>37</v>
      </c>
      <c r="F11" s="101">
        <f>'Юнит 9'!F11</f>
        <v>1</v>
      </c>
      <c r="G11" s="101">
        <f>'Юнит 9'!G11</f>
        <v>1</v>
      </c>
      <c r="H11" s="101">
        <f>'Юнит 9'!H11</f>
        <v>35</v>
      </c>
      <c r="I11" s="101">
        <v>169.89</v>
      </c>
      <c r="J11" s="101">
        <f t="shared" si="0"/>
        <v>6285.9299999999994</v>
      </c>
      <c r="K11" s="98">
        <f>'Юнит 9'!K11</f>
        <v>557</v>
      </c>
      <c r="L11" s="98">
        <f>'Юнит 6'!L11+'Юнит 7'!L11+'Юнит 8'!L11+'Юнит 9'!L11</f>
        <v>5</v>
      </c>
      <c r="M11" s="98">
        <v>1145</v>
      </c>
      <c r="N11" s="98">
        <v>50</v>
      </c>
      <c r="O11" s="189">
        <f t="shared" si="10"/>
        <v>0.17857142857142858</v>
      </c>
      <c r="P11" s="101">
        <f t="shared" si="11"/>
        <v>7.1428571428571425E-2</v>
      </c>
      <c r="Q11" s="98">
        <f>'Юнит 6'!Q11+'Юнит 7'!Q11+'Юнит 8'!Q11+'Юнит 9'!Q11</f>
        <v>2</v>
      </c>
      <c r="R11" s="98">
        <f>'Юнит 6'!R11+'Юнит 7'!R11+'Юнит 8'!R11+'Юнит 9'!R11</f>
        <v>0</v>
      </c>
      <c r="S11" s="101">
        <f t="shared" si="12"/>
        <v>2</v>
      </c>
      <c r="T11" s="98">
        <f>'Юнит 6'!T11+'Юнит 7'!T11+'Юнит 8'!T11+'Юнит 9'!T11</f>
        <v>1394</v>
      </c>
      <c r="U11" s="98">
        <f>'Юнит 6'!U11+'Юнит 7'!U11+'Юнит 8'!U11+'Юнит 9'!U11</f>
        <v>0</v>
      </c>
      <c r="V11" s="101">
        <f t="shared" si="22"/>
        <v>1394</v>
      </c>
      <c r="W11" s="98">
        <f>'Юнит 6'!W11+'Юнит 7'!W11+'Юнит 8'!W11+'Юнит 9'!W11</f>
        <v>2290</v>
      </c>
      <c r="X11" s="98">
        <f>'Юнит 6'!X11+'Юнит 7'!X11+'Юнит 8'!X11+'Юнит 9'!X11</f>
        <v>0</v>
      </c>
      <c r="Y11" s="269">
        <f t="shared" si="23"/>
        <v>2290</v>
      </c>
      <c r="Z11" s="101">
        <f t="shared" si="14"/>
        <v>2862.5</v>
      </c>
      <c r="AA11" s="103">
        <f t="shared" si="2"/>
        <v>1.9500039923990035E-3</v>
      </c>
      <c r="AB11" s="101">
        <f t="shared" si="15"/>
        <v>339.78</v>
      </c>
      <c r="AC11" s="98">
        <f>'Юнит 6'!AC11+'Юнит 7'!AC11+'Юнит 8'!AC11+'Юнит 9'!AC11</f>
        <v>843.93999999999994</v>
      </c>
      <c r="AD11" s="103">
        <f t="shared" si="3"/>
        <v>0.36853275109170303</v>
      </c>
      <c r="AE11" s="98">
        <f>'Юнит 6'!AE11+'Юнит 7'!AE11+'Юнит 8'!AE11+'Юнит 9'!AE11</f>
        <v>341.71</v>
      </c>
      <c r="AF11" s="98">
        <f>'Юнит 6'!AF11+'Юнит 7'!AF11+'Юнит 8'!AF11+'Юнит 9'!AF11</f>
        <v>0</v>
      </c>
      <c r="AG11" s="98">
        <f>'Юнит 6'!AG11+'Юнит 7'!AG11+'Юнит 8'!AG11+'Юнит 9'!AG11</f>
        <v>0</v>
      </c>
      <c r="AH11" s="98">
        <f>'Юнит 6'!AH11+'Юнит 7'!AH11+'Юнит 8'!AH11+'Юнит 9'!AH11</f>
        <v>0</v>
      </c>
      <c r="AI11" s="98">
        <f>'Юнит 6'!AI11+'Юнит 7'!AI11+'Юнит 8'!AI11+'Юнит 9'!AI11</f>
        <v>94.236572409686673</v>
      </c>
      <c r="AJ11" s="98">
        <f>'Юнит 6'!AJ11+'Юнит 7'!AJ11+'Юнит 8'!AJ11+'Юнит 9'!AJ11</f>
        <v>0</v>
      </c>
      <c r="AK11" s="253">
        <f t="shared" si="16"/>
        <v>14.794485289932</v>
      </c>
      <c r="AL11" s="105">
        <f t="shared" si="24"/>
        <v>655.53894230038145</v>
      </c>
      <c r="AM11" s="106"/>
      <c r="AN11" s="107">
        <f t="shared" si="4"/>
        <v>1145</v>
      </c>
      <c r="AO11" s="108">
        <f t="shared" si="5"/>
        <v>169.89</v>
      </c>
      <c r="AP11" s="108">
        <f t="shared" si="6"/>
        <v>421.96999999999997</v>
      </c>
      <c r="AQ11" s="108">
        <f t="shared" si="18"/>
        <v>170.85499999999999</v>
      </c>
      <c r="AR11" s="108">
        <f t="shared" si="19"/>
        <v>0</v>
      </c>
      <c r="AS11" s="108">
        <f t="array" ref="AS11">_xlfn.IFS(S11=0,AL11,S11&lt;0,AL11/-S11,S11&gt;0,AL11/S11)</f>
        <v>327.76947115019072</v>
      </c>
      <c r="AT11" s="103">
        <f t="shared" si="20"/>
        <v>0.28626154685606175</v>
      </c>
      <c r="AU11" s="103">
        <f t="shared" si="21"/>
        <v>1.9293040858802211</v>
      </c>
      <c r="AV11" s="109"/>
      <c r="AW11" s="104">
        <f t="shared" si="9"/>
        <v>12127.470432557056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>'Юнит 9'!E12</f>
        <v>29</v>
      </c>
      <c r="F12" s="101">
        <f>'Юнит 9'!F12</f>
        <v>8</v>
      </c>
      <c r="G12" s="101">
        <f>'Юнит 9'!G12</f>
        <v>2</v>
      </c>
      <c r="H12" s="101">
        <f>'Юнит 9'!H12</f>
        <v>19</v>
      </c>
      <c r="I12" s="101">
        <v>169.89</v>
      </c>
      <c r="J12" s="101">
        <f t="shared" si="0"/>
        <v>4926.8099999999995</v>
      </c>
      <c r="K12" s="98">
        <f>'Юнит 9'!K12</f>
        <v>38</v>
      </c>
      <c r="L12" s="98">
        <f>'Юнит 6'!L12+'Юнит 7'!L12+'Юнит 8'!L12+'Юнит 9'!L12</f>
        <v>39</v>
      </c>
      <c r="M12" s="98">
        <v>1163</v>
      </c>
      <c r="N12" s="98">
        <v>50</v>
      </c>
      <c r="O12" s="189">
        <f t="shared" si="10"/>
        <v>1.3928571428571428</v>
      </c>
      <c r="P12" s="101">
        <f t="shared" si="11"/>
        <v>0.5357142857142857</v>
      </c>
      <c r="Q12" s="98">
        <f>'Юнит 6'!Q12+'Юнит 7'!Q12+'Юнит 8'!Q12+'Юнит 9'!Q12</f>
        <v>15</v>
      </c>
      <c r="R12" s="98">
        <f>'Юнит 6'!R12+'Юнит 7'!R12+'Юнит 8'!R12+'Юнит 9'!R12</f>
        <v>0</v>
      </c>
      <c r="S12" s="101">
        <f t="shared" si="12"/>
        <v>15</v>
      </c>
      <c r="T12" s="98">
        <f>'Юнит 6'!T12+'Юнит 7'!T12+'Юнит 8'!T12+'Юнит 9'!T12</f>
        <v>11041.26</v>
      </c>
      <c r="U12" s="98">
        <f>'Юнит 6'!U12+'Юнит 7'!U12+'Юнит 8'!U12+'Юнит 9'!U12</f>
        <v>0</v>
      </c>
      <c r="V12" s="101">
        <f t="shared" si="22"/>
        <v>11041.26</v>
      </c>
      <c r="W12" s="98">
        <f>'Юнит 6'!W12+'Юнит 7'!W12+'Юнит 8'!W12+'Юнит 9'!W12</f>
        <v>17489.04</v>
      </c>
      <c r="X12" s="98">
        <f>'Юнит 6'!X12+'Юнит 7'!X12+'Юнит 8'!X12+'Юнит 9'!X12</f>
        <v>0</v>
      </c>
      <c r="Y12" s="269">
        <f t="shared" si="23"/>
        <v>17489.04</v>
      </c>
      <c r="Z12" s="101">
        <f t="shared" si="14"/>
        <v>22678.5</v>
      </c>
      <c r="AA12" s="103">
        <f t="shared" si="2"/>
        <v>1.4892444464290774E-2</v>
      </c>
      <c r="AB12" s="101">
        <f t="shared" si="15"/>
        <v>2548.35</v>
      </c>
      <c r="AC12" s="98">
        <f>'Юнит 6'!AC12+'Юнит 7'!AC12+'Юнит 8'!AC12+'Юнит 9'!AC12</f>
        <v>6491.9300000000012</v>
      </c>
      <c r="AD12" s="103">
        <f t="shared" si="3"/>
        <v>0.3711999057695563</v>
      </c>
      <c r="AE12" s="98">
        <f>'Юнит 6'!AE12+'Юнит 7'!AE12+'Юнит 8'!AE12+'Юнит 9'!AE12</f>
        <v>2662.66</v>
      </c>
      <c r="AF12" s="98">
        <f>'Юнит 6'!AF12+'Юнит 7'!AF12+'Юнит 8'!AF12+'Юнит 9'!AF12</f>
        <v>0</v>
      </c>
      <c r="AG12" s="98">
        <f>'Юнит 6'!AG12+'Юнит 7'!AG12+'Юнит 8'!AG12+'Юнит 9'!AG12</f>
        <v>0</v>
      </c>
      <c r="AH12" s="98">
        <f>'Юнит 6'!AH12+'Юнит 7'!AH12+'Юнит 8'!AH12+'Юнит 9'!AH12</f>
        <v>0</v>
      </c>
      <c r="AI12" s="98">
        <f>'Юнит 6'!AI12+'Юнит 7'!AI12+'Юнит 8'!AI12+'Юнит 9'!AI12</f>
        <v>75.096673956513811</v>
      </c>
      <c r="AJ12" s="98">
        <f>'Юнит 6'!AJ12+'Юнит 7'!AJ12+'Юнит 8'!AJ12+'Юнит 9'!AJ12</f>
        <v>0</v>
      </c>
      <c r="AK12" s="253">
        <f t="shared" si="16"/>
        <v>112.98748690612767</v>
      </c>
      <c r="AL12" s="105">
        <f t="shared" si="24"/>
        <v>5598.015839137357</v>
      </c>
      <c r="AM12" s="106"/>
      <c r="AN12" s="107">
        <f t="shared" si="4"/>
        <v>1165.9360000000001</v>
      </c>
      <c r="AO12" s="108">
        <f t="shared" si="5"/>
        <v>169.89</v>
      </c>
      <c r="AP12" s="108">
        <f t="shared" si="6"/>
        <v>432.79533333333342</v>
      </c>
      <c r="AQ12" s="108">
        <f t="shared" si="18"/>
        <v>177.51066666666665</v>
      </c>
      <c r="AR12" s="108">
        <f t="shared" si="19"/>
        <v>0</v>
      </c>
      <c r="AS12" s="108">
        <f t="array" ref="AS12">_xlfn.IFS(S12=0,AL12,S12&lt;0,AL12/-S12,S12&gt;0,AL12/S12)</f>
        <v>373.20105594249048</v>
      </c>
      <c r="AT12" s="103">
        <f t="shared" si="20"/>
        <v>0.32008708534815844</v>
      </c>
      <c r="AU12" s="103">
        <f t="shared" si="21"/>
        <v>2.1967217372564041</v>
      </c>
      <c r="AV12" s="109"/>
      <c r="AW12" s="104">
        <f t="shared" si="9"/>
        <v>10822.830622332223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>'Юнит 9'!E13</f>
        <v>4</v>
      </c>
      <c r="F13" s="101">
        <f>'Юнит 9'!F13</f>
        <v>1</v>
      </c>
      <c r="G13" s="101">
        <f>'Юнит 9'!G13</f>
        <v>0</v>
      </c>
      <c r="H13" s="101">
        <f>'Юнит 9'!H13</f>
        <v>3</v>
      </c>
      <c r="I13" s="101">
        <v>169.89</v>
      </c>
      <c r="J13" s="101">
        <f t="shared" si="0"/>
        <v>679.56</v>
      </c>
      <c r="K13" s="98">
        <f>'Юнит 9'!K13</f>
        <v>32</v>
      </c>
      <c r="L13" s="98">
        <f>'Юнит 6'!L13+'Юнит 7'!L13+'Юнит 8'!L13+'Юнит 9'!L13</f>
        <v>7</v>
      </c>
      <c r="M13" s="98">
        <v>1212</v>
      </c>
      <c r="N13" s="98">
        <v>67</v>
      </c>
      <c r="O13" s="189">
        <f t="shared" si="10"/>
        <v>0.25</v>
      </c>
      <c r="P13" s="101">
        <f t="shared" si="11"/>
        <v>0.14285714285714285</v>
      </c>
      <c r="Q13" s="98">
        <f>'Юнит 6'!Q13+'Юнит 7'!Q13+'Юнит 8'!Q13+'Юнит 9'!Q13</f>
        <v>4</v>
      </c>
      <c r="R13" s="98">
        <f>'Юнит 6'!R13+'Юнит 7'!R13+'Юнит 8'!R13+'Юнит 9'!R13</f>
        <v>0</v>
      </c>
      <c r="S13" s="101">
        <f t="shared" si="12"/>
        <v>4</v>
      </c>
      <c r="T13" s="98">
        <f>'Юнит 6'!T13+'Юнит 7'!T13+'Юнит 8'!T13+'Юнит 9'!T13</f>
        <v>2965</v>
      </c>
      <c r="U13" s="98">
        <f>'Юнит 6'!U13+'Юнит 7'!U13+'Юнит 8'!U13+'Юнит 9'!U13</f>
        <v>0</v>
      </c>
      <c r="V13" s="101">
        <f t="shared" si="22"/>
        <v>2965</v>
      </c>
      <c r="W13" s="98">
        <f>'Юнит 6'!W13+'Юнит 7'!W13+'Юнит 8'!W13+'Юнит 9'!W13</f>
        <v>4884</v>
      </c>
      <c r="X13" s="98">
        <f>'Юнит 6'!X13+'Юнит 7'!X13+'Юнит 8'!X13+'Юнит 9'!X13</f>
        <v>0</v>
      </c>
      <c r="Y13" s="269">
        <f t="shared" si="23"/>
        <v>4884</v>
      </c>
      <c r="Z13" s="101">
        <f t="shared" si="14"/>
        <v>5684.28</v>
      </c>
      <c r="AA13" s="103">
        <f t="shared" si="2"/>
        <v>4.1588731436142936E-3</v>
      </c>
      <c r="AB13" s="101">
        <f t="shared" si="15"/>
        <v>679.56</v>
      </c>
      <c r="AC13" s="98">
        <f>'Юнит 6'!AC13+'Юнит 7'!AC13+'Юнит 8'!AC13+'Юнит 9'!AC13</f>
        <v>1781.3199999999997</v>
      </c>
      <c r="AD13" s="103">
        <f t="shared" si="3"/>
        <v>0.36472563472563468</v>
      </c>
      <c r="AE13" s="98">
        <f>'Юнит 6'!AE13+'Юнит 7'!AE13+'Юнит 8'!AE13+'Юнит 9'!AE13</f>
        <v>432.07000000000005</v>
      </c>
      <c r="AF13" s="98">
        <f>'Юнит 6'!AF13+'Юнит 7'!AF13+'Юнит 8'!AF13+'Юнит 9'!AF13</f>
        <v>0</v>
      </c>
      <c r="AG13" s="98">
        <f>'Юнит 6'!AG13+'Юнит 7'!AG13+'Юнит 8'!AG13+'Юнит 9'!AG13</f>
        <v>0</v>
      </c>
      <c r="AH13" s="98">
        <f>'Юнит 6'!AH13+'Юнит 7'!AH13+'Юнит 8'!AH13+'Юнит 9'!AH13</f>
        <v>0</v>
      </c>
      <c r="AI13" s="98">
        <f>'Юнит 6'!AI13+'Юнит 7'!AI13+'Юнит 8'!AI13+'Юнит 9'!AI13</f>
        <v>11.571988118096762</v>
      </c>
      <c r="AJ13" s="98">
        <f>'Юнит 6'!AJ13+'Юнит 7'!AJ13+'Юнит 8'!AJ13+'Юнит 9'!AJ13</f>
        <v>0</v>
      </c>
      <c r="AK13" s="253">
        <f t="shared" si="16"/>
        <v>31.552954653287287</v>
      </c>
      <c r="AL13" s="105">
        <f t="shared" si="24"/>
        <v>1947.9250572286167</v>
      </c>
      <c r="AM13" s="106"/>
      <c r="AN13" s="107">
        <f t="shared" si="4"/>
        <v>1221</v>
      </c>
      <c r="AO13" s="108">
        <f t="shared" si="5"/>
        <v>169.89</v>
      </c>
      <c r="AP13" s="108">
        <f t="shared" si="6"/>
        <v>445.32999999999993</v>
      </c>
      <c r="AQ13" s="108">
        <f t="shared" si="18"/>
        <v>108.01750000000001</v>
      </c>
      <c r="AR13" s="108">
        <f t="shared" si="19"/>
        <v>0</v>
      </c>
      <c r="AS13" s="108">
        <f t="array" ref="AS13">_xlfn.IFS(S13=0,AL13,S13&lt;0,AL13/-S13,S13&gt;0,AL13/S13)</f>
        <v>486.98126430715416</v>
      </c>
      <c r="AT13" s="103">
        <f t="shared" si="20"/>
        <v>0.39883805430561359</v>
      </c>
      <c r="AU13" s="103">
        <f t="shared" si="21"/>
        <v>2.8664504344408392</v>
      </c>
      <c r="AV13" s="109"/>
      <c r="AW13" s="104">
        <f t="shared" si="9"/>
        <v>1947.9250572286167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>'Юнит 9'!E14</f>
        <v>52</v>
      </c>
      <c r="F14" s="101">
        <f>'Юнит 9'!F14</f>
        <v>3</v>
      </c>
      <c r="G14" s="101">
        <f>'Юнит 9'!G14</f>
        <v>1</v>
      </c>
      <c r="H14" s="101">
        <f>'Юнит 9'!H14</f>
        <v>48</v>
      </c>
      <c r="I14" s="101">
        <v>169.89</v>
      </c>
      <c r="J14" s="101">
        <f t="shared" si="0"/>
        <v>8834.2799999999988</v>
      </c>
      <c r="K14" s="98">
        <f>'Юнит 9'!K14</f>
        <v>159</v>
      </c>
      <c r="L14" s="98">
        <f>'Юнит 6'!L14+'Юнит 7'!L14+'Юнит 8'!L14+'Юнит 9'!L14</f>
        <v>18</v>
      </c>
      <c r="M14" s="98">
        <v>1281</v>
      </c>
      <c r="N14" s="98">
        <v>47</v>
      </c>
      <c r="O14" s="189">
        <f t="shared" si="10"/>
        <v>0.6428571428571429</v>
      </c>
      <c r="P14" s="101">
        <f t="shared" si="11"/>
        <v>0.25</v>
      </c>
      <c r="Q14" s="98">
        <f>'Юнит 6'!Q14+'Юнит 7'!Q14+'Юнит 8'!Q14+'Юнит 9'!Q14</f>
        <v>7</v>
      </c>
      <c r="R14" s="98">
        <f>'Юнит 6'!R14+'Юнит 7'!R14+'Юнит 8'!R14+'Юнит 9'!R14</f>
        <v>0</v>
      </c>
      <c r="S14" s="101">
        <f t="shared" si="12"/>
        <v>7</v>
      </c>
      <c r="T14" s="98">
        <f>'Юнит 6'!T14+'Юнит 7'!T14+'Юнит 8'!T14+'Юнит 9'!T14</f>
        <v>5462</v>
      </c>
      <c r="U14" s="98">
        <f>'Юнит 6'!U14+'Юнит 7'!U14+'Юнит 8'!U14+'Юнит 9'!U14</f>
        <v>0</v>
      </c>
      <c r="V14" s="101">
        <f t="shared" si="22"/>
        <v>5462</v>
      </c>
      <c r="W14" s="98">
        <f>'Юнит 6'!W14+'Юнит 7'!W14+'Юнит 8'!W14+'Юнит 9'!W14</f>
        <v>8960</v>
      </c>
      <c r="X14" s="98">
        <f>'Юнит 6'!X14+'Юнит 7'!X14+'Юнит 8'!X14+'Юнит 9'!X14</f>
        <v>0</v>
      </c>
      <c r="Y14" s="269">
        <f t="shared" si="23"/>
        <v>8960</v>
      </c>
      <c r="Z14" s="101">
        <f t="shared" si="14"/>
        <v>10837.26</v>
      </c>
      <c r="AA14" s="103">
        <f t="shared" si="2"/>
        <v>7.629709944058983E-3</v>
      </c>
      <c r="AB14" s="101">
        <f t="shared" si="15"/>
        <v>1189.23</v>
      </c>
      <c r="AC14" s="98">
        <f>'Юнит 6'!AC14+'Юнит 7'!AC14+'Юнит 8'!AC14+'Юнит 9'!AC14</f>
        <v>3266.9100000000003</v>
      </c>
      <c r="AD14" s="103">
        <f t="shared" si="3"/>
        <v>0.36461049107142862</v>
      </c>
      <c r="AE14" s="98">
        <f>'Юнит 6'!AE14+'Юнит 7'!AE14+'Юнит 8'!AE14+'Юнит 9'!AE14</f>
        <v>1280.1899999999998</v>
      </c>
      <c r="AF14" s="98">
        <f>'Юнит 6'!AF14+'Юнит 7'!AF14+'Юнит 8'!AF14+'Юнит 9'!AF14</f>
        <v>1000</v>
      </c>
      <c r="AG14" s="98">
        <f>'Юнит 6'!AG14+'Юнит 7'!AG14+'Юнит 8'!AG14+'Юнит 9'!AG14</f>
        <v>0</v>
      </c>
      <c r="AH14" s="98">
        <f>'Юнит 6'!AH14+'Юнит 7'!AH14+'Юнит 8'!AH14+'Юнит 9'!AH14</f>
        <v>0</v>
      </c>
      <c r="AI14" s="98">
        <f>'Юнит 6'!AI14+'Юнит 7'!AI14+'Юнит 8'!AI14+'Юнит 9'!AI14</f>
        <v>131.10681847227497</v>
      </c>
      <c r="AJ14" s="98">
        <f>'Юнит 6'!AJ14+'Юнит 7'!AJ14+'Юнит 8'!AJ14+'Юнит 9'!AJ14</f>
        <v>0</v>
      </c>
      <c r="AK14" s="253">
        <f t="shared" si="16"/>
        <v>57.885846374581099</v>
      </c>
      <c r="AL14" s="105">
        <f t="shared" si="24"/>
        <v>2034.6773351531449</v>
      </c>
      <c r="AM14" s="106"/>
      <c r="AN14" s="107">
        <f t="shared" si="4"/>
        <v>1280</v>
      </c>
      <c r="AO14" s="108">
        <f t="shared" si="5"/>
        <v>169.89</v>
      </c>
      <c r="AP14" s="108">
        <f t="shared" si="6"/>
        <v>466.70142857142861</v>
      </c>
      <c r="AQ14" s="108">
        <f t="shared" si="18"/>
        <v>182.88428571428568</v>
      </c>
      <c r="AR14" s="108">
        <f t="shared" si="19"/>
        <v>142.85714285714286</v>
      </c>
      <c r="AS14" s="108">
        <f t="array" ref="AS14">_xlfn.IFS(S14=0,AL14,S14&lt;0,AL14/-S14,S14&gt;0,AL14/S14)</f>
        <v>290.66819073616358</v>
      </c>
      <c r="AT14" s="103">
        <f t="shared" si="20"/>
        <v>0.2270845240126278</v>
      </c>
      <c r="AU14" s="103">
        <f t="shared" si="21"/>
        <v>1.7109199525349557</v>
      </c>
      <c r="AV14" s="109"/>
      <c r="AW14" s="104">
        <f t="shared" si="9"/>
        <v>15114.745918280507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>'Юнит 9'!E15</f>
        <v>30</v>
      </c>
      <c r="F15" s="101">
        <f>'Юнит 9'!F15</f>
        <v>2</v>
      </c>
      <c r="G15" s="101">
        <f>'Юнит 9'!G15</f>
        <v>2</v>
      </c>
      <c r="H15" s="101">
        <f>'Юнит 9'!H15</f>
        <v>26</v>
      </c>
      <c r="I15" s="101">
        <v>169.89</v>
      </c>
      <c r="J15" s="101">
        <f t="shared" si="0"/>
        <v>5096.7</v>
      </c>
      <c r="K15" s="98">
        <f>'Юнит 9'!K15</f>
        <v>115</v>
      </c>
      <c r="L15" s="98">
        <f>'Юнит 6'!L15+'Юнит 7'!L15+'Юнит 8'!L15+'Юнит 9'!L15</f>
        <v>11</v>
      </c>
      <c r="M15" s="98">
        <v>1226</v>
      </c>
      <c r="N15" s="98">
        <v>44</v>
      </c>
      <c r="O15" s="189">
        <f t="shared" si="10"/>
        <v>0.39285714285714285</v>
      </c>
      <c r="P15" s="101">
        <f t="shared" si="11"/>
        <v>0.14285714285714285</v>
      </c>
      <c r="Q15" s="98">
        <f>'Юнит 6'!Q15+'Юнит 7'!Q15+'Юнит 8'!Q15+'Юнит 9'!Q15</f>
        <v>4</v>
      </c>
      <c r="R15" s="98">
        <f>'Юнит 6'!R15+'Юнит 7'!R15+'Юнит 8'!R15+'Юнит 9'!R15</f>
        <v>0</v>
      </c>
      <c r="S15" s="101">
        <f t="shared" si="12"/>
        <v>4</v>
      </c>
      <c r="T15" s="98">
        <f>'Юнит 6'!T15+'Юнит 7'!T15+'Юнит 8'!T15+'Юнит 9'!T15</f>
        <v>3067</v>
      </c>
      <c r="U15" s="98">
        <f>'Юнит 6'!U15+'Юнит 7'!U15+'Юнит 8'!U15+'Юнит 9'!U15</f>
        <v>0</v>
      </c>
      <c r="V15" s="101">
        <f t="shared" si="22"/>
        <v>3067</v>
      </c>
      <c r="W15" s="98">
        <f>'Юнит 6'!W15+'Юнит 7'!W15+'Юнит 8'!W15+'Юнит 9'!W15</f>
        <v>4928</v>
      </c>
      <c r="X15" s="98">
        <f>'Юнит 6'!X15+'Юнит 7'!X15+'Юнит 8'!X15+'Юнит 9'!X15</f>
        <v>0</v>
      </c>
      <c r="Y15" s="269">
        <f t="shared" si="23"/>
        <v>4928</v>
      </c>
      <c r="Z15" s="101">
        <f t="shared" si="14"/>
        <v>5933.84</v>
      </c>
      <c r="AA15" s="103">
        <f t="shared" si="2"/>
        <v>4.1963404692324409E-3</v>
      </c>
      <c r="AB15" s="101">
        <f t="shared" si="15"/>
        <v>679.56</v>
      </c>
      <c r="AC15" s="98">
        <f>'Юнит 6'!AC15+'Юнит 7'!AC15+'Юнит 8'!AC15+'Юнит 9'!AC15</f>
        <v>1829.7600000000002</v>
      </c>
      <c r="AD15" s="103">
        <f t="shared" si="3"/>
        <v>0.37129870129870135</v>
      </c>
      <c r="AE15" s="98">
        <f>'Юнит 6'!AE15+'Юнит 7'!AE15+'Юнит 8'!AE15+'Юнит 9'!AE15</f>
        <v>748.2</v>
      </c>
      <c r="AF15" s="98">
        <f>'Юнит 6'!AF15+'Юнит 7'!AF15+'Юнит 8'!AF15+'Юнит 9'!AF15</f>
        <v>0</v>
      </c>
      <c r="AG15" s="98">
        <f>'Юнит 6'!AG15+'Юнит 7'!AG15+'Юнит 8'!AG15+'Юнит 9'!AG15</f>
        <v>0</v>
      </c>
      <c r="AH15" s="98">
        <f>'Юнит 6'!AH15+'Юнит 7'!AH15+'Юнит 8'!AH15+'Юнит 9'!AH15</f>
        <v>0</v>
      </c>
      <c r="AI15" s="98">
        <f>'Юнит 6'!AI15+'Юнит 7'!AI15+'Юнит 8'!AI15+'Юнит 9'!AI15</f>
        <v>75.468315469402995</v>
      </c>
      <c r="AJ15" s="98">
        <f>'Юнит 6'!AJ15+'Юнит 7'!AJ15+'Юнит 8'!AJ15+'Юнит 9'!AJ15</f>
        <v>0</v>
      </c>
      <c r="AK15" s="253">
        <f t="shared" si="16"/>
        <v>31.8372155060196</v>
      </c>
      <c r="AL15" s="105">
        <f t="shared" si="24"/>
        <v>1563.1744690245775</v>
      </c>
      <c r="AM15" s="106"/>
      <c r="AN15" s="107">
        <f t="shared" si="4"/>
        <v>1232</v>
      </c>
      <c r="AO15" s="108">
        <f t="shared" si="5"/>
        <v>169.89</v>
      </c>
      <c r="AP15" s="108">
        <f t="shared" si="6"/>
        <v>457.44000000000005</v>
      </c>
      <c r="AQ15" s="108">
        <f t="shared" si="18"/>
        <v>187.05</v>
      </c>
      <c r="AR15" s="108">
        <f t="shared" si="19"/>
        <v>0</v>
      </c>
      <c r="AS15" s="108">
        <f t="array" ref="AS15">_xlfn.IFS(S15=0,AL15,S15&lt;0,AL15/-S15,S15&gt;0,AL15/S15)</f>
        <v>390.79361725614439</v>
      </c>
      <c r="AT15" s="103">
        <f t="shared" si="20"/>
        <v>0.31720261140920808</v>
      </c>
      <c r="AU15" s="103">
        <f t="shared" si="21"/>
        <v>2.3002743967045998</v>
      </c>
      <c r="AV15" s="109"/>
      <c r="AW15" s="104">
        <f t="shared" si="9"/>
        <v>11723.808517684332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>'Юнит 9'!E16</f>
        <v>20</v>
      </c>
      <c r="F16" s="101">
        <f>'Юнит 9'!F16</f>
        <v>1</v>
      </c>
      <c r="G16" s="101">
        <f>'Юнит 9'!G16</f>
        <v>0</v>
      </c>
      <c r="H16" s="101">
        <f>'Юнит 9'!H16</f>
        <v>19</v>
      </c>
      <c r="I16" s="101">
        <v>169.89</v>
      </c>
      <c r="J16" s="101">
        <f t="shared" si="0"/>
        <v>3397.7999999999997</v>
      </c>
      <c r="K16" s="98">
        <f>'Юнит 9'!K16</f>
        <v>20</v>
      </c>
      <c r="L16" s="98">
        <f>'Юнит 6'!L16+'Юнит 7'!L16+'Юнит 8'!L16+'Юнит 9'!L16</f>
        <v>1</v>
      </c>
      <c r="M16" s="98">
        <v>0</v>
      </c>
      <c r="N16" s="98">
        <v>0</v>
      </c>
      <c r="O16" s="189">
        <f t="shared" si="10"/>
        <v>3.5714285714285712E-2</v>
      </c>
      <c r="P16" s="101">
        <f t="shared" si="11"/>
        <v>0.10714285714285714</v>
      </c>
      <c r="Q16" s="98">
        <f>'Юнит 6'!Q16+'Юнит 7'!Q16+'Юнит 8'!Q16+'Юнит 9'!Q16</f>
        <v>3</v>
      </c>
      <c r="R16" s="98">
        <f>'Юнит 6'!R16+'Юнит 7'!R16+'Юнит 8'!R16+'Юнит 9'!R16</f>
        <v>0</v>
      </c>
      <c r="S16" s="101">
        <f t="shared" ref="S16:S29" si="25">Q16+R16</f>
        <v>3</v>
      </c>
      <c r="T16" s="98">
        <f>'Юнит 6'!T16+'Юнит 7'!T16+'Юнит 8'!T16+'Юнит 9'!T16</f>
        <v>0</v>
      </c>
      <c r="U16" s="98">
        <f>'Юнит 6'!U16+'Юнит 7'!U16+'Юнит 8'!U16+'Юнит 9'!U16</f>
        <v>0</v>
      </c>
      <c r="V16" s="101">
        <f t="shared" ref="V16:V29" si="26">T16+U16</f>
        <v>0</v>
      </c>
      <c r="W16" s="98">
        <f>'Юнит 6'!W16+'Юнит 7'!W16+'Юнит 8'!W16+'Юнит 9'!W16</f>
        <v>0</v>
      </c>
      <c r="X16" s="98">
        <f>'Юнит 6'!X16+'Юнит 7'!X16+'Юнит 8'!X16+'Юнит 9'!X16</f>
        <v>0</v>
      </c>
      <c r="Y16" s="269">
        <f t="shared" ref="Y16:Y29" si="27">W16+X16</f>
        <v>0</v>
      </c>
      <c r="Z16" s="101">
        <f t="shared" ref="Z16:Z29" si="28">L16*M16*N16/100</f>
        <v>0</v>
      </c>
      <c r="AA16" s="103">
        <f t="shared" si="2"/>
        <v>0</v>
      </c>
      <c r="AB16" s="101">
        <f t="shared" ref="AB16:AB29" si="29">S16*I16</f>
        <v>509.66999999999996</v>
      </c>
      <c r="AC16" s="98">
        <f>'Юнит 6'!AC16+'Юнит 7'!AC16+'Юнит 8'!AC16+'Юнит 9'!AC16</f>
        <v>0</v>
      </c>
      <c r="AD16" s="103">
        <f t="shared" ref="AD16:AD29" si="30">IF(Y16=0,0,AC16/Y16)</f>
        <v>0</v>
      </c>
      <c r="AE16" s="98">
        <f>'Юнит 6'!AE16+'Юнит 7'!AE16+'Юнит 8'!AE16+'Юнит 9'!AE16</f>
        <v>0</v>
      </c>
      <c r="AF16" s="98">
        <f>'Юнит 6'!AF16+'Юнит 7'!AF16+'Юнит 8'!AF16+'Юнит 9'!AF16</f>
        <v>573</v>
      </c>
      <c r="AG16" s="98">
        <f>'Юнит 6'!AG16+'Юнит 7'!AG16+'Юнит 8'!AG16+'Юнит 9'!AG16</f>
        <v>0</v>
      </c>
      <c r="AH16" s="98">
        <f>'Юнит 6'!AH16+'Юнит 7'!AH16+'Юнит 8'!AH16+'Юнит 9'!AH16</f>
        <v>0</v>
      </c>
      <c r="AI16" s="98">
        <f>'Юнит 6'!AI16+'Юнит 7'!AI16+'Юнит 8'!AI16+'Юнит 9'!AI16</f>
        <v>13.018537234042553</v>
      </c>
      <c r="AJ16" s="98">
        <f>'Юнит 6'!AJ16+'Юнит 7'!AJ16+'Юнит 8'!AJ16+'Юнит 9'!AJ16</f>
        <v>0</v>
      </c>
      <c r="AK16" s="253">
        <f t="shared" si="16"/>
        <v>0</v>
      </c>
      <c r="AL16" s="105">
        <f t="shared" ref="AL16:AL29" si="31">Y16-AB16-AC16-AE16-AF16-AG16-AH16-AI16-AK16-AJ16</f>
        <v>-1095.6885372340425</v>
      </c>
      <c r="AM16" s="106"/>
      <c r="AN16" s="107">
        <f t="shared" ref="AN16:AN29" si="32">IF(S16=0,0,Y16/S16)</f>
        <v>0</v>
      </c>
      <c r="AO16" s="108">
        <f t="shared" ref="AO16:AO29" si="33">I16</f>
        <v>169.89</v>
      </c>
      <c r="AP16" s="108">
        <f t="shared" ref="AP16:AP29" si="34">IF(S16=0,0,AC16/S16)</f>
        <v>0</v>
      </c>
      <c r="AQ16" s="108">
        <f t="shared" ref="AQ16:AQ29" si="35">IF(Q16=0,AE16/1,AE16/Q16)</f>
        <v>0</v>
      </c>
      <c r="AR16" s="108">
        <f t="shared" ref="AR16:AR29" si="36">IF(Q16=0,0,(AF16+AG16)/Q16)</f>
        <v>191</v>
      </c>
      <c r="AS16" s="108">
        <f t="array" ref="AS16">_xlfn.IFS(S16=0,AL16,S16&lt;0,AL16/-S16,S16&gt;0,AL16/S16)</f>
        <v>-365.22951241134751</v>
      </c>
      <c r="AT16" s="103">
        <f t="shared" ref="AT16:AT29" si="37">IF(AN16=0,0,AS16/AN16)</f>
        <v>0</v>
      </c>
      <c r="AU16" s="103">
        <f t="shared" ref="AU16:AU29" si="38">IF(AO16=0,0,AS16/AO16)</f>
        <v>-2.1497999435596418</v>
      </c>
      <c r="AV16" s="109"/>
      <c r="AW16" s="104">
        <f t="shared" ref="AW16:AW29" si="39">AS16*E16</f>
        <v>-7304.5902482269503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>'Юнит 9'!E17</f>
        <v>0</v>
      </c>
      <c r="F17" s="101">
        <f>'Юнит 9'!F17</f>
        <v>0</v>
      </c>
      <c r="G17" s="101">
        <f>'Юнит 9'!G17</f>
        <v>0</v>
      </c>
      <c r="H17" s="101">
        <f>'Юнит 9'!H17</f>
        <v>0</v>
      </c>
      <c r="I17" s="101">
        <v>169.89</v>
      </c>
      <c r="J17" s="101">
        <f t="shared" si="0"/>
        <v>0</v>
      </c>
      <c r="K17" s="98" t="str">
        <f>'Юнит 9'!K17</f>
        <v/>
      </c>
      <c r="L17" s="98">
        <f>'Юнит 6'!L20+'Юнит 7'!L17+'Юнит 8'!L17+'Юнит 9'!L17</f>
        <v>0</v>
      </c>
      <c r="M17" s="98">
        <v>0</v>
      </c>
      <c r="N17" s="98">
        <v>0</v>
      </c>
      <c r="O17" s="189">
        <f t="shared" si="10"/>
        <v>0</v>
      </c>
      <c r="P17" s="101">
        <f t="shared" si="11"/>
        <v>7.1428571428571425E-2</v>
      </c>
      <c r="Q17" s="98">
        <f>'Юнит 6'!Q20+'Юнит 7'!Q17+'Юнит 8'!Q17+'Юнит 9'!Q17</f>
        <v>2</v>
      </c>
      <c r="R17" s="98">
        <f>'Юнит 6'!R20+'Юнит 7'!R17+'Юнит 8'!R17+'Юнит 9'!R17</f>
        <v>0</v>
      </c>
      <c r="S17" s="101">
        <f t="shared" si="25"/>
        <v>2</v>
      </c>
      <c r="T17" s="98">
        <f>'Юнит 6'!T20+'Юнит 7'!T17+'Юнит 8'!T17+'Юнит 9'!T17</f>
        <v>0</v>
      </c>
      <c r="U17" s="98">
        <f>'Юнит 6'!U20+'Юнит 7'!U17+'Юнит 8'!U17+'Юнит 9'!U17</f>
        <v>0</v>
      </c>
      <c r="V17" s="101">
        <f t="shared" si="26"/>
        <v>0</v>
      </c>
      <c r="W17" s="98">
        <f>'Юнит 6'!W20+'Юнит 7'!W17+'Юнит 8'!W17+'Юнит 9'!W17</f>
        <v>0</v>
      </c>
      <c r="X17" s="98">
        <f>'Юнит 6'!X20+'Юнит 7'!X17+'Юнит 8'!X17+'Юнит 9'!X17</f>
        <v>0</v>
      </c>
      <c r="Y17" s="269">
        <f t="shared" si="27"/>
        <v>0</v>
      </c>
      <c r="Z17" s="101">
        <f t="shared" si="28"/>
        <v>0</v>
      </c>
      <c r="AA17" s="103">
        <f t="shared" si="2"/>
        <v>0</v>
      </c>
      <c r="AB17" s="101">
        <f t="shared" si="29"/>
        <v>339.78</v>
      </c>
      <c r="AC17" s="98">
        <f>'Юнит 6'!AC20+'Юнит 7'!AC17+'Юнит 8'!AC17+'Юнит 9'!AC17</f>
        <v>0</v>
      </c>
      <c r="AD17" s="103">
        <f t="shared" si="30"/>
        <v>0</v>
      </c>
      <c r="AE17" s="98">
        <f>'Юнит 6'!AE20+'Юнит 7'!AE17+'Юнит 8'!AE17+'Юнит 9'!AE17</f>
        <v>0</v>
      </c>
      <c r="AF17" s="98">
        <f>'Юнит 6'!AF20+'Юнит 7'!AF17+'Юнит 8'!AF17+'Юнит 9'!AF17</f>
        <v>0</v>
      </c>
      <c r="AG17" s="98">
        <f>'Юнит 6'!AG20+'Юнит 7'!AG17+'Юнит 8'!AG17+'Юнит 9'!AG17</f>
        <v>0</v>
      </c>
      <c r="AH17" s="98">
        <f>'Юнит 6'!AH20+'Юнит 7'!AH17+'Юнит 8'!AH17+'Юнит 9'!AH17</f>
        <v>0</v>
      </c>
      <c r="AI17" s="98">
        <f>'Юнит 6'!AI20+'Юнит 7'!AI17+'Юнит 8'!AI17+'Юнит 9'!AI17</f>
        <v>0</v>
      </c>
      <c r="AJ17" s="98">
        <f>'Юнит 6'!AJ20+'Юнит 7'!AJ17+'Юнит 8'!AJ17+'Юнит 9'!AJ17</f>
        <v>0</v>
      </c>
      <c r="AK17" s="253">
        <f t="shared" si="16"/>
        <v>0</v>
      </c>
      <c r="AL17" s="105">
        <f t="shared" si="31"/>
        <v>-339.78</v>
      </c>
      <c r="AM17" s="106"/>
      <c r="AN17" s="107">
        <f t="shared" si="32"/>
        <v>0</v>
      </c>
      <c r="AO17" s="108">
        <f t="shared" si="33"/>
        <v>169.89</v>
      </c>
      <c r="AP17" s="108">
        <f t="shared" si="34"/>
        <v>0</v>
      </c>
      <c r="AQ17" s="108">
        <f t="shared" si="35"/>
        <v>0</v>
      </c>
      <c r="AR17" s="108">
        <f t="shared" si="36"/>
        <v>0</v>
      </c>
      <c r="AS17" s="108">
        <f t="array" ref="AS17">_xlfn.IFS(S17=0,AL17,S17&lt;0,AL17/-S17,S17&gt;0,AL17/S17)</f>
        <v>-169.89</v>
      </c>
      <c r="AT17" s="103">
        <f t="shared" si="37"/>
        <v>0</v>
      </c>
      <c r="AU17" s="103">
        <f t="shared" si="38"/>
        <v>-1</v>
      </c>
      <c r="AV17" s="109"/>
      <c r="AW17" s="104">
        <f t="shared" si="39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>'Юнит 9'!E18</f>
        <v>21</v>
      </c>
      <c r="F18" s="101">
        <f>'Юнит 9'!F18</f>
        <v>1</v>
      </c>
      <c r="G18" s="101">
        <f>'Юнит 9'!G18</f>
        <v>0</v>
      </c>
      <c r="H18" s="101">
        <f>'Юнит 9'!H18</f>
        <v>20</v>
      </c>
      <c r="I18" s="101">
        <v>169.89</v>
      </c>
      <c r="J18" s="101">
        <f t="shared" si="0"/>
        <v>3567.6899999999996</v>
      </c>
      <c r="K18" s="98">
        <f>'Юнит 9'!K18</f>
        <v>999</v>
      </c>
      <c r="L18" s="98">
        <f>'Юнит 6'!L21+'Юнит 7'!L18+'Юнит 8'!L18+'Юнит 9'!L18</f>
        <v>1</v>
      </c>
      <c r="M18" s="98">
        <v>1403</v>
      </c>
      <c r="N18" s="98">
        <v>0</v>
      </c>
      <c r="O18" s="189">
        <f t="shared" si="10"/>
        <v>3.5714285714285712E-2</v>
      </c>
      <c r="P18" s="101">
        <f t="shared" si="11"/>
        <v>0</v>
      </c>
      <c r="Q18" s="98">
        <f>'Юнит 6'!Q21+'Юнит 7'!Q18+'Юнит 8'!Q18+'Юнит 9'!Q18</f>
        <v>0</v>
      </c>
      <c r="R18" s="98">
        <f>'Юнит 6'!R21+'Юнит 7'!R18+'Юнит 8'!R18+'Юнит 9'!R18</f>
        <v>0</v>
      </c>
      <c r="S18" s="101">
        <f t="shared" si="25"/>
        <v>0</v>
      </c>
      <c r="T18" s="98">
        <f>'Юнит 6'!T21+'Юнит 7'!T18+'Юнит 8'!T18+'Юнит 9'!T18</f>
        <v>0</v>
      </c>
      <c r="U18" s="98">
        <f>'Юнит 6'!U21+'Юнит 7'!U18+'Юнит 8'!U18+'Юнит 9'!U18</f>
        <v>0</v>
      </c>
      <c r="V18" s="101">
        <f t="shared" si="26"/>
        <v>0</v>
      </c>
      <c r="W18" s="98">
        <f>'Юнит 6'!W21+'Юнит 7'!W18+'Юнит 8'!W18+'Юнит 9'!W18</f>
        <v>0</v>
      </c>
      <c r="X18" s="98">
        <f>'Юнит 6'!X21+'Юнит 7'!X18+'Юнит 8'!X18+'Юнит 9'!X18</f>
        <v>0</v>
      </c>
      <c r="Y18" s="269">
        <f t="shared" si="27"/>
        <v>0</v>
      </c>
      <c r="Z18" s="101">
        <f t="shared" si="28"/>
        <v>0</v>
      </c>
      <c r="AA18" s="103">
        <f t="shared" si="2"/>
        <v>0</v>
      </c>
      <c r="AB18" s="101">
        <f t="shared" si="29"/>
        <v>0</v>
      </c>
      <c r="AC18" s="98">
        <f>'Юнит 6'!AC21+'Юнит 7'!AC18+'Юнит 8'!AC18+'Юнит 9'!AC18</f>
        <v>0</v>
      </c>
      <c r="AD18" s="103">
        <f t="shared" si="30"/>
        <v>0</v>
      </c>
      <c r="AE18" s="98">
        <f>'Юнит 6'!AE21+'Юнит 7'!AE18+'Юнит 8'!AE18+'Юнит 9'!AE18</f>
        <v>0</v>
      </c>
      <c r="AF18" s="98">
        <f>'Юнит 6'!AF21+'Юнит 7'!AF18+'Юнит 8'!AF18+'Юнит 9'!AF18</f>
        <v>0</v>
      </c>
      <c r="AG18" s="98">
        <f>'Юнит 6'!AG21+'Юнит 7'!AG18+'Юнит 8'!AG18+'Юнит 9'!AG18</f>
        <v>0</v>
      </c>
      <c r="AH18" s="98">
        <f>'Юнит 6'!AH21+'Юнит 7'!AH18+'Юнит 8'!AH18+'Юнит 9'!AH18</f>
        <v>0</v>
      </c>
      <c r="AI18" s="98">
        <f>'Юнит 6'!AI21+'Юнит 7'!AI18+'Юнит 8'!AI18+'Юнит 9'!AI18</f>
        <v>13.703723404255319</v>
      </c>
      <c r="AJ18" s="98">
        <f>'Юнит 6'!AJ21+'Юнит 7'!AJ18+'Юнит 8'!AJ18+'Юнит 9'!AJ18</f>
        <v>0</v>
      </c>
      <c r="AK18" s="253">
        <f t="shared" si="16"/>
        <v>0</v>
      </c>
      <c r="AL18" s="105">
        <f t="shared" si="31"/>
        <v>-13.703723404255319</v>
      </c>
      <c r="AM18" s="106"/>
      <c r="AN18" s="107">
        <f t="shared" si="32"/>
        <v>0</v>
      </c>
      <c r="AO18" s="108">
        <f t="shared" si="33"/>
        <v>169.89</v>
      </c>
      <c r="AP18" s="108">
        <f t="shared" si="34"/>
        <v>0</v>
      </c>
      <c r="AQ18" s="108">
        <f t="shared" si="35"/>
        <v>0</v>
      </c>
      <c r="AR18" s="108">
        <f t="shared" si="36"/>
        <v>0</v>
      </c>
      <c r="AS18" s="108">
        <f t="array" ref="AS18">_xlfn.IFS(S18=0,AL18,S18&lt;0,AL18/-S18,S18&gt;0,AL18/S18)</f>
        <v>-13.703723404255319</v>
      </c>
      <c r="AT18" s="103">
        <f t="shared" si="37"/>
        <v>0</v>
      </c>
      <c r="AU18" s="103">
        <f t="shared" si="38"/>
        <v>-8.0662330945054567E-2</v>
      </c>
      <c r="AV18" s="109"/>
      <c r="AW18" s="104">
        <f t="shared" si="39"/>
        <v>-287.77819148936169</v>
      </c>
    </row>
    <row r="19" spans="1:49" outlineLevel="1">
      <c r="A19" s="98"/>
      <c r="B19" s="99">
        <v>806868318</v>
      </c>
      <c r="C19" s="99" t="s">
        <v>170</v>
      </c>
      <c r="D19" s="100" t="s">
        <v>93</v>
      </c>
      <c r="E19" s="101">
        <f>'Юнит 9'!E19</f>
        <v>78</v>
      </c>
      <c r="F19" s="101">
        <f>'Юнит 9'!F19</f>
        <v>24</v>
      </c>
      <c r="G19" s="101">
        <f>'Юнит 9'!G19</f>
        <v>11</v>
      </c>
      <c r="H19" s="101">
        <f>'Юнит 9'!H19</f>
        <v>43</v>
      </c>
      <c r="I19" s="101">
        <v>129.46</v>
      </c>
      <c r="J19" s="101">
        <f t="shared" si="0"/>
        <v>10097.880000000001</v>
      </c>
      <c r="K19" s="98">
        <f>'Юнит 9'!K19</f>
        <v>8</v>
      </c>
      <c r="L19" s="98">
        <f>'Юнит 6'!L22+'Юнит 7'!L19+'Юнит 8'!L19+'Юнит 9'!L19</f>
        <v>57</v>
      </c>
      <c r="M19" s="98">
        <v>1263</v>
      </c>
      <c r="N19" s="98">
        <v>43</v>
      </c>
      <c r="O19" s="189">
        <f t="shared" si="10"/>
        <v>2.0357142857142856</v>
      </c>
      <c r="P19" s="101">
        <f t="shared" si="11"/>
        <v>0.4642857142857143</v>
      </c>
      <c r="Q19" s="98">
        <f>'Юнит 6'!Q22+'Юнит 7'!Q19+'Юнит 8'!Q19+'Юнит 9'!Q19</f>
        <v>13</v>
      </c>
      <c r="R19" s="98">
        <f>'Юнит 6'!R22+'Юнит 7'!R19+'Юнит 8'!R19+'Юнит 9'!R19</f>
        <v>0</v>
      </c>
      <c r="S19" s="101">
        <f t="shared" si="25"/>
        <v>13</v>
      </c>
      <c r="T19" s="98">
        <f>'Юнит 6'!T22+'Юнит 7'!T19+'Юнит 8'!T19+'Юнит 9'!T19</f>
        <v>10335</v>
      </c>
      <c r="U19" s="98">
        <f>'Юнит 6'!U22+'Юнит 7'!U19+'Юнит 8'!U19+'Юнит 9'!U19</f>
        <v>0</v>
      </c>
      <c r="V19" s="101">
        <f t="shared" si="26"/>
        <v>10335</v>
      </c>
      <c r="W19" s="98">
        <f>'Юнит 6'!W22+'Юнит 7'!W19+'Юнит 8'!W19+'Юнит 9'!W19</f>
        <v>16380</v>
      </c>
      <c r="X19" s="98">
        <f>'Юнит 6'!X22+'Юнит 7'!X19+'Юнит 8'!X19+'Юнит 9'!X19</f>
        <v>0</v>
      </c>
      <c r="Y19" s="269">
        <f t="shared" si="27"/>
        <v>16380</v>
      </c>
      <c r="Z19" s="101">
        <f t="shared" si="28"/>
        <v>30956.13</v>
      </c>
      <c r="AA19" s="103">
        <f t="shared" si="2"/>
        <v>1.3948063491482829E-2</v>
      </c>
      <c r="AB19" s="101">
        <f t="shared" si="29"/>
        <v>1682.98</v>
      </c>
      <c r="AC19" s="98">
        <f>'Юнит 6'!AC22+'Юнит 7'!AC19+'Юнит 8'!AC19+'Юнит 9'!AC19</f>
        <v>6463.4400000000005</v>
      </c>
      <c r="AD19" s="103">
        <f t="shared" si="30"/>
        <v>0.39459340659340664</v>
      </c>
      <c r="AE19" s="98">
        <f>'Юнит 6'!AE22+'Юнит 7'!AE19+'Юнит 8'!AE19+'Юнит 9'!AE19</f>
        <v>2677.23</v>
      </c>
      <c r="AF19" s="98">
        <f>'Юнит 6'!AF22+'Юнит 7'!AF19+'Юнит 8'!AF19+'Юнит 9'!AF19</f>
        <v>3000</v>
      </c>
      <c r="AG19" s="98">
        <f>'Юнит 6'!AG22+'Юнит 7'!AG19+'Юнит 8'!AG19+'Юнит 9'!AG19</f>
        <v>6000</v>
      </c>
      <c r="AH19" s="98">
        <f>'Юнит 6'!AH22+'Юнит 7'!AH19+'Юнит 8'!AH19+'Юнит 9'!AH19</f>
        <v>0</v>
      </c>
      <c r="AI19" s="98">
        <f>'Юнит 6'!AI22+'Юнит 7'!AI19+'Юнит 8'!AI19+'Юнит 9'!AI19</f>
        <v>41.716288451679056</v>
      </c>
      <c r="AJ19" s="98">
        <f>'Юнит 6'!AJ22+'Юнит 7'!AJ19+'Юнит 8'!AJ19+'Юнит 9'!AJ19</f>
        <v>0</v>
      </c>
      <c r="AK19" s="253">
        <f t="shared" si="16"/>
        <v>105.82256290353108</v>
      </c>
      <c r="AL19" s="105">
        <f t="shared" si="31"/>
        <v>-3591.1888513552099</v>
      </c>
      <c r="AM19" s="106"/>
      <c r="AN19" s="107">
        <f t="shared" si="32"/>
        <v>1260</v>
      </c>
      <c r="AO19" s="108">
        <f t="shared" si="33"/>
        <v>129.46</v>
      </c>
      <c r="AP19" s="108">
        <f t="shared" si="34"/>
        <v>497.18769230769237</v>
      </c>
      <c r="AQ19" s="108">
        <f t="shared" si="35"/>
        <v>205.94076923076923</v>
      </c>
      <c r="AR19" s="108">
        <f t="shared" si="36"/>
        <v>692.30769230769226</v>
      </c>
      <c r="AS19" s="108">
        <f t="array" ref="AS19">_xlfn.IFS(S19=0,AL19,S19&lt;0,AL19/-S19,S19&gt;0,AL19/S19)</f>
        <v>-276.24529625809305</v>
      </c>
      <c r="AT19" s="103">
        <f t="shared" si="37"/>
        <v>-0.21924229861753416</v>
      </c>
      <c r="AU19" s="103">
        <f t="shared" si="38"/>
        <v>-2.1338274081422295</v>
      </c>
      <c r="AV19" s="109"/>
      <c r="AW19" s="104">
        <f t="shared" si="39"/>
        <v>-21547.133108131256</v>
      </c>
    </row>
    <row r="20" spans="1:49" outlineLevel="1">
      <c r="A20" s="98"/>
      <c r="B20" s="99">
        <v>806885508</v>
      </c>
      <c r="C20" s="99" t="s">
        <v>171</v>
      </c>
      <c r="D20" s="100" t="s">
        <v>93</v>
      </c>
      <c r="E20" s="101">
        <f>'Юнит 9'!E20</f>
        <v>91</v>
      </c>
      <c r="F20" s="101">
        <f>'Юнит 9'!F20</f>
        <v>46</v>
      </c>
      <c r="G20" s="101">
        <f>'Юнит 9'!G20</f>
        <v>5</v>
      </c>
      <c r="H20" s="101">
        <f>'Юнит 9'!H20</f>
        <v>40</v>
      </c>
      <c r="I20" s="101">
        <v>117.76</v>
      </c>
      <c r="J20" s="101">
        <f t="shared" si="0"/>
        <v>10716.16</v>
      </c>
      <c r="K20" s="98">
        <f>'Юнит 9'!K20</f>
        <v>12</v>
      </c>
      <c r="L20" s="98">
        <f>'Юнит 6'!L23+'Юнит 7'!L20+'Юнит 8'!L20+'Юнит 9'!L20</f>
        <v>77</v>
      </c>
      <c r="M20" s="98">
        <v>1361</v>
      </c>
      <c r="N20" s="98">
        <v>42</v>
      </c>
      <c r="O20" s="189">
        <f t="shared" si="10"/>
        <v>2.75</v>
      </c>
      <c r="P20" s="101">
        <f t="shared" si="11"/>
        <v>0.4642857142857143</v>
      </c>
      <c r="Q20" s="98">
        <f>'Юнит 6'!Q23+'Юнит 7'!Q20+'Юнит 8'!Q20+'Юнит 9'!Q20</f>
        <v>13</v>
      </c>
      <c r="R20" s="98">
        <f>'Юнит 6'!R23+'Юнит 7'!R20+'Юнит 8'!R20+'Юнит 9'!R20</f>
        <v>0</v>
      </c>
      <c r="S20" s="101">
        <f t="shared" si="25"/>
        <v>13</v>
      </c>
      <c r="T20" s="98">
        <f>'Юнит 6'!T23+'Юнит 7'!T20+'Юнит 8'!T20+'Юнит 9'!T20</f>
        <v>10981</v>
      </c>
      <c r="U20" s="98">
        <f>'Юнит 6'!U23+'Юнит 7'!U20+'Юнит 8'!U20+'Юнит 9'!U20</f>
        <v>0</v>
      </c>
      <c r="V20" s="101">
        <f t="shared" si="26"/>
        <v>10981</v>
      </c>
      <c r="W20" s="98">
        <f>'Юнит 6'!W23+'Юнит 7'!W20+'Юнит 8'!W20+'Юнит 9'!W20</f>
        <v>17550</v>
      </c>
      <c r="X20" s="98">
        <f>'Юнит 6'!X23+'Юнит 7'!X20+'Юнит 8'!X20+'Юнит 9'!X20</f>
        <v>0</v>
      </c>
      <c r="Y20" s="269">
        <f t="shared" si="27"/>
        <v>17550</v>
      </c>
      <c r="Z20" s="101">
        <f t="shared" si="28"/>
        <v>44014.74</v>
      </c>
      <c r="AA20" s="103">
        <f t="shared" si="2"/>
        <v>1.494435374087446E-2</v>
      </c>
      <c r="AB20" s="101">
        <f t="shared" si="29"/>
        <v>1530.88</v>
      </c>
      <c r="AC20" s="98">
        <f>'Юнит 6'!AC23+'Юнит 7'!AC20+'Юнит 8'!AC20+'Юнит 9'!AC20</f>
        <v>7061.4999999999982</v>
      </c>
      <c r="AD20" s="103">
        <f t="shared" si="30"/>
        <v>0.40236467236467227</v>
      </c>
      <c r="AE20" s="98">
        <f>'Юнит 6'!AE23+'Юнит 7'!AE20+'Юнит 8'!AE20+'Юнит 9'!AE20</f>
        <v>2709.8500000000013</v>
      </c>
      <c r="AF20" s="98">
        <f>'Юнит 6'!AF23+'Юнит 7'!AF20+'Юнит 8'!AF20+'Юнит 9'!AF20</f>
        <v>3395</v>
      </c>
      <c r="AG20" s="98">
        <f>'Юнит 6'!AG23+'Юнит 7'!AG20+'Юнит 8'!AG20+'Юнит 9'!AG20</f>
        <v>7000</v>
      </c>
      <c r="AH20" s="98">
        <f>'Юнит 6'!AH23+'Юнит 7'!AH20+'Юнит 8'!AH20+'Юнит 9'!AH20</f>
        <v>0</v>
      </c>
      <c r="AI20" s="98">
        <f>'Юнит 6'!AI23+'Юнит 7'!AI20+'Юнит 8'!AI20+'Юнит 9'!AI20</f>
        <v>75.130760061522693</v>
      </c>
      <c r="AJ20" s="98">
        <f>'Юнит 6'!AJ23+'Юнит 7'!AJ20+'Юнит 8'!AJ20+'Юнит 9'!AJ20</f>
        <v>0</v>
      </c>
      <c r="AK20" s="253">
        <f t="shared" si="16"/>
        <v>113.38131739664044</v>
      </c>
      <c r="AL20" s="105">
        <f t="shared" si="31"/>
        <v>-4335.7420774581633</v>
      </c>
      <c r="AM20" s="106"/>
      <c r="AN20" s="107">
        <f t="shared" si="32"/>
        <v>1350</v>
      </c>
      <c r="AO20" s="108">
        <f t="shared" si="33"/>
        <v>117.76</v>
      </c>
      <c r="AP20" s="108">
        <f t="shared" si="34"/>
        <v>543.19230769230751</v>
      </c>
      <c r="AQ20" s="108">
        <f t="shared" si="35"/>
        <v>208.4500000000001</v>
      </c>
      <c r="AR20" s="108">
        <f t="shared" si="36"/>
        <v>799.61538461538464</v>
      </c>
      <c r="AS20" s="108">
        <f t="array" ref="AS20">_xlfn.IFS(S20=0,AL20,S20&lt;0,AL20/-S20,S20&gt;0,AL20/S20)</f>
        <v>-333.51862134293566</v>
      </c>
      <c r="AT20" s="103">
        <f t="shared" si="37"/>
        <v>-0.24705083062439678</v>
      </c>
      <c r="AU20" s="103">
        <f t="shared" si="38"/>
        <v>-2.8321893796105271</v>
      </c>
      <c r="AV20" s="109"/>
      <c r="AW20" s="104">
        <f t="shared" si="39"/>
        <v>-30350.194542207144</v>
      </c>
    </row>
    <row r="21" spans="1:49" outlineLevel="1">
      <c r="A21" s="98"/>
      <c r="B21" s="99">
        <v>807019357</v>
      </c>
      <c r="C21" s="99" t="s">
        <v>172</v>
      </c>
      <c r="D21" s="100" t="s">
        <v>93</v>
      </c>
      <c r="E21" s="101">
        <f>'Юнит 9'!E21</f>
        <v>3</v>
      </c>
      <c r="F21" s="101">
        <f>'Юнит 9'!F21</f>
        <v>3</v>
      </c>
      <c r="G21" s="101">
        <f>'Юнит 9'!G21</f>
        <v>0</v>
      </c>
      <c r="H21" s="101">
        <f>'Юнит 9'!H21</f>
        <v>0</v>
      </c>
      <c r="I21" s="101">
        <v>129.46</v>
      </c>
      <c r="J21" s="101">
        <f t="shared" si="0"/>
        <v>388.38</v>
      </c>
      <c r="K21" s="98" t="str">
        <f>'Юнит 9'!K21</f>
        <v/>
      </c>
      <c r="L21" s="98">
        <f>'Юнит 6'!L24+'Юнит 7'!L21+'Юнит 8'!L21+'Юнит 9'!L21</f>
        <v>5</v>
      </c>
      <c r="M21" s="98">
        <v>1206</v>
      </c>
      <c r="N21" s="98">
        <v>100</v>
      </c>
      <c r="O21" s="189">
        <f t="shared" si="10"/>
        <v>0.17857142857142858</v>
      </c>
      <c r="P21" s="101">
        <f t="shared" si="11"/>
        <v>3.5714285714285712E-2</v>
      </c>
      <c r="Q21" s="98">
        <f>'Юнит 6'!Q24+'Юнит 7'!Q21+'Юнит 8'!Q21+'Юнит 9'!Q21</f>
        <v>1</v>
      </c>
      <c r="R21" s="98">
        <f>'Юнит 6'!R24+'Юнит 7'!R21+'Юнит 8'!R21+'Юнит 9'!R21</f>
        <v>0</v>
      </c>
      <c r="S21" s="101">
        <f t="shared" si="25"/>
        <v>1</v>
      </c>
      <c r="T21" s="98">
        <f>'Юнит 6'!T24+'Юнит 7'!T21+'Юнит 8'!T21+'Юнит 9'!T21</f>
        <v>719</v>
      </c>
      <c r="U21" s="98">
        <f>'Юнит 6'!U24+'Юнит 7'!U21+'Юнит 8'!U21+'Юнит 9'!U21</f>
        <v>0</v>
      </c>
      <c r="V21" s="101">
        <f t="shared" si="26"/>
        <v>719</v>
      </c>
      <c r="W21" s="98">
        <f>'Юнит 6'!W24+'Юнит 7'!W21+'Юнит 8'!W21+'Юнит 9'!W21</f>
        <v>1170</v>
      </c>
      <c r="X21" s="98">
        <f>'Юнит 6'!X24+'Юнит 7'!X21+'Юнит 8'!X21+'Юнит 9'!X21</f>
        <v>0</v>
      </c>
      <c r="Y21" s="269">
        <f t="shared" si="27"/>
        <v>1170</v>
      </c>
      <c r="Z21" s="101">
        <f t="shared" si="28"/>
        <v>6030</v>
      </c>
      <c r="AA21" s="103">
        <f t="shared" si="2"/>
        <v>9.9629024939163055E-4</v>
      </c>
      <c r="AB21" s="101">
        <f t="shared" si="29"/>
        <v>129.46</v>
      </c>
      <c r="AC21" s="98">
        <f>'Юнит 6'!AC24+'Юнит 7'!AC21+'Юнит 8'!AC21+'Юнит 9'!AC21</f>
        <v>488.47</v>
      </c>
      <c r="AD21" s="103">
        <f t="shared" si="30"/>
        <v>0.41749572649572653</v>
      </c>
      <c r="AE21" s="98">
        <f>'Юнит 6'!AE24+'Юнит 7'!AE21+'Юнит 8'!AE21+'Юнит 9'!AE21</f>
        <v>62.64</v>
      </c>
      <c r="AF21" s="98">
        <f>'Юнит 6'!AF24+'Юнит 7'!AF21+'Юнит 8'!AF21+'Юнит 9'!AF21</f>
        <v>0</v>
      </c>
      <c r="AG21" s="98">
        <f>'Юнит 6'!AG24+'Юнит 7'!AG21+'Юнит 8'!AG21+'Юнит 9'!AG21</f>
        <v>0</v>
      </c>
      <c r="AH21" s="98">
        <f>'Юнит 6'!AH24+'Юнит 7'!AH21+'Юнит 8'!AH21+'Юнит 9'!AH21</f>
        <v>0</v>
      </c>
      <c r="AI21" s="98">
        <f>'Юнит 6'!AI24+'Юнит 7'!AI21+'Юнит 8'!AI21+'Юнит 9'!AI21</f>
        <v>0</v>
      </c>
      <c r="AJ21" s="98">
        <f>'Юнит 6'!AJ24+'Юнит 7'!AJ21+'Юнит 8'!AJ21+'Юнит 9'!AJ21</f>
        <v>0</v>
      </c>
      <c r="AK21" s="253">
        <f t="shared" si="16"/>
        <v>7.5587544931093626</v>
      </c>
      <c r="AL21" s="105">
        <f t="shared" si="31"/>
        <v>481.8712455068906</v>
      </c>
      <c r="AM21" s="106"/>
      <c r="AN21" s="107">
        <f t="shared" si="32"/>
        <v>1170</v>
      </c>
      <c r="AO21" s="108">
        <f t="shared" si="33"/>
        <v>129.46</v>
      </c>
      <c r="AP21" s="108">
        <f t="shared" si="34"/>
        <v>488.47</v>
      </c>
      <c r="AQ21" s="108">
        <f t="shared" si="35"/>
        <v>62.64</v>
      </c>
      <c r="AR21" s="108">
        <f t="shared" si="36"/>
        <v>0</v>
      </c>
      <c r="AS21" s="108">
        <f t="array" ref="AS21">_xlfn.IFS(S21=0,AL21,S21&lt;0,AL21/-S21,S21&gt;0,AL21/S21)</f>
        <v>481.8712455068906</v>
      </c>
      <c r="AT21" s="103">
        <f t="shared" si="37"/>
        <v>0.41185576539050478</v>
      </c>
      <c r="AU21" s="103">
        <f t="shared" si="38"/>
        <v>3.7221631817309637</v>
      </c>
      <c r="AV21" s="109"/>
      <c r="AW21" s="104">
        <f t="shared" si="39"/>
        <v>1445.6137365206719</v>
      </c>
    </row>
    <row r="22" spans="1:49" outlineLevel="1">
      <c r="A22" s="98"/>
      <c r="B22" s="99">
        <v>807030321</v>
      </c>
      <c r="C22" s="99" t="s">
        <v>173</v>
      </c>
      <c r="D22" s="100" t="s">
        <v>93</v>
      </c>
      <c r="E22" s="101">
        <f>'Юнит 9'!E22</f>
        <v>2</v>
      </c>
      <c r="F22" s="101">
        <f>'Юнит 9'!F22</f>
        <v>1</v>
      </c>
      <c r="G22" s="101">
        <f>'Юнит 9'!G22</f>
        <v>1</v>
      </c>
      <c r="H22" s="101">
        <f>'Юнит 9'!H22</f>
        <v>0</v>
      </c>
      <c r="I22" s="101">
        <v>129.46</v>
      </c>
      <c r="J22" s="101">
        <f t="shared" si="0"/>
        <v>258.92</v>
      </c>
      <c r="K22" s="98" t="str">
        <f>'Юнит 9'!K22</f>
        <v/>
      </c>
      <c r="L22" s="98">
        <f>'Юнит 6'!L25+'Юнит 7'!L22+'Юнит 8'!L22+'Юнит 9'!L22</f>
        <v>7</v>
      </c>
      <c r="M22" s="98">
        <v>1320</v>
      </c>
      <c r="N22" s="98">
        <v>83</v>
      </c>
      <c r="O22" s="189">
        <f t="shared" si="10"/>
        <v>0.25</v>
      </c>
      <c r="P22" s="101">
        <f t="shared" si="11"/>
        <v>0.17857142857142858</v>
      </c>
      <c r="Q22" s="98">
        <f>'Юнит 6'!Q25+'Юнит 7'!Q22+'Юнит 8'!Q22+'Юнит 9'!Q22</f>
        <v>5</v>
      </c>
      <c r="R22" s="98">
        <f>'Юнит 6'!R25+'Юнит 7'!R22+'Юнит 8'!R22+'Юнит 9'!R22</f>
        <v>0</v>
      </c>
      <c r="S22" s="101">
        <f t="shared" si="25"/>
        <v>5</v>
      </c>
      <c r="T22" s="98">
        <f>'Юнит 6'!T25+'Юнит 7'!T22+'Юнит 8'!T22+'Юнит 9'!T22</f>
        <v>4091</v>
      </c>
      <c r="U22" s="98">
        <f>'Юнит 6'!U25+'Юнит 7'!U22+'Юнит 8'!U22+'Юнит 9'!U22</f>
        <v>0</v>
      </c>
      <c r="V22" s="101">
        <f t="shared" si="26"/>
        <v>4091</v>
      </c>
      <c r="W22" s="98">
        <f>'Юнит 6'!W25+'Юнит 7'!W22+'Юнит 8'!W22+'Юнит 9'!W22</f>
        <v>6600</v>
      </c>
      <c r="X22" s="98">
        <f>'Юнит 6'!X25+'Юнит 7'!X22+'Юнит 8'!X22+'Юнит 9'!X22</f>
        <v>0</v>
      </c>
      <c r="Y22" s="269">
        <f t="shared" si="27"/>
        <v>6600</v>
      </c>
      <c r="Z22" s="101">
        <f t="shared" si="28"/>
        <v>7669.2</v>
      </c>
      <c r="AA22" s="103">
        <f t="shared" si="2"/>
        <v>5.6200988427220194E-3</v>
      </c>
      <c r="AB22" s="101">
        <f t="shared" si="29"/>
        <v>647.30000000000007</v>
      </c>
      <c r="AC22" s="98">
        <f>'Юнит 6'!AC25+'Юнит 7'!AC22+'Юнит 8'!AC22+'Юнит 9'!AC22</f>
        <v>2728.5699999999997</v>
      </c>
      <c r="AD22" s="103">
        <f t="shared" si="30"/>
        <v>0.41341969696969694</v>
      </c>
      <c r="AE22" s="98">
        <f>'Юнит 6'!AE25+'Юнит 7'!AE22+'Юнит 8'!AE22+'Юнит 9'!AE22</f>
        <v>425.84000000000003</v>
      </c>
      <c r="AF22" s="98">
        <f>'Юнит 6'!AF25+'Юнит 7'!AF22+'Юнит 8'!AF22+'Юнит 9'!AF22</f>
        <v>0</v>
      </c>
      <c r="AG22" s="98">
        <f>'Юнит 6'!AG25+'Юнит 7'!AG22+'Юнит 8'!AG22+'Юнит 9'!AG22</f>
        <v>0</v>
      </c>
      <c r="AH22" s="98">
        <f>'Юнит 6'!AH25+'Юнит 7'!AH22+'Юнит 8'!AH22+'Юнит 9'!AH22</f>
        <v>0</v>
      </c>
      <c r="AI22" s="98">
        <f>'Юнит 6'!AI25+'Юнит 7'!AI22+'Юнит 8'!AI22+'Юнит 9'!AI22</f>
        <v>0</v>
      </c>
      <c r="AJ22" s="98">
        <f>'Юнит 6'!AJ25+'Юнит 7'!AJ22+'Юнит 8'!AJ22+'Юнит 9'!AJ22</f>
        <v>0</v>
      </c>
      <c r="AK22" s="253">
        <f t="shared" si="16"/>
        <v>42.639127909847687</v>
      </c>
      <c r="AL22" s="105">
        <f t="shared" si="31"/>
        <v>2755.6508720901525</v>
      </c>
      <c r="AM22" s="106"/>
      <c r="AN22" s="107">
        <f t="shared" si="32"/>
        <v>1320</v>
      </c>
      <c r="AO22" s="108">
        <f t="shared" si="33"/>
        <v>129.46</v>
      </c>
      <c r="AP22" s="108">
        <f t="shared" si="34"/>
        <v>545.71399999999994</v>
      </c>
      <c r="AQ22" s="108">
        <f t="shared" si="35"/>
        <v>85.168000000000006</v>
      </c>
      <c r="AR22" s="108">
        <f t="shared" si="36"/>
        <v>0</v>
      </c>
      <c r="AS22" s="108">
        <f t="array" ref="AS22">_xlfn.IFS(S22=0,AL22,S22&lt;0,AL22/-S22,S22&gt;0,AL22/S22)</f>
        <v>551.13017441803049</v>
      </c>
      <c r="AT22" s="103">
        <f t="shared" si="37"/>
        <v>0.41752285940759887</v>
      </c>
      <c r="AU22" s="103">
        <f t="shared" si="38"/>
        <v>4.2571464113859916</v>
      </c>
      <c r="AV22" s="109"/>
      <c r="AW22" s="104">
        <f t="shared" si="39"/>
        <v>1102.260348836061</v>
      </c>
    </row>
    <row r="23" spans="1:49" outlineLevel="1">
      <c r="A23" s="98"/>
      <c r="B23" s="99">
        <v>807031830</v>
      </c>
      <c r="C23" s="99" t="s">
        <v>174</v>
      </c>
      <c r="D23" s="100" t="s">
        <v>93</v>
      </c>
      <c r="E23" s="101">
        <f>'Юнит 9'!E23</f>
        <v>22</v>
      </c>
      <c r="F23" s="101">
        <f>'Юнит 9'!F23</f>
        <v>3</v>
      </c>
      <c r="G23" s="101">
        <f>'Юнит 9'!G23</f>
        <v>0</v>
      </c>
      <c r="H23" s="101">
        <f>'Юнит 9'!H23</f>
        <v>19</v>
      </c>
      <c r="I23" s="101">
        <v>129.46</v>
      </c>
      <c r="J23" s="101">
        <f t="shared" si="0"/>
        <v>2848.1200000000003</v>
      </c>
      <c r="K23" s="98">
        <f>'Юнит 9'!K23</f>
        <v>11</v>
      </c>
      <c r="L23" s="98">
        <f>'Юнит 6'!L26+'Юнит 7'!L23+'Юнит 8'!L23+'Юнит 9'!L23</f>
        <v>9</v>
      </c>
      <c r="M23" s="98">
        <v>1200</v>
      </c>
      <c r="N23" s="98">
        <v>50</v>
      </c>
      <c r="O23" s="189">
        <f t="shared" si="10"/>
        <v>0.32142857142857145</v>
      </c>
      <c r="P23" s="101">
        <f t="shared" si="11"/>
        <v>0.10714285714285714</v>
      </c>
      <c r="Q23" s="98">
        <f>'Юнит 6'!Q26+'Юнит 7'!Q23+'Юнит 8'!Q23+'Юнит 9'!Q23</f>
        <v>3</v>
      </c>
      <c r="R23" s="98">
        <f>'Юнит 6'!R26+'Юнит 7'!R23+'Юнит 8'!R23+'Юнит 9'!R23</f>
        <v>0</v>
      </c>
      <c r="S23" s="101">
        <f t="shared" si="25"/>
        <v>3</v>
      </c>
      <c r="T23" s="98">
        <f>'Юнит 6'!T26+'Юнит 7'!T23+'Юнит 8'!T23+'Юнит 9'!T23</f>
        <v>2188</v>
      </c>
      <c r="U23" s="98">
        <f>'Юнит 6'!U26+'Юнит 7'!U23+'Юнит 8'!U23+'Юнит 9'!U23</f>
        <v>0</v>
      </c>
      <c r="V23" s="101">
        <f t="shared" si="26"/>
        <v>2188</v>
      </c>
      <c r="W23" s="98">
        <f>'Юнит 6'!W26+'Юнит 7'!W23+'Юнит 8'!W23+'Юнит 9'!W23</f>
        <v>3510</v>
      </c>
      <c r="X23" s="98">
        <f>'Юнит 6'!X26+'Юнит 7'!X23+'Юнит 8'!X23+'Юнит 9'!X23</f>
        <v>0</v>
      </c>
      <c r="Y23" s="269">
        <f t="shared" si="27"/>
        <v>3510</v>
      </c>
      <c r="Z23" s="101">
        <f t="shared" si="28"/>
        <v>5400</v>
      </c>
      <c r="AA23" s="103">
        <f t="shared" si="2"/>
        <v>2.9888707481748921E-3</v>
      </c>
      <c r="AB23" s="101">
        <f t="shared" si="29"/>
        <v>388.38</v>
      </c>
      <c r="AC23" s="98">
        <f>'Юнит 6'!AC26+'Юнит 7'!AC23+'Юнит 8'!AC23+'Юнит 9'!AC23</f>
        <v>1462.17</v>
      </c>
      <c r="AD23" s="103">
        <f t="shared" si="30"/>
        <v>0.41657264957264961</v>
      </c>
      <c r="AE23" s="98">
        <f>'Юнит 6'!AE26+'Юнит 7'!AE23+'Юнит 8'!AE23+'Юнит 9'!AE23</f>
        <v>534.97</v>
      </c>
      <c r="AF23" s="98">
        <f>'Юнит 6'!AF26+'Юнит 7'!AF23+'Юнит 8'!AF23+'Юнит 9'!AF23</f>
        <v>0</v>
      </c>
      <c r="AG23" s="98">
        <f>'Юнит 6'!AG26+'Юнит 7'!AG23+'Юнит 8'!AG23+'Юнит 9'!AG23</f>
        <v>0</v>
      </c>
      <c r="AH23" s="98">
        <f>'Юнит 6'!AH26+'Юнит 7'!AH23+'Юнит 8'!AH23+'Юнит 9'!AH23</f>
        <v>0</v>
      </c>
      <c r="AI23" s="98">
        <f>'Юнит 6'!AI26+'Юнит 7'!AI23+'Юнит 8'!AI23+'Юнит 9'!AI23</f>
        <v>13.66344687259677</v>
      </c>
      <c r="AJ23" s="98">
        <f>'Юнит 6'!AJ26+'Юнит 7'!AJ23+'Юнит 8'!AJ23+'Юнит 9'!AJ23</f>
        <v>0</v>
      </c>
      <c r="AK23" s="253">
        <f t="shared" si="16"/>
        <v>22.676263479328089</v>
      </c>
      <c r="AL23" s="105">
        <f t="shared" si="31"/>
        <v>1088.1402896480749</v>
      </c>
      <c r="AM23" s="106"/>
      <c r="AN23" s="107">
        <f t="shared" si="32"/>
        <v>1170</v>
      </c>
      <c r="AO23" s="108">
        <f t="shared" si="33"/>
        <v>129.46</v>
      </c>
      <c r="AP23" s="108">
        <f t="shared" si="34"/>
        <v>487.39000000000004</v>
      </c>
      <c r="AQ23" s="108">
        <f t="shared" si="35"/>
        <v>178.32333333333335</v>
      </c>
      <c r="AR23" s="108">
        <f t="shared" si="36"/>
        <v>0</v>
      </c>
      <c r="AS23" s="108">
        <f t="array" ref="AS23">_xlfn.IFS(S23=0,AL23,S23&lt;0,AL23/-S23,S23&gt;0,AL23/S23)</f>
        <v>362.71342988269163</v>
      </c>
      <c r="AT23" s="103">
        <f t="shared" si="37"/>
        <v>0.31001147853221506</v>
      </c>
      <c r="AU23" s="103">
        <f t="shared" si="38"/>
        <v>2.8017413091510242</v>
      </c>
      <c r="AV23" s="109"/>
      <c r="AW23" s="104">
        <f t="shared" si="39"/>
        <v>7979.6954574192159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ref="E24:E26" si="40">F24+G24+H24</f>
        <v>0</v>
      </c>
      <c r="F24" s="101">
        <f>'Юнит 9'!F24</f>
        <v>0</v>
      </c>
      <c r="G24" s="101">
        <f>'Юнит 9'!G24</f>
        <v>0</v>
      </c>
      <c r="H24" s="101">
        <f>'Юнит 9'!H24</f>
        <v>0</v>
      </c>
      <c r="I24" s="101">
        <v>123.61</v>
      </c>
      <c r="J24" s="101">
        <f t="shared" ref="J24:J26" si="41">E24*I24</f>
        <v>0</v>
      </c>
      <c r="K24" s="98" t="str">
        <f>'Юнит 9'!K24</f>
        <v/>
      </c>
      <c r="L24" s="98">
        <f>'Юнит 6'!L27+'Юнит 7'!L24+'Юнит 8'!L24+'Юнит 9'!L24</f>
        <v>1</v>
      </c>
      <c r="M24" s="98">
        <v>1581</v>
      </c>
      <c r="N24" s="98">
        <v>0</v>
      </c>
      <c r="O24" s="189">
        <f t="shared" ref="O24:O26" si="42">L24/28</f>
        <v>3.5714285714285712E-2</v>
      </c>
      <c r="P24" s="101">
        <f t="shared" ref="P24:P26" si="43">S24/28</f>
        <v>0</v>
      </c>
      <c r="Q24" s="98">
        <f>'Юнит 6'!Q27+'Юнит 7'!Q24+'Юнит 8'!Q24+'Юнит 9'!Q24</f>
        <v>0</v>
      </c>
      <c r="R24" s="98">
        <f>'Юнит 6'!R27+'Юнит 7'!R24+'Юнит 8'!R24+'Юнит 9'!R24</f>
        <v>0</v>
      </c>
      <c r="S24" s="101">
        <f t="shared" ref="S24:S26" si="44">Q24+R24</f>
        <v>0</v>
      </c>
      <c r="T24" s="98">
        <f>'Юнит 6'!T27+'Юнит 7'!T24+'Юнит 8'!T24+'Юнит 9'!T24</f>
        <v>0</v>
      </c>
      <c r="U24" s="98">
        <f>'Юнит 6'!U27+'Юнит 7'!U24+'Юнит 8'!U24+'Юнит 9'!U24</f>
        <v>0</v>
      </c>
      <c r="V24" s="101">
        <f t="shared" ref="V24:V26" si="45">T24+U24</f>
        <v>0</v>
      </c>
      <c r="W24" s="98">
        <f>'Юнит 6'!W27+'Юнит 7'!W24+'Юнит 8'!W24+'Юнит 9'!W24</f>
        <v>0</v>
      </c>
      <c r="X24" s="98">
        <f>'Юнит 6'!X27+'Юнит 7'!X24+'Юнит 8'!X24+'Юнит 9'!X24</f>
        <v>0</v>
      </c>
      <c r="Y24" s="269">
        <f t="shared" ref="Y24:Y26" si="46">W24+X24</f>
        <v>0</v>
      </c>
      <c r="Z24" s="101">
        <f t="shared" ref="Z24:Z26" si="47">L24*M24*N24/100</f>
        <v>0</v>
      </c>
      <c r="AA24" s="103">
        <f t="shared" ref="AA24:AA26" si="48">Y24/$Y$102</f>
        <v>0</v>
      </c>
      <c r="AB24" s="101">
        <f t="shared" ref="AB24:AB26" si="49">S24*I24</f>
        <v>0</v>
      </c>
      <c r="AC24" s="98">
        <f>'Юнит 6'!AC27+'Юнит 7'!AC24+'Юнит 8'!AC24+'Юнит 9'!AC24</f>
        <v>0</v>
      </c>
      <c r="AD24" s="103">
        <f t="shared" ref="AD24:AD26" si="50">IF(Y24=0,0,AC24/Y24)</f>
        <v>0</v>
      </c>
      <c r="AE24" s="98">
        <f>'Юнит 6'!AE27+'Юнит 7'!AE24+'Юнит 8'!AE24+'Юнит 9'!AE24</f>
        <v>0</v>
      </c>
      <c r="AF24" s="98">
        <f>'Юнит 6'!AF27+'Юнит 7'!AF24+'Юнит 8'!AF24+'Юнит 9'!AF24</f>
        <v>0</v>
      </c>
      <c r="AG24" s="98">
        <f>'Юнит 6'!AG27+'Юнит 7'!AG24+'Юнит 8'!AG24+'Юнит 9'!AG24</f>
        <v>1000</v>
      </c>
      <c r="AH24" s="98">
        <f>'Юнит 6'!AH27+'Юнит 7'!AH24+'Юнит 8'!AH24+'Юнит 9'!AH24</f>
        <v>0</v>
      </c>
      <c r="AI24" s="98">
        <f>'Юнит 6'!AI27+'Юнит 7'!AI24+'Юнит 8'!AI24+'Юнит 9'!AI24</f>
        <v>0</v>
      </c>
      <c r="AJ24" s="98">
        <f>'Юнит 6'!AJ27+'Юнит 7'!AJ24+'Юнит 8'!AJ24+'Юнит 9'!AJ24</f>
        <v>0</v>
      </c>
      <c r="AK24" s="253">
        <f t="shared" si="16"/>
        <v>0</v>
      </c>
      <c r="AL24" s="105">
        <f t="shared" ref="AL24:AL26" si="51">Y24-AB24-AC24-AE24-AF24-AG24-AH24-AI24-AK24-AJ24</f>
        <v>-1000</v>
      </c>
      <c r="AM24" s="106"/>
      <c r="AN24" s="107">
        <f t="shared" ref="AN24:AN26" si="52">IF(S24=0,0,Y24/S24)</f>
        <v>0</v>
      </c>
      <c r="AO24" s="108">
        <f t="shared" ref="AO24:AO26" si="53">I24</f>
        <v>123.61</v>
      </c>
      <c r="AP24" s="108">
        <f t="shared" ref="AP24:AP26" si="54">IF(S24=0,0,AC24/S24)</f>
        <v>0</v>
      </c>
      <c r="AQ24" s="108">
        <f t="shared" ref="AQ24:AQ26" si="55">IF(Q24=0,AE24/1,AE24/Q24)</f>
        <v>0</v>
      </c>
      <c r="AR24" s="108">
        <f t="shared" ref="AR24:AR26" si="56">IF(Q24=0,0,(AF24+AG24)/Q24)</f>
        <v>0</v>
      </c>
      <c r="AS24" s="108">
        <f t="array" ref="AS24">_xlfn.IFS(S24=0,AL24,S24&lt;0,AL24/-S24,S24&gt;0,AL24/S24)</f>
        <v>-1000</v>
      </c>
      <c r="AT24" s="103">
        <f t="shared" ref="AT24:AT26" si="57">IF(AN24=0,0,AS24/AN24)</f>
        <v>0</v>
      </c>
      <c r="AU24" s="103">
        <f t="shared" ref="AU24:AU26" si="58">IF(AO24=0,0,AS24/AO24)</f>
        <v>-8.0899603591942402</v>
      </c>
      <c r="AV24" s="109"/>
      <c r="AW24" s="104">
        <f t="shared" ref="AW24:AW26" si="59">AS24*E24</f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40"/>
        <v>0</v>
      </c>
      <c r="F25" s="101">
        <f>'Юнит 9'!F25</f>
        <v>0</v>
      </c>
      <c r="G25" s="101">
        <f>'Юнит 9'!G25</f>
        <v>0</v>
      </c>
      <c r="H25" s="101">
        <f>'Юнит 9'!H25</f>
        <v>0</v>
      </c>
      <c r="I25" s="101">
        <v>123.61</v>
      </c>
      <c r="J25" s="101">
        <f t="shared" si="41"/>
        <v>0</v>
      </c>
      <c r="K25" s="98" t="str">
        <f>'Юнит 9'!K25</f>
        <v/>
      </c>
      <c r="L25" s="98">
        <f>'Юнит 6'!L28+'Юнит 7'!L25+'Юнит 8'!L25+'Юнит 9'!L25</f>
        <v>1</v>
      </c>
      <c r="M25" s="98">
        <v>0</v>
      </c>
      <c r="N25" s="98">
        <v>0</v>
      </c>
      <c r="O25" s="189">
        <f t="shared" si="42"/>
        <v>3.5714285714285712E-2</v>
      </c>
      <c r="P25" s="101">
        <f t="shared" si="43"/>
        <v>0</v>
      </c>
      <c r="Q25" s="98">
        <f>'Юнит 6'!Q28+'Юнит 7'!Q25+'Юнит 8'!Q25+'Юнит 9'!Q25</f>
        <v>0</v>
      </c>
      <c r="R25" s="98">
        <f>'Юнит 6'!R28+'Юнит 7'!R25+'Юнит 8'!R25+'Юнит 9'!R25</f>
        <v>0</v>
      </c>
      <c r="S25" s="101">
        <f t="shared" si="44"/>
        <v>0</v>
      </c>
      <c r="T25" s="98">
        <f>'Юнит 6'!T28+'Юнит 7'!T25+'Юнит 8'!T25+'Юнит 9'!T25</f>
        <v>0</v>
      </c>
      <c r="U25" s="98">
        <f>'Юнит 6'!U28+'Юнит 7'!U25+'Юнит 8'!U25+'Юнит 9'!U25</f>
        <v>0</v>
      </c>
      <c r="V25" s="101">
        <f t="shared" si="45"/>
        <v>0</v>
      </c>
      <c r="W25" s="98">
        <f>'Юнит 6'!W28+'Юнит 7'!W25+'Юнит 8'!W25+'Юнит 9'!W25</f>
        <v>0</v>
      </c>
      <c r="X25" s="98">
        <f>'Юнит 6'!X28+'Юнит 7'!X25+'Юнит 8'!X25+'Юнит 9'!X25</f>
        <v>0</v>
      </c>
      <c r="Y25" s="269">
        <f t="shared" si="46"/>
        <v>0</v>
      </c>
      <c r="Z25" s="101">
        <f t="shared" si="47"/>
        <v>0</v>
      </c>
      <c r="AA25" s="103">
        <f t="shared" si="48"/>
        <v>0</v>
      </c>
      <c r="AB25" s="101">
        <f t="shared" si="49"/>
        <v>0</v>
      </c>
      <c r="AC25" s="98">
        <f>'Юнит 6'!AC28+'Юнит 7'!AC25+'Юнит 8'!AC25+'Юнит 9'!AC25</f>
        <v>0</v>
      </c>
      <c r="AD25" s="103">
        <f t="shared" si="50"/>
        <v>0</v>
      </c>
      <c r="AE25" s="98">
        <f>'Юнит 6'!AE28+'Юнит 7'!AE25+'Юнит 8'!AE25+'Юнит 9'!AE25</f>
        <v>0</v>
      </c>
      <c r="AF25" s="98">
        <f>'Юнит 6'!AF28+'Юнит 7'!AF25+'Юнит 8'!AF25+'Юнит 9'!AF25</f>
        <v>17</v>
      </c>
      <c r="AG25" s="98">
        <f>'Юнит 6'!AG28+'Юнит 7'!AG25+'Юнит 8'!AG25+'Юнит 9'!AG25</f>
        <v>0</v>
      </c>
      <c r="AH25" s="98">
        <f>'Юнит 6'!AH28+'Юнит 7'!AH25+'Юнит 8'!AH25+'Юнит 9'!AH25</f>
        <v>0</v>
      </c>
      <c r="AI25" s="98">
        <f>'Юнит 6'!AI28+'Юнит 7'!AI25+'Юнит 8'!AI25+'Юнит 9'!AI25</f>
        <v>0</v>
      </c>
      <c r="AJ25" s="98">
        <f>'Юнит 6'!AJ28+'Юнит 7'!AJ25+'Юнит 8'!AJ25+'Юнит 9'!AJ25</f>
        <v>0</v>
      </c>
      <c r="AK25" s="253">
        <f t="shared" si="16"/>
        <v>0</v>
      </c>
      <c r="AL25" s="105">
        <f t="shared" si="51"/>
        <v>-17</v>
      </c>
      <c r="AM25" s="106"/>
      <c r="AN25" s="107">
        <f t="shared" si="52"/>
        <v>0</v>
      </c>
      <c r="AO25" s="108">
        <f t="shared" si="53"/>
        <v>123.61</v>
      </c>
      <c r="AP25" s="108">
        <f t="shared" si="54"/>
        <v>0</v>
      </c>
      <c r="AQ25" s="108">
        <f t="shared" si="55"/>
        <v>0</v>
      </c>
      <c r="AR25" s="108">
        <f t="shared" si="56"/>
        <v>0</v>
      </c>
      <c r="AS25" s="108">
        <f t="array" ref="AS25">_xlfn.IFS(S25=0,AL25,S25&lt;0,AL25/-S25,S25&gt;0,AL25/S25)</f>
        <v>-17</v>
      </c>
      <c r="AT25" s="103">
        <f t="shared" si="57"/>
        <v>0</v>
      </c>
      <c r="AU25" s="103">
        <f t="shared" si="58"/>
        <v>-0.13752932610630209</v>
      </c>
      <c r="AV25" s="109"/>
      <c r="AW25" s="104">
        <f t="shared" si="59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40"/>
        <v>1</v>
      </c>
      <c r="F26" s="101">
        <f>'Юнит 9'!F26</f>
        <v>1</v>
      </c>
      <c r="G26" s="101">
        <f>'Юнит 9'!G26</f>
        <v>0</v>
      </c>
      <c r="H26" s="101">
        <f>'Юнит 9'!H26</f>
        <v>0</v>
      </c>
      <c r="I26" s="101">
        <v>123.61</v>
      </c>
      <c r="J26" s="101">
        <f t="shared" si="41"/>
        <v>123.61</v>
      </c>
      <c r="K26" s="98" t="str">
        <f>'Юнит 9'!K26</f>
        <v/>
      </c>
      <c r="L26" s="98">
        <f>'Юнит 6'!L29+'Юнит 7'!L26+'Юнит 8'!L26+'Юнит 9'!L26</f>
        <v>3</v>
      </c>
      <c r="M26" s="98">
        <v>1470</v>
      </c>
      <c r="N26" s="98">
        <v>0</v>
      </c>
      <c r="O26" s="189">
        <f t="shared" si="42"/>
        <v>0.10714285714285714</v>
      </c>
      <c r="P26" s="101">
        <f t="shared" si="43"/>
        <v>0</v>
      </c>
      <c r="Q26" s="98">
        <f>'Юнит 6'!Q29+'Юнит 7'!Q26+'Юнит 8'!Q26+'Юнит 9'!Q26</f>
        <v>0</v>
      </c>
      <c r="R26" s="98">
        <f>'Юнит 6'!R29+'Юнит 7'!R26+'Юнит 8'!R26+'Юнит 9'!R26</f>
        <v>0</v>
      </c>
      <c r="S26" s="101">
        <f t="shared" si="44"/>
        <v>0</v>
      </c>
      <c r="T26" s="98">
        <f>'Юнит 6'!T29+'Юнит 7'!T26+'Юнит 8'!T26+'Юнит 9'!T26</f>
        <v>0</v>
      </c>
      <c r="U26" s="98">
        <f>'Юнит 6'!U29+'Юнит 7'!U26+'Юнит 8'!U26+'Юнит 9'!U26</f>
        <v>0</v>
      </c>
      <c r="V26" s="101">
        <f t="shared" si="45"/>
        <v>0</v>
      </c>
      <c r="W26" s="98">
        <f>'Юнит 6'!W29+'Юнит 7'!W26+'Юнит 8'!W26+'Юнит 9'!W26</f>
        <v>0</v>
      </c>
      <c r="X26" s="98">
        <f>'Юнит 6'!X29+'Юнит 7'!X26+'Юнит 8'!X26+'Юнит 9'!X26</f>
        <v>0</v>
      </c>
      <c r="Y26" s="269">
        <f t="shared" si="46"/>
        <v>0</v>
      </c>
      <c r="Z26" s="101">
        <f t="shared" si="47"/>
        <v>0</v>
      </c>
      <c r="AA26" s="103">
        <f t="shared" si="48"/>
        <v>0</v>
      </c>
      <c r="AB26" s="101">
        <f t="shared" si="49"/>
        <v>0</v>
      </c>
      <c r="AC26" s="98">
        <f>'Юнит 6'!AC29+'Юнит 7'!AC26+'Юнит 8'!AC26+'Юнит 9'!AC26</f>
        <v>0</v>
      </c>
      <c r="AD26" s="103">
        <f t="shared" si="50"/>
        <v>0</v>
      </c>
      <c r="AE26" s="98">
        <f>'Юнит 6'!AE29+'Юнит 7'!AE26+'Юнит 8'!AE26+'Юнит 9'!AE26</f>
        <v>0</v>
      </c>
      <c r="AF26" s="98">
        <f>'Юнит 6'!AF29+'Юнит 7'!AF26+'Юнит 8'!AF26+'Юнит 9'!AF26</f>
        <v>44</v>
      </c>
      <c r="AG26" s="98">
        <f>'Юнит 6'!AG29+'Юнит 7'!AG26+'Юнит 8'!AG26+'Юнит 9'!AG26</f>
        <v>242</v>
      </c>
      <c r="AH26" s="98">
        <f>'Юнит 6'!AH29+'Юнит 7'!AH26+'Юнит 8'!AH26+'Юнит 9'!AH26</f>
        <v>0</v>
      </c>
      <c r="AI26" s="98">
        <f>'Юнит 6'!AI29+'Юнит 7'!AI26+'Юнит 8'!AI26+'Юнит 9'!AI26</f>
        <v>0</v>
      </c>
      <c r="AJ26" s="98">
        <f>'Юнит 6'!AJ29+'Юнит 7'!AJ26+'Юнит 8'!AJ26+'Юнит 9'!AJ26</f>
        <v>0</v>
      </c>
      <c r="AK26" s="253">
        <f t="shared" si="16"/>
        <v>0</v>
      </c>
      <c r="AL26" s="105">
        <f t="shared" si="51"/>
        <v>-286</v>
      </c>
      <c r="AM26" s="106"/>
      <c r="AN26" s="107">
        <f t="shared" si="52"/>
        <v>0</v>
      </c>
      <c r="AO26" s="108">
        <f t="shared" si="53"/>
        <v>123.61</v>
      </c>
      <c r="AP26" s="108">
        <f t="shared" si="54"/>
        <v>0</v>
      </c>
      <c r="AQ26" s="108">
        <f t="shared" si="55"/>
        <v>0</v>
      </c>
      <c r="AR26" s="108">
        <f t="shared" si="56"/>
        <v>0</v>
      </c>
      <c r="AS26" s="108">
        <f t="array" ref="AS26">_xlfn.IFS(S26=0,AL26,S26&lt;0,AL26/-S26,S26&gt;0,AL26/S26)</f>
        <v>-286</v>
      </c>
      <c r="AT26" s="103">
        <f t="shared" si="57"/>
        <v>0</v>
      </c>
      <c r="AU26" s="103">
        <f t="shared" si="58"/>
        <v>-2.3137286627295528</v>
      </c>
      <c r="AV26" s="109"/>
      <c r="AW26" s="104">
        <f t="shared" si="59"/>
        <v>-286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>'Юнит 9'!E27</f>
        <v>4</v>
      </c>
      <c r="F27" s="101">
        <f>'Юнит 9'!F27</f>
        <v>4</v>
      </c>
      <c r="G27" s="101">
        <f>'Юнит 9'!G27</f>
        <v>0</v>
      </c>
      <c r="H27" s="101">
        <f>'Юнит 9'!H27</f>
        <v>0</v>
      </c>
      <c r="I27" s="101">
        <v>117.76</v>
      </c>
      <c r="J27" s="101">
        <f t="shared" si="0"/>
        <v>471.04</v>
      </c>
      <c r="K27" s="98" t="str">
        <f>'Юнит 9'!K27</f>
        <v/>
      </c>
      <c r="L27" s="98">
        <f>'Юнит 6'!L27+'Юнит 7'!L27+'Юнит 8'!L27+'Юнит 9'!L27</f>
        <v>4</v>
      </c>
      <c r="M27" s="98">
        <v>1260</v>
      </c>
      <c r="N27" s="98">
        <v>0</v>
      </c>
      <c r="O27" s="189">
        <f t="shared" si="10"/>
        <v>0.14285714285714285</v>
      </c>
      <c r="P27" s="101">
        <f t="shared" si="11"/>
        <v>0.14285714285714285</v>
      </c>
      <c r="Q27" s="98">
        <f>'Юнит 6'!Q27+'Юнит 7'!Q27+'Юнит 8'!Q27+'Юнит 9'!Q27</f>
        <v>4</v>
      </c>
      <c r="R27" s="98">
        <f>'Юнит 6'!R27+'Юнит 7'!R27+'Юнит 8'!R27+'Юнит 9'!R27</f>
        <v>0</v>
      </c>
      <c r="S27" s="101">
        <f t="shared" si="25"/>
        <v>4</v>
      </c>
      <c r="T27" s="98">
        <f>'Юнит 6'!T27+'Юнит 7'!T27+'Юнит 8'!T27+'Юнит 9'!T27</f>
        <v>2463</v>
      </c>
      <c r="U27" s="98">
        <f>'Юнит 6'!U27+'Юнит 7'!U27+'Юнит 8'!U27+'Юнит 9'!U27</f>
        <v>0</v>
      </c>
      <c r="V27" s="101">
        <f t="shared" si="26"/>
        <v>2463</v>
      </c>
      <c r="W27" s="98">
        <f>'Юнит 6'!W27+'Юнит 7'!W27+'Юнит 8'!W27+'Юнит 9'!W27</f>
        <v>3750</v>
      </c>
      <c r="X27" s="98">
        <f>'Юнит 6'!X27+'Юнит 7'!X27+'Юнит 8'!X27+'Юнит 9'!X27</f>
        <v>0</v>
      </c>
      <c r="Y27" s="269">
        <f t="shared" si="27"/>
        <v>3750</v>
      </c>
      <c r="Z27" s="101">
        <f t="shared" si="28"/>
        <v>0</v>
      </c>
      <c r="AA27" s="103">
        <f>Y27/$Y$102</f>
        <v>3.1932379788193288E-3</v>
      </c>
      <c r="AB27" s="101">
        <f t="shared" si="29"/>
        <v>471.04</v>
      </c>
      <c r="AC27" s="98">
        <f>'Юнит 6'!AC27+'Юнит 7'!AC27+'Юнит 8'!AC27+'Юнит 9'!AC27</f>
        <v>1518.23</v>
      </c>
      <c r="AD27" s="103">
        <f t="shared" si="30"/>
        <v>0.40486133333333335</v>
      </c>
      <c r="AE27" s="98">
        <f>'Юнит 6'!AE27+'Юнит 7'!AE27+'Юнит 8'!AE27+'Юнит 9'!AE27</f>
        <v>824.17</v>
      </c>
      <c r="AF27" s="98">
        <f>'Юнит 6'!AF27+'Юнит 7'!AF27+'Юнит 8'!AF27+'Юнит 9'!AF27</f>
        <v>0</v>
      </c>
      <c r="AG27" s="98">
        <f>'Юнит 6'!AG27+'Юнит 7'!AG27+'Юнит 8'!AG27+'Юнит 9'!AG27</f>
        <v>0</v>
      </c>
      <c r="AH27" s="98">
        <f>'Юнит 6'!AH27+'Юнит 7'!AH27+'Юнит 8'!AH27+'Юнит 9'!AH27</f>
        <v>0</v>
      </c>
      <c r="AI27" s="98">
        <f>'Юнит 6'!AI27+'Юнит 7'!AI27+'Юнит 8'!AI27+'Юнит 9'!AI27</f>
        <v>0</v>
      </c>
      <c r="AJ27" s="98">
        <f>'Юнит 6'!AJ27+'Юнит 7'!AJ27+'Юнит 8'!AJ27+'Юнит 9'!AJ27</f>
        <v>0</v>
      </c>
      <c r="AK27" s="253">
        <f t="shared" si="16"/>
        <v>24.226777221504367</v>
      </c>
      <c r="AL27" s="105">
        <f t="shared" si="31"/>
        <v>912.33322277849572</v>
      </c>
      <c r="AM27" s="106"/>
      <c r="AN27" s="107">
        <f t="shared" si="32"/>
        <v>937.5</v>
      </c>
      <c r="AO27" s="108">
        <f t="shared" si="33"/>
        <v>117.76</v>
      </c>
      <c r="AP27" s="108">
        <f t="shared" si="34"/>
        <v>379.5575</v>
      </c>
      <c r="AQ27" s="108">
        <f t="shared" si="35"/>
        <v>206.04249999999999</v>
      </c>
      <c r="AR27" s="108">
        <f t="shared" si="36"/>
        <v>0</v>
      </c>
      <c r="AS27" s="108">
        <f t="array" ref="AS27">_xlfn.IFS(S27=0,AL27,S27&lt;0,AL27/-S27,S27&gt;0,AL27/S27)</f>
        <v>228.08330569462393</v>
      </c>
      <c r="AT27" s="103">
        <f t="shared" si="37"/>
        <v>0.24328885940759887</v>
      </c>
      <c r="AU27" s="103">
        <f t="shared" si="38"/>
        <v>1.9368487236296188</v>
      </c>
      <c r="AV27" s="109"/>
      <c r="AW27" s="104">
        <f t="shared" si="39"/>
        <v>912.33322277849572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>'Юнит 9'!E28</f>
        <v>1</v>
      </c>
      <c r="F28" s="101">
        <f>'Юнит 9'!F28</f>
        <v>1</v>
      </c>
      <c r="G28" s="101">
        <f>'Юнит 9'!G28</f>
        <v>0</v>
      </c>
      <c r="H28" s="101">
        <f>'Юнит 9'!H28</f>
        <v>0</v>
      </c>
      <c r="I28" s="101">
        <v>117.76</v>
      </c>
      <c r="J28" s="101">
        <f t="shared" si="0"/>
        <v>117.76</v>
      </c>
      <c r="K28" s="98" t="str">
        <f>'Юнит 9'!K28</f>
        <v/>
      </c>
      <c r="L28" s="98">
        <f>'Юнит 6'!L28+'Юнит 7'!L28+'Юнит 8'!L28+'Юнит 9'!L28</f>
        <v>1</v>
      </c>
      <c r="M28" s="98">
        <v>1221</v>
      </c>
      <c r="N28" s="98">
        <v>0</v>
      </c>
      <c r="O28" s="189">
        <f t="shared" si="10"/>
        <v>3.5714285714285712E-2</v>
      </c>
      <c r="P28" s="101">
        <f t="shared" si="11"/>
        <v>0.6428571428571429</v>
      </c>
      <c r="Q28" s="98">
        <f>'Юнит 6'!Q28+'Юнит 7'!Q28+'Юнит 8'!Q28+'Юнит 9'!Q28</f>
        <v>18</v>
      </c>
      <c r="R28" s="98">
        <f>'Юнит 6'!R28+'Юнит 7'!R28+'Юнит 8'!R28+'Юнит 9'!R28</f>
        <v>0</v>
      </c>
      <c r="S28" s="101">
        <f t="shared" si="25"/>
        <v>18</v>
      </c>
      <c r="T28" s="98">
        <f>'Юнит 6'!T28+'Юнит 7'!T28+'Юнит 8'!T28+'Юнит 9'!T28</f>
        <v>11768.58</v>
      </c>
      <c r="U28" s="98">
        <f>'Юнит 6'!U28+'Юнит 7'!U28+'Юнит 8'!U28+'Юнит 9'!U28</f>
        <v>0</v>
      </c>
      <c r="V28" s="101">
        <f t="shared" si="26"/>
        <v>11768.58</v>
      </c>
      <c r="W28" s="98">
        <f>'Юнит 6'!W28+'Юнит 7'!W28+'Юнит 8'!W28+'Юнит 9'!W28</f>
        <v>18580</v>
      </c>
      <c r="X28" s="98">
        <f>'Юнит 6'!X28+'Юнит 7'!X28+'Юнит 8'!X28+'Юнит 9'!X28</f>
        <v>0</v>
      </c>
      <c r="Y28" s="269">
        <f t="shared" si="27"/>
        <v>18580</v>
      </c>
      <c r="Z28" s="101">
        <f t="shared" si="28"/>
        <v>0</v>
      </c>
      <c r="AA28" s="103">
        <f>Y28/$Y$102</f>
        <v>1.5821429772390167E-2</v>
      </c>
      <c r="AB28" s="101">
        <f t="shared" si="29"/>
        <v>2119.6800000000003</v>
      </c>
      <c r="AC28" s="98">
        <f>'Юнит 6'!AC28+'Юнит 7'!AC28+'Юнит 8'!AC28+'Юнит 9'!AC28</f>
        <v>7144.1900000000005</v>
      </c>
      <c r="AD28" s="103">
        <f t="shared" si="30"/>
        <v>0.38450968783638323</v>
      </c>
      <c r="AE28" s="98">
        <f>'Юнит 6'!AE28+'Юнит 7'!AE28+'Юнит 8'!AE28+'Юнит 9'!AE28</f>
        <v>1599.0500000000006</v>
      </c>
      <c r="AF28" s="98">
        <f>'Юнит 6'!AF28+'Юнит 7'!AF28+'Юнит 8'!AF28+'Юнит 9'!AF28</f>
        <v>0</v>
      </c>
      <c r="AG28" s="98">
        <f>'Юнит 6'!AG28+'Юнит 7'!AG28+'Юнит 8'!AG28+'Юнит 9'!AG28</f>
        <v>0</v>
      </c>
      <c r="AH28" s="98">
        <f>'Юнит 6'!AH28+'Юнит 7'!AH28+'Юнит 8'!AH28+'Юнит 9'!AH28</f>
        <v>0</v>
      </c>
      <c r="AI28" s="98">
        <f>'Юнит 6'!AI28+'Юнит 7'!AI28+'Юнит 8'!AI28+'Юнит 9'!AI28</f>
        <v>0</v>
      </c>
      <c r="AJ28" s="98">
        <f>'Юнит 6'!AJ28+'Юнит 7'!AJ28+'Юнит 8'!AJ28+'Юнит 9'!AJ28</f>
        <v>0</v>
      </c>
      <c r="AK28" s="253">
        <f t="shared" si="16"/>
        <v>120.03560554014697</v>
      </c>
      <c r="AL28" s="105">
        <f t="shared" si="31"/>
        <v>7597.044394459851</v>
      </c>
      <c r="AM28" s="106"/>
      <c r="AN28" s="107">
        <f t="shared" si="32"/>
        <v>1032.2222222222222</v>
      </c>
      <c r="AO28" s="108">
        <f t="shared" si="33"/>
        <v>117.76</v>
      </c>
      <c r="AP28" s="108">
        <f t="shared" si="34"/>
        <v>396.8994444444445</v>
      </c>
      <c r="AQ28" s="108">
        <f t="shared" si="35"/>
        <v>88.836111111111151</v>
      </c>
      <c r="AR28" s="108">
        <f t="shared" si="36"/>
        <v>0</v>
      </c>
      <c r="AS28" s="108">
        <f t="array" ref="AS28">_xlfn.IFS(S28=0,AL28,S28&lt;0,AL28/-S28,S28&gt;0,AL28/S28)</f>
        <v>422.05802191443615</v>
      </c>
      <c r="AT28" s="103">
        <f t="shared" si="37"/>
        <v>0.40888290605273686</v>
      </c>
      <c r="AU28" s="103">
        <f t="shared" si="38"/>
        <v>3.5840524958766657</v>
      </c>
      <c r="AV28" s="109"/>
      <c r="AW28" s="104">
        <f t="shared" si="39"/>
        <v>422.05802191443615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>'Юнит 9'!E29</f>
        <v>0</v>
      </c>
      <c r="F29" s="101">
        <f>'Юнит 9'!F29</f>
        <v>0</v>
      </c>
      <c r="G29" s="101">
        <f>'Юнит 9'!G29</f>
        <v>0</v>
      </c>
      <c r="H29" s="101">
        <f>'Юнит 9'!H29</f>
        <v>0</v>
      </c>
      <c r="I29" s="101">
        <v>117.76</v>
      </c>
      <c r="J29" s="101">
        <f t="shared" si="0"/>
        <v>0</v>
      </c>
      <c r="K29" s="98" t="str">
        <f>'Юнит 9'!K29</f>
        <v/>
      </c>
      <c r="L29" s="98">
        <f>'Юнит 6'!L29+'Юнит 7'!L29+'Юнит 8'!L29+'Юнит 9'!L29</f>
        <v>0</v>
      </c>
      <c r="M29" s="98">
        <v>0</v>
      </c>
      <c r="N29" s="98">
        <v>0</v>
      </c>
      <c r="O29" s="189">
        <f t="shared" si="10"/>
        <v>0</v>
      </c>
      <c r="P29" s="101">
        <f t="shared" si="11"/>
        <v>3.5714285714285712E-2</v>
      </c>
      <c r="Q29" s="98">
        <f>'Юнит 6'!Q29+'Юнит 7'!Q29+'Юнит 8'!Q29+'Юнит 9'!Q29</f>
        <v>1</v>
      </c>
      <c r="R29" s="98">
        <f>'Юнит 6'!R29+'Юнит 7'!R29+'Юнит 8'!R29+'Юнит 9'!R29</f>
        <v>0</v>
      </c>
      <c r="S29" s="101">
        <f t="shared" si="25"/>
        <v>1</v>
      </c>
      <c r="T29" s="98">
        <f>'Юнит 6'!T29+'Юнит 7'!T29+'Юнит 8'!T29+'Юнит 9'!T29</f>
        <v>0</v>
      </c>
      <c r="U29" s="98">
        <f>'Юнит 6'!U29+'Юнит 7'!U29+'Юнит 8'!U29+'Юнит 9'!U29</f>
        <v>0</v>
      </c>
      <c r="V29" s="101">
        <f t="shared" si="26"/>
        <v>0</v>
      </c>
      <c r="W29" s="98">
        <f>'Юнит 6'!W29+'Юнит 7'!W29+'Юнит 8'!W29+'Юнит 9'!W29</f>
        <v>0</v>
      </c>
      <c r="X29" s="98">
        <f>'Юнит 6'!X29+'Юнит 7'!X29+'Юнит 8'!X29+'Юнит 9'!X29</f>
        <v>0</v>
      </c>
      <c r="Y29" s="269">
        <f t="shared" si="27"/>
        <v>0</v>
      </c>
      <c r="Z29" s="101">
        <f t="shared" si="28"/>
        <v>0</v>
      </c>
      <c r="AA29" s="103">
        <f>Y29/$Y$102</f>
        <v>0</v>
      </c>
      <c r="AB29" s="101">
        <f t="shared" si="29"/>
        <v>117.76</v>
      </c>
      <c r="AC29" s="98">
        <f>'Юнит 6'!AC29+'Юнит 7'!AC29+'Юнит 8'!AC29+'Юнит 9'!AC29</f>
        <v>0</v>
      </c>
      <c r="AD29" s="103">
        <f t="shared" si="30"/>
        <v>0</v>
      </c>
      <c r="AE29" s="98">
        <f>'Юнит 6'!AE29+'Юнит 7'!AE29+'Юнит 8'!AE29+'Юнит 9'!AE29</f>
        <v>441.55999999999995</v>
      </c>
      <c r="AF29" s="98">
        <f>'Юнит 6'!AF29+'Юнит 7'!AF29+'Юнит 8'!AF29+'Юнит 9'!AF29</f>
        <v>0</v>
      </c>
      <c r="AG29" s="98">
        <f>'Юнит 6'!AG29+'Юнит 7'!AG29+'Юнит 8'!AG29+'Юнит 9'!AG29</f>
        <v>0</v>
      </c>
      <c r="AH29" s="98">
        <f>'Юнит 6'!AH29+'Юнит 7'!AH29+'Юнит 8'!AH29+'Юнит 9'!AH29</f>
        <v>0</v>
      </c>
      <c r="AI29" s="98">
        <f>'Юнит 6'!AI29+'Юнит 7'!AI29+'Юнит 8'!AI29+'Юнит 9'!AI29</f>
        <v>0</v>
      </c>
      <c r="AJ29" s="98">
        <f>'Юнит 6'!AJ29+'Юнит 7'!AJ29+'Юнит 8'!AJ29+'Юнит 9'!AJ29</f>
        <v>0</v>
      </c>
      <c r="AK29" s="253">
        <f t="shared" si="16"/>
        <v>0</v>
      </c>
      <c r="AL29" s="105">
        <f t="shared" si="31"/>
        <v>-559.31999999999994</v>
      </c>
      <c r="AM29" s="106"/>
      <c r="AN29" s="107">
        <f t="shared" si="32"/>
        <v>0</v>
      </c>
      <c r="AO29" s="108">
        <f t="shared" si="33"/>
        <v>117.76</v>
      </c>
      <c r="AP29" s="108">
        <f t="shared" si="34"/>
        <v>0</v>
      </c>
      <c r="AQ29" s="108">
        <f t="shared" si="35"/>
        <v>441.55999999999995</v>
      </c>
      <c r="AR29" s="108">
        <f t="shared" si="36"/>
        <v>0</v>
      </c>
      <c r="AS29" s="108">
        <f t="array" ref="AS29">_xlfn.IFS(S29=0,AL29,S29&lt;0,AL29/-S29,S29&gt;0,AL29/S29)</f>
        <v>-559.31999999999994</v>
      </c>
      <c r="AT29" s="103">
        <f t="shared" si="37"/>
        <v>0</v>
      </c>
      <c r="AU29" s="103">
        <f t="shared" si="38"/>
        <v>-4.7496603260869561</v>
      </c>
      <c r="AV29" s="109"/>
      <c r="AW29" s="104">
        <f t="shared" si="39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>'Юнит 9'!E30</f>
        <v>27</v>
      </c>
      <c r="F30" s="101">
        <f>'Юнит 9'!F30</f>
        <v>4</v>
      </c>
      <c r="G30" s="101">
        <f>'Юнит 9'!G30</f>
        <v>2</v>
      </c>
      <c r="H30" s="101">
        <f>'Юнит 9'!H30</f>
        <v>21</v>
      </c>
      <c r="I30" s="101">
        <v>135.31</v>
      </c>
      <c r="J30" s="101">
        <f t="shared" ref="J30:J42" si="60">E30*I30</f>
        <v>3653.37</v>
      </c>
      <c r="K30" s="98">
        <f>'Юнит 9'!K30</f>
        <v>11</v>
      </c>
      <c r="L30" s="98">
        <f>'Юнит 6'!L27+'Юнит 7'!L30+'Юнит 8'!L30+'Юнит 9'!L30</f>
        <v>15</v>
      </c>
      <c r="M30" s="98">
        <v>1228</v>
      </c>
      <c r="N30" s="98">
        <v>36</v>
      </c>
      <c r="O30" s="189">
        <f t="shared" si="10"/>
        <v>0.5357142857142857</v>
      </c>
      <c r="P30" s="101">
        <f t="shared" si="11"/>
        <v>7.1428571428571425E-2</v>
      </c>
      <c r="Q30" s="98">
        <f>'Юнит 6'!Q27+'Юнит 7'!Q30+'Юнит 8'!Q30+'Юнит 9'!Q30</f>
        <v>2</v>
      </c>
      <c r="R30" s="98">
        <f>'Юнит 6'!R27+'Юнит 7'!R30+'Юнит 8'!R30+'Юнит 9'!R30</f>
        <v>0</v>
      </c>
      <c r="S30" s="101">
        <f t="shared" ref="S30:S42" si="61">Q30+R30</f>
        <v>2</v>
      </c>
      <c r="T30" s="98">
        <f>'Юнит 6'!T27+'Юнит 7'!T30+'Юнит 8'!T30+'Юнит 9'!T30</f>
        <v>1399</v>
      </c>
      <c r="U30" s="98">
        <f>'Юнит 6'!U27+'Юнит 7'!U30+'Юнит 8'!U30+'Юнит 9'!U30</f>
        <v>0</v>
      </c>
      <c r="V30" s="101">
        <f t="shared" ref="V30:V42" si="62">T30+U30</f>
        <v>1399</v>
      </c>
      <c r="W30" s="98">
        <f>'Юнит 6'!W27+'Юнит 7'!W30+'Юнит 8'!W30+'Юнит 9'!W30</f>
        <v>2180</v>
      </c>
      <c r="X30" s="98">
        <f>'Юнит 6'!X27+'Юнит 7'!X30+'Юнит 8'!X30+'Юнит 9'!X30</f>
        <v>0</v>
      </c>
      <c r="Y30" s="269">
        <f t="shared" ref="Y30:Y42" si="63">W30+X30</f>
        <v>2180</v>
      </c>
      <c r="Z30" s="101">
        <f t="shared" ref="Z30:Z42" si="64">L30*M30*N30/100</f>
        <v>6631.2</v>
      </c>
      <c r="AA30" s="103">
        <f t="shared" ref="AA30:AA42" si="65">Y30/$Y$102</f>
        <v>1.8563356783536365E-3</v>
      </c>
      <c r="AB30" s="101">
        <f t="shared" ref="AB30:AB42" si="66">S30*I30</f>
        <v>270.62</v>
      </c>
      <c r="AC30" s="98">
        <f>'Юнит 6'!AC27+'Юнит 7'!AC30+'Юнит 8'!AC30+'Юнит 9'!AC30</f>
        <v>900.71</v>
      </c>
      <c r="AD30" s="103">
        <f t="shared" ref="AD30:AD42" si="67">IF(Y30=0,0,AC30/Y30)</f>
        <v>0.41316972477064223</v>
      </c>
      <c r="AE30" s="98">
        <f>'Юнит 6'!AE27+'Юнит 7'!AE30+'Юнит 8'!AE30+'Юнит 9'!AE30</f>
        <v>234.44</v>
      </c>
      <c r="AF30" s="98">
        <f>'Юнит 6'!AF27+'Юнит 7'!AF30+'Юнит 8'!AF30+'Юнит 9'!AF30</f>
        <v>0</v>
      </c>
      <c r="AG30" s="98">
        <f>'Юнит 6'!AG27+'Юнит 7'!AG30+'Юнит 8'!AG30+'Юнит 9'!AG30</f>
        <v>0</v>
      </c>
      <c r="AH30" s="98">
        <f>'Юнит 6'!AH27+'Юнит 7'!AH30+'Юнит 8'!AH30+'Юнит 9'!AH30</f>
        <v>0</v>
      </c>
      <c r="AI30" s="98">
        <f>'Юнит 6'!AI27+'Юнит 7'!AI30+'Юнит 8'!AI30+'Юнит 9'!AI30</f>
        <v>14.388909574468085</v>
      </c>
      <c r="AJ30" s="98">
        <f>'Юнит 6'!AJ27+'Юнит 7'!AJ30+'Юнит 8'!AJ30+'Юнит 9'!AJ30</f>
        <v>0</v>
      </c>
      <c r="AK30" s="253">
        <f t="shared" si="16"/>
        <v>14.083833158101205</v>
      </c>
      <c r="AL30" s="105">
        <f t="shared" ref="AL30:AL42" si="68">Y30-AB30-AC30-AE30-AF30-AG30-AH30-AI30-AK30-AJ30</f>
        <v>745.75725726743065</v>
      </c>
      <c r="AM30" s="106"/>
      <c r="AN30" s="107">
        <f t="shared" ref="AN30:AN42" si="69">IF(S30=0,0,Y30/S30)</f>
        <v>1090</v>
      </c>
      <c r="AO30" s="108">
        <f t="shared" ref="AO30:AO42" si="70">I30</f>
        <v>135.31</v>
      </c>
      <c r="AP30" s="108">
        <f t="shared" ref="AP30:AP42" si="71">IF(S30=0,0,AC30/S30)</f>
        <v>450.35500000000002</v>
      </c>
      <c r="AQ30" s="108">
        <f t="shared" ref="AQ30:AQ42" si="72">IF(Q30=0,AE30/1,AE30/Q30)</f>
        <v>117.22</v>
      </c>
      <c r="AR30" s="108">
        <f t="shared" ref="AR30:AR42" si="73">IF(Q30=0,0,(AF30+AG30)/Q30)</f>
        <v>0</v>
      </c>
      <c r="AS30" s="108">
        <f t="array" ref="AS30">_xlfn.IFS(S30=0,AL30,S30&lt;0,AL30/-S30,S30&gt;0,AL30/S30)</f>
        <v>372.87862863371532</v>
      </c>
      <c r="AT30" s="103">
        <f t="shared" ref="AT30:AT42" si="74">IF(AN30=0,0,AS30/AN30)</f>
        <v>0.34209048498505995</v>
      </c>
      <c r="AU30" s="103">
        <f t="shared" ref="AU30:AU42" si="75">IF(AO30=0,0,AS30/AO30)</f>
        <v>2.7557359295965953</v>
      </c>
      <c r="AV30" s="109"/>
      <c r="AW30" s="104">
        <f t="shared" ref="AW30:AW42" si="76">AS30*E30</f>
        <v>10067.722973110314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>'Юнит 9'!E31</f>
        <v>78</v>
      </c>
      <c r="F31" s="101">
        <f>'Юнит 9'!F31</f>
        <v>23</v>
      </c>
      <c r="G31" s="101">
        <f>'Юнит 9'!G31</f>
        <v>2</v>
      </c>
      <c r="H31" s="101">
        <f>'Юнит 9'!H31</f>
        <v>53</v>
      </c>
      <c r="I31" s="101">
        <v>135.31</v>
      </c>
      <c r="J31" s="101">
        <f t="shared" si="60"/>
        <v>10554.18</v>
      </c>
      <c r="K31" s="98">
        <f>'Юнит 9'!K31</f>
        <v>12</v>
      </c>
      <c r="L31" s="98">
        <f>'Юнит 6'!L28+'Юнит 7'!L31+'Юнит 8'!L31+'Юнит 9'!L31</f>
        <v>48</v>
      </c>
      <c r="M31" s="98">
        <v>1240</v>
      </c>
      <c r="N31" s="98">
        <v>67</v>
      </c>
      <c r="O31" s="189">
        <f t="shared" si="10"/>
        <v>1.7142857142857142</v>
      </c>
      <c r="P31" s="101">
        <f t="shared" si="11"/>
        <v>0.21428571428571427</v>
      </c>
      <c r="Q31" s="98">
        <f>'Юнит 6'!Q28+'Юнит 7'!Q31+'Юнит 8'!Q31+'Юнит 9'!Q31</f>
        <v>8</v>
      </c>
      <c r="R31" s="98">
        <f>'Юнит 6'!R28+'Юнит 7'!R31+'Юнит 8'!R31+'Юнит 9'!R31</f>
        <v>-2</v>
      </c>
      <c r="S31" s="101">
        <f t="shared" si="61"/>
        <v>6</v>
      </c>
      <c r="T31" s="98">
        <f>'Юнит 6'!T28+'Юнит 7'!T31+'Юнит 8'!T31+'Юнит 9'!T31</f>
        <v>5408</v>
      </c>
      <c r="U31" s="98">
        <f>'Юнит 6'!U28+'Юнит 7'!U31+'Юнит 8'!U31+'Юнит 9'!U31</f>
        <v>-1341</v>
      </c>
      <c r="V31" s="101">
        <f t="shared" si="62"/>
        <v>4067</v>
      </c>
      <c r="W31" s="98">
        <f>'Юнит 6'!W28+'Юнит 7'!W31+'Юнит 8'!W31+'Юнит 9'!W31</f>
        <v>8700</v>
      </c>
      <c r="X31" s="98">
        <f>'Юнит 6'!X28+'Юнит 7'!X31+'Юнит 8'!X31+'Юнит 9'!X31</f>
        <v>-2100</v>
      </c>
      <c r="Y31" s="269">
        <f t="shared" si="63"/>
        <v>6600</v>
      </c>
      <c r="Z31" s="101">
        <f t="shared" si="64"/>
        <v>39878.400000000001</v>
      </c>
      <c r="AA31" s="103">
        <f t="shared" si="65"/>
        <v>5.6200988427220194E-3</v>
      </c>
      <c r="AB31" s="101">
        <f t="shared" si="66"/>
        <v>811.86</v>
      </c>
      <c r="AC31" s="98">
        <f>'Юнит 6'!AC28+'Юнит 7'!AC31+'Юнит 8'!AC31+'Юнит 9'!AC31</f>
        <v>2773.3000000000006</v>
      </c>
      <c r="AD31" s="103">
        <f t="shared" si="67"/>
        <v>0.42019696969696979</v>
      </c>
      <c r="AE31" s="98">
        <f>'Юнит 6'!AE28+'Юнит 7'!AE31+'Юнит 8'!AE31+'Юнит 9'!AE31</f>
        <v>1146.48</v>
      </c>
      <c r="AF31" s="98">
        <f>'Юнит 6'!AF28+'Юнит 7'!AF31+'Юнит 8'!AF31+'Юнит 9'!AF31</f>
        <v>1000</v>
      </c>
      <c r="AG31" s="98">
        <f>'Юнит 6'!AG28+'Юнит 7'!AG31+'Юнит 8'!AG31+'Юнит 9'!AG31</f>
        <v>8000</v>
      </c>
      <c r="AH31" s="98">
        <f>'Юнит 6'!AH28+'Юнит 7'!AH31+'Юнит 8'!AH31+'Юнит 9'!AH31</f>
        <v>0</v>
      </c>
      <c r="AI31" s="98">
        <f>'Юнит 6'!AI28+'Юнит 7'!AI31+'Юнит 8'!AI31+'Юнит 9'!AI31</f>
        <v>56.30706581645731</v>
      </c>
      <c r="AJ31" s="98">
        <f>'Юнит 6'!AJ28+'Юнит 7'!AJ31+'Юнит 8'!AJ31+'Юнит 9'!AJ31</f>
        <v>0</v>
      </c>
      <c r="AK31" s="253">
        <f t="shared" si="16"/>
        <v>42.639127909847687</v>
      </c>
      <c r="AL31" s="105">
        <f t="shared" si="68"/>
        <v>-7230.5861937263053</v>
      </c>
      <c r="AM31" s="106"/>
      <c r="AN31" s="107">
        <f t="shared" si="69"/>
        <v>1100</v>
      </c>
      <c r="AO31" s="108">
        <f t="shared" si="70"/>
        <v>135.31</v>
      </c>
      <c r="AP31" s="108">
        <f t="shared" si="71"/>
        <v>462.21666666666675</v>
      </c>
      <c r="AQ31" s="108">
        <f t="shared" si="72"/>
        <v>143.31</v>
      </c>
      <c r="AR31" s="108">
        <f t="shared" si="73"/>
        <v>1125</v>
      </c>
      <c r="AS31" s="108">
        <f t="array" ref="AS31">_xlfn.IFS(S31=0,AL31,S31&lt;0,AL31/-S31,S31&gt;0,AL31/S31)</f>
        <v>-1205.0976989543842</v>
      </c>
      <c r="AT31" s="103">
        <f t="shared" si="74"/>
        <v>-1.0955433626858038</v>
      </c>
      <c r="AU31" s="103">
        <f t="shared" si="75"/>
        <v>-8.9061983515954779</v>
      </c>
      <c r="AV31" s="109"/>
      <c r="AW31" s="104">
        <f t="shared" si="76"/>
        <v>-93997.620518441967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>'Юнит 9'!E32</f>
        <v>92</v>
      </c>
      <c r="F32" s="101">
        <f>'Юнит 9'!F32</f>
        <v>6</v>
      </c>
      <c r="G32" s="101">
        <f>'Юнит 9'!G32</f>
        <v>3</v>
      </c>
      <c r="H32" s="101">
        <f>'Юнит 9'!H32</f>
        <v>83</v>
      </c>
      <c r="I32" s="101">
        <v>135.31</v>
      </c>
      <c r="J32" s="101">
        <f t="shared" si="60"/>
        <v>12448.52</v>
      </c>
      <c r="K32" s="98">
        <f>'Юнит 9'!K32</f>
        <v>44</v>
      </c>
      <c r="L32" s="98">
        <f>'Юнит 6'!L29+'Юнит 7'!L32+'Юнит 8'!L32+'Юнит 9'!L32</f>
        <v>11</v>
      </c>
      <c r="M32" s="98">
        <v>2350</v>
      </c>
      <c r="N32" s="98">
        <v>17</v>
      </c>
      <c r="O32" s="189">
        <f t="shared" si="10"/>
        <v>0.39285714285714285</v>
      </c>
      <c r="P32" s="101">
        <f t="shared" si="11"/>
        <v>7.1428571428571425E-2</v>
      </c>
      <c r="Q32" s="98">
        <f>'Юнит 6'!Q29+'Юнит 7'!Q32+'Юнит 8'!Q32+'Юнит 9'!Q32</f>
        <v>2</v>
      </c>
      <c r="R32" s="98">
        <f>'Юнит 6'!R29+'Юнит 7'!R32+'Юнит 8'!R32+'Юнит 9'!R32</f>
        <v>0</v>
      </c>
      <c r="S32" s="101">
        <f t="shared" si="61"/>
        <v>2</v>
      </c>
      <c r="T32" s="98">
        <f>'Юнит 6'!T29+'Юнит 7'!T32+'Юнит 8'!T32+'Юнит 9'!T32</f>
        <v>2467</v>
      </c>
      <c r="U32" s="98">
        <f>'Юнит 6'!U29+'Юнит 7'!U32+'Юнит 8'!U32+'Юнит 9'!U32</f>
        <v>0</v>
      </c>
      <c r="V32" s="101">
        <f t="shared" si="62"/>
        <v>2467</v>
      </c>
      <c r="W32" s="98">
        <f>'Юнит 6'!W29+'Юнит 7'!W32+'Юнит 8'!W32+'Юнит 9'!W32</f>
        <v>3870</v>
      </c>
      <c r="X32" s="98">
        <f>'Юнит 6'!X29+'Юнит 7'!X32+'Юнит 8'!X32+'Юнит 9'!X32</f>
        <v>0</v>
      </c>
      <c r="Y32" s="269">
        <f t="shared" si="63"/>
        <v>3870</v>
      </c>
      <c r="Z32" s="101">
        <f t="shared" si="64"/>
        <v>4394.5</v>
      </c>
      <c r="AA32" s="103">
        <f t="shared" si="65"/>
        <v>3.2954215941415474E-3</v>
      </c>
      <c r="AB32" s="101">
        <f t="shared" si="66"/>
        <v>270.62</v>
      </c>
      <c r="AC32" s="98">
        <f>'Юнит 6'!AC29+'Юнит 7'!AC32+'Юнит 8'!AC32+'Юнит 9'!AC32</f>
        <v>1590.31</v>
      </c>
      <c r="AD32" s="103">
        <f t="shared" si="67"/>
        <v>0.41093281653746766</v>
      </c>
      <c r="AE32" s="98">
        <f>'Юнит 6'!AE29+'Юнит 7'!AE32+'Юнит 8'!AE32+'Юнит 9'!AE32</f>
        <v>343.6</v>
      </c>
      <c r="AF32" s="98">
        <f>'Юнит 6'!AF29+'Юнит 7'!AF32+'Юнит 8'!AF32+'Юнит 9'!AF32</f>
        <v>0</v>
      </c>
      <c r="AG32" s="98">
        <f>'Юнит 6'!AG29+'Юнит 7'!AG32+'Юнит 8'!AG32+'Юнит 9'!AG32</f>
        <v>3000</v>
      </c>
      <c r="AH32" s="98">
        <f>'Юнит 6'!AH29+'Юнит 7'!AH32+'Юнит 8'!AH32+'Юнит 9'!AH32</f>
        <v>0</v>
      </c>
      <c r="AI32" s="98">
        <f>'Юнит 6'!AI29+'Юнит 7'!AI32+'Юнит 8'!AI32+'Юнит 9'!AI32</f>
        <v>56.870452127659568</v>
      </c>
      <c r="AJ32" s="98">
        <f>'Юнит 6'!AJ29+'Юнит 7'!AJ32+'Юнит 8'!AJ32+'Юнит 9'!AJ32</f>
        <v>0</v>
      </c>
      <c r="AK32" s="253">
        <f t="shared" si="16"/>
        <v>25.002034092592506</v>
      </c>
      <c r="AL32" s="105">
        <f t="shared" si="68"/>
        <v>-1416.4024862202518</v>
      </c>
      <c r="AM32" s="106"/>
      <c r="AN32" s="107">
        <f t="shared" si="69"/>
        <v>1935</v>
      </c>
      <c r="AO32" s="108">
        <f t="shared" si="70"/>
        <v>135.31</v>
      </c>
      <c r="AP32" s="108">
        <f t="shared" si="71"/>
        <v>795.15499999999997</v>
      </c>
      <c r="AQ32" s="108">
        <f t="shared" si="72"/>
        <v>171.8</v>
      </c>
      <c r="AR32" s="108">
        <f t="shared" si="73"/>
        <v>1500</v>
      </c>
      <c r="AS32" s="108">
        <f t="array" ref="AS32">_xlfn.IFS(S32=0,AL32,S32&lt;0,AL32/-S32,S32&gt;0,AL32/S32)</f>
        <v>-708.20124311012592</v>
      </c>
      <c r="AT32" s="103">
        <f t="shared" si="74"/>
        <v>-0.36599547447551728</v>
      </c>
      <c r="AU32" s="103">
        <f t="shared" si="75"/>
        <v>-5.2339165110496335</v>
      </c>
      <c r="AV32" s="109"/>
      <c r="AW32" s="104">
        <f t="shared" si="76"/>
        <v>-65154.514366131581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>'Юнит 9'!E33</f>
        <v>2</v>
      </c>
      <c r="F33" s="101">
        <f>'Юнит 9'!F33</f>
        <v>2</v>
      </c>
      <c r="G33" s="101">
        <f>'Юнит 9'!G33</f>
        <v>0</v>
      </c>
      <c r="H33" s="101">
        <f>'Юнит 9'!H33</f>
        <v>0</v>
      </c>
      <c r="I33" s="101">
        <v>129.46</v>
      </c>
      <c r="J33" s="101">
        <f t="shared" si="60"/>
        <v>258.92</v>
      </c>
      <c r="K33" s="98">
        <f>'Юнит 9'!K33</f>
        <v>4</v>
      </c>
      <c r="L33" s="98">
        <f>'Юнит 6'!L30+'Юнит 7'!L33+'Юнит 8'!L33+'Юнит 9'!L33</f>
        <v>5</v>
      </c>
      <c r="M33" s="98">
        <v>980</v>
      </c>
      <c r="N33" s="98">
        <v>67</v>
      </c>
      <c r="O33" s="189">
        <f t="shared" si="10"/>
        <v>0.17857142857142858</v>
      </c>
      <c r="P33" s="101">
        <f t="shared" si="11"/>
        <v>0.10714285714285714</v>
      </c>
      <c r="Q33" s="98">
        <f>'Юнит 6'!Q30+'Юнит 7'!Q33+'Юнит 8'!Q33+'Юнит 9'!Q33</f>
        <v>3</v>
      </c>
      <c r="R33" s="98">
        <f>'Юнит 6'!R30+'Юнит 7'!R33+'Юнит 8'!R33+'Юнит 9'!R33</f>
        <v>0</v>
      </c>
      <c r="S33" s="101">
        <f t="shared" si="61"/>
        <v>3</v>
      </c>
      <c r="T33" s="98">
        <f>'Юнит 6'!T30+'Юнит 7'!T33+'Юнит 8'!T33+'Юнит 9'!T33</f>
        <v>1951</v>
      </c>
      <c r="U33" s="98">
        <f>'Юнит 6'!U30+'Юнит 7'!U33+'Юнит 8'!U33+'Юнит 9'!U33</f>
        <v>0</v>
      </c>
      <c r="V33" s="101">
        <f t="shared" si="62"/>
        <v>1951</v>
      </c>
      <c r="W33" s="98">
        <f>'Юнит 6'!W30+'Юнит 7'!W33+'Юнит 8'!W33+'Юнит 9'!W33</f>
        <v>3020</v>
      </c>
      <c r="X33" s="98">
        <f>'Юнит 6'!X30+'Юнит 7'!X33+'Юнит 8'!X33+'Юнит 9'!X33</f>
        <v>0</v>
      </c>
      <c r="Y33" s="269">
        <f t="shared" si="63"/>
        <v>3020</v>
      </c>
      <c r="Z33" s="101">
        <f t="shared" si="64"/>
        <v>3283</v>
      </c>
      <c r="AA33" s="103">
        <f t="shared" si="65"/>
        <v>2.5716209856091661E-3</v>
      </c>
      <c r="AB33" s="101">
        <f t="shared" si="66"/>
        <v>388.38</v>
      </c>
      <c r="AC33" s="98">
        <f>'Юнит 6'!AC30+'Юнит 7'!AC33+'Юнит 8'!AC33+'Юнит 9'!AC33</f>
        <v>1206.94</v>
      </c>
      <c r="AD33" s="103">
        <f t="shared" si="67"/>
        <v>0.39964900662251657</v>
      </c>
      <c r="AE33" s="98">
        <f>'Юнит 6'!AE30+'Юнит 7'!AE33+'Юнит 8'!AE33+'Юнит 9'!AE33</f>
        <v>406.24</v>
      </c>
      <c r="AF33" s="98">
        <f>'Юнит 6'!AF30+'Юнит 7'!AF33+'Юнит 8'!AF33+'Юнит 9'!AF33</f>
        <v>1000</v>
      </c>
      <c r="AG33" s="98">
        <f>'Юнит 6'!AG30+'Юнит 7'!AG33+'Юнит 8'!AG33+'Юнит 9'!AG33</f>
        <v>1212</v>
      </c>
      <c r="AH33" s="98">
        <f>'Юнит 6'!AH30+'Юнит 7'!AH33+'Юнит 8'!AH33+'Юнит 9'!AH33</f>
        <v>0</v>
      </c>
      <c r="AI33" s="98">
        <f>'Юнит 6'!AI30+'Юнит 7'!AI33+'Юнит 8'!AI33+'Юнит 9'!AI33</f>
        <v>0.6449096385542169</v>
      </c>
      <c r="AJ33" s="98">
        <f>'Юнит 6'!AJ30+'Юнит 7'!AJ33+'Юнит 8'!AJ33+'Юнит 9'!AJ33</f>
        <v>0</v>
      </c>
      <c r="AK33" s="253">
        <f t="shared" si="16"/>
        <v>19.510631255718184</v>
      </c>
      <c r="AL33" s="105">
        <f t="shared" si="68"/>
        <v>-1213.7155408942726</v>
      </c>
      <c r="AM33" s="106"/>
      <c r="AN33" s="107">
        <f t="shared" si="69"/>
        <v>1006.6666666666666</v>
      </c>
      <c r="AO33" s="108">
        <f t="shared" si="70"/>
        <v>129.46</v>
      </c>
      <c r="AP33" s="108">
        <f t="shared" si="71"/>
        <v>402.31333333333333</v>
      </c>
      <c r="AQ33" s="108">
        <f t="shared" si="72"/>
        <v>135.41333333333333</v>
      </c>
      <c r="AR33" s="108">
        <f t="shared" si="73"/>
        <v>737.33333333333337</v>
      </c>
      <c r="AS33" s="108">
        <f t="array" ref="AS33">_xlfn.IFS(S33=0,AL33,S33&lt;0,AL33/-S33,S33&gt;0,AL33/S33)</f>
        <v>-404.57184696475753</v>
      </c>
      <c r="AT33" s="103">
        <f t="shared" si="74"/>
        <v>-0.40189256321002403</v>
      </c>
      <c r="AU33" s="103">
        <f t="shared" si="75"/>
        <v>-3.1250721996350803</v>
      </c>
      <c r="AV33" s="109"/>
      <c r="AW33" s="104">
        <f t="shared" si="76"/>
        <v>-809.14369392951505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>'Юнит 9'!E34</f>
        <v>17</v>
      </c>
      <c r="F34" s="101">
        <f>'Юнит 9'!F34</f>
        <v>14</v>
      </c>
      <c r="G34" s="101">
        <f>'Юнит 9'!G34</f>
        <v>3</v>
      </c>
      <c r="H34" s="101">
        <f>'Юнит 9'!H34</f>
        <v>0</v>
      </c>
      <c r="I34" s="101">
        <v>117.76</v>
      </c>
      <c r="J34" s="101">
        <f t="shared" si="60"/>
        <v>2001.92</v>
      </c>
      <c r="K34" s="98">
        <f>'Юнит 9'!K34</f>
        <v>999</v>
      </c>
      <c r="L34" s="98">
        <f>'Юнит 6'!L31+'Юнит 7'!L34+'Юнит 8'!L34+'Юнит 9'!L34</f>
        <v>27</v>
      </c>
      <c r="M34" s="98">
        <v>1113</v>
      </c>
      <c r="N34" s="98">
        <v>40</v>
      </c>
      <c r="O34" s="189">
        <f t="shared" si="10"/>
        <v>0.9642857142857143</v>
      </c>
      <c r="P34" s="101">
        <f t="shared" si="11"/>
        <v>3.5714285714285712E-2</v>
      </c>
      <c r="Q34" s="98">
        <f>'Юнит 6'!Q31+'Юнит 7'!Q34+'Юнит 8'!Q34+'Юнит 9'!Q34</f>
        <v>1</v>
      </c>
      <c r="R34" s="98">
        <f>'Юнит 6'!R31+'Юнит 7'!R34+'Юнит 8'!R34+'Юнит 9'!R34</f>
        <v>0</v>
      </c>
      <c r="S34" s="101">
        <f t="shared" si="61"/>
        <v>1</v>
      </c>
      <c r="T34" s="98">
        <f>'Юнит 6'!T31+'Юнит 7'!T34+'Юнит 8'!T34+'Юнит 9'!T34</f>
        <v>680</v>
      </c>
      <c r="U34" s="98">
        <f>'Юнит 6'!U31+'Юнит 7'!U34+'Юнит 8'!U34+'Юнит 9'!U34</f>
        <v>0</v>
      </c>
      <c r="V34" s="101">
        <f t="shared" si="62"/>
        <v>680</v>
      </c>
      <c r="W34" s="98">
        <f>'Юнит 6'!W31+'Юнит 7'!W34+'Юнит 8'!W34+'Юнит 9'!W34</f>
        <v>1050</v>
      </c>
      <c r="X34" s="98">
        <f>'Юнит 6'!X31+'Юнит 7'!X34+'Юнит 8'!X34+'Юнит 9'!X34</f>
        <v>0</v>
      </c>
      <c r="Y34" s="269">
        <f t="shared" si="63"/>
        <v>1050</v>
      </c>
      <c r="Z34" s="101">
        <f t="shared" si="64"/>
        <v>12020.4</v>
      </c>
      <c r="AA34" s="103">
        <f t="shared" si="65"/>
        <v>8.9410663406941208E-4</v>
      </c>
      <c r="AB34" s="101">
        <f t="shared" si="66"/>
        <v>117.76</v>
      </c>
      <c r="AC34" s="98">
        <f>'Юнит 6'!AC31+'Юнит 7'!AC34+'Юнит 8'!AC34+'Юнит 9'!AC34</f>
        <v>441.53</v>
      </c>
      <c r="AD34" s="103">
        <f t="shared" si="67"/>
        <v>0.42050476190476188</v>
      </c>
      <c r="AE34" s="98">
        <f>'Юнит 6'!AE31+'Юнит 7'!AE34+'Юнит 8'!AE34+'Юнит 9'!AE34</f>
        <v>287.92</v>
      </c>
      <c r="AF34" s="98">
        <f>'Юнит 6'!AF31+'Юнит 7'!AF34+'Юнит 8'!AF34+'Юнит 9'!AF34</f>
        <v>505</v>
      </c>
      <c r="AG34" s="98">
        <f>'Юнит 6'!AG31+'Юнит 7'!AG34+'Юнит 8'!AG34+'Юнит 9'!AG34</f>
        <v>4000</v>
      </c>
      <c r="AH34" s="98">
        <f>'Юнит 6'!AH31+'Юнит 7'!AH34+'Юнит 8'!AH34+'Юнит 9'!AH34</f>
        <v>0</v>
      </c>
      <c r="AI34" s="98">
        <f>'Юнит 6'!AI31+'Юнит 7'!AI34+'Юнит 8'!AI34+'Юнит 9'!AI34</f>
        <v>0</v>
      </c>
      <c r="AJ34" s="98">
        <f>'Юнит 6'!AJ31+'Юнит 7'!AJ34+'Юнит 8'!AJ34+'Юнит 9'!AJ34</f>
        <v>294</v>
      </c>
      <c r="AK34" s="253">
        <f t="shared" si="16"/>
        <v>6.7834976220212226</v>
      </c>
      <c r="AL34" s="105">
        <f t="shared" si="68"/>
        <v>-4602.9934976220211</v>
      </c>
      <c r="AM34" s="106"/>
      <c r="AN34" s="107">
        <f t="shared" si="69"/>
        <v>1050</v>
      </c>
      <c r="AO34" s="108">
        <f t="shared" si="70"/>
        <v>117.76</v>
      </c>
      <c r="AP34" s="108">
        <f t="shared" si="71"/>
        <v>441.53</v>
      </c>
      <c r="AQ34" s="108">
        <f t="shared" si="72"/>
        <v>287.92</v>
      </c>
      <c r="AR34" s="108">
        <f t="shared" si="73"/>
        <v>4505</v>
      </c>
      <c r="AS34" s="108">
        <f t="array" ref="AS34">_xlfn.IFS(S34=0,AL34,S34&lt;0,AL34/-S34,S34&gt;0,AL34/S34)</f>
        <v>-4602.9934976220211</v>
      </c>
      <c r="AT34" s="103">
        <f t="shared" si="74"/>
        <v>-4.3838033310685915</v>
      </c>
      <c r="AU34" s="103">
        <f t="shared" si="75"/>
        <v>-39.087920326273952</v>
      </c>
      <c r="AV34" s="109"/>
      <c r="AW34" s="104">
        <f t="shared" si="76"/>
        <v>-78250.889459574362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>'Юнит 9'!E35</f>
        <v>2</v>
      </c>
      <c r="F35" s="101">
        <f>'Юнит 9'!F35</f>
        <v>2</v>
      </c>
      <c r="G35" s="101">
        <f>'Юнит 9'!G35</f>
        <v>0</v>
      </c>
      <c r="H35" s="101">
        <f>'Юнит 9'!H35</f>
        <v>0</v>
      </c>
      <c r="I35" s="101">
        <v>117.76</v>
      </c>
      <c r="J35" s="101">
        <f t="shared" si="60"/>
        <v>235.52</v>
      </c>
      <c r="K35" s="98" t="str">
        <f>'Юнит 9'!K35</f>
        <v/>
      </c>
      <c r="L35" s="98">
        <f>'Юнит 6'!L32+'Юнит 7'!L35+'Юнит 8'!L35+'Юнит 9'!L35</f>
        <v>5</v>
      </c>
      <c r="M35" s="98">
        <v>1073</v>
      </c>
      <c r="N35" s="98">
        <v>67</v>
      </c>
      <c r="O35" s="189">
        <f t="shared" si="10"/>
        <v>0.17857142857142858</v>
      </c>
      <c r="P35" s="101">
        <f t="shared" si="11"/>
        <v>3.5714285714285712E-2</v>
      </c>
      <c r="Q35" s="98">
        <f>'Юнит 6'!Q32+'Юнит 7'!Q35+'Юнит 8'!Q35+'Юнит 9'!Q35</f>
        <v>1</v>
      </c>
      <c r="R35" s="98">
        <f>'Юнит 6'!R32+'Юнит 7'!R35+'Юнит 8'!R35+'Юнит 9'!R35</f>
        <v>0</v>
      </c>
      <c r="S35" s="101">
        <f t="shared" si="61"/>
        <v>1</v>
      </c>
      <c r="T35" s="98">
        <f>'Юнит 6'!T32+'Юнит 7'!T35+'Юнит 8'!T35+'Юнит 9'!T35</f>
        <v>630</v>
      </c>
      <c r="U35" s="98">
        <f>'Юнит 6'!U32+'Юнит 7'!U35+'Юнит 8'!U35+'Юнит 9'!U35</f>
        <v>0</v>
      </c>
      <c r="V35" s="101">
        <f t="shared" si="62"/>
        <v>630</v>
      </c>
      <c r="W35" s="98">
        <f>'Юнит 6'!W32+'Юнит 7'!W35+'Юнит 8'!W35+'Юнит 9'!W35</f>
        <v>1020</v>
      </c>
      <c r="X35" s="98">
        <f>'Юнит 6'!X32+'Юнит 7'!X35+'Юнит 8'!X35+'Юнит 9'!X35</f>
        <v>0</v>
      </c>
      <c r="Y35" s="269">
        <f t="shared" si="63"/>
        <v>1020</v>
      </c>
      <c r="Z35" s="101">
        <f t="shared" si="64"/>
        <v>3594.55</v>
      </c>
      <c r="AA35" s="103">
        <f t="shared" si="65"/>
        <v>8.6856073023885744E-4</v>
      </c>
      <c r="AB35" s="101">
        <f t="shared" si="66"/>
        <v>117.76</v>
      </c>
      <c r="AC35" s="98">
        <f>'Юнит 6'!AC32+'Юнит 7'!AC35+'Юнит 8'!AC35+'Юнит 9'!AC35</f>
        <v>420.45000000000005</v>
      </c>
      <c r="AD35" s="103">
        <f t="shared" si="67"/>
        <v>0.4122058823529412</v>
      </c>
      <c r="AE35" s="98">
        <f>'Юнит 6'!AE32+'Юнит 7'!AE35+'Юнит 8'!AE35+'Юнит 9'!AE35</f>
        <v>62.64</v>
      </c>
      <c r="AF35" s="98">
        <f>'Юнит 6'!AF32+'Юнит 7'!AF35+'Юнит 8'!AF35+'Юнит 9'!AF35</f>
        <v>0</v>
      </c>
      <c r="AG35" s="98">
        <f>'Юнит 6'!AG32+'Юнит 7'!AG35+'Юнит 8'!AG35+'Юнит 9'!AG35</f>
        <v>0</v>
      </c>
      <c r="AH35" s="98">
        <f>'Юнит 6'!AH32+'Юнит 7'!AH35+'Юнит 8'!AH35+'Юнит 9'!AH35</f>
        <v>0</v>
      </c>
      <c r="AI35" s="98">
        <f>'Юнит 6'!AI32+'Юнит 7'!AI35+'Юнит 8'!AI35+'Юнит 9'!AI35</f>
        <v>0</v>
      </c>
      <c r="AJ35" s="98">
        <f>'Юнит 6'!AJ32+'Юнит 7'!AJ35+'Юнит 8'!AJ35+'Юнит 9'!AJ35</f>
        <v>0</v>
      </c>
      <c r="AK35" s="253">
        <f t="shared" si="16"/>
        <v>6.5896834042491879</v>
      </c>
      <c r="AL35" s="105">
        <f t="shared" si="68"/>
        <v>412.56031659575081</v>
      </c>
      <c r="AM35" s="106"/>
      <c r="AN35" s="107">
        <f t="shared" si="69"/>
        <v>1020</v>
      </c>
      <c r="AO35" s="108">
        <f t="shared" si="70"/>
        <v>117.76</v>
      </c>
      <c r="AP35" s="108">
        <f t="shared" si="71"/>
        <v>420.45000000000005</v>
      </c>
      <c r="AQ35" s="108">
        <f t="shared" si="72"/>
        <v>62.64</v>
      </c>
      <c r="AR35" s="108">
        <f t="shared" si="73"/>
        <v>0</v>
      </c>
      <c r="AS35" s="108">
        <f t="array" ref="AS35">_xlfn.IFS(S35=0,AL35,S35&lt;0,AL35/-S35,S35&gt;0,AL35/S35)</f>
        <v>412.56031659575081</v>
      </c>
      <c r="AT35" s="103">
        <f t="shared" si="74"/>
        <v>0.40447089862328511</v>
      </c>
      <c r="AU35" s="103">
        <f t="shared" si="75"/>
        <v>3.5033994276133726</v>
      </c>
      <c r="AV35" s="109"/>
      <c r="AW35" s="104">
        <f t="shared" si="76"/>
        <v>825.12063319150161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>'Юнит 9'!E36</f>
        <v>1</v>
      </c>
      <c r="F36" s="101">
        <f>'Юнит 9'!F36</f>
        <v>0</v>
      </c>
      <c r="G36" s="101">
        <f>'Юнит 9'!G36</f>
        <v>1</v>
      </c>
      <c r="H36" s="101">
        <f>'Юнит 9'!H36</f>
        <v>0</v>
      </c>
      <c r="I36" s="101">
        <v>117.76</v>
      </c>
      <c r="J36" s="101">
        <f t="shared" si="60"/>
        <v>117.76</v>
      </c>
      <c r="K36" s="98" t="str">
        <f>'Юнит 9'!K36</f>
        <v/>
      </c>
      <c r="L36" s="98">
        <f>'Юнит 6'!L33+'Юнит 7'!L36+'Юнит 8'!L36+'Юнит 9'!L36</f>
        <v>3</v>
      </c>
      <c r="M36" s="98">
        <v>1020</v>
      </c>
      <c r="N36" s="98">
        <v>67</v>
      </c>
      <c r="O36" s="189">
        <f t="shared" si="10"/>
        <v>0.10714285714285714</v>
      </c>
      <c r="P36" s="101">
        <f t="shared" si="11"/>
        <v>7.1428571428571425E-2</v>
      </c>
      <c r="Q36" s="98">
        <f>'Юнит 6'!Q33+'Юнит 7'!Q36+'Юнит 8'!Q36+'Юнит 9'!Q36</f>
        <v>2</v>
      </c>
      <c r="R36" s="98">
        <f>'Юнит 6'!R33+'Юнит 7'!R36+'Юнит 8'!R36+'Юнит 9'!R36</f>
        <v>0</v>
      </c>
      <c r="S36" s="101">
        <f t="shared" si="61"/>
        <v>2</v>
      </c>
      <c r="T36" s="98">
        <f>'Юнит 6'!T33+'Юнит 7'!T36+'Юнит 8'!T36+'Юнит 9'!T36</f>
        <v>1590</v>
      </c>
      <c r="U36" s="98">
        <f>'Юнит 6'!U33+'Юнит 7'!U36+'Юнит 8'!U36+'Юнит 9'!U36</f>
        <v>0</v>
      </c>
      <c r="V36" s="101">
        <f t="shared" si="62"/>
        <v>1590</v>
      </c>
      <c r="W36" s="98">
        <f>'Юнит 6'!W33+'Юнит 7'!W36+'Юнит 8'!W36+'Юнит 9'!W36</f>
        <v>2296</v>
      </c>
      <c r="X36" s="98">
        <f>'Юнит 6'!X33+'Юнит 7'!X36+'Юнит 8'!X36+'Юнит 9'!X36</f>
        <v>0</v>
      </c>
      <c r="Y36" s="269">
        <f t="shared" si="63"/>
        <v>2296</v>
      </c>
      <c r="Z36" s="101">
        <f t="shared" si="64"/>
        <v>2050.1999999999998</v>
      </c>
      <c r="AA36" s="103">
        <f t="shared" si="65"/>
        <v>1.9551131731651143E-3</v>
      </c>
      <c r="AB36" s="101">
        <f t="shared" si="66"/>
        <v>235.52</v>
      </c>
      <c r="AC36" s="98">
        <f>'Юнит 6'!AC33+'Юнит 7'!AC36+'Юнит 8'!AC36+'Юнит 9'!AC36</f>
        <v>896.86999999999989</v>
      </c>
      <c r="AD36" s="103">
        <f t="shared" si="67"/>
        <v>0.39062282229965151</v>
      </c>
      <c r="AE36" s="98">
        <f>'Юнит 6'!AE33+'Юнит 7'!AE36+'Юнит 8'!AE36+'Юнит 9'!AE36</f>
        <v>223.13</v>
      </c>
      <c r="AF36" s="98">
        <f>'Юнит 6'!AF33+'Юнит 7'!AF36+'Юнит 8'!AF36+'Юнит 9'!AF36</f>
        <v>0</v>
      </c>
      <c r="AG36" s="98">
        <f>'Юнит 6'!AG33+'Юнит 7'!AG36+'Юнит 8'!AG36+'Юнит 9'!AG36</f>
        <v>2000</v>
      </c>
      <c r="AH36" s="98">
        <f>'Юнит 6'!AH33+'Юнит 7'!AH36+'Юнит 8'!AH36+'Юнит 9'!AH36</f>
        <v>0</v>
      </c>
      <c r="AI36" s="98">
        <f>'Юнит 6'!AI33+'Юнит 7'!AI36+'Юнит 8'!AI36+'Юнит 9'!AI36</f>
        <v>0</v>
      </c>
      <c r="AJ36" s="98">
        <f>'Юнит 6'!AJ33+'Юнит 7'!AJ36+'Юнит 8'!AJ36+'Юнит 9'!AJ36</f>
        <v>0</v>
      </c>
      <c r="AK36" s="253">
        <f t="shared" si="16"/>
        <v>14.833248133486405</v>
      </c>
      <c r="AL36" s="105">
        <f t="shared" si="68"/>
        <v>-1074.3532481334864</v>
      </c>
      <c r="AM36" s="106"/>
      <c r="AN36" s="107">
        <f t="shared" si="69"/>
        <v>1148</v>
      </c>
      <c r="AO36" s="108">
        <f t="shared" si="70"/>
        <v>117.76</v>
      </c>
      <c r="AP36" s="108">
        <f t="shared" si="71"/>
        <v>448.43499999999995</v>
      </c>
      <c r="AQ36" s="108">
        <f t="shared" si="72"/>
        <v>111.565</v>
      </c>
      <c r="AR36" s="108">
        <f t="shared" si="73"/>
        <v>1000</v>
      </c>
      <c r="AS36" s="108">
        <f t="array" ref="AS36">_xlfn.IFS(S36=0,AL36,S36&lt;0,AL36/-S36,S36&gt;0,AL36/S36)</f>
        <v>-537.17662406674322</v>
      </c>
      <c r="AT36" s="103">
        <f t="shared" si="74"/>
        <v>-0.46792388855988087</v>
      </c>
      <c r="AU36" s="103">
        <f t="shared" si="75"/>
        <v>-4.5616221473059033</v>
      </c>
      <c r="AV36" s="109"/>
      <c r="AW36" s="104">
        <f t="shared" si="76"/>
        <v>-537.17662406674322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>'Юнит 9'!E37</f>
        <v>2</v>
      </c>
      <c r="F37" s="101">
        <f>'Юнит 9'!F37</f>
        <v>2</v>
      </c>
      <c r="G37" s="101">
        <f>'Юнит 9'!G37</f>
        <v>0</v>
      </c>
      <c r="H37" s="101">
        <f>'Юнит 9'!H37</f>
        <v>0</v>
      </c>
      <c r="I37" s="101">
        <v>218.89</v>
      </c>
      <c r="J37" s="101">
        <f t="shared" si="60"/>
        <v>437.78</v>
      </c>
      <c r="K37" s="98" t="str">
        <f>'Юнит 9'!K37</f>
        <v/>
      </c>
      <c r="L37" s="98">
        <f>'Юнит 6'!L34+'Юнит 7'!L37+'Юнит 8'!L37+'Юнит 9'!L37</f>
        <v>3</v>
      </c>
      <c r="M37" s="98">
        <v>1040</v>
      </c>
      <c r="N37" s="98">
        <v>100</v>
      </c>
      <c r="O37" s="189">
        <f t="shared" si="10"/>
        <v>0.10714285714285714</v>
      </c>
      <c r="P37" s="101">
        <f t="shared" si="11"/>
        <v>0.10714285714285714</v>
      </c>
      <c r="Q37" s="98">
        <f>'Юнит 6'!Q34+'Юнит 7'!Q37+'Юнит 8'!Q37+'Юнит 9'!Q37</f>
        <v>3</v>
      </c>
      <c r="R37" s="98">
        <f>'Юнит 6'!R34+'Юнит 7'!R37+'Юнит 8'!R37+'Юнит 9'!R37</f>
        <v>0</v>
      </c>
      <c r="S37" s="101">
        <f t="shared" si="61"/>
        <v>3</v>
      </c>
      <c r="T37" s="98">
        <f>'Юнит 6'!T34+'Юнит 7'!T37+'Юнит 8'!T37+'Юнит 9'!T37</f>
        <v>2216</v>
      </c>
      <c r="U37" s="98">
        <f>'Юнит 6'!U34+'Юнит 7'!U37+'Юнит 8'!U37+'Юнит 9'!U37</f>
        <v>0</v>
      </c>
      <c r="V37" s="101">
        <f t="shared" si="62"/>
        <v>2216</v>
      </c>
      <c r="W37" s="98">
        <f>'Юнит 6'!W34+'Юнит 7'!W37+'Юнит 8'!W37+'Юнит 9'!W37</f>
        <v>3180</v>
      </c>
      <c r="X37" s="98">
        <f>'Юнит 6'!X34+'Юнит 7'!X37+'Юнит 8'!X37+'Юнит 9'!X37</f>
        <v>0</v>
      </c>
      <c r="Y37" s="269">
        <f t="shared" si="63"/>
        <v>3180</v>
      </c>
      <c r="Z37" s="101">
        <f t="shared" si="64"/>
        <v>3120</v>
      </c>
      <c r="AA37" s="103">
        <f t="shared" si="65"/>
        <v>2.7078658060387911E-3</v>
      </c>
      <c r="AB37" s="101">
        <f t="shared" si="66"/>
        <v>656.67</v>
      </c>
      <c r="AC37" s="98">
        <f>'Юнит 6'!AC34+'Юнит 7'!AC37+'Юнит 8'!AC37+'Юнит 9'!AC37</f>
        <v>1117.3</v>
      </c>
      <c r="AD37" s="103">
        <f t="shared" si="67"/>
        <v>0.3513522012578616</v>
      </c>
      <c r="AE37" s="98">
        <f>'Юнит 6'!AE34+'Юнит 7'!AE37+'Юнит 8'!AE37+'Юнит 9'!AE37</f>
        <v>289.67999999999995</v>
      </c>
      <c r="AF37" s="98">
        <f>'Юнит 6'!AF34+'Юнит 7'!AF37+'Юнит 8'!AF37+'Юнит 9'!AF37</f>
        <v>105</v>
      </c>
      <c r="AG37" s="98">
        <f>'Юнит 6'!AG34+'Юнит 7'!AG37+'Юнит 8'!AG37+'Юнит 9'!AG37</f>
        <v>0</v>
      </c>
      <c r="AH37" s="98">
        <f>'Юнит 6'!AH34+'Юнит 7'!AH37+'Юнит 8'!AH37+'Юнит 9'!AH37</f>
        <v>0</v>
      </c>
      <c r="AI37" s="98">
        <f>'Юнит 6'!AI34+'Юнит 7'!AI37+'Юнит 8'!AI37+'Юнит 9'!AI37</f>
        <v>0</v>
      </c>
      <c r="AJ37" s="98">
        <f>'Юнит 6'!AJ34+'Юнит 7'!AJ37+'Юнит 8'!AJ37+'Юнит 9'!AJ37</f>
        <v>0</v>
      </c>
      <c r="AK37" s="253">
        <f t="shared" si="16"/>
        <v>20.544307083835704</v>
      </c>
      <c r="AL37" s="105">
        <f t="shared" si="68"/>
        <v>990.80569291616416</v>
      </c>
      <c r="AM37" s="106"/>
      <c r="AN37" s="107">
        <f t="shared" si="69"/>
        <v>1060</v>
      </c>
      <c r="AO37" s="108">
        <f t="shared" si="70"/>
        <v>218.89</v>
      </c>
      <c r="AP37" s="108">
        <f t="shared" si="71"/>
        <v>372.43333333333334</v>
      </c>
      <c r="AQ37" s="108">
        <f t="shared" si="72"/>
        <v>96.559999999999988</v>
      </c>
      <c r="AR37" s="108">
        <f t="shared" si="73"/>
        <v>35</v>
      </c>
      <c r="AS37" s="108">
        <f t="array" ref="AS37">_xlfn.IFS(S37=0,AL37,S37&lt;0,AL37/-S37,S37&gt;0,AL37/S37)</f>
        <v>330.26856430538805</v>
      </c>
      <c r="AT37" s="103">
        <f t="shared" si="74"/>
        <v>0.31157411726923401</v>
      </c>
      <c r="AU37" s="103">
        <f t="shared" si="75"/>
        <v>1.5088334976718356</v>
      </c>
      <c r="AV37" s="109"/>
      <c r="AW37" s="104">
        <f t="shared" si="76"/>
        <v>660.53712861077611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>'Юнит 9'!E38</f>
        <v>2</v>
      </c>
      <c r="F38" s="101">
        <f>'Юнит 9'!F38</f>
        <v>2</v>
      </c>
      <c r="G38" s="101">
        <f>'Юнит 9'!G38</f>
        <v>0</v>
      </c>
      <c r="H38" s="101">
        <f>'Юнит 9'!H38</f>
        <v>0</v>
      </c>
      <c r="I38" s="101">
        <v>218.89</v>
      </c>
      <c r="J38" s="101">
        <f t="shared" si="60"/>
        <v>437.78</v>
      </c>
      <c r="K38" s="98" t="str">
        <f>'Юнит 9'!K38</f>
        <v/>
      </c>
      <c r="L38" s="98">
        <f>'Юнит 6'!L37+'Юнит 7'!L38+'Юнит 8'!L38+'Юнит 9'!L38</f>
        <v>4</v>
      </c>
      <c r="M38" s="98">
        <v>1020</v>
      </c>
      <c r="N38" s="98">
        <v>100</v>
      </c>
      <c r="O38" s="189">
        <f t="shared" si="10"/>
        <v>0.14285714285714285</v>
      </c>
      <c r="P38" s="101">
        <f t="shared" si="11"/>
        <v>0.17857142857142858</v>
      </c>
      <c r="Q38" s="98">
        <f>'Юнит 6'!Q37+'Юнит 7'!Q38+'Юнит 8'!Q38+'Юнит 9'!Q38</f>
        <v>5</v>
      </c>
      <c r="R38" s="98">
        <f>'Юнит 6'!R37+'Юнит 7'!R38+'Юнит 8'!R38+'Юнит 9'!R38</f>
        <v>0</v>
      </c>
      <c r="S38" s="101">
        <f t="shared" si="61"/>
        <v>5</v>
      </c>
      <c r="T38" s="98">
        <f>'Юнит 6'!T37+'Юнит 7'!T38+'Юнит 8'!T38+'Юнит 9'!T38</f>
        <v>3748</v>
      </c>
      <c r="U38" s="98">
        <f>'Юнит 6'!U37+'Юнит 7'!U38+'Юнит 8'!U38+'Юнит 9'!U38</f>
        <v>0</v>
      </c>
      <c r="V38" s="101">
        <f t="shared" si="62"/>
        <v>3748</v>
      </c>
      <c r="W38" s="98">
        <f>'Юнит 6'!W37+'Юнит 7'!W38+'Юнит 8'!W38+'Юнит 9'!W38</f>
        <v>5340</v>
      </c>
      <c r="X38" s="98">
        <f>'Юнит 6'!X37+'Юнит 7'!X38+'Юнит 8'!X38+'Юнит 9'!X38</f>
        <v>0</v>
      </c>
      <c r="Y38" s="269">
        <f t="shared" si="63"/>
        <v>5340</v>
      </c>
      <c r="Z38" s="101">
        <f t="shared" si="64"/>
        <v>4080</v>
      </c>
      <c r="AA38" s="103">
        <f t="shared" si="65"/>
        <v>4.5471708818387241E-3</v>
      </c>
      <c r="AB38" s="101">
        <f t="shared" si="66"/>
        <v>1094.4499999999998</v>
      </c>
      <c r="AC38" s="98">
        <f>'Юнит 6'!AC37+'Юнит 7'!AC38+'Юнит 8'!AC38+'Юнит 9'!AC38</f>
        <v>1895.27</v>
      </c>
      <c r="AD38" s="103">
        <f t="shared" si="67"/>
        <v>0.35491947565543069</v>
      </c>
      <c r="AE38" s="98">
        <f>'Юнит 6'!AE37+'Юнит 7'!AE38+'Юнит 8'!AE38+'Юнит 9'!AE38</f>
        <v>423.22999999999996</v>
      </c>
      <c r="AF38" s="98">
        <f>'Юнит 6'!AF37+'Юнит 7'!AF38+'Юнит 8'!AF38+'Юнит 9'!AF38</f>
        <v>1000</v>
      </c>
      <c r="AG38" s="98">
        <f>'Юнит 6'!AG37+'Юнит 7'!AG38+'Юнит 8'!AG38+'Юнит 9'!AG38</f>
        <v>1000</v>
      </c>
      <c r="AH38" s="98">
        <f>'Юнит 6'!AH37+'Юнит 7'!AH38+'Юнит 8'!AH38+'Юнит 9'!AH38</f>
        <v>0</v>
      </c>
      <c r="AI38" s="98">
        <f>'Юнит 6'!AI37+'Юнит 7'!AI38+'Юнит 8'!AI38+'Юнит 9'!AI38</f>
        <v>0</v>
      </c>
      <c r="AJ38" s="98">
        <f>'Юнит 6'!AJ37+'Юнит 7'!AJ38+'Юнит 8'!AJ38+'Юнит 9'!AJ38</f>
        <v>0</v>
      </c>
      <c r="AK38" s="253">
        <f t="shared" si="16"/>
        <v>34.498930763422216</v>
      </c>
      <c r="AL38" s="105">
        <f t="shared" si="68"/>
        <v>-107.44893076342203</v>
      </c>
      <c r="AM38" s="106"/>
      <c r="AN38" s="107">
        <f t="shared" si="69"/>
        <v>1068</v>
      </c>
      <c r="AO38" s="108">
        <f t="shared" si="70"/>
        <v>218.89</v>
      </c>
      <c r="AP38" s="108">
        <f t="shared" si="71"/>
        <v>379.05399999999997</v>
      </c>
      <c r="AQ38" s="108">
        <f t="shared" si="72"/>
        <v>84.645999999999987</v>
      </c>
      <c r="AR38" s="108">
        <f t="shared" si="73"/>
        <v>400</v>
      </c>
      <c r="AS38" s="108">
        <f t="array" ref="AS38">_xlfn.IFS(S38=0,AL38,S38&lt;0,AL38/-S38,S38&gt;0,AL38/S38)</f>
        <v>-21.489786152684406</v>
      </c>
      <c r="AT38" s="103">
        <f t="shared" si="74"/>
        <v>-2.0121522614873041E-2</v>
      </c>
      <c r="AU38" s="103">
        <f t="shared" si="75"/>
        <v>-9.8176189650895002E-2</v>
      </c>
      <c r="AV38" s="109"/>
      <c r="AW38" s="104">
        <f t="shared" si="76"/>
        <v>-42.979572305368812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>'Юнит 9'!E39</f>
        <v>2</v>
      </c>
      <c r="F39" s="101">
        <f>'Юнит 9'!F39</f>
        <v>1</v>
      </c>
      <c r="G39" s="101">
        <f>'Юнит 9'!G39</f>
        <v>1</v>
      </c>
      <c r="H39" s="101">
        <f>'Юнит 9'!H39</f>
        <v>0</v>
      </c>
      <c r="I39" s="101">
        <v>178.89</v>
      </c>
      <c r="J39" s="101">
        <f t="shared" si="60"/>
        <v>357.78</v>
      </c>
      <c r="K39" s="98">
        <f>'Юнит 9'!K39</f>
        <v>1</v>
      </c>
      <c r="L39" s="98">
        <f>'Юнит 6'!L38+'Юнит 7'!L39+'Юнит 8'!L39+'Юнит 9'!L39</f>
        <v>7</v>
      </c>
      <c r="M39" s="98">
        <v>1188</v>
      </c>
      <c r="N39" s="98">
        <v>60</v>
      </c>
      <c r="O39" s="189">
        <f t="shared" si="10"/>
        <v>0.25</v>
      </c>
      <c r="P39" s="101">
        <f t="shared" si="11"/>
        <v>7.1428571428571425E-2</v>
      </c>
      <c r="Q39" s="98">
        <f>'Юнит 6'!Q38+'Юнит 7'!Q39+'Юнит 8'!Q39+'Юнит 9'!Q39</f>
        <v>2</v>
      </c>
      <c r="R39" s="98">
        <f>'Юнит 6'!R38+'Юнит 7'!R39+'Юнит 8'!R39+'Юнит 9'!R39</f>
        <v>0</v>
      </c>
      <c r="S39" s="101">
        <f t="shared" si="61"/>
        <v>2</v>
      </c>
      <c r="T39" s="98">
        <f>'Юнит 6'!T38+'Юнит 7'!T39+'Юнит 8'!T39+'Юнит 9'!T39</f>
        <v>1602</v>
      </c>
      <c r="U39" s="98">
        <f>'Юнит 6'!U38+'Юнит 7'!U39+'Юнит 8'!U39+'Юнит 9'!U39</f>
        <v>0</v>
      </c>
      <c r="V39" s="101">
        <f t="shared" si="62"/>
        <v>1602</v>
      </c>
      <c r="W39" s="98">
        <f>'Юнит 6'!W38+'Юнит 7'!W39+'Юнит 8'!W39+'Юнит 9'!W39</f>
        <v>2284</v>
      </c>
      <c r="X39" s="98">
        <f>'Юнит 6'!X38+'Юнит 7'!X39+'Юнит 8'!X39+'Юнит 9'!X39</f>
        <v>0</v>
      </c>
      <c r="Y39" s="269">
        <f t="shared" si="63"/>
        <v>2284</v>
      </c>
      <c r="Z39" s="101">
        <f t="shared" si="64"/>
        <v>4989.6000000000004</v>
      </c>
      <c r="AA39" s="103">
        <f t="shared" si="65"/>
        <v>1.9448948116328926E-3</v>
      </c>
      <c r="AB39" s="101">
        <f t="shared" si="66"/>
        <v>357.78</v>
      </c>
      <c r="AC39" s="98">
        <f>'Юнит 6'!AC38+'Юнит 7'!AC39+'Юнит 8'!AC39+'Юнит 9'!AC39</f>
        <v>840.81000000000006</v>
      </c>
      <c r="AD39" s="103">
        <f t="shared" si="67"/>
        <v>0.36813047285464101</v>
      </c>
      <c r="AE39" s="98">
        <f>'Юнит 6'!AE38+'Юнит 7'!AE39+'Юнит 8'!AE39+'Юнит 9'!AE39</f>
        <v>237.92000000000002</v>
      </c>
      <c r="AF39" s="98">
        <f>'Юнит 6'!AF38+'Юнит 7'!AF39+'Юнит 8'!AF39+'Юнит 9'!AF39</f>
        <v>2000</v>
      </c>
      <c r="AG39" s="98">
        <f>'Юнит 6'!AG38+'Юнит 7'!AG39+'Юнит 8'!AG39+'Юнит 9'!AG39</f>
        <v>1474</v>
      </c>
      <c r="AH39" s="98">
        <f>'Юнит 6'!AH38+'Юнит 7'!AH39+'Юнит 8'!AH39+'Юнит 9'!AH39</f>
        <v>0</v>
      </c>
      <c r="AI39" s="98">
        <f>'Юнит 6'!AI38+'Юнит 7'!AI39+'Юнит 8'!AI39+'Юнит 9'!AI39</f>
        <v>0</v>
      </c>
      <c r="AJ39" s="98">
        <f>'Юнит 6'!AJ38+'Юнит 7'!AJ39+'Юнит 8'!AJ39+'Юнит 9'!AJ39</f>
        <v>0</v>
      </c>
      <c r="AK39" s="253">
        <f t="shared" si="16"/>
        <v>14.755722446377591</v>
      </c>
      <c r="AL39" s="105">
        <f t="shared" si="68"/>
        <v>-2641.2657224463778</v>
      </c>
      <c r="AM39" s="106"/>
      <c r="AN39" s="107">
        <f t="shared" si="69"/>
        <v>1142</v>
      </c>
      <c r="AO39" s="108">
        <f t="shared" si="70"/>
        <v>178.89</v>
      </c>
      <c r="AP39" s="108">
        <f t="shared" si="71"/>
        <v>420.40500000000003</v>
      </c>
      <c r="AQ39" s="108">
        <f t="shared" si="72"/>
        <v>118.96000000000001</v>
      </c>
      <c r="AR39" s="108">
        <f t="shared" si="73"/>
        <v>1737</v>
      </c>
      <c r="AS39" s="108">
        <f t="array" ref="AS39">_xlfn.IFS(S39=0,AL39,S39&lt;0,AL39/-S39,S39&gt;0,AL39/S39)</f>
        <v>-1320.6328612231889</v>
      </c>
      <c r="AT39" s="103">
        <f t="shared" si="74"/>
        <v>-1.1564210693723196</v>
      </c>
      <c r="AU39" s="103">
        <f t="shared" si="75"/>
        <v>-7.3823738678695792</v>
      </c>
      <c r="AV39" s="109"/>
      <c r="AW39" s="104">
        <f t="shared" si="76"/>
        <v>-2641.2657224463778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>'Юнит 9'!E40</f>
        <v>0</v>
      </c>
      <c r="F40" s="101">
        <f>'Юнит 9'!F40</f>
        <v>0</v>
      </c>
      <c r="G40" s="101">
        <f>'Юнит 9'!G40</f>
        <v>0</v>
      </c>
      <c r="H40" s="101">
        <f>'Юнит 9'!H40</f>
        <v>0</v>
      </c>
      <c r="I40" s="101">
        <v>178.89</v>
      </c>
      <c r="J40" s="101">
        <f t="shared" si="60"/>
        <v>0</v>
      </c>
      <c r="K40" s="98">
        <f>'Юнит 9'!K40</f>
        <v>1</v>
      </c>
      <c r="L40" s="98">
        <f>'Юнит 6'!L39+'Юнит 7'!L40+'Юнит 8'!L40+'Юнит 9'!L40</f>
        <v>4</v>
      </c>
      <c r="M40" s="98">
        <v>1043</v>
      </c>
      <c r="N40" s="98">
        <v>75</v>
      </c>
      <c r="O40" s="189">
        <f t="shared" si="10"/>
        <v>0.14285714285714285</v>
      </c>
      <c r="P40" s="101">
        <f t="shared" si="11"/>
        <v>3.5714285714285712E-2</v>
      </c>
      <c r="Q40" s="98">
        <f>'Юнит 6'!Q39+'Юнит 7'!Q40+'Юнит 8'!Q40+'Юнит 9'!Q40</f>
        <v>1</v>
      </c>
      <c r="R40" s="98">
        <f>'Юнит 6'!R39+'Юнит 7'!R40+'Юнит 8'!R40+'Юнит 9'!R40</f>
        <v>0</v>
      </c>
      <c r="S40" s="101">
        <f t="shared" si="61"/>
        <v>1</v>
      </c>
      <c r="T40" s="98">
        <f>'Юнит 6'!T39+'Юнит 7'!T40+'Юнит 8'!T40+'Юнит 9'!T40</f>
        <v>706</v>
      </c>
      <c r="U40" s="98">
        <f>'Юнит 6'!U39+'Юнит 7'!U40+'Юнит 8'!U40+'Юнит 9'!U40</f>
        <v>0</v>
      </c>
      <c r="V40" s="101">
        <f t="shared" si="62"/>
        <v>706</v>
      </c>
      <c r="W40" s="98">
        <f>'Юнит 6'!W39+'Юнит 7'!W40+'Юнит 8'!W40+'Юнит 9'!W40</f>
        <v>990</v>
      </c>
      <c r="X40" s="98">
        <f>'Юнит 6'!X39+'Юнит 7'!X40+'Юнит 8'!X40+'Юнит 9'!X40</f>
        <v>0</v>
      </c>
      <c r="Y40" s="269">
        <f t="shared" si="63"/>
        <v>990</v>
      </c>
      <c r="Z40" s="101">
        <f t="shared" si="64"/>
        <v>3129</v>
      </c>
      <c r="AA40" s="103">
        <f t="shared" si="65"/>
        <v>8.430148264083028E-4</v>
      </c>
      <c r="AB40" s="101">
        <f t="shared" si="66"/>
        <v>178.89</v>
      </c>
      <c r="AC40" s="98">
        <f>'Юнит 6'!AC39+'Юнит 7'!AC40+'Юнит 8'!AC40+'Юнит 9'!AC40</f>
        <v>353.78999999999996</v>
      </c>
      <c r="AD40" s="103">
        <f t="shared" si="67"/>
        <v>0.35736363636363633</v>
      </c>
      <c r="AE40" s="98">
        <f>'Юнит 6'!AE39+'Юнит 7'!AE40+'Юнит 8'!AE40+'Юнит 9'!AE40</f>
        <v>285.60000000000002</v>
      </c>
      <c r="AF40" s="98">
        <f>'Юнит 6'!AF39+'Юнит 7'!AF40+'Юнит 8'!AF40+'Юнит 9'!AF40</f>
        <v>519</v>
      </c>
      <c r="AG40" s="98">
        <f>'Юнит 6'!AG39+'Юнит 7'!AG40+'Юнит 8'!AG40+'Юнит 9'!AG40</f>
        <v>0</v>
      </c>
      <c r="AH40" s="98">
        <f>'Юнит 6'!AH39+'Юнит 7'!AH40+'Юнит 8'!AH40+'Юнит 9'!AH40</f>
        <v>0</v>
      </c>
      <c r="AI40" s="98">
        <f>'Юнит 6'!AI39+'Юнит 7'!AI40+'Юнит 8'!AI40+'Юнит 9'!AI40</f>
        <v>0</v>
      </c>
      <c r="AJ40" s="98">
        <f>'Юнит 6'!AJ39+'Юнит 7'!AJ40+'Юнит 8'!AJ40+'Юнит 9'!AJ40</f>
        <v>0</v>
      </c>
      <c r="AK40" s="253">
        <f t="shared" si="16"/>
        <v>6.3958691864771531</v>
      </c>
      <c r="AL40" s="105">
        <f t="shared" si="68"/>
        <v>-353.67586918647714</v>
      </c>
      <c r="AM40" s="106"/>
      <c r="AN40" s="107">
        <f t="shared" si="69"/>
        <v>990</v>
      </c>
      <c r="AO40" s="108">
        <f t="shared" si="70"/>
        <v>178.89</v>
      </c>
      <c r="AP40" s="108">
        <f t="shared" si="71"/>
        <v>353.78999999999996</v>
      </c>
      <c r="AQ40" s="108">
        <f t="shared" si="72"/>
        <v>285.60000000000002</v>
      </c>
      <c r="AR40" s="108">
        <f t="shared" si="73"/>
        <v>519</v>
      </c>
      <c r="AS40" s="108">
        <f t="array" ref="AS40">_xlfn.IFS(S40=0,AL40,S40&lt;0,AL40/-S40,S40&gt;0,AL40/S40)</f>
        <v>-353.67586918647714</v>
      </c>
      <c r="AT40" s="103">
        <f t="shared" si="74"/>
        <v>-0.35724835271361327</v>
      </c>
      <c r="AU40" s="103">
        <f t="shared" si="75"/>
        <v>-1.9770577963356095</v>
      </c>
      <c r="AV40" s="109"/>
      <c r="AW40" s="104">
        <f t="shared" si="76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>'Юнит 9'!E41</f>
        <v>4</v>
      </c>
      <c r="F41" s="101">
        <f>'Юнит 9'!F41</f>
        <v>3</v>
      </c>
      <c r="G41" s="101">
        <f>'Юнит 9'!G41</f>
        <v>0</v>
      </c>
      <c r="H41" s="101">
        <f>'Юнит 9'!H41</f>
        <v>1</v>
      </c>
      <c r="I41" s="101">
        <v>178.89</v>
      </c>
      <c r="J41" s="101">
        <f t="shared" si="60"/>
        <v>715.56</v>
      </c>
      <c r="K41" s="98">
        <f>'Юнит 9'!K41</f>
        <v>3</v>
      </c>
      <c r="L41" s="98">
        <f>'Юнит 6'!L40+'Юнит 7'!L41+'Юнит 8'!L41+'Юнит 9'!L41</f>
        <v>14</v>
      </c>
      <c r="M41" s="98">
        <v>1082</v>
      </c>
      <c r="N41" s="98">
        <v>70</v>
      </c>
      <c r="O41" s="189">
        <f t="shared" si="10"/>
        <v>0.5</v>
      </c>
      <c r="P41" s="101">
        <f t="shared" si="11"/>
        <v>0.14285714285714285</v>
      </c>
      <c r="Q41" s="98">
        <f>'Юнит 6'!Q40+'Юнит 7'!Q41+'Юнит 8'!Q41+'Юнит 9'!Q41</f>
        <v>4</v>
      </c>
      <c r="R41" s="98">
        <f>'Юнит 6'!R40+'Юнит 7'!R41+'Юнит 8'!R41+'Юнит 9'!R41</f>
        <v>0</v>
      </c>
      <c r="S41" s="101">
        <f t="shared" si="61"/>
        <v>4</v>
      </c>
      <c r="T41" s="98">
        <f>'Юнит 6'!T40+'Юнит 7'!T41+'Юнит 8'!T41+'Юнит 9'!T41</f>
        <v>2932</v>
      </c>
      <c r="U41" s="98">
        <f>'Юнит 6'!U40+'Юнит 7'!U41+'Юнит 8'!U41+'Юнит 9'!U41</f>
        <v>0</v>
      </c>
      <c r="V41" s="101">
        <f t="shared" si="62"/>
        <v>2932</v>
      </c>
      <c r="W41" s="98">
        <f>'Юнит 6'!W40+'Юнит 7'!W41+'Юнит 8'!W41+'Юнит 9'!W41</f>
        <v>4020</v>
      </c>
      <c r="X41" s="98">
        <f>'Юнит 6'!X40+'Юнит 7'!X41+'Юнит 8'!X41+'Юнит 9'!X41</f>
        <v>0</v>
      </c>
      <c r="Y41" s="269">
        <f t="shared" si="63"/>
        <v>4020</v>
      </c>
      <c r="Z41" s="101">
        <f t="shared" si="64"/>
        <v>10603.6</v>
      </c>
      <c r="AA41" s="103">
        <f t="shared" si="65"/>
        <v>3.4231511132943207E-3</v>
      </c>
      <c r="AB41" s="101">
        <f t="shared" si="66"/>
        <v>715.56</v>
      </c>
      <c r="AC41" s="98">
        <f>'Юнит 6'!AC40+'Юнит 7'!AC41+'Юнит 8'!AC41+'Юнит 9'!AC41</f>
        <v>1438.2599999999998</v>
      </c>
      <c r="AD41" s="103">
        <f t="shared" si="67"/>
        <v>0.35777611940298504</v>
      </c>
      <c r="AE41" s="98">
        <f>'Юнит 6'!AE40+'Юнит 7'!AE41+'Юнит 8'!AE41+'Юнит 9'!AE41</f>
        <v>446.26</v>
      </c>
      <c r="AF41" s="98">
        <f>'Юнит 6'!AF40+'Юнит 7'!AF41+'Юнит 8'!AF41+'Юнит 9'!AF41</f>
        <v>1000</v>
      </c>
      <c r="AG41" s="98">
        <f>'Юнит 6'!AG40+'Юнит 7'!AG41+'Юнит 8'!AG41+'Юнит 9'!AG41</f>
        <v>3000</v>
      </c>
      <c r="AH41" s="98">
        <f>'Юнит 6'!AH40+'Юнит 7'!AH41+'Юнит 8'!AH41+'Юнит 9'!AH41</f>
        <v>0</v>
      </c>
      <c r="AI41" s="98">
        <f>'Юнит 6'!AI40+'Юнит 7'!AI41+'Юнит 8'!AI41+'Юнит 9'!AI41</f>
        <v>0.68518617021276595</v>
      </c>
      <c r="AJ41" s="98">
        <f>'Юнит 6'!AJ40+'Юнит 7'!AJ41+'Юнит 8'!AJ41+'Юнит 9'!AJ41</f>
        <v>0</v>
      </c>
      <c r="AK41" s="253">
        <f t="shared" si="16"/>
        <v>25.971105181452682</v>
      </c>
      <c r="AL41" s="105">
        <f t="shared" si="68"/>
        <v>-2606.7362913516649</v>
      </c>
      <c r="AM41" s="106"/>
      <c r="AN41" s="107">
        <f t="shared" si="69"/>
        <v>1005</v>
      </c>
      <c r="AO41" s="108">
        <f t="shared" si="70"/>
        <v>178.89</v>
      </c>
      <c r="AP41" s="108">
        <f t="shared" si="71"/>
        <v>359.56499999999994</v>
      </c>
      <c r="AQ41" s="108">
        <f t="shared" si="72"/>
        <v>111.565</v>
      </c>
      <c r="AR41" s="108">
        <f t="shared" si="73"/>
        <v>1000</v>
      </c>
      <c r="AS41" s="108">
        <f t="array" ref="AS41">_xlfn.IFS(S41=0,AL41,S41&lt;0,AL41/-S41,S41&gt;0,AL41/S41)</f>
        <v>-651.68407283791623</v>
      </c>
      <c r="AT41" s="103">
        <f t="shared" si="74"/>
        <v>-0.64844186352031463</v>
      </c>
      <c r="AU41" s="103">
        <f t="shared" si="75"/>
        <v>-3.642931817529858</v>
      </c>
      <c r="AV41" s="109"/>
      <c r="AW41" s="104">
        <f t="shared" si="76"/>
        <v>-2606.7362913516649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>'Юнит 9'!E42</f>
        <v>1</v>
      </c>
      <c r="F42" s="101">
        <f>'Юнит 9'!F42</f>
        <v>1</v>
      </c>
      <c r="G42" s="101">
        <f>'Юнит 9'!G42</f>
        <v>0</v>
      </c>
      <c r="H42" s="101">
        <f>'Юнит 9'!H42</f>
        <v>0</v>
      </c>
      <c r="I42" s="101">
        <v>178.89</v>
      </c>
      <c r="J42" s="101">
        <f t="shared" si="60"/>
        <v>178.89</v>
      </c>
      <c r="K42" s="98" t="str">
        <f>'Юнит 9'!K42</f>
        <v/>
      </c>
      <c r="L42" s="98">
        <f>'Юнит 6'!L42+'Юнит 7'!L42+'Юнит 8'!L42+'Юнит 9'!L42</f>
        <v>5</v>
      </c>
      <c r="M42" s="98">
        <v>1142</v>
      </c>
      <c r="N42" s="98">
        <v>100</v>
      </c>
      <c r="O42" s="189">
        <f t="shared" si="10"/>
        <v>0.17857142857142858</v>
      </c>
      <c r="P42" s="101">
        <f t="shared" si="11"/>
        <v>7.1428571428571425E-2</v>
      </c>
      <c r="Q42" s="98">
        <f>'Юнит 6'!Q42+'Юнит 7'!Q42+'Юнит 8'!Q42+'Юнит 9'!Q42</f>
        <v>2</v>
      </c>
      <c r="R42" s="98">
        <f>'Юнит 6'!R42+'Юнит 7'!R42+'Юнит 8'!R42+'Юнит 9'!R42</f>
        <v>0</v>
      </c>
      <c r="S42" s="101">
        <f t="shared" si="61"/>
        <v>2</v>
      </c>
      <c r="T42" s="98">
        <f>'Юнит 6'!T42+'Юнит 7'!T42+'Юнит 8'!T42+'Юнит 9'!T42</f>
        <v>1524</v>
      </c>
      <c r="U42" s="98">
        <f>'Юнит 6'!U42+'Юнит 7'!U42+'Юнит 8'!U42+'Юнит 9'!U42</f>
        <v>0</v>
      </c>
      <c r="V42" s="101">
        <f t="shared" si="62"/>
        <v>1524</v>
      </c>
      <c r="W42" s="98">
        <f>'Юнит 6'!W42+'Юнит 7'!W42+'Юнит 8'!W42+'Юнит 9'!W42</f>
        <v>2112</v>
      </c>
      <c r="X42" s="98">
        <f>'Юнит 6'!X42+'Юнит 7'!X42+'Юнит 8'!X42+'Юнит 9'!X42</f>
        <v>0</v>
      </c>
      <c r="Y42" s="269">
        <f t="shared" si="63"/>
        <v>2112</v>
      </c>
      <c r="Z42" s="101">
        <f t="shared" si="64"/>
        <v>5710</v>
      </c>
      <c r="AA42" s="103">
        <f t="shared" si="65"/>
        <v>1.7984316296710461E-3</v>
      </c>
      <c r="AB42" s="101">
        <f t="shared" si="66"/>
        <v>357.78</v>
      </c>
      <c r="AC42" s="98">
        <f>'Юнит 6'!AC42+'Юнит 7'!AC42+'Юнит 8'!AC42+'Юнит 9'!AC42</f>
        <v>799.9699999999998</v>
      </c>
      <c r="AD42" s="103">
        <f t="shared" si="67"/>
        <v>0.37877367424242414</v>
      </c>
      <c r="AE42" s="98">
        <f>'Юнит 6'!AE42+'Юнит 7'!AE42+'Юнит 8'!AE42+'Юнит 9'!AE42</f>
        <v>118.32</v>
      </c>
      <c r="AF42" s="98">
        <f>'Юнит 6'!AF42+'Юнит 7'!AF42+'Юнит 8'!AF42+'Юнит 9'!AF42</f>
        <v>30</v>
      </c>
      <c r="AG42" s="98">
        <f>'Юнит 6'!AG42+'Юнит 7'!AG42+'Юнит 8'!AG42+'Юнит 9'!AG42</f>
        <v>0</v>
      </c>
      <c r="AH42" s="98">
        <f>'Юнит 6'!AH42+'Юнит 7'!AH42+'Юнит 8'!AH42+'Юнит 9'!AH42</f>
        <v>0</v>
      </c>
      <c r="AI42" s="98">
        <f>'Юнит 6'!AI42+'Юнит 7'!AI42+'Юнит 8'!AI42+'Юнит 9'!AI42</f>
        <v>0</v>
      </c>
      <c r="AJ42" s="98">
        <f>'Юнит 6'!AJ42+'Юнит 7'!AJ42+'Юнит 8'!AJ42+'Юнит 9'!AJ42</f>
        <v>0</v>
      </c>
      <c r="AK42" s="253">
        <f t="shared" si="16"/>
        <v>13.644520931151259</v>
      </c>
      <c r="AL42" s="105">
        <f t="shared" si="68"/>
        <v>792.28547906884899</v>
      </c>
      <c r="AM42" s="106"/>
      <c r="AN42" s="107">
        <f t="shared" si="69"/>
        <v>1056</v>
      </c>
      <c r="AO42" s="108">
        <f t="shared" si="70"/>
        <v>178.89</v>
      </c>
      <c r="AP42" s="108">
        <f t="shared" si="71"/>
        <v>399.9849999999999</v>
      </c>
      <c r="AQ42" s="108">
        <f t="shared" si="72"/>
        <v>59.16</v>
      </c>
      <c r="AR42" s="108">
        <f t="shared" si="73"/>
        <v>15</v>
      </c>
      <c r="AS42" s="108">
        <f t="array" ref="AS42">_xlfn.IFS(S42=0,AL42,S42&lt;0,AL42/-S42,S42&gt;0,AL42/S42)</f>
        <v>396.14273953442449</v>
      </c>
      <c r="AT42" s="103">
        <f t="shared" si="74"/>
        <v>0.37513517001365954</v>
      </c>
      <c r="AU42" s="103">
        <f t="shared" si="75"/>
        <v>2.2144487647963804</v>
      </c>
      <c r="AV42" s="109"/>
      <c r="AW42" s="104">
        <f t="shared" si="76"/>
        <v>396.14273953442449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>'Юнит 9'!E43</f>
        <v>5</v>
      </c>
      <c r="F43" s="101">
        <f>'Юнит 9'!F43</f>
        <v>4</v>
      </c>
      <c r="G43" s="101">
        <f>'Юнит 9'!G43</f>
        <v>1</v>
      </c>
      <c r="H43" s="101">
        <f>'Юнит 9'!H43</f>
        <v>0</v>
      </c>
      <c r="I43" s="101">
        <v>178.89</v>
      </c>
      <c r="J43" s="101">
        <f t="shared" ref="J43" si="77">E43*I43</f>
        <v>894.44999999999993</v>
      </c>
      <c r="K43" s="98">
        <f>'Юнит 9'!K43</f>
        <v>1</v>
      </c>
      <c r="L43" s="98">
        <f>'Юнит 6'!L43+'Юнит 7'!L43+'Юнит 8'!L43+'Юнит 9'!L43</f>
        <v>7</v>
      </c>
      <c r="M43" s="98">
        <v>1166</v>
      </c>
      <c r="N43" s="98">
        <v>0</v>
      </c>
      <c r="O43" s="189">
        <f t="shared" si="10"/>
        <v>0.25</v>
      </c>
      <c r="P43" s="101">
        <f t="shared" si="11"/>
        <v>0</v>
      </c>
      <c r="Q43" s="98">
        <f>'Юнит 6'!Q43+'Юнит 7'!Q43+'Юнит 8'!Q43+'Юнит 9'!Q43</f>
        <v>0</v>
      </c>
      <c r="R43" s="98">
        <f>'Юнит 6'!R43+'Юнит 7'!R43+'Юнит 8'!R43+'Юнит 9'!R43</f>
        <v>0</v>
      </c>
      <c r="S43" s="101">
        <f t="shared" ref="S43" si="78">Q43+R43</f>
        <v>0</v>
      </c>
      <c r="T43" s="98">
        <f>'Юнит 6'!T43+'Юнит 7'!T43+'Юнит 8'!T43+'Юнит 9'!T43</f>
        <v>0</v>
      </c>
      <c r="U43" s="98">
        <f>'Юнит 6'!U43+'Юнит 7'!U43+'Юнит 8'!U43+'Юнит 9'!U43</f>
        <v>0</v>
      </c>
      <c r="V43" s="101">
        <f t="shared" ref="V43" si="79">T43+U43</f>
        <v>0</v>
      </c>
      <c r="W43" s="98">
        <f>'Юнит 6'!W43+'Юнит 7'!W43+'Юнит 8'!W43+'Юнит 9'!W43</f>
        <v>0</v>
      </c>
      <c r="X43" s="98">
        <f>'Юнит 6'!X43+'Юнит 7'!X43+'Юнит 8'!X43+'Юнит 9'!X43</f>
        <v>0</v>
      </c>
      <c r="Y43" s="269">
        <f t="shared" ref="Y43" si="80">W43+X43</f>
        <v>0</v>
      </c>
      <c r="Z43" s="101">
        <f t="shared" ref="Z43" si="81">L43*M43*N43/100</f>
        <v>0</v>
      </c>
      <c r="AA43" s="103">
        <f t="shared" ref="AA43" si="82">Y43/$Y$102</f>
        <v>0</v>
      </c>
      <c r="AB43" s="101">
        <f t="shared" ref="AB43" si="83">S43*I43</f>
        <v>0</v>
      </c>
      <c r="AC43" s="98">
        <f>'Юнит 6'!AC43+'Юнит 7'!AC43+'Юнит 8'!AC43+'Юнит 9'!AC43</f>
        <v>0</v>
      </c>
      <c r="AD43" s="103">
        <f t="shared" ref="AD43" si="84">IF(Y43=0,0,AC43/Y43)</f>
        <v>0</v>
      </c>
      <c r="AE43" s="98">
        <f>'Юнит 6'!AE43+'Юнит 7'!AE43+'Юнит 8'!AE43+'Юнит 9'!AE43</f>
        <v>112.64</v>
      </c>
      <c r="AF43" s="98">
        <f>'Юнит 6'!AF43+'Юнит 7'!AF43+'Юнит 8'!AF43+'Юнит 9'!AF43</f>
        <v>3000</v>
      </c>
      <c r="AG43" s="98">
        <f>'Юнит 6'!AG43+'Юнит 7'!AG43+'Юнит 8'!AG43+'Юнит 9'!AG43</f>
        <v>0</v>
      </c>
      <c r="AH43" s="98">
        <f>'Юнит 6'!AH43+'Юнит 7'!AH43+'Юнит 8'!AH43+'Юнит 9'!AH43</f>
        <v>0</v>
      </c>
      <c r="AI43" s="98">
        <f>'Юнит 6'!AI43+'Юнит 7'!AI43+'Юнит 8'!AI43+'Юнит 9'!AI43</f>
        <v>0</v>
      </c>
      <c r="AJ43" s="98">
        <f>'Юнит 6'!AJ43+'Юнит 7'!AJ43+'Юнит 8'!AJ43+'Юнит 9'!AJ43</f>
        <v>0</v>
      </c>
      <c r="AK43" s="253">
        <f t="shared" si="16"/>
        <v>0</v>
      </c>
      <c r="AL43" s="105">
        <f t="shared" ref="AL43" si="85">Y43-AB43-AC43-AE43-AF43-AG43-AH43-AI43-AK43-AJ43</f>
        <v>-3112.64</v>
      </c>
      <c r="AM43" s="106"/>
      <c r="AN43" s="107">
        <f t="shared" ref="AN43" si="86">IF(S43=0,0,Y43/S43)</f>
        <v>0</v>
      </c>
      <c r="AO43" s="108">
        <f t="shared" ref="AO43" si="87">I43</f>
        <v>178.89</v>
      </c>
      <c r="AP43" s="108">
        <f t="shared" ref="AP43" si="88">IF(S43=0,0,AC43/S43)</f>
        <v>0</v>
      </c>
      <c r="AQ43" s="108">
        <f t="shared" ref="AQ43" si="89">IF(Q43=0,AE43/1,AE43/Q43)</f>
        <v>112.64</v>
      </c>
      <c r="AR43" s="108">
        <f t="shared" ref="AR43" si="90">IF(Q43=0,0,(AF43+AG43)/Q43)</f>
        <v>0</v>
      </c>
      <c r="AS43" s="108">
        <f t="array" ref="AS43">_xlfn.IFS(S43=0,AL43,S43&lt;0,AL43/-S43,S43&gt;0,AL43/S43)</f>
        <v>-3112.64</v>
      </c>
      <c r="AT43" s="103">
        <f t="shared" ref="AT43" si="91">IF(AN43=0,0,AS43/AN43)</f>
        <v>0</v>
      </c>
      <c r="AU43" s="103">
        <f t="shared" ref="AU43" si="92">IF(AO43=0,0,AS43/AO43)</f>
        <v>-17.399742858740009</v>
      </c>
      <c r="AV43" s="109"/>
      <c r="AW43" s="104">
        <f t="shared" ref="AW43" si="93">AS43*E43</f>
        <v>-15563.199999999999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270"/>
      <c r="Z44" s="115"/>
      <c r="AA44" s="117"/>
      <c r="AB44" s="115"/>
      <c r="AC44" s="116"/>
      <c r="AD44" s="117"/>
      <c r="AE44" s="116"/>
      <c r="AF44" s="116"/>
      <c r="AG44" s="116"/>
      <c r="AH44" s="116"/>
      <c r="AI44" s="116"/>
      <c r="AJ44" s="116"/>
      <c r="AK44" s="116"/>
      <c r="AL44" s="120"/>
      <c r="AM44" s="121"/>
      <c r="AN44" s="122">
        <f t="shared" ref="AN44:AU44" si="94">AVERAGE(AN3:AN6)</f>
        <v>1156.6041329191867</v>
      </c>
      <c r="AO44" s="122">
        <f t="shared" si="94"/>
        <v>128.0625</v>
      </c>
      <c r="AP44" s="122">
        <f t="shared" si="94"/>
        <v>428.0693632987564</v>
      </c>
      <c r="AQ44" s="122">
        <f t="shared" si="94"/>
        <v>98.696778008267685</v>
      </c>
      <c r="AR44" s="122">
        <f t="shared" si="94"/>
        <v>191.61649501960449</v>
      </c>
      <c r="AS44" s="122">
        <f t="shared" si="94"/>
        <v>284.26823135305312</v>
      </c>
      <c r="AT44" s="123">
        <f t="shared" si="94"/>
        <v>0.24754548404174037</v>
      </c>
      <c r="AU44" s="122">
        <f t="shared" si="94"/>
        <v>2.2109852618589705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2813</v>
      </c>
      <c r="F45" s="127">
        <f>SUM(F3:F43)</f>
        <v>463</v>
      </c>
      <c r="G45" s="127">
        <f>SUM(G3:G43)</f>
        <v>94</v>
      </c>
      <c r="H45" s="127">
        <f>SUM(H3:H43)</f>
        <v>2256</v>
      </c>
      <c r="I45" s="127"/>
      <c r="J45" s="127">
        <f>SUM(J3:J43)</f>
        <v>376372.58</v>
      </c>
      <c r="K45" s="127"/>
      <c r="L45" s="127">
        <f>SUM(L3:L43)</f>
        <v>1946</v>
      </c>
      <c r="M45" s="127"/>
      <c r="N45" s="127"/>
      <c r="O45" s="127"/>
      <c r="P45" s="127"/>
      <c r="Q45" s="127">
        <f t="shared" ref="Q45:AC45" si="95">SUM(Q3:Q43)</f>
        <v>1061</v>
      </c>
      <c r="R45" s="127">
        <f t="shared" si="95"/>
        <v>-15</v>
      </c>
      <c r="S45" s="127">
        <f t="shared" si="95"/>
        <v>1046</v>
      </c>
      <c r="T45" s="127">
        <f t="shared" si="95"/>
        <v>763365.39</v>
      </c>
      <c r="U45" s="127">
        <f t="shared" si="95"/>
        <v>-10935</v>
      </c>
      <c r="V45" s="127">
        <f t="shared" si="95"/>
        <v>752430.39</v>
      </c>
      <c r="W45" s="127">
        <f t="shared" si="95"/>
        <v>1191764.57</v>
      </c>
      <c r="X45" s="127">
        <f t="shared" si="95"/>
        <v>-17408</v>
      </c>
      <c r="Y45" s="271">
        <f t="shared" si="95"/>
        <v>1174356.57</v>
      </c>
      <c r="Z45" s="127">
        <f t="shared" si="95"/>
        <v>1466271.02</v>
      </c>
      <c r="AA45" s="128">
        <f t="shared" si="95"/>
        <v>0.99999999999999978</v>
      </c>
      <c r="AB45" s="129">
        <f t="shared" si="95"/>
        <v>140043.35000000006</v>
      </c>
      <c r="AC45" s="129">
        <f t="shared" si="95"/>
        <v>436797.91999999993</v>
      </c>
      <c r="AD45" s="128">
        <f>AC45/Y45</f>
        <v>0.37194658859020979</v>
      </c>
      <c r="AE45" s="129">
        <f t="shared" ref="AE45:AJ45" si="96">SUM(AE3:AE43)</f>
        <v>114027.11000000002</v>
      </c>
      <c r="AF45" s="129">
        <f t="shared" si="96"/>
        <v>65682</v>
      </c>
      <c r="AG45" s="129">
        <f t="shared" si="96"/>
        <v>135467</v>
      </c>
      <c r="AH45" s="129">
        <f t="shared" si="96"/>
        <v>0</v>
      </c>
      <c r="AI45" s="129">
        <f t="shared" si="96"/>
        <v>5224.3100000000004</v>
      </c>
      <c r="AJ45" s="129">
        <f t="shared" si="96"/>
        <v>294</v>
      </c>
      <c r="AK45" s="129">
        <f>Сводная!Z48</f>
        <v>7586.9</v>
      </c>
      <c r="AL45" s="127">
        <f t="shared" ref="AL45" si="97">SUM(AL3:AL43)</f>
        <v>269233.9800000001</v>
      </c>
      <c r="AM45" s="130"/>
      <c r="AN45" s="127"/>
      <c r="AO45" s="127"/>
      <c r="AP45" s="127"/>
      <c r="AQ45" s="127"/>
      <c r="AR45" s="127">
        <f>(AF45+AG45)/Q45</f>
        <v>189.58435438265786</v>
      </c>
      <c r="AS45" s="127"/>
      <c r="AT45" s="127"/>
      <c r="AU45" s="127"/>
      <c r="AV45" s="131"/>
      <c r="AW45" s="127">
        <f>SUM(AW3:AW6)</f>
        <v>420795.84739117778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272"/>
      <c r="Z46" s="102"/>
      <c r="AA46" s="134"/>
      <c r="AB46" s="102"/>
      <c r="AC46" s="102"/>
      <c r="AD46" s="134"/>
      <c r="AE46" s="102"/>
      <c r="AF46" s="102"/>
      <c r="AG46" s="102"/>
      <c r="AH46" s="102"/>
      <c r="AI46" s="102"/>
      <c r="AJ46" s="102"/>
      <c r="AK46" s="102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98">SUM(F47:H47)</f>
        <v>0</v>
      </c>
      <c r="F47" s="101"/>
      <c r="G47" s="101"/>
      <c r="H47" s="101"/>
      <c r="I47" s="101"/>
      <c r="J47" s="101">
        <f t="shared" ref="J47:J98" si="99">E47*I47</f>
        <v>0</v>
      </c>
      <c r="K47" s="98"/>
      <c r="L47" s="98"/>
      <c r="M47" s="98"/>
      <c r="N47" s="98"/>
      <c r="O47" s="101">
        <f t="shared" ref="O47:O98" si="100">L47/7</f>
        <v>0</v>
      </c>
      <c r="P47" s="101">
        <f t="shared" ref="P47:P98" si="101">S47/7</f>
        <v>0</v>
      </c>
      <c r="Q47" s="102"/>
      <c r="R47" s="102"/>
      <c r="S47" s="101">
        <f t="shared" ref="S47:S98" si="102">Q47+R47</f>
        <v>0</v>
      </c>
      <c r="T47" s="101"/>
      <c r="U47" s="101"/>
      <c r="V47" s="101">
        <f t="shared" ref="V47:V98" si="103">T47+U47</f>
        <v>0</v>
      </c>
      <c r="W47" s="102"/>
      <c r="X47" s="102"/>
      <c r="Y47" s="269">
        <f t="shared" ref="Y47:Y98" si="104">W47+X47</f>
        <v>0</v>
      </c>
      <c r="Z47" s="101">
        <f t="shared" ref="Z47:Z93" si="105">L47*M47*N47/100</f>
        <v>0</v>
      </c>
      <c r="AA47" s="103">
        <f>Y47/$Y$102</f>
        <v>0</v>
      </c>
      <c r="AB47" s="101">
        <f t="shared" ref="AB47:AB98" si="106">S47*I47</f>
        <v>0</v>
      </c>
      <c r="AC47" s="102"/>
      <c r="AD47" s="103">
        <f t="shared" ref="AD47:AD98" si="107">IF(Y47=0,0,AC47/Y47)</f>
        <v>0</v>
      </c>
      <c r="AE47" s="102"/>
      <c r="AF47" s="102"/>
      <c r="AG47" s="102"/>
      <c r="AH47" s="102"/>
      <c r="AI47" s="102"/>
      <c r="AJ47" s="102"/>
      <c r="AK47" s="102"/>
      <c r="AL47" s="105">
        <f t="shared" ref="AL47:AL98" si="108">Y47-AB47-AC47-AE47-AF47-AG47-AH47-AI47-AK47-AJ47</f>
        <v>0</v>
      </c>
      <c r="AM47" s="106"/>
      <c r="AN47" s="107">
        <f t="shared" ref="AN47:AN98" si="109">IF(S47=0,0,Y47/S47)</f>
        <v>0</v>
      </c>
      <c r="AO47" s="108">
        <f t="shared" ref="AO47:AO98" si="110">I47</f>
        <v>0</v>
      </c>
      <c r="AP47" s="108">
        <f t="shared" ref="AP47:AP98" si="111">IF(S47=0,0,AC47/S47)</f>
        <v>0</v>
      </c>
      <c r="AQ47" s="108">
        <f t="shared" ref="AQ47:AQ98" si="112">IF(Q47=0,AE47/1,AE47/Q47)</f>
        <v>0</v>
      </c>
      <c r="AR47" s="108">
        <f t="shared" ref="AR47:AR98" si="113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114">IF(AN47=0,0,AS47/AN47)</f>
        <v>0</v>
      </c>
      <c r="AU47" s="103">
        <f t="shared" ref="AU47:AU98" si="115">IF(AO47=0,0,AS47/AO47)</f>
        <v>0</v>
      </c>
      <c r="AV47" s="109"/>
      <c r="AW47" s="104">
        <f t="shared" ref="AW47:AW98" si="116">AS47*E47</f>
        <v>0</v>
      </c>
    </row>
    <row r="48" spans="1:49" hidden="1" outlineLevel="1">
      <c r="A48" s="98"/>
      <c r="B48" s="99"/>
      <c r="C48" s="99"/>
      <c r="D48" s="100"/>
      <c r="E48" s="101">
        <f t="shared" si="98"/>
        <v>0</v>
      </c>
      <c r="F48" s="101"/>
      <c r="G48" s="101"/>
      <c r="H48" s="101"/>
      <c r="I48" s="101"/>
      <c r="J48" s="101">
        <f t="shared" si="99"/>
        <v>0</v>
      </c>
      <c r="K48" s="98"/>
      <c r="L48" s="98"/>
      <c r="M48" s="98"/>
      <c r="N48" s="98"/>
      <c r="O48" s="101">
        <f t="shared" si="100"/>
        <v>0</v>
      </c>
      <c r="P48" s="101">
        <f t="shared" si="101"/>
        <v>0</v>
      </c>
      <c r="Q48" s="102"/>
      <c r="R48" s="102"/>
      <c r="S48" s="101">
        <f t="shared" si="102"/>
        <v>0</v>
      </c>
      <c r="T48" s="101"/>
      <c r="U48" s="101"/>
      <c r="V48" s="101">
        <f t="shared" si="103"/>
        <v>0</v>
      </c>
      <c r="W48" s="102"/>
      <c r="X48" s="102"/>
      <c r="Y48" s="269">
        <f t="shared" si="104"/>
        <v>0</v>
      </c>
      <c r="Z48" s="101">
        <f t="shared" si="105"/>
        <v>0</v>
      </c>
      <c r="AA48" s="103">
        <f t="shared" ref="AA48:AA98" si="117">Y48/$Y$102</f>
        <v>0</v>
      </c>
      <c r="AB48" s="101">
        <f t="shared" si="106"/>
        <v>0</v>
      </c>
      <c r="AC48" s="102"/>
      <c r="AD48" s="103">
        <f t="shared" si="107"/>
        <v>0</v>
      </c>
      <c r="AE48" s="102"/>
      <c r="AF48" s="102"/>
      <c r="AG48" s="102"/>
      <c r="AH48" s="102"/>
      <c r="AI48" s="102"/>
      <c r="AJ48" s="102"/>
      <c r="AK48" s="102"/>
      <c r="AL48" s="105">
        <f t="shared" si="108"/>
        <v>0</v>
      </c>
      <c r="AM48" s="106"/>
      <c r="AN48" s="107">
        <f t="shared" si="109"/>
        <v>0</v>
      </c>
      <c r="AO48" s="108">
        <f t="shared" si="110"/>
        <v>0</v>
      </c>
      <c r="AP48" s="108">
        <f t="shared" si="111"/>
        <v>0</v>
      </c>
      <c r="AQ48" s="108">
        <f t="shared" si="112"/>
        <v>0</v>
      </c>
      <c r="AR48" s="108">
        <f t="shared" si="113"/>
        <v>0</v>
      </c>
      <c r="AS48" s="108">
        <f t="array" ref="AS48">_xlfn.IFS(S48=0,AL48,S48&lt;0,AL48/-S48,S48&gt;0,AL48/S48)</f>
        <v>0</v>
      </c>
      <c r="AT48" s="103">
        <f t="shared" si="114"/>
        <v>0</v>
      </c>
      <c r="AU48" s="103">
        <f t="shared" si="115"/>
        <v>0</v>
      </c>
      <c r="AV48" s="109"/>
      <c r="AW48" s="104">
        <f t="shared" si="116"/>
        <v>0</v>
      </c>
    </row>
    <row r="49" spans="1:49" hidden="1" outlineLevel="1">
      <c r="A49" s="98"/>
      <c r="B49" s="99"/>
      <c r="C49" s="99"/>
      <c r="D49" s="100"/>
      <c r="E49" s="101">
        <f t="shared" si="98"/>
        <v>0</v>
      </c>
      <c r="F49" s="101"/>
      <c r="G49" s="101"/>
      <c r="H49" s="101"/>
      <c r="I49" s="101"/>
      <c r="J49" s="101">
        <f t="shared" si="99"/>
        <v>0</v>
      </c>
      <c r="K49" s="98"/>
      <c r="L49" s="98"/>
      <c r="M49" s="98"/>
      <c r="N49" s="98"/>
      <c r="O49" s="101">
        <f t="shared" si="100"/>
        <v>0</v>
      </c>
      <c r="P49" s="101">
        <f t="shared" si="101"/>
        <v>0</v>
      </c>
      <c r="Q49" s="102"/>
      <c r="R49" s="102"/>
      <c r="S49" s="101">
        <f t="shared" si="102"/>
        <v>0</v>
      </c>
      <c r="T49" s="101"/>
      <c r="U49" s="101"/>
      <c r="V49" s="101">
        <f t="shared" si="103"/>
        <v>0</v>
      </c>
      <c r="W49" s="102"/>
      <c r="X49" s="102"/>
      <c r="Y49" s="269">
        <f t="shared" si="104"/>
        <v>0</v>
      </c>
      <c r="Z49" s="101">
        <f t="shared" si="105"/>
        <v>0</v>
      </c>
      <c r="AA49" s="103">
        <f t="shared" si="117"/>
        <v>0</v>
      </c>
      <c r="AB49" s="101">
        <f t="shared" si="106"/>
        <v>0</v>
      </c>
      <c r="AC49" s="102"/>
      <c r="AD49" s="103">
        <f t="shared" si="107"/>
        <v>0</v>
      </c>
      <c r="AE49" s="102"/>
      <c r="AF49" s="102"/>
      <c r="AG49" s="102"/>
      <c r="AH49" s="102"/>
      <c r="AI49" s="102"/>
      <c r="AJ49" s="102"/>
      <c r="AK49" s="102"/>
      <c r="AL49" s="105">
        <f t="shared" si="108"/>
        <v>0</v>
      </c>
      <c r="AM49" s="106"/>
      <c r="AN49" s="107">
        <f t="shared" si="109"/>
        <v>0</v>
      </c>
      <c r="AO49" s="108">
        <f t="shared" si="110"/>
        <v>0</v>
      </c>
      <c r="AP49" s="108">
        <f t="shared" si="111"/>
        <v>0</v>
      </c>
      <c r="AQ49" s="108">
        <f t="shared" si="112"/>
        <v>0</v>
      </c>
      <c r="AR49" s="108">
        <f t="shared" si="113"/>
        <v>0</v>
      </c>
      <c r="AS49" s="108">
        <f t="array" ref="AS49">_xlfn.IFS(S49=0,AL49,S49&lt;0,AL49/-S49,S49&gt;0,AL49/S49)</f>
        <v>0</v>
      </c>
      <c r="AT49" s="103">
        <f t="shared" si="114"/>
        <v>0</v>
      </c>
      <c r="AU49" s="103">
        <f t="shared" si="115"/>
        <v>0</v>
      </c>
      <c r="AV49" s="109"/>
      <c r="AW49" s="104">
        <f t="shared" si="116"/>
        <v>0</v>
      </c>
    </row>
    <row r="50" spans="1:49" hidden="1" outlineLevel="1">
      <c r="A50" s="98"/>
      <c r="B50" s="99"/>
      <c r="C50" s="99"/>
      <c r="D50" s="100"/>
      <c r="E50" s="101">
        <f t="shared" si="98"/>
        <v>0</v>
      </c>
      <c r="F50" s="101"/>
      <c r="G50" s="101"/>
      <c r="H50" s="101"/>
      <c r="I50" s="101"/>
      <c r="J50" s="101">
        <f t="shared" si="99"/>
        <v>0</v>
      </c>
      <c r="K50" s="98"/>
      <c r="L50" s="98"/>
      <c r="M50" s="98"/>
      <c r="N50" s="98"/>
      <c r="O50" s="101">
        <f t="shared" si="100"/>
        <v>0</v>
      </c>
      <c r="P50" s="101">
        <f t="shared" si="101"/>
        <v>0</v>
      </c>
      <c r="Q50" s="102"/>
      <c r="R50" s="102"/>
      <c r="S50" s="101">
        <f t="shared" si="102"/>
        <v>0</v>
      </c>
      <c r="T50" s="101"/>
      <c r="U50" s="101"/>
      <c r="V50" s="101">
        <f t="shared" si="103"/>
        <v>0</v>
      </c>
      <c r="W50" s="102"/>
      <c r="X50" s="102"/>
      <c r="Y50" s="269">
        <f t="shared" si="104"/>
        <v>0</v>
      </c>
      <c r="Z50" s="101">
        <f t="shared" si="105"/>
        <v>0</v>
      </c>
      <c r="AA50" s="103">
        <f t="shared" si="117"/>
        <v>0</v>
      </c>
      <c r="AB50" s="101">
        <f t="shared" si="106"/>
        <v>0</v>
      </c>
      <c r="AC50" s="102"/>
      <c r="AD50" s="103">
        <f t="shared" si="107"/>
        <v>0</v>
      </c>
      <c r="AE50" s="102"/>
      <c r="AF50" s="102"/>
      <c r="AG50" s="102"/>
      <c r="AH50" s="102"/>
      <c r="AI50" s="102"/>
      <c r="AJ50" s="102"/>
      <c r="AK50" s="102"/>
      <c r="AL50" s="105">
        <f t="shared" si="108"/>
        <v>0</v>
      </c>
      <c r="AM50" s="106"/>
      <c r="AN50" s="107">
        <f t="shared" si="109"/>
        <v>0</v>
      </c>
      <c r="AO50" s="108">
        <f t="shared" si="110"/>
        <v>0</v>
      </c>
      <c r="AP50" s="108">
        <f t="shared" si="111"/>
        <v>0</v>
      </c>
      <c r="AQ50" s="108">
        <f t="shared" si="112"/>
        <v>0</v>
      </c>
      <c r="AR50" s="108">
        <f t="shared" si="113"/>
        <v>0</v>
      </c>
      <c r="AS50" s="108">
        <f t="array" ref="AS50">_xlfn.IFS(S50=0,AL50,S50&lt;0,AL50/-S50,S50&gt;0,AL50/S50)</f>
        <v>0</v>
      </c>
      <c r="AT50" s="103">
        <f t="shared" si="114"/>
        <v>0</v>
      </c>
      <c r="AU50" s="103">
        <f t="shared" si="115"/>
        <v>0</v>
      </c>
      <c r="AV50" s="109"/>
      <c r="AW50" s="104">
        <f t="shared" si="116"/>
        <v>0</v>
      </c>
    </row>
    <row r="51" spans="1:49" hidden="1" outlineLevel="1">
      <c r="A51" s="98"/>
      <c r="B51" s="99"/>
      <c r="C51" s="99"/>
      <c r="D51" s="100"/>
      <c r="E51" s="101">
        <f t="shared" si="98"/>
        <v>0</v>
      </c>
      <c r="F51" s="101"/>
      <c r="G51" s="101"/>
      <c r="H51" s="101"/>
      <c r="I51" s="101"/>
      <c r="J51" s="101">
        <f t="shared" si="99"/>
        <v>0</v>
      </c>
      <c r="K51" s="98"/>
      <c r="L51" s="98"/>
      <c r="M51" s="98"/>
      <c r="N51" s="98"/>
      <c r="O51" s="101">
        <f t="shared" si="100"/>
        <v>0</v>
      </c>
      <c r="P51" s="101">
        <f t="shared" si="101"/>
        <v>0</v>
      </c>
      <c r="Q51" s="102"/>
      <c r="R51" s="102"/>
      <c r="S51" s="101">
        <f t="shared" si="102"/>
        <v>0</v>
      </c>
      <c r="T51" s="101"/>
      <c r="U51" s="101"/>
      <c r="V51" s="101">
        <f t="shared" si="103"/>
        <v>0</v>
      </c>
      <c r="W51" s="102"/>
      <c r="X51" s="102"/>
      <c r="Y51" s="269">
        <f t="shared" si="104"/>
        <v>0</v>
      </c>
      <c r="Z51" s="101">
        <f t="shared" si="105"/>
        <v>0</v>
      </c>
      <c r="AA51" s="103">
        <f t="shared" si="117"/>
        <v>0</v>
      </c>
      <c r="AB51" s="101">
        <f t="shared" si="106"/>
        <v>0</v>
      </c>
      <c r="AC51" s="102"/>
      <c r="AD51" s="103">
        <f t="shared" si="107"/>
        <v>0</v>
      </c>
      <c r="AE51" s="102"/>
      <c r="AF51" s="102"/>
      <c r="AG51" s="102"/>
      <c r="AH51" s="102"/>
      <c r="AI51" s="102"/>
      <c r="AJ51" s="102"/>
      <c r="AK51" s="102"/>
      <c r="AL51" s="105">
        <f t="shared" si="108"/>
        <v>0</v>
      </c>
      <c r="AM51" s="106"/>
      <c r="AN51" s="107">
        <f t="shared" si="109"/>
        <v>0</v>
      </c>
      <c r="AO51" s="108">
        <f t="shared" si="110"/>
        <v>0</v>
      </c>
      <c r="AP51" s="108">
        <f t="shared" si="111"/>
        <v>0</v>
      </c>
      <c r="AQ51" s="108">
        <f t="shared" si="112"/>
        <v>0</v>
      </c>
      <c r="AR51" s="108">
        <f t="shared" si="113"/>
        <v>0</v>
      </c>
      <c r="AS51" s="108">
        <f t="array" ref="AS51">_xlfn.IFS(S51=0,AL51,S51&lt;0,AL51/-S51,S51&gt;0,AL51/S51)</f>
        <v>0</v>
      </c>
      <c r="AT51" s="103">
        <f t="shared" si="114"/>
        <v>0</v>
      </c>
      <c r="AU51" s="103">
        <f t="shared" si="115"/>
        <v>0</v>
      </c>
      <c r="AV51" s="109"/>
      <c r="AW51" s="104">
        <f t="shared" si="116"/>
        <v>0</v>
      </c>
    </row>
    <row r="52" spans="1:49" hidden="1" outlineLevel="1">
      <c r="A52" s="98"/>
      <c r="B52" s="99"/>
      <c r="C52" s="99"/>
      <c r="D52" s="100"/>
      <c r="E52" s="101">
        <f t="shared" si="98"/>
        <v>0</v>
      </c>
      <c r="F52" s="101"/>
      <c r="G52" s="101"/>
      <c r="H52" s="101"/>
      <c r="I52" s="101"/>
      <c r="J52" s="101">
        <f t="shared" si="99"/>
        <v>0</v>
      </c>
      <c r="K52" s="98"/>
      <c r="L52" s="98"/>
      <c r="M52" s="98"/>
      <c r="N52" s="98"/>
      <c r="O52" s="101">
        <f t="shared" si="100"/>
        <v>0</v>
      </c>
      <c r="P52" s="101">
        <f t="shared" si="101"/>
        <v>0</v>
      </c>
      <c r="Q52" s="102"/>
      <c r="R52" s="102"/>
      <c r="S52" s="101">
        <f t="shared" si="102"/>
        <v>0</v>
      </c>
      <c r="T52" s="101"/>
      <c r="U52" s="101"/>
      <c r="V52" s="101">
        <f t="shared" si="103"/>
        <v>0</v>
      </c>
      <c r="W52" s="102"/>
      <c r="X52" s="102"/>
      <c r="Y52" s="269">
        <f t="shared" si="104"/>
        <v>0</v>
      </c>
      <c r="Z52" s="101">
        <f t="shared" si="105"/>
        <v>0</v>
      </c>
      <c r="AA52" s="103">
        <f t="shared" si="117"/>
        <v>0</v>
      </c>
      <c r="AB52" s="101">
        <f t="shared" si="106"/>
        <v>0</v>
      </c>
      <c r="AC52" s="102"/>
      <c r="AD52" s="103">
        <f t="shared" si="107"/>
        <v>0</v>
      </c>
      <c r="AE52" s="102"/>
      <c r="AF52" s="102"/>
      <c r="AG52" s="102"/>
      <c r="AH52" s="102"/>
      <c r="AI52" s="102"/>
      <c r="AJ52" s="102"/>
      <c r="AK52" s="102"/>
      <c r="AL52" s="105">
        <f t="shared" si="108"/>
        <v>0</v>
      </c>
      <c r="AM52" s="106"/>
      <c r="AN52" s="107">
        <f t="shared" si="109"/>
        <v>0</v>
      </c>
      <c r="AO52" s="108">
        <f t="shared" si="110"/>
        <v>0</v>
      </c>
      <c r="AP52" s="108">
        <f t="shared" si="111"/>
        <v>0</v>
      </c>
      <c r="AQ52" s="108">
        <f t="shared" si="112"/>
        <v>0</v>
      </c>
      <c r="AR52" s="108">
        <f t="shared" si="113"/>
        <v>0</v>
      </c>
      <c r="AS52" s="108">
        <f t="array" ref="AS52">_xlfn.IFS(S52=0,AL52,S52&lt;0,AL52/-S52,S52&gt;0,AL52/S52)</f>
        <v>0</v>
      </c>
      <c r="AT52" s="103">
        <f t="shared" si="114"/>
        <v>0</v>
      </c>
      <c r="AU52" s="103">
        <f t="shared" si="115"/>
        <v>0</v>
      </c>
      <c r="AV52" s="109"/>
      <c r="AW52" s="104">
        <f t="shared" si="116"/>
        <v>0</v>
      </c>
    </row>
    <row r="53" spans="1:49" hidden="1" outlineLevel="1">
      <c r="A53" s="98"/>
      <c r="B53" s="99"/>
      <c r="C53" s="99"/>
      <c r="D53" s="100"/>
      <c r="E53" s="101">
        <f t="shared" si="98"/>
        <v>0</v>
      </c>
      <c r="F53" s="101"/>
      <c r="G53" s="101"/>
      <c r="H53" s="101"/>
      <c r="I53" s="101"/>
      <c r="J53" s="101">
        <f t="shared" si="99"/>
        <v>0</v>
      </c>
      <c r="K53" s="98"/>
      <c r="L53" s="98"/>
      <c r="M53" s="98"/>
      <c r="N53" s="98"/>
      <c r="O53" s="101">
        <f t="shared" si="100"/>
        <v>0</v>
      </c>
      <c r="P53" s="101">
        <f t="shared" si="101"/>
        <v>0</v>
      </c>
      <c r="Q53" s="102"/>
      <c r="R53" s="102"/>
      <c r="S53" s="101">
        <f t="shared" si="102"/>
        <v>0</v>
      </c>
      <c r="T53" s="101"/>
      <c r="U53" s="101"/>
      <c r="V53" s="101">
        <f t="shared" si="103"/>
        <v>0</v>
      </c>
      <c r="W53" s="102"/>
      <c r="X53" s="102"/>
      <c r="Y53" s="269">
        <f t="shared" si="104"/>
        <v>0</v>
      </c>
      <c r="Z53" s="101">
        <f t="shared" si="105"/>
        <v>0</v>
      </c>
      <c r="AA53" s="103">
        <f t="shared" si="117"/>
        <v>0</v>
      </c>
      <c r="AB53" s="101">
        <f t="shared" si="106"/>
        <v>0</v>
      </c>
      <c r="AC53" s="102"/>
      <c r="AD53" s="103">
        <f t="shared" si="107"/>
        <v>0</v>
      </c>
      <c r="AE53" s="102"/>
      <c r="AF53" s="102"/>
      <c r="AG53" s="102"/>
      <c r="AH53" s="102"/>
      <c r="AI53" s="102"/>
      <c r="AJ53" s="102"/>
      <c r="AK53" s="102"/>
      <c r="AL53" s="105">
        <f t="shared" si="108"/>
        <v>0</v>
      </c>
      <c r="AM53" s="106"/>
      <c r="AN53" s="107">
        <f t="shared" si="109"/>
        <v>0</v>
      </c>
      <c r="AO53" s="108">
        <f t="shared" si="110"/>
        <v>0</v>
      </c>
      <c r="AP53" s="108">
        <f t="shared" si="111"/>
        <v>0</v>
      </c>
      <c r="AQ53" s="108">
        <f t="shared" si="112"/>
        <v>0</v>
      </c>
      <c r="AR53" s="108">
        <f t="shared" si="113"/>
        <v>0</v>
      </c>
      <c r="AS53" s="108">
        <f t="array" ref="AS53">_xlfn.IFS(S53=0,AL53,S53&lt;0,AL53/-S53,S53&gt;0,AL53/S53)</f>
        <v>0</v>
      </c>
      <c r="AT53" s="103">
        <f t="shared" si="114"/>
        <v>0</v>
      </c>
      <c r="AU53" s="103">
        <f t="shared" si="115"/>
        <v>0</v>
      </c>
      <c r="AV53" s="109"/>
      <c r="AW53" s="104">
        <f t="shared" si="116"/>
        <v>0</v>
      </c>
    </row>
    <row r="54" spans="1:49" hidden="1" outlineLevel="1">
      <c r="A54" s="98"/>
      <c r="B54" s="99"/>
      <c r="C54" s="99"/>
      <c r="D54" s="100"/>
      <c r="E54" s="101">
        <f t="shared" si="98"/>
        <v>0</v>
      </c>
      <c r="F54" s="101"/>
      <c r="G54" s="101"/>
      <c r="H54" s="101"/>
      <c r="I54" s="101"/>
      <c r="J54" s="101">
        <f t="shared" si="99"/>
        <v>0</v>
      </c>
      <c r="K54" s="98"/>
      <c r="L54" s="98"/>
      <c r="M54" s="98"/>
      <c r="N54" s="98"/>
      <c r="O54" s="101">
        <f t="shared" si="100"/>
        <v>0</v>
      </c>
      <c r="P54" s="101">
        <f t="shared" si="101"/>
        <v>0</v>
      </c>
      <c r="Q54" s="102"/>
      <c r="R54" s="102"/>
      <c r="S54" s="101">
        <f t="shared" si="102"/>
        <v>0</v>
      </c>
      <c r="T54" s="101"/>
      <c r="U54" s="101"/>
      <c r="V54" s="101">
        <f t="shared" si="103"/>
        <v>0</v>
      </c>
      <c r="W54" s="102"/>
      <c r="X54" s="102"/>
      <c r="Y54" s="269">
        <f t="shared" si="104"/>
        <v>0</v>
      </c>
      <c r="Z54" s="101">
        <f t="shared" si="105"/>
        <v>0</v>
      </c>
      <c r="AA54" s="103">
        <f t="shared" si="117"/>
        <v>0</v>
      </c>
      <c r="AB54" s="101">
        <f t="shared" si="106"/>
        <v>0</v>
      </c>
      <c r="AC54" s="102"/>
      <c r="AD54" s="103">
        <f t="shared" si="107"/>
        <v>0</v>
      </c>
      <c r="AE54" s="102"/>
      <c r="AF54" s="102"/>
      <c r="AG54" s="102"/>
      <c r="AH54" s="102"/>
      <c r="AI54" s="102"/>
      <c r="AJ54" s="102"/>
      <c r="AK54" s="102"/>
      <c r="AL54" s="105">
        <f t="shared" si="108"/>
        <v>0</v>
      </c>
      <c r="AM54" s="106"/>
      <c r="AN54" s="107">
        <f t="shared" si="109"/>
        <v>0</v>
      </c>
      <c r="AO54" s="108">
        <f t="shared" si="110"/>
        <v>0</v>
      </c>
      <c r="AP54" s="108">
        <f t="shared" si="111"/>
        <v>0</v>
      </c>
      <c r="AQ54" s="108">
        <f t="shared" si="112"/>
        <v>0</v>
      </c>
      <c r="AR54" s="108">
        <f t="shared" si="113"/>
        <v>0</v>
      </c>
      <c r="AS54" s="108">
        <f t="array" ref="AS54">_xlfn.IFS(S54=0,AL54,S54&lt;0,AL54/-S54,S54&gt;0,AL54/S54)</f>
        <v>0</v>
      </c>
      <c r="AT54" s="103">
        <f t="shared" si="114"/>
        <v>0</v>
      </c>
      <c r="AU54" s="103">
        <f t="shared" si="115"/>
        <v>0</v>
      </c>
      <c r="AV54" s="109"/>
      <c r="AW54" s="104">
        <f t="shared" si="116"/>
        <v>0</v>
      </c>
    </row>
    <row r="55" spans="1:49" hidden="1" outlineLevel="1">
      <c r="A55" s="98"/>
      <c r="B55" s="99"/>
      <c r="C55" s="99"/>
      <c r="D55" s="100"/>
      <c r="E55" s="101">
        <f t="shared" si="98"/>
        <v>0</v>
      </c>
      <c r="F55" s="101"/>
      <c r="G55" s="101"/>
      <c r="H55" s="101"/>
      <c r="I55" s="101"/>
      <c r="J55" s="101">
        <f t="shared" si="99"/>
        <v>0</v>
      </c>
      <c r="K55" s="98"/>
      <c r="L55" s="98"/>
      <c r="M55" s="98"/>
      <c r="N55" s="98"/>
      <c r="O55" s="101">
        <f t="shared" si="100"/>
        <v>0</v>
      </c>
      <c r="P55" s="101">
        <f t="shared" si="101"/>
        <v>0</v>
      </c>
      <c r="Q55" s="102"/>
      <c r="R55" s="102"/>
      <c r="S55" s="101">
        <f t="shared" si="102"/>
        <v>0</v>
      </c>
      <c r="T55" s="101"/>
      <c r="U55" s="101"/>
      <c r="V55" s="101">
        <f t="shared" si="103"/>
        <v>0</v>
      </c>
      <c r="W55" s="102"/>
      <c r="X55" s="102"/>
      <c r="Y55" s="269">
        <f t="shared" si="104"/>
        <v>0</v>
      </c>
      <c r="Z55" s="101">
        <f t="shared" si="105"/>
        <v>0</v>
      </c>
      <c r="AA55" s="103">
        <f t="shared" si="117"/>
        <v>0</v>
      </c>
      <c r="AB55" s="101">
        <f t="shared" si="106"/>
        <v>0</v>
      </c>
      <c r="AC55" s="102"/>
      <c r="AD55" s="103">
        <f t="shared" si="107"/>
        <v>0</v>
      </c>
      <c r="AE55" s="102"/>
      <c r="AF55" s="102"/>
      <c r="AG55" s="102"/>
      <c r="AH55" s="102"/>
      <c r="AI55" s="102"/>
      <c r="AJ55" s="102"/>
      <c r="AK55" s="102"/>
      <c r="AL55" s="105">
        <f t="shared" si="108"/>
        <v>0</v>
      </c>
      <c r="AM55" s="106"/>
      <c r="AN55" s="107">
        <f t="shared" si="109"/>
        <v>0</v>
      </c>
      <c r="AO55" s="108">
        <f t="shared" si="110"/>
        <v>0</v>
      </c>
      <c r="AP55" s="108">
        <f t="shared" si="111"/>
        <v>0</v>
      </c>
      <c r="AQ55" s="108">
        <f t="shared" si="112"/>
        <v>0</v>
      </c>
      <c r="AR55" s="108">
        <f t="shared" si="113"/>
        <v>0</v>
      </c>
      <c r="AS55" s="108">
        <f t="array" ref="AS55">_xlfn.IFS(S55=0,AL55,S55&lt;0,AL55/-S55,S55&gt;0,AL55/S55)</f>
        <v>0</v>
      </c>
      <c r="AT55" s="103">
        <f t="shared" si="114"/>
        <v>0</v>
      </c>
      <c r="AU55" s="103">
        <f t="shared" si="115"/>
        <v>0</v>
      </c>
      <c r="AV55" s="109"/>
      <c r="AW55" s="104">
        <f t="shared" si="116"/>
        <v>0</v>
      </c>
    </row>
    <row r="56" spans="1:49" hidden="1" outlineLevel="1">
      <c r="A56" s="98"/>
      <c r="B56" s="99"/>
      <c r="C56" s="99"/>
      <c r="D56" s="100"/>
      <c r="E56" s="101">
        <f t="shared" si="98"/>
        <v>0</v>
      </c>
      <c r="F56" s="101"/>
      <c r="G56" s="101"/>
      <c r="H56" s="101"/>
      <c r="I56" s="101"/>
      <c r="J56" s="101">
        <f t="shared" si="99"/>
        <v>0</v>
      </c>
      <c r="K56" s="98"/>
      <c r="L56" s="98"/>
      <c r="M56" s="98"/>
      <c r="N56" s="98"/>
      <c r="O56" s="101">
        <f t="shared" si="100"/>
        <v>0</v>
      </c>
      <c r="P56" s="101">
        <f t="shared" si="101"/>
        <v>0</v>
      </c>
      <c r="Q56" s="102"/>
      <c r="R56" s="102"/>
      <c r="S56" s="101">
        <f t="shared" si="102"/>
        <v>0</v>
      </c>
      <c r="T56" s="101"/>
      <c r="U56" s="101"/>
      <c r="V56" s="101">
        <f t="shared" si="103"/>
        <v>0</v>
      </c>
      <c r="W56" s="102"/>
      <c r="X56" s="102"/>
      <c r="Y56" s="269">
        <f t="shared" si="104"/>
        <v>0</v>
      </c>
      <c r="Z56" s="101">
        <f t="shared" si="105"/>
        <v>0</v>
      </c>
      <c r="AA56" s="103">
        <f t="shared" si="117"/>
        <v>0</v>
      </c>
      <c r="AB56" s="101">
        <f t="shared" si="106"/>
        <v>0</v>
      </c>
      <c r="AC56" s="102"/>
      <c r="AD56" s="103">
        <f t="shared" si="107"/>
        <v>0</v>
      </c>
      <c r="AE56" s="102"/>
      <c r="AF56" s="102"/>
      <c r="AG56" s="102"/>
      <c r="AH56" s="102"/>
      <c r="AI56" s="102"/>
      <c r="AJ56" s="102"/>
      <c r="AK56" s="102"/>
      <c r="AL56" s="105">
        <f t="shared" si="108"/>
        <v>0</v>
      </c>
      <c r="AM56" s="106"/>
      <c r="AN56" s="107">
        <f t="shared" si="109"/>
        <v>0</v>
      </c>
      <c r="AO56" s="108">
        <f t="shared" si="110"/>
        <v>0</v>
      </c>
      <c r="AP56" s="108">
        <f t="shared" si="111"/>
        <v>0</v>
      </c>
      <c r="AQ56" s="108">
        <f t="shared" si="112"/>
        <v>0</v>
      </c>
      <c r="AR56" s="108">
        <f t="shared" si="113"/>
        <v>0</v>
      </c>
      <c r="AS56" s="108">
        <f t="array" ref="AS56">_xlfn.IFS(S56=0,AL56,S56&lt;0,AL56/-S56,S56&gt;0,AL56/S56)</f>
        <v>0</v>
      </c>
      <c r="AT56" s="103">
        <f t="shared" si="114"/>
        <v>0</v>
      </c>
      <c r="AU56" s="103">
        <f t="shared" si="115"/>
        <v>0</v>
      </c>
      <c r="AV56" s="109"/>
      <c r="AW56" s="104">
        <f t="shared" si="116"/>
        <v>0</v>
      </c>
    </row>
    <row r="57" spans="1:49" hidden="1" outlineLevel="1">
      <c r="A57" s="98"/>
      <c r="B57" s="99"/>
      <c r="C57" s="99"/>
      <c r="D57" s="100"/>
      <c r="E57" s="101">
        <f t="shared" si="98"/>
        <v>0</v>
      </c>
      <c r="F57" s="101"/>
      <c r="G57" s="101"/>
      <c r="H57" s="101"/>
      <c r="I57" s="101"/>
      <c r="J57" s="101">
        <f t="shared" si="99"/>
        <v>0</v>
      </c>
      <c r="K57" s="98"/>
      <c r="L57" s="98"/>
      <c r="M57" s="98"/>
      <c r="N57" s="98"/>
      <c r="O57" s="101">
        <f t="shared" si="100"/>
        <v>0</v>
      </c>
      <c r="P57" s="101">
        <f t="shared" si="101"/>
        <v>0</v>
      </c>
      <c r="Q57" s="102"/>
      <c r="R57" s="102"/>
      <c r="S57" s="101">
        <f t="shared" si="102"/>
        <v>0</v>
      </c>
      <c r="T57" s="101"/>
      <c r="U57" s="101"/>
      <c r="V57" s="101">
        <f t="shared" si="103"/>
        <v>0</v>
      </c>
      <c r="W57" s="102"/>
      <c r="X57" s="102"/>
      <c r="Y57" s="269">
        <f t="shared" si="104"/>
        <v>0</v>
      </c>
      <c r="Z57" s="101">
        <f t="shared" si="105"/>
        <v>0</v>
      </c>
      <c r="AA57" s="103">
        <f t="shared" si="117"/>
        <v>0</v>
      </c>
      <c r="AB57" s="101">
        <f t="shared" si="106"/>
        <v>0</v>
      </c>
      <c r="AC57" s="102"/>
      <c r="AD57" s="103">
        <f t="shared" si="107"/>
        <v>0</v>
      </c>
      <c r="AE57" s="102"/>
      <c r="AF57" s="102"/>
      <c r="AG57" s="102"/>
      <c r="AH57" s="102"/>
      <c r="AI57" s="102"/>
      <c r="AJ57" s="102"/>
      <c r="AK57" s="102"/>
      <c r="AL57" s="105">
        <f t="shared" si="108"/>
        <v>0</v>
      </c>
      <c r="AM57" s="106"/>
      <c r="AN57" s="107">
        <f t="shared" si="109"/>
        <v>0</v>
      </c>
      <c r="AO57" s="108">
        <f t="shared" si="110"/>
        <v>0</v>
      </c>
      <c r="AP57" s="108">
        <f t="shared" si="111"/>
        <v>0</v>
      </c>
      <c r="AQ57" s="108">
        <f t="shared" si="112"/>
        <v>0</v>
      </c>
      <c r="AR57" s="108">
        <f t="shared" si="113"/>
        <v>0</v>
      </c>
      <c r="AS57" s="108">
        <f t="array" ref="AS57">_xlfn.IFS(S57=0,AL57,S57&lt;0,AL57/-S57,S57&gt;0,AL57/S57)</f>
        <v>0</v>
      </c>
      <c r="AT57" s="103">
        <f t="shared" si="114"/>
        <v>0</v>
      </c>
      <c r="AU57" s="103">
        <f t="shared" si="115"/>
        <v>0</v>
      </c>
      <c r="AV57" s="109"/>
      <c r="AW57" s="104">
        <f t="shared" si="116"/>
        <v>0</v>
      </c>
    </row>
    <row r="58" spans="1:49" hidden="1" outlineLevel="1">
      <c r="A58" s="98"/>
      <c r="B58" s="99"/>
      <c r="C58" s="99"/>
      <c r="D58" s="100"/>
      <c r="E58" s="101">
        <f t="shared" si="98"/>
        <v>0</v>
      </c>
      <c r="F58" s="101"/>
      <c r="G58" s="101"/>
      <c r="H58" s="101"/>
      <c r="I58" s="101"/>
      <c r="J58" s="101">
        <f t="shared" si="99"/>
        <v>0</v>
      </c>
      <c r="K58" s="98"/>
      <c r="L58" s="98"/>
      <c r="M58" s="98"/>
      <c r="N58" s="98"/>
      <c r="O58" s="101">
        <f t="shared" si="100"/>
        <v>0</v>
      </c>
      <c r="P58" s="101">
        <f t="shared" si="101"/>
        <v>0</v>
      </c>
      <c r="Q58" s="102"/>
      <c r="R58" s="102"/>
      <c r="S58" s="101">
        <f t="shared" si="102"/>
        <v>0</v>
      </c>
      <c r="T58" s="101"/>
      <c r="U58" s="101"/>
      <c r="V58" s="101">
        <f t="shared" si="103"/>
        <v>0</v>
      </c>
      <c r="W58" s="102"/>
      <c r="X58" s="102"/>
      <c r="Y58" s="269">
        <f t="shared" si="104"/>
        <v>0</v>
      </c>
      <c r="Z58" s="101">
        <f t="shared" si="105"/>
        <v>0</v>
      </c>
      <c r="AA58" s="103">
        <f t="shared" si="117"/>
        <v>0</v>
      </c>
      <c r="AB58" s="101">
        <f t="shared" si="106"/>
        <v>0</v>
      </c>
      <c r="AC58" s="102"/>
      <c r="AD58" s="103">
        <f t="shared" si="107"/>
        <v>0</v>
      </c>
      <c r="AE58" s="102"/>
      <c r="AF58" s="102"/>
      <c r="AG58" s="102"/>
      <c r="AH58" s="102"/>
      <c r="AI58" s="102"/>
      <c r="AJ58" s="102"/>
      <c r="AK58" s="102"/>
      <c r="AL58" s="105">
        <f t="shared" si="108"/>
        <v>0</v>
      </c>
      <c r="AM58" s="106"/>
      <c r="AN58" s="107">
        <f t="shared" si="109"/>
        <v>0</v>
      </c>
      <c r="AO58" s="108">
        <f t="shared" si="110"/>
        <v>0</v>
      </c>
      <c r="AP58" s="108">
        <f t="shared" si="111"/>
        <v>0</v>
      </c>
      <c r="AQ58" s="108">
        <f t="shared" si="112"/>
        <v>0</v>
      </c>
      <c r="AR58" s="108">
        <f t="shared" si="113"/>
        <v>0</v>
      </c>
      <c r="AS58" s="108">
        <f t="array" ref="AS58">_xlfn.IFS(S58=0,AL58,S58&lt;0,AL58/-S58,S58&gt;0,AL58/S58)</f>
        <v>0</v>
      </c>
      <c r="AT58" s="103">
        <f t="shared" si="114"/>
        <v>0</v>
      </c>
      <c r="AU58" s="103">
        <f t="shared" si="115"/>
        <v>0</v>
      </c>
      <c r="AV58" s="109"/>
      <c r="AW58" s="104">
        <f t="shared" si="116"/>
        <v>0</v>
      </c>
    </row>
    <row r="59" spans="1:49" hidden="1" outlineLevel="1">
      <c r="A59" s="98"/>
      <c r="B59" s="99"/>
      <c r="C59" s="99"/>
      <c r="D59" s="100"/>
      <c r="E59" s="101">
        <f t="shared" si="98"/>
        <v>0</v>
      </c>
      <c r="F59" s="101"/>
      <c r="G59" s="101"/>
      <c r="H59" s="101"/>
      <c r="I59" s="101"/>
      <c r="J59" s="101">
        <f t="shared" si="99"/>
        <v>0</v>
      </c>
      <c r="K59" s="98"/>
      <c r="L59" s="98"/>
      <c r="M59" s="98"/>
      <c r="N59" s="98"/>
      <c r="O59" s="101">
        <f t="shared" si="100"/>
        <v>0</v>
      </c>
      <c r="P59" s="101">
        <f t="shared" si="101"/>
        <v>0</v>
      </c>
      <c r="Q59" s="102"/>
      <c r="R59" s="102"/>
      <c r="S59" s="101">
        <f t="shared" si="102"/>
        <v>0</v>
      </c>
      <c r="T59" s="101"/>
      <c r="U59" s="101"/>
      <c r="V59" s="101">
        <f t="shared" si="103"/>
        <v>0</v>
      </c>
      <c r="W59" s="102"/>
      <c r="X59" s="102"/>
      <c r="Y59" s="269">
        <f t="shared" si="104"/>
        <v>0</v>
      </c>
      <c r="Z59" s="101">
        <f t="shared" si="105"/>
        <v>0</v>
      </c>
      <c r="AA59" s="103">
        <f t="shared" si="117"/>
        <v>0</v>
      </c>
      <c r="AB59" s="101">
        <f t="shared" si="106"/>
        <v>0</v>
      </c>
      <c r="AC59" s="102"/>
      <c r="AD59" s="103">
        <f t="shared" si="107"/>
        <v>0</v>
      </c>
      <c r="AE59" s="102"/>
      <c r="AF59" s="102"/>
      <c r="AG59" s="102"/>
      <c r="AH59" s="102"/>
      <c r="AI59" s="102"/>
      <c r="AJ59" s="102"/>
      <c r="AK59" s="102"/>
      <c r="AL59" s="105">
        <f t="shared" si="108"/>
        <v>0</v>
      </c>
      <c r="AM59" s="106"/>
      <c r="AN59" s="107">
        <f t="shared" si="109"/>
        <v>0</v>
      </c>
      <c r="AO59" s="108">
        <f t="shared" si="110"/>
        <v>0</v>
      </c>
      <c r="AP59" s="108">
        <f t="shared" si="111"/>
        <v>0</v>
      </c>
      <c r="AQ59" s="108">
        <f t="shared" si="112"/>
        <v>0</v>
      </c>
      <c r="AR59" s="108">
        <f t="shared" si="113"/>
        <v>0</v>
      </c>
      <c r="AS59" s="108">
        <f t="array" ref="AS59">_xlfn.IFS(S59=0,AL59,S59&lt;0,AL59/-S59,S59&gt;0,AL59/S59)</f>
        <v>0</v>
      </c>
      <c r="AT59" s="103">
        <f t="shared" si="114"/>
        <v>0</v>
      </c>
      <c r="AU59" s="103">
        <f t="shared" si="115"/>
        <v>0</v>
      </c>
      <c r="AV59" s="109"/>
      <c r="AW59" s="104">
        <f t="shared" si="116"/>
        <v>0</v>
      </c>
    </row>
    <row r="60" spans="1:49" hidden="1" outlineLevel="1">
      <c r="A60" s="98"/>
      <c r="B60" s="99"/>
      <c r="C60" s="99"/>
      <c r="D60" s="100"/>
      <c r="E60" s="101">
        <f t="shared" si="98"/>
        <v>0</v>
      </c>
      <c r="F60" s="101"/>
      <c r="G60" s="101"/>
      <c r="H60" s="101"/>
      <c r="I60" s="101"/>
      <c r="J60" s="101">
        <f t="shared" si="99"/>
        <v>0</v>
      </c>
      <c r="K60" s="98"/>
      <c r="L60" s="98"/>
      <c r="M60" s="98"/>
      <c r="N60" s="98"/>
      <c r="O60" s="101">
        <f t="shared" si="100"/>
        <v>0</v>
      </c>
      <c r="P60" s="101">
        <f t="shared" si="101"/>
        <v>0</v>
      </c>
      <c r="Q60" s="102"/>
      <c r="R60" s="102"/>
      <c r="S60" s="101">
        <f t="shared" si="102"/>
        <v>0</v>
      </c>
      <c r="T60" s="101"/>
      <c r="U60" s="101"/>
      <c r="V60" s="101">
        <f t="shared" si="103"/>
        <v>0</v>
      </c>
      <c r="W60" s="102"/>
      <c r="X60" s="102"/>
      <c r="Y60" s="269">
        <f t="shared" si="104"/>
        <v>0</v>
      </c>
      <c r="Z60" s="101">
        <f t="shared" si="105"/>
        <v>0</v>
      </c>
      <c r="AA60" s="103">
        <f t="shared" si="117"/>
        <v>0</v>
      </c>
      <c r="AB60" s="101">
        <f t="shared" si="106"/>
        <v>0</v>
      </c>
      <c r="AC60" s="102"/>
      <c r="AD60" s="103">
        <f t="shared" si="107"/>
        <v>0</v>
      </c>
      <c r="AE60" s="102"/>
      <c r="AF60" s="102"/>
      <c r="AG60" s="102"/>
      <c r="AH60" s="102"/>
      <c r="AI60" s="102"/>
      <c r="AJ60" s="102"/>
      <c r="AK60" s="102"/>
      <c r="AL60" s="105">
        <f t="shared" si="108"/>
        <v>0</v>
      </c>
      <c r="AM60" s="106"/>
      <c r="AN60" s="107">
        <f t="shared" si="109"/>
        <v>0</v>
      </c>
      <c r="AO60" s="108">
        <f t="shared" si="110"/>
        <v>0</v>
      </c>
      <c r="AP60" s="108">
        <f t="shared" si="111"/>
        <v>0</v>
      </c>
      <c r="AQ60" s="108">
        <f t="shared" si="112"/>
        <v>0</v>
      </c>
      <c r="AR60" s="108">
        <f t="shared" si="113"/>
        <v>0</v>
      </c>
      <c r="AS60" s="108">
        <f t="array" ref="AS60">_xlfn.IFS(S60=0,AL60,S60&lt;0,AL60/-S60,S60&gt;0,AL60/S60)</f>
        <v>0</v>
      </c>
      <c r="AT60" s="103">
        <f t="shared" si="114"/>
        <v>0</v>
      </c>
      <c r="AU60" s="103">
        <f t="shared" si="115"/>
        <v>0</v>
      </c>
      <c r="AV60" s="109"/>
      <c r="AW60" s="104">
        <f t="shared" si="116"/>
        <v>0</v>
      </c>
    </row>
    <row r="61" spans="1:49" hidden="1" outlineLevel="1">
      <c r="A61" s="98"/>
      <c r="B61" s="99"/>
      <c r="C61" s="99"/>
      <c r="D61" s="100"/>
      <c r="E61" s="101">
        <f t="shared" si="98"/>
        <v>0</v>
      </c>
      <c r="F61" s="101"/>
      <c r="G61" s="101"/>
      <c r="H61" s="101"/>
      <c r="I61" s="101"/>
      <c r="J61" s="101">
        <f t="shared" si="99"/>
        <v>0</v>
      </c>
      <c r="K61" s="98"/>
      <c r="L61" s="98"/>
      <c r="M61" s="98"/>
      <c r="N61" s="98"/>
      <c r="O61" s="101">
        <f t="shared" si="100"/>
        <v>0</v>
      </c>
      <c r="P61" s="101">
        <f t="shared" si="101"/>
        <v>0</v>
      </c>
      <c r="Q61" s="102"/>
      <c r="R61" s="102"/>
      <c r="S61" s="101">
        <f t="shared" si="102"/>
        <v>0</v>
      </c>
      <c r="T61" s="101"/>
      <c r="U61" s="101"/>
      <c r="V61" s="101">
        <f t="shared" si="103"/>
        <v>0</v>
      </c>
      <c r="W61" s="102"/>
      <c r="X61" s="102"/>
      <c r="Y61" s="269">
        <f t="shared" si="104"/>
        <v>0</v>
      </c>
      <c r="Z61" s="101">
        <f t="shared" si="105"/>
        <v>0</v>
      </c>
      <c r="AA61" s="103">
        <f t="shared" si="117"/>
        <v>0</v>
      </c>
      <c r="AB61" s="101">
        <f t="shared" si="106"/>
        <v>0</v>
      </c>
      <c r="AC61" s="102"/>
      <c r="AD61" s="103">
        <f t="shared" si="107"/>
        <v>0</v>
      </c>
      <c r="AE61" s="102"/>
      <c r="AF61" s="102"/>
      <c r="AG61" s="102"/>
      <c r="AH61" s="102"/>
      <c r="AI61" s="102"/>
      <c r="AJ61" s="102"/>
      <c r="AK61" s="102"/>
      <c r="AL61" s="105">
        <f t="shared" si="108"/>
        <v>0</v>
      </c>
      <c r="AM61" s="106"/>
      <c r="AN61" s="107">
        <f t="shared" si="109"/>
        <v>0</v>
      </c>
      <c r="AO61" s="108">
        <f t="shared" si="110"/>
        <v>0</v>
      </c>
      <c r="AP61" s="108">
        <f t="shared" si="111"/>
        <v>0</v>
      </c>
      <c r="AQ61" s="108">
        <f t="shared" si="112"/>
        <v>0</v>
      </c>
      <c r="AR61" s="108">
        <f t="shared" si="113"/>
        <v>0</v>
      </c>
      <c r="AS61" s="108">
        <f t="array" ref="AS61">_xlfn.IFS(S61=0,AL61,S61&lt;0,AL61/-S61,S61&gt;0,AL61/S61)</f>
        <v>0</v>
      </c>
      <c r="AT61" s="103">
        <f t="shared" si="114"/>
        <v>0</v>
      </c>
      <c r="AU61" s="103">
        <f t="shared" si="115"/>
        <v>0</v>
      </c>
      <c r="AV61" s="109"/>
      <c r="AW61" s="104">
        <f t="shared" si="116"/>
        <v>0</v>
      </c>
    </row>
    <row r="62" spans="1:49" hidden="1" outlineLevel="1">
      <c r="A62" s="98"/>
      <c r="B62" s="99"/>
      <c r="C62" s="99"/>
      <c r="D62" s="100"/>
      <c r="E62" s="101">
        <f t="shared" si="98"/>
        <v>0</v>
      </c>
      <c r="F62" s="101"/>
      <c r="G62" s="101"/>
      <c r="H62" s="101"/>
      <c r="I62" s="101"/>
      <c r="J62" s="101">
        <f t="shared" si="99"/>
        <v>0</v>
      </c>
      <c r="K62" s="98"/>
      <c r="L62" s="98"/>
      <c r="M62" s="98"/>
      <c r="N62" s="98"/>
      <c r="O62" s="101">
        <f t="shared" si="100"/>
        <v>0</v>
      </c>
      <c r="P62" s="101">
        <f t="shared" si="101"/>
        <v>0</v>
      </c>
      <c r="Q62" s="102"/>
      <c r="R62" s="102"/>
      <c r="S62" s="101">
        <f t="shared" si="102"/>
        <v>0</v>
      </c>
      <c r="T62" s="101"/>
      <c r="U62" s="101"/>
      <c r="V62" s="101">
        <f t="shared" si="103"/>
        <v>0</v>
      </c>
      <c r="W62" s="102"/>
      <c r="X62" s="102"/>
      <c r="Y62" s="269">
        <f t="shared" si="104"/>
        <v>0</v>
      </c>
      <c r="Z62" s="101">
        <f t="shared" si="105"/>
        <v>0</v>
      </c>
      <c r="AA62" s="103">
        <f t="shared" si="117"/>
        <v>0</v>
      </c>
      <c r="AB62" s="101">
        <f t="shared" si="106"/>
        <v>0</v>
      </c>
      <c r="AC62" s="102"/>
      <c r="AD62" s="103">
        <f t="shared" si="107"/>
        <v>0</v>
      </c>
      <c r="AE62" s="102"/>
      <c r="AF62" s="102"/>
      <c r="AG62" s="102"/>
      <c r="AH62" s="102"/>
      <c r="AI62" s="102"/>
      <c r="AJ62" s="102"/>
      <c r="AK62" s="102"/>
      <c r="AL62" s="105">
        <f t="shared" si="108"/>
        <v>0</v>
      </c>
      <c r="AM62" s="106"/>
      <c r="AN62" s="107">
        <f t="shared" si="109"/>
        <v>0</v>
      </c>
      <c r="AO62" s="108">
        <f t="shared" si="110"/>
        <v>0</v>
      </c>
      <c r="AP62" s="108">
        <f t="shared" si="111"/>
        <v>0</v>
      </c>
      <c r="AQ62" s="108">
        <f t="shared" si="112"/>
        <v>0</v>
      </c>
      <c r="AR62" s="108">
        <f t="shared" si="113"/>
        <v>0</v>
      </c>
      <c r="AS62" s="108">
        <f t="array" ref="AS62">_xlfn.IFS(S62=0,AL62,S62&lt;0,AL62/-S62,S62&gt;0,AL62/S62)</f>
        <v>0</v>
      </c>
      <c r="AT62" s="103">
        <f t="shared" si="114"/>
        <v>0</v>
      </c>
      <c r="AU62" s="103">
        <f t="shared" si="115"/>
        <v>0</v>
      </c>
      <c r="AV62" s="109"/>
      <c r="AW62" s="104">
        <f t="shared" si="116"/>
        <v>0</v>
      </c>
    </row>
    <row r="63" spans="1:49" hidden="1" outlineLevel="1">
      <c r="A63" s="98"/>
      <c r="B63" s="99"/>
      <c r="C63" s="99"/>
      <c r="D63" s="100"/>
      <c r="E63" s="101">
        <f t="shared" si="98"/>
        <v>0</v>
      </c>
      <c r="F63" s="101"/>
      <c r="G63" s="101"/>
      <c r="H63" s="101"/>
      <c r="I63" s="101"/>
      <c r="J63" s="101">
        <f t="shared" si="99"/>
        <v>0</v>
      </c>
      <c r="K63" s="98"/>
      <c r="L63" s="98"/>
      <c r="M63" s="98"/>
      <c r="N63" s="98"/>
      <c r="O63" s="101">
        <f t="shared" si="100"/>
        <v>0</v>
      </c>
      <c r="P63" s="101">
        <f t="shared" si="101"/>
        <v>0</v>
      </c>
      <c r="Q63" s="102"/>
      <c r="R63" s="102"/>
      <c r="S63" s="101">
        <f t="shared" si="102"/>
        <v>0</v>
      </c>
      <c r="T63" s="101"/>
      <c r="U63" s="101"/>
      <c r="V63" s="101">
        <f t="shared" si="103"/>
        <v>0</v>
      </c>
      <c r="W63" s="102"/>
      <c r="X63" s="102"/>
      <c r="Y63" s="269">
        <f t="shared" si="104"/>
        <v>0</v>
      </c>
      <c r="Z63" s="101">
        <f t="shared" si="105"/>
        <v>0</v>
      </c>
      <c r="AA63" s="103">
        <f t="shared" si="117"/>
        <v>0</v>
      </c>
      <c r="AB63" s="101">
        <f t="shared" si="106"/>
        <v>0</v>
      </c>
      <c r="AC63" s="102"/>
      <c r="AD63" s="103">
        <f t="shared" si="107"/>
        <v>0</v>
      </c>
      <c r="AE63" s="102"/>
      <c r="AF63" s="102"/>
      <c r="AG63" s="102"/>
      <c r="AH63" s="102"/>
      <c r="AI63" s="102"/>
      <c r="AJ63" s="102"/>
      <c r="AK63" s="102"/>
      <c r="AL63" s="105">
        <f t="shared" si="108"/>
        <v>0</v>
      </c>
      <c r="AM63" s="106"/>
      <c r="AN63" s="107">
        <f t="shared" si="109"/>
        <v>0</v>
      </c>
      <c r="AO63" s="108">
        <f t="shared" si="110"/>
        <v>0</v>
      </c>
      <c r="AP63" s="108">
        <f t="shared" si="111"/>
        <v>0</v>
      </c>
      <c r="AQ63" s="108">
        <f t="shared" si="112"/>
        <v>0</v>
      </c>
      <c r="AR63" s="108">
        <f t="shared" si="113"/>
        <v>0</v>
      </c>
      <c r="AS63" s="108">
        <f t="array" ref="AS63">_xlfn.IFS(S63=0,AL63,S63&lt;0,AL63/-S63,S63&gt;0,AL63/S63)</f>
        <v>0</v>
      </c>
      <c r="AT63" s="103">
        <f t="shared" si="114"/>
        <v>0</v>
      </c>
      <c r="AU63" s="103">
        <f t="shared" si="115"/>
        <v>0</v>
      </c>
      <c r="AV63" s="109"/>
      <c r="AW63" s="104">
        <f t="shared" si="116"/>
        <v>0</v>
      </c>
    </row>
    <row r="64" spans="1:49" hidden="1" outlineLevel="1">
      <c r="A64" s="98"/>
      <c r="B64" s="99"/>
      <c r="C64" s="99"/>
      <c r="D64" s="100"/>
      <c r="E64" s="101">
        <f t="shared" si="98"/>
        <v>0</v>
      </c>
      <c r="F64" s="101"/>
      <c r="G64" s="101"/>
      <c r="H64" s="101"/>
      <c r="I64" s="101"/>
      <c r="J64" s="101">
        <f t="shared" si="99"/>
        <v>0</v>
      </c>
      <c r="K64" s="98"/>
      <c r="L64" s="98"/>
      <c r="M64" s="98"/>
      <c r="N64" s="98"/>
      <c r="O64" s="101">
        <f t="shared" si="100"/>
        <v>0</v>
      </c>
      <c r="P64" s="101">
        <f t="shared" si="101"/>
        <v>0</v>
      </c>
      <c r="Q64" s="102"/>
      <c r="R64" s="102"/>
      <c r="S64" s="101">
        <f t="shared" si="102"/>
        <v>0</v>
      </c>
      <c r="T64" s="101"/>
      <c r="U64" s="101"/>
      <c r="V64" s="101">
        <f t="shared" si="103"/>
        <v>0</v>
      </c>
      <c r="W64" s="102"/>
      <c r="X64" s="102"/>
      <c r="Y64" s="269">
        <f t="shared" si="104"/>
        <v>0</v>
      </c>
      <c r="Z64" s="101">
        <f t="shared" si="105"/>
        <v>0</v>
      </c>
      <c r="AA64" s="103">
        <f t="shared" si="117"/>
        <v>0</v>
      </c>
      <c r="AB64" s="101">
        <f t="shared" si="106"/>
        <v>0</v>
      </c>
      <c r="AC64" s="102"/>
      <c r="AD64" s="103">
        <f t="shared" si="107"/>
        <v>0</v>
      </c>
      <c r="AE64" s="102"/>
      <c r="AF64" s="102"/>
      <c r="AG64" s="102"/>
      <c r="AH64" s="102"/>
      <c r="AI64" s="102"/>
      <c r="AJ64" s="102"/>
      <c r="AK64" s="102"/>
      <c r="AL64" s="105">
        <f t="shared" si="108"/>
        <v>0</v>
      </c>
      <c r="AM64" s="106"/>
      <c r="AN64" s="107">
        <f t="shared" si="109"/>
        <v>0</v>
      </c>
      <c r="AO64" s="108">
        <f t="shared" si="110"/>
        <v>0</v>
      </c>
      <c r="AP64" s="108">
        <f t="shared" si="111"/>
        <v>0</v>
      </c>
      <c r="AQ64" s="108">
        <f t="shared" si="112"/>
        <v>0</v>
      </c>
      <c r="AR64" s="108">
        <f t="shared" si="113"/>
        <v>0</v>
      </c>
      <c r="AS64" s="108">
        <f t="array" ref="AS64">_xlfn.IFS(S64=0,AL64,S64&lt;0,AL64/-S64,S64&gt;0,AL64/S64)</f>
        <v>0</v>
      </c>
      <c r="AT64" s="103">
        <f t="shared" si="114"/>
        <v>0</v>
      </c>
      <c r="AU64" s="103">
        <f t="shared" si="115"/>
        <v>0</v>
      </c>
      <c r="AV64" s="109"/>
      <c r="AW64" s="104">
        <f t="shared" si="116"/>
        <v>0</v>
      </c>
    </row>
    <row r="65" spans="1:49" hidden="1" outlineLevel="1">
      <c r="A65" s="98"/>
      <c r="B65" s="99"/>
      <c r="C65" s="99"/>
      <c r="D65" s="100"/>
      <c r="E65" s="101">
        <f t="shared" si="98"/>
        <v>0</v>
      </c>
      <c r="F65" s="101"/>
      <c r="G65" s="101"/>
      <c r="H65" s="101"/>
      <c r="I65" s="101"/>
      <c r="J65" s="101">
        <f t="shared" si="99"/>
        <v>0</v>
      </c>
      <c r="K65" s="98"/>
      <c r="L65" s="98"/>
      <c r="M65" s="98"/>
      <c r="N65" s="98"/>
      <c r="O65" s="101">
        <f t="shared" si="100"/>
        <v>0</v>
      </c>
      <c r="P65" s="101">
        <f t="shared" si="101"/>
        <v>0</v>
      </c>
      <c r="Q65" s="102"/>
      <c r="R65" s="102"/>
      <c r="S65" s="101">
        <f t="shared" si="102"/>
        <v>0</v>
      </c>
      <c r="T65" s="101"/>
      <c r="U65" s="101"/>
      <c r="V65" s="101">
        <f t="shared" si="103"/>
        <v>0</v>
      </c>
      <c r="W65" s="102"/>
      <c r="X65" s="102"/>
      <c r="Y65" s="269">
        <f t="shared" si="104"/>
        <v>0</v>
      </c>
      <c r="Z65" s="101">
        <f t="shared" si="105"/>
        <v>0</v>
      </c>
      <c r="AA65" s="103">
        <f t="shared" si="117"/>
        <v>0</v>
      </c>
      <c r="AB65" s="101">
        <f t="shared" si="106"/>
        <v>0</v>
      </c>
      <c r="AC65" s="102"/>
      <c r="AD65" s="103">
        <f t="shared" si="107"/>
        <v>0</v>
      </c>
      <c r="AE65" s="102"/>
      <c r="AF65" s="102"/>
      <c r="AG65" s="102"/>
      <c r="AH65" s="102"/>
      <c r="AI65" s="102"/>
      <c r="AJ65" s="102"/>
      <c r="AK65" s="102"/>
      <c r="AL65" s="105">
        <f t="shared" si="108"/>
        <v>0</v>
      </c>
      <c r="AM65" s="106"/>
      <c r="AN65" s="107">
        <f t="shared" si="109"/>
        <v>0</v>
      </c>
      <c r="AO65" s="108">
        <f t="shared" si="110"/>
        <v>0</v>
      </c>
      <c r="AP65" s="108">
        <f t="shared" si="111"/>
        <v>0</v>
      </c>
      <c r="AQ65" s="108">
        <f t="shared" si="112"/>
        <v>0</v>
      </c>
      <c r="AR65" s="108">
        <f t="shared" si="113"/>
        <v>0</v>
      </c>
      <c r="AS65" s="108">
        <f t="array" ref="AS65">_xlfn.IFS(S65=0,AL65,S65&lt;0,AL65/-S65,S65&gt;0,AL65/S65)</f>
        <v>0</v>
      </c>
      <c r="AT65" s="103">
        <f t="shared" si="114"/>
        <v>0</v>
      </c>
      <c r="AU65" s="103">
        <f t="shared" si="115"/>
        <v>0</v>
      </c>
      <c r="AV65" s="109"/>
      <c r="AW65" s="104">
        <f t="shared" si="116"/>
        <v>0</v>
      </c>
    </row>
    <row r="66" spans="1:49" hidden="1" outlineLevel="1">
      <c r="A66" s="98"/>
      <c r="B66" s="99"/>
      <c r="C66" s="99"/>
      <c r="D66" s="100"/>
      <c r="E66" s="101">
        <f t="shared" si="98"/>
        <v>0</v>
      </c>
      <c r="F66" s="101"/>
      <c r="G66" s="101"/>
      <c r="H66" s="101"/>
      <c r="I66" s="101"/>
      <c r="J66" s="101">
        <f t="shared" si="99"/>
        <v>0</v>
      </c>
      <c r="K66" s="98"/>
      <c r="L66" s="98"/>
      <c r="M66" s="98"/>
      <c r="N66" s="98"/>
      <c r="O66" s="101">
        <f t="shared" si="100"/>
        <v>0</v>
      </c>
      <c r="P66" s="101">
        <f t="shared" si="101"/>
        <v>0</v>
      </c>
      <c r="Q66" s="102"/>
      <c r="R66" s="102"/>
      <c r="S66" s="101">
        <f t="shared" si="102"/>
        <v>0</v>
      </c>
      <c r="T66" s="101"/>
      <c r="U66" s="101"/>
      <c r="V66" s="101">
        <f t="shared" si="103"/>
        <v>0</v>
      </c>
      <c r="W66" s="102"/>
      <c r="X66" s="102"/>
      <c r="Y66" s="269">
        <f t="shared" si="104"/>
        <v>0</v>
      </c>
      <c r="Z66" s="101">
        <f t="shared" si="105"/>
        <v>0</v>
      </c>
      <c r="AA66" s="103">
        <f t="shared" si="117"/>
        <v>0</v>
      </c>
      <c r="AB66" s="101">
        <f t="shared" si="106"/>
        <v>0</v>
      </c>
      <c r="AC66" s="102"/>
      <c r="AD66" s="103">
        <f t="shared" si="107"/>
        <v>0</v>
      </c>
      <c r="AE66" s="102"/>
      <c r="AF66" s="102"/>
      <c r="AG66" s="102"/>
      <c r="AH66" s="102"/>
      <c r="AI66" s="102"/>
      <c r="AJ66" s="102"/>
      <c r="AK66" s="102"/>
      <c r="AL66" s="105">
        <f t="shared" si="108"/>
        <v>0</v>
      </c>
      <c r="AM66" s="106"/>
      <c r="AN66" s="107">
        <f t="shared" si="109"/>
        <v>0</v>
      </c>
      <c r="AO66" s="108">
        <f t="shared" si="110"/>
        <v>0</v>
      </c>
      <c r="AP66" s="108">
        <f t="shared" si="111"/>
        <v>0</v>
      </c>
      <c r="AQ66" s="108">
        <f t="shared" si="112"/>
        <v>0</v>
      </c>
      <c r="AR66" s="108">
        <f t="shared" si="113"/>
        <v>0</v>
      </c>
      <c r="AS66" s="108">
        <f t="array" ref="AS66">_xlfn.IFS(S66=0,AL66,S66&lt;0,AL66/-S66,S66&gt;0,AL66/S66)</f>
        <v>0</v>
      </c>
      <c r="AT66" s="103">
        <f t="shared" si="114"/>
        <v>0</v>
      </c>
      <c r="AU66" s="103">
        <f t="shared" si="115"/>
        <v>0</v>
      </c>
      <c r="AV66" s="109"/>
      <c r="AW66" s="104">
        <f t="shared" si="116"/>
        <v>0</v>
      </c>
    </row>
    <row r="67" spans="1:49" hidden="1" outlineLevel="1">
      <c r="A67" s="98"/>
      <c r="B67" s="99"/>
      <c r="C67" s="99"/>
      <c r="D67" s="100"/>
      <c r="E67" s="101">
        <f t="shared" si="98"/>
        <v>0</v>
      </c>
      <c r="F67" s="101"/>
      <c r="G67" s="101"/>
      <c r="H67" s="101"/>
      <c r="I67" s="101"/>
      <c r="J67" s="101">
        <f t="shared" si="99"/>
        <v>0</v>
      </c>
      <c r="K67" s="98"/>
      <c r="L67" s="98"/>
      <c r="M67" s="98"/>
      <c r="N67" s="98"/>
      <c r="O67" s="101">
        <f t="shared" si="100"/>
        <v>0</v>
      </c>
      <c r="P67" s="101">
        <f t="shared" si="101"/>
        <v>0</v>
      </c>
      <c r="Q67" s="102"/>
      <c r="R67" s="102"/>
      <c r="S67" s="101">
        <f t="shared" si="102"/>
        <v>0</v>
      </c>
      <c r="T67" s="101"/>
      <c r="U67" s="101"/>
      <c r="V67" s="101">
        <f t="shared" si="103"/>
        <v>0</v>
      </c>
      <c r="W67" s="102"/>
      <c r="X67" s="102"/>
      <c r="Y67" s="269">
        <f t="shared" si="104"/>
        <v>0</v>
      </c>
      <c r="Z67" s="101">
        <f t="shared" si="105"/>
        <v>0</v>
      </c>
      <c r="AA67" s="103">
        <f t="shared" si="117"/>
        <v>0</v>
      </c>
      <c r="AB67" s="101">
        <f t="shared" si="106"/>
        <v>0</v>
      </c>
      <c r="AC67" s="102"/>
      <c r="AD67" s="103">
        <f t="shared" si="107"/>
        <v>0</v>
      </c>
      <c r="AE67" s="102"/>
      <c r="AF67" s="102"/>
      <c r="AG67" s="102"/>
      <c r="AH67" s="102"/>
      <c r="AI67" s="102"/>
      <c r="AJ67" s="102"/>
      <c r="AK67" s="102"/>
      <c r="AL67" s="105">
        <f t="shared" si="108"/>
        <v>0</v>
      </c>
      <c r="AM67" s="106"/>
      <c r="AN67" s="107">
        <f t="shared" si="109"/>
        <v>0</v>
      </c>
      <c r="AO67" s="108">
        <f t="shared" si="110"/>
        <v>0</v>
      </c>
      <c r="AP67" s="108">
        <f t="shared" si="111"/>
        <v>0</v>
      </c>
      <c r="AQ67" s="108">
        <f t="shared" si="112"/>
        <v>0</v>
      </c>
      <c r="AR67" s="108">
        <f t="shared" si="113"/>
        <v>0</v>
      </c>
      <c r="AS67" s="108">
        <f t="array" ref="AS67">_xlfn.IFS(S67=0,AL67,S67&lt;0,AL67/-S67,S67&gt;0,AL67/S67)</f>
        <v>0</v>
      </c>
      <c r="AT67" s="103">
        <f t="shared" si="114"/>
        <v>0</v>
      </c>
      <c r="AU67" s="103">
        <f t="shared" si="115"/>
        <v>0</v>
      </c>
      <c r="AV67" s="109"/>
      <c r="AW67" s="104">
        <f t="shared" si="116"/>
        <v>0</v>
      </c>
    </row>
    <row r="68" spans="1:49" hidden="1" outlineLevel="1">
      <c r="A68" s="98"/>
      <c r="B68" s="99"/>
      <c r="C68" s="99"/>
      <c r="D68" s="100"/>
      <c r="E68" s="101">
        <f t="shared" si="98"/>
        <v>0</v>
      </c>
      <c r="F68" s="101"/>
      <c r="G68" s="101"/>
      <c r="H68" s="101"/>
      <c r="I68" s="101"/>
      <c r="J68" s="101">
        <f t="shared" si="99"/>
        <v>0</v>
      </c>
      <c r="K68" s="98"/>
      <c r="L68" s="98"/>
      <c r="M68" s="98"/>
      <c r="N68" s="98"/>
      <c r="O68" s="101">
        <f t="shared" si="100"/>
        <v>0</v>
      </c>
      <c r="P68" s="101">
        <f t="shared" si="101"/>
        <v>0</v>
      </c>
      <c r="Q68" s="102"/>
      <c r="R68" s="102"/>
      <c r="S68" s="101">
        <f t="shared" si="102"/>
        <v>0</v>
      </c>
      <c r="T68" s="101"/>
      <c r="U68" s="101"/>
      <c r="V68" s="101">
        <f t="shared" si="103"/>
        <v>0</v>
      </c>
      <c r="W68" s="102"/>
      <c r="X68" s="102"/>
      <c r="Y68" s="269">
        <f t="shared" si="104"/>
        <v>0</v>
      </c>
      <c r="Z68" s="101">
        <f t="shared" si="105"/>
        <v>0</v>
      </c>
      <c r="AA68" s="103">
        <f t="shared" si="117"/>
        <v>0</v>
      </c>
      <c r="AB68" s="101">
        <f t="shared" si="106"/>
        <v>0</v>
      </c>
      <c r="AC68" s="102"/>
      <c r="AD68" s="103">
        <f t="shared" si="107"/>
        <v>0</v>
      </c>
      <c r="AE68" s="102"/>
      <c r="AF68" s="102"/>
      <c r="AG68" s="102"/>
      <c r="AH68" s="102"/>
      <c r="AI68" s="102"/>
      <c r="AJ68" s="102"/>
      <c r="AK68" s="102"/>
      <c r="AL68" s="105">
        <f t="shared" si="108"/>
        <v>0</v>
      </c>
      <c r="AM68" s="106"/>
      <c r="AN68" s="107">
        <f t="shared" si="109"/>
        <v>0</v>
      </c>
      <c r="AO68" s="108">
        <f t="shared" si="110"/>
        <v>0</v>
      </c>
      <c r="AP68" s="108">
        <f t="shared" si="111"/>
        <v>0</v>
      </c>
      <c r="AQ68" s="108">
        <f t="shared" si="112"/>
        <v>0</v>
      </c>
      <c r="AR68" s="108">
        <f t="shared" si="113"/>
        <v>0</v>
      </c>
      <c r="AS68" s="108">
        <f t="array" ref="AS68">_xlfn.IFS(S68=0,AL68,S68&lt;0,AL68/-S68,S68&gt;0,AL68/S68)</f>
        <v>0</v>
      </c>
      <c r="AT68" s="103">
        <f t="shared" si="114"/>
        <v>0</v>
      </c>
      <c r="AU68" s="103">
        <f t="shared" si="115"/>
        <v>0</v>
      </c>
      <c r="AV68" s="109"/>
      <c r="AW68" s="104">
        <f t="shared" si="116"/>
        <v>0</v>
      </c>
    </row>
    <row r="69" spans="1:49" hidden="1" outlineLevel="1">
      <c r="A69" s="98"/>
      <c r="B69" s="99"/>
      <c r="C69" s="99"/>
      <c r="D69" s="100"/>
      <c r="E69" s="101">
        <f t="shared" si="98"/>
        <v>0</v>
      </c>
      <c r="F69" s="101"/>
      <c r="G69" s="101"/>
      <c r="H69" s="101"/>
      <c r="I69" s="101"/>
      <c r="J69" s="101">
        <f t="shared" si="99"/>
        <v>0</v>
      </c>
      <c r="K69" s="98"/>
      <c r="L69" s="98"/>
      <c r="M69" s="98"/>
      <c r="N69" s="98"/>
      <c r="O69" s="101">
        <f t="shared" si="100"/>
        <v>0</v>
      </c>
      <c r="P69" s="101">
        <f t="shared" si="101"/>
        <v>0</v>
      </c>
      <c r="Q69" s="102"/>
      <c r="R69" s="102"/>
      <c r="S69" s="101">
        <f t="shared" si="102"/>
        <v>0</v>
      </c>
      <c r="T69" s="101"/>
      <c r="U69" s="101"/>
      <c r="V69" s="101">
        <f t="shared" si="103"/>
        <v>0</v>
      </c>
      <c r="W69" s="102"/>
      <c r="X69" s="102"/>
      <c r="Y69" s="269">
        <f t="shared" si="104"/>
        <v>0</v>
      </c>
      <c r="Z69" s="101">
        <f t="shared" si="105"/>
        <v>0</v>
      </c>
      <c r="AA69" s="103">
        <f t="shared" si="117"/>
        <v>0</v>
      </c>
      <c r="AB69" s="101">
        <f t="shared" si="106"/>
        <v>0</v>
      </c>
      <c r="AC69" s="102"/>
      <c r="AD69" s="103">
        <f t="shared" si="107"/>
        <v>0</v>
      </c>
      <c r="AE69" s="102"/>
      <c r="AF69" s="102"/>
      <c r="AG69" s="102"/>
      <c r="AH69" s="102"/>
      <c r="AI69" s="102"/>
      <c r="AJ69" s="102"/>
      <c r="AK69" s="102"/>
      <c r="AL69" s="105">
        <f t="shared" si="108"/>
        <v>0</v>
      </c>
      <c r="AM69" s="106"/>
      <c r="AN69" s="107">
        <f t="shared" si="109"/>
        <v>0</v>
      </c>
      <c r="AO69" s="108">
        <f t="shared" si="110"/>
        <v>0</v>
      </c>
      <c r="AP69" s="108">
        <f t="shared" si="111"/>
        <v>0</v>
      </c>
      <c r="AQ69" s="108">
        <f t="shared" si="112"/>
        <v>0</v>
      </c>
      <c r="AR69" s="108">
        <f t="shared" si="113"/>
        <v>0</v>
      </c>
      <c r="AS69" s="108">
        <f t="array" ref="AS69">_xlfn.IFS(S69=0,AL69,S69&lt;0,AL69/-S69,S69&gt;0,AL69/S69)</f>
        <v>0</v>
      </c>
      <c r="AT69" s="103">
        <f t="shared" si="114"/>
        <v>0</v>
      </c>
      <c r="AU69" s="103">
        <f t="shared" si="115"/>
        <v>0</v>
      </c>
      <c r="AV69" s="109"/>
      <c r="AW69" s="104">
        <f t="shared" si="116"/>
        <v>0</v>
      </c>
    </row>
    <row r="70" spans="1:49" hidden="1" outlineLevel="1">
      <c r="A70" s="98"/>
      <c r="B70" s="99"/>
      <c r="C70" s="99"/>
      <c r="D70" s="100"/>
      <c r="E70" s="101">
        <f t="shared" si="98"/>
        <v>0</v>
      </c>
      <c r="F70" s="101"/>
      <c r="G70" s="101"/>
      <c r="H70" s="101"/>
      <c r="I70" s="101"/>
      <c r="J70" s="101">
        <f t="shared" si="99"/>
        <v>0</v>
      </c>
      <c r="K70" s="98"/>
      <c r="L70" s="98"/>
      <c r="M70" s="98"/>
      <c r="N70" s="98"/>
      <c r="O70" s="101">
        <f t="shared" si="100"/>
        <v>0</v>
      </c>
      <c r="P70" s="101">
        <f t="shared" si="101"/>
        <v>0</v>
      </c>
      <c r="Q70" s="102"/>
      <c r="R70" s="102"/>
      <c r="S70" s="101">
        <f t="shared" si="102"/>
        <v>0</v>
      </c>
      <c r="T70" s="101"/>
      <c r="U70" s="101"/>
      <c r="V70" s="101">
        <f t="shared" si="103"/>
        <v>0</v>
      </c>
      <c r="W70" s="102"/>
      <c r="X70" s="102"/>
      <c r="Y70" s="269">
        <f t="shared" si="104"/>
        <v>0</v>
      </c>
      <c r="Z70" s="101">
        <f t="shared" si="105"/>
        <v>0</v>
      </c>
      <c r="AA70" s="103">
        <f t="shared" si="117"/>
        <v>0</v>
      </c>
      <c r="AB70" s="101">
        <f t="shared" si="106"/>
        <v>0</v>
      </c>
      <c r="AC70" s="102"/>
      <c r="AD70" s="103">
        <f t="shared" si="107"/>
        <v>0</v>
      </c>
      <c r="AE70" s="102"/>
      <c r="AF70" s="102"/>
      <c r="AG70" s="102"/>
      <c r="AH70" s="102"/>
      <c r="AI70" s="102"/>
      <c r="AJ70" s="102"/>
      <c r="AK70" s="102"/>
      <c r="AL70" s="105">
        <f t="shared" si="108"/>
        <v>0</v>
      </c>
      <c r="AM70" s="106"/>
      <c r="AN70" s="107">
        <f t="shared" si="109"/>
        <v>0</v>
      </c>
      <c r="AO70" s="108">
        <f t="shared" si="110"/>
        <v>0</v>
      </c>
      <c r="AP70" s="108">
        <f t="shared" si="111"/>
        <v>0</v>
      </c>
      <c r="AQ70" s="108">
        <f t="shared" si="112"/>
        <v>0</v>
      </c>
      <c r="AR70" s="108">
        <f t="shared" si="113"/>
        <v>0</v>
      </c>
      <c r="AS70" s="108">
        <f t="array" ref="AS70">_xlfn.IFS(S70=0,AL70,S70&lt;0,AL70/-S70,S70&gt;0,AL70/S70)</f>
        <v>0</v>
      </c>
      <c r="AT70" s="103">
        <f t="shared" si="114"/>
        <v>0</v>
      </c>
      <c r="AU70" s="103">
        <f t="shared" si="115"/>
        <v>0</v>
      </c>
      <c r="AV70" s="109"/>
      <c r="AW70" s="104">
        <f t="shared" si="116"/>
        <v>0</v>
      </c>
    </row>
    <row r="71" spans="1:49" hidden="1" outlineLevel="1">
      <c r="A71" s="98"/>
      <c r="B71" s="99"/>
      <c r="C71" s="99"/>
      <c r="D71" s="100"/>
      <c r="E71" s="101">
        <f t="shared" si="98"/>
        <v>0</v>
      </c>
      <c r="F71" s="101"/>
      <c r="G71" s="101"/>
      <c r="H71" s="101"/>
      <c r="I71" s="101"/>
      <c r="J71" s="101">
        <f t="shared" si="99"/>
        <v>0</v>
      </c>
      <c r="K71" s="98"/>
      <c r="L71" s="98"/>
      <c r="M71" s="98"/>
      <c r="N71" s="98"/>
      <c r="O71" s="101">
        <f t="shared" si="100"/>
        <v>0</v>
      </c>
      <c r="P71" s="101">
        <f t="shared" si="101"/>
        <v>0</v>
      </c>
      <c r="Q71" s="102"/>
      <c r="R71" s="102"/>
      <c r="S71" s="101">
        <f t="shared" si="102"/>
        <v>0</v>
      </c>
      <c r="T71" s="101"/>
      <c r="U71" s="101"/>
      <c r="V71" s="101">
        <f t="shared" si="103"/>
        <v>0</v>
      </c>
      <c r="W71" s="102"/>
      <c r="X71" s="102"/>
      <c r="Y71" s="269">
        <f t="shared" si="104"/>
        <v>0</v>
      </c>
      <c r="Z71" s="101">
        <f t="shared" si="105"/>
        <v>0</v>
      </c>
      <c r="AA71" s="103">
        <f t="shared" si="117"/>
        <v>0</v>
      </c>
      <c r="AB71" s="101">
        <f t="shared" si="106"/>
        <v>0</v>
      </c>
      <c r="AC71" s="102"/>
      <c r="AD71" s="103">
        <f t="shared" si="107"/>
        <v>0</v>
      </c>
      <c r="AE71" s="102"/>
      <c r="AF71" s="102"/>
      <c r="AG71" s="102"/>
      <c r="AH71" s="102"/>
      <c r="AI71" s="102"/>
      <c r="AJ71" s="102"/>
      <c r="AK71" s="102"/>
      <c r="AL71" s="105">
        <f t="shared" si="108"/>
        <v>0</v>
      </c>
      <c r="AM71" s="106"/>
      <c r="AN71" s="107">
        <f t="shared" si="109"/>
        <v>0</v>
      </c>
      <c r="AO71" s="108">
        <f t="shared" si="110"/>
        <v>0</v>
      </c>
      <c r="AP71" s="108">
        <f t="shared" si="111"/>
        <v>0</v>
      </c>
      <c r="AQ71" s="108">
        <f t="shared" si="112"/>
        <v>0</v>
      </c>
      <c r="AR71" s="108">
        <f t="shared" si="113"/>
        <v>0</v>
      </c>
      <c r="AS71" s="108">
        <f t="array" ref="AS71">_xlfn.IFS(S71=0,AL71,S71&lt;0,AL71/-S71,S71&gt;0,AL71/S71)</f>
        <v>0</v>
      </c>
      <c r="AT71" s="103">
        <f t="shared" si="114"/>
        <v>0</v>
      </c>
      <c r="AU71" s="103">
        <f t="shared" si="115"/>
        <v>0</v>
      </c>
      <c r="AV71" s="109"/>
      <c r="AW71" s="104">
        <f t="shared" si="116"/>
        <v>0</v>
      </c>
    </row>
    <row r="72" spans="1:49" hidden="1" outlineLevel="1">
      <c r="A72" s="98"/>
      <c r="B72" s="99"/>
      <c r="C72" s="99"/>
      <c r="D72" s="133"/>
      <c r="E72" s="102">
        <f t="shared" si="98"/>
        <v>0</v>
      </c>
      <c r="F72" s="101"/>
      <c r="G72" s="101"/>
      <c r="H72" s="101"/>
      <c r="I72" s="101"/>
      <c r="J72" s="101">
        <f t="shared" si="99"/>
        <v>0</v>
      </c>
      <c r="K72" s="98"/>
      <c r="L72" s="98"/>
      <c r="M72" s="98"/>
      <c r="N72" s="98"/>
      <c r="O72" s="101">
        <f t="shared" si="100"/>
        <v>0</v>
      </c>
      <c r="P72" s="101">
        <f t="shared" si="101"/>
        <v>0</v>
      </c>
      <c r="Q72" s="102"/>
      <c r="R72" s="102"/>
      <c r="S72" s="101">
        <f t="shared" si="102"/>
        <v>0</v>
      </c>
      <c r="T72" s="101"/>
      <c r="U72" s="101"/>
      <c r="V72" s="101">
        <f t="shared" si="103"/>
        <v>0</v>
      </c>
      <c r="W72" s="102"/>
      <c r="X72" s="102"/>
      <c r="Y72" s="269">
        <f t="shared" si="104"/>
        <v>0</v>
      </c>
      <c r="Z72" s="101">
        <f t="shared" si="105"/>
        <v>0</v>
      </c>
      <c r="AA72" s="103">
        <f t="shared" si="117"/>
        <v>0</v>
      </c>
      <c r="AB72" s="101">
        <f t="shared" si="106"/>
        <v>0</v>
      </c>
      <c r="AC72" s="102"/>
      <c r="AD72" s="103">
        <f t="shared" si="107"/>
        <v>0</v>
      </c>
      <c r="AE72" s="102"/>
      <c r="AF72" s="102"/>
      <c r="AG72" s="102"/>
      <c r="AH72" s="102"/>
      <c r="AI72" s="102"/>
      <c r="AJ72" s="102"/>
      <c r="AK72" s="102"/>
      <c r="AL72" s="105">
        <f t="shared" si="108"/>
        <v>0</v>
      </c>
      <c r="AM72" s="106"/>
      <c r="AN72" s="107">
        <f t="shared" si="109"/>
        <v>0</v>
      </c>
      <c r="AO72" s="108">
        <f t="shared" si="110"/>
        <v>0</v>
      </c>
      <c r="AP72" s="108">
        <f t="shared" si="111"/>
        <v>0</v>
      </c>
      <c r="AQ72" s="108">
        <f t="shared" si="112"/>
        <v>0</v>
      </c>
      <c r="AR72" s="108">
        <f t="shared" si="113"/>
        <v>0</v>
      </c>
      <c r="AS72" s="108">
        <f t="array" ref="AS72">_xlfn.IFS(S72=0,AL72,S72&lt;0,AL72/-S72,S72&gt;0,AL72/S72)</f>
        <v>0</v>
      </c>
      <c r="AT72" s="103">
        <f t="shared" si="114"/>
        <v>0</v>
      </c>
      <c r="AU72" s="103">
        <f t="shared" si="115"/>
        <v>0</v>
      </c>
      <c r="AV72" s="109"/>
      <c r="AW72" s="104">
        <f t="shared" si="116"/>
        <v>0</v>
      </c>
    </row>
    <row r="73" spans="1:49" hidden="1" outlineLevel="1">
      <c r="A73" s="98"/>
      <c r="B73" s="99"/>
      <c r="C73" s="99"/>
      <c r="D73" s="133"/>
      <c r="E73" s="102">
        <f t="shared" si="98"/>
        <v>0</v>
      </c>
      <c r="F73" s="101"/>
      <c r="G73" s="101"/>
      <c r="H73" s="101"/>
      <c r="I73" s="101"/>
      <c r="J73" s="101">
        <f t="shared" si="99"/>
        <v>0</v>
      </c>
      <c r="K73" s="98"/>
      <c r="L73" s="98"/>
      <c r="M73" s="98"/>
      <c r="N73" s="98"/>
      <c r="O73" s="101">
        <f t="shared" si="100"/>
        <v>0</v>
      </c>
      <c r="P73" s="101">
        <f t="shared" si="101"/>
        <v>0</v>
      </c>
      <c r="Q73" s="102"/>
      <c r="R73" s="102"/>
      <c r="S73" s="101">
        <f t="shared" si="102"/>
        <v>0</v>
      </c>
      <c r="T73" s="101"/>
      <c r="U73" s="101"/>
      <c r="V73" s="101">
        <f t="shared" si="103"/>
        <v>0</v>
      </c>
      <c r="W73" s="102"/>
      <c r="X73" s="102"/>
      <c r="Y73" s="269">
        <f t="shared" si="104"/>
        <v>0</v>
      </c>
      <c r="Z73" s="101">
        <f t="shared" si="105"/>
        <v>0</v>
      </c>
      <c r="AA73" s="103">
        <f t="shared" si="117"/>
        <v>0</v>
      </c>
      <c r="AB73" s="101">
        <f t="shared" si="106"/>
        <v>0</v>
      </c>
      <c r="AC73" s="102"/>
      <c r="AD73" s="103">
        <f t="shared" si="107"/>
        <v>0</v>
      </c>
      <c r="AE73" s="102"/>
      <c r="AF73" s="102"/>
      <c r="AG73" s="102"/>
      <c r="AH73" s="102"/>
      <c r="AI73" s="102"/>
      <c r="AJ73" s="102"/>
      <c r="AK73" s="102"/>
      <c r="AL73" s="105">
        <f t="shared" si="108"/>
        <v>0</v>
      </c>
      <c r="AM73" s="106"/>
      <c r="AN73" s="107">
        <f t="shared" si="109"/>
        <v>0</v>
      </c>
      <c r="AO73" s="108">
        <f t="shared" si="110"/>
        <v>0</v>
      </c>
      <c r="AP73" s="108">
        <f t="shared" si="111"/>
        <v>0</v>
      </c>
      <c r="AQ73" s="108">
        <f t="shared" si="112"/>
        <v>0</v>
      </c>
      <c r="AR73" s="108">
        <f t="shared" si="113"/>
        <v>0</v>
      </c>
      <c r="AS73" s="108">
        <f t="array" ref="AS73">_xlfn.IFS(S73=0,AL73,S73&lt;0,AL73/-S73,S73&gt;0,AL73/S73)</f>
        <v>0</v>
      </c>
      <c r="AT73" s="103">
        <f t="shared" si="114"/>
        <v>0</v>
      </c>
      <c r="AU73" s="103">
        <f t="shared" si="115"/>
        <v>0</v>
      </c>
      <c r="AV73" s="109"/>
      <c r="AW73" s="104">
        <f t="shared" si="116"/>
        <v>0</v>
      </c>
    </row>
    <row r="74" spans="1:49" hidden="1" outlineLevel="1">
      <c r="A74" s="98"/>
      <c r="B74" s="99"/>
      <c r="C74" s="99"/>
      <c r="D74" s="133"/>
      <c r="E74" s="102">
        <f t="shared" si="98"/>
        <v>0</v>
      </c>
      <c r="F74" s="101"/>
      <c r="G74" s="101"/>
      <c r="H74" s="101"/>
      <c r="I74" s="101"/>
      <c r="J74" s="101">
        <f t="shared" si="99"/>
        <v>0</v>
      </c>
      <c r="K74" s="98"/>
      <c r="L74" s="98"/>
      <c r="M74" s="98"/>
      <c r="N74" s="98"/>
      <c r="O74" s="101">
        <f t="shared" si="100"/>
        <v>0</v>
      </c>
      <c r="P74" s="101">
        <f t="shared" si="101"/>
        <v>0</v>
      </c>
      <c r="Q74" s="102"/>
      <c r="R74" s="102"/>
      <c r="S74" s="101">
        <f t="shared" si="102"/>
        <v>0</v>
      </c>
      <c r="T74" s="101"/>
      <c r="U74" s="101"/>
      <c r="V74" s="101">
        <f t="shared" si="103"/>
        <v>0</v>
      </c>
      <c r="W74" s="102"/>
      <c r="X74" s="102"/>
      <c r="Y74" s="269">
        <f t="shared" si="104"/>
        <v>0</v>
      </c>
      <c r="Z74" s="101">
        <f t="shared" si="105"/>
        <v>0</v>
      </c>
      <c r="AA74" s="103">
        <f t="shared" si="117"/>
        <v>0</v>
      </c>
      <c r="AB74" s="101">
        <f t="shared" si="106"/>
        <v>0</v>
      </c>
      <c r="AC74" s="102"/>
      <c r="AD74" s="103">
        <f t="shared" si="107"/>
        <v>0</v>
      </c>
      <c r="AE74" s="102"/>
      <c r="AF74" s="102"/>
      <c r="AG74" s="102"/>
      <c r="AH74" s="102"/>
      <c r="AI74" s="102"/>
      <c r="AJ74" s="102"/>
      <c r="AK74" s="102"/>
      <c r="AL74" s="105">
        <f t="shared" si="108"/>
        <v>0</v>
      </c>
      <c r="AM74" s="106"/>
      <c r="AN74" s="107">
        <f t="shared" si="109"/>
        <v>0</v>
      </c>
      <c r="AO74" s="108">
        <f t="shared" si="110"/>
        <v>0</v>
      </c>
      <c r="AP74" s="108">
        <f t="shared" si="111"/>
        <v>0</v>
      </c>
      <c r="AQ74" s="108">
        <f t="shared" si="112"/>
        <v>0</v>
      </c>
      <c r="AR74" s="108">
        <f t="shared" si="113"/>
        <v>0</v>
      </c>
      <c r="AS74" s="108">
        <f t="array" ref="AS74">_xlfn.IFS(S74=0,AL74,S74&lt;0,AL74/-S74,S74&gt;0,AL74/S74)</f>
        <v>0</v>
      </c>
      <c r="AT74" s="103">
        <f t="shared" si="114"/>
        <v>0</v>
      </c>
      <c r="AU74" s="103">
        <f t="shared" si="115"/>
        <v>0</v>
      </c>
      <c r="AV74" s="109"/>
      <c r="AW74" s="104">
        <f t="shared" si="116"/>
        <v>0</v>
      </c>
    </row>
    <row r="75" spans="1:49" hidden="1" outlineLevel="1">
      <c r="A75" s="98"/>
      <c r="B75" s="99"/>
      <c r="C75" s="99"/>
      <c r="D75" s="100"/>
      <c r="E75" s="101">
        <f t="shared" si="98"/>
        <v>0</v>
      </c>
      <c r="F75" s="101"/>
      <c r="G75" s="101"/>
      <c r="H75" s="101"/>
      <c r="I75" s="101"/>
      <c r="J75" s="101">
        <f t="shared" si="99"/>
        <v>0</v>
      </c>
      <c r="K75" s="98"/>
      <c r="L75" s="98"/>
      <c r="M75" s="98"/>
      <c r="N75" s="98"/>
      <c r="O75" s="101">
        <f t="shared" si="100"/>
        <v>0</v>
      </c>
      <c r="P75" s="101">
        <f t="shared" si="101"/>
        <v>0</v>
      </c>
      <c r="Q75" s="102"/>
      <c r="R75" s="102"/>
      <c r="S75" s="101">
        <f t="shared" si="102"/>
        <v>0</v>
      </c>
      <c r="T75" s="101"/>
      <c r="U75" s="101"/>
      <c r="V75" s="101">
        <f t="shared" si="103"/>
        <v>0</v>
      </c>
      <c r="W75" s="102"/>
      <c r="X75" s="102"/>
      <c r="Y75" s="269">
        <f t="shared" si="104"/>
        <v>0</v>
      </c>
      <c r="Z75" s="101">
        <f t="shared" si="105"/>
        <v>0</v>
      </c>
      <c r="AA75" s="103">
        <f t="shared" si="117"/>
        <v>0</v>
      </c>
      <c r="AB75" s="101">
        <f t="shared" si="106"/>
        <v>0</v>
      </c>
      <c r="AC75" s="102"/>
      <c r="AD75" s="103">
        <f t="shared" si="107"/>
        <v>0</v>
      </c>
      <c r="AE75" s="102"/>
      <c r="AF75" s="102"/>
      <c r="AG75" s="102"/>
      <c r="AH75" s="102"/>
      <c r="AI75" s="102"/>
      <c r="AJ75" s="102"/>
      <c r="AK75" s="102"/>
      <c r="AL75" s="105">
        <f t="shared" si="108"/>
        <v>0</v>
      </c>
      <c r="AM75" s="106"/>
      <c r="AN75" s="107">
        <f t="shared" si="109"/>
        <v>0</v>
      </c>
      <c r="AO75" s="108">
        <f t="shared" si="110"/>
        <v>0</v>
      </c>
      <c r="AP75" s="108">
        <f t="shared" si="111"/>
        <v>0</v>
      </c>
      <c r="AQ75" s="108">
        <f t="shared" si="112"/>
        <v>0</v>
      </c>
      <c r="AR75" s="108">
        <f t="shared" si="113"/>
        <v>0</v>
      </c>
      <c r="AS75" s="108">
        <f t="array" ref="AS75">_xlfn.IFS(S75=0,AL75,S75&lt;0,AL75/-S75,S75&gt;0,AL75/S75)</f>
        <v>0</v>
      </c>
      <c r="AT75" s="103">
        <f t="shared" si="114"/>
        <v>0</v>
      </c>
      <c r="AU75" s="103">
        <f t="shared" si="115"/>
        <v>0</v>
      </c>
      <c r="AV75" s="109"/>
      <c r="AW75" s="104">
        <f t="shared" si="116"/>
        <v>0</v>
      </c>
    </row>
    <row r="76" spans="1:49" hidden="1" outlineLevel="1">
      <c r="A76" s="98"/>
      <c r="B76" s="99"/>
      <c r="C76" s="99"/>
      <c r="D76" s="100"/>
      <c r="E76" s="101">
        <f t="shared" si="98"/>
        <v>0</v>
      </c>
      <c r="F76" s="101"/>
      <c r="G76" s="101"/>
      <c r="H76" s="101"/>
      <c r="I76" s="101"/>
      <c r="J76" s="101">
        <f t="shared" si="99"/>
        <v>0</v>
      </c>
      <c r="K76" s="98"/>
      <c r="L76" s="98"/>
      <c r="M76" s="98"/>
      <c r="N76" s="98"/>
      <c r="O76" s="101">
        <f t="shared" si="100"/>
        <v>0</v>
      </c>
      <c r="P76" s="101">
        <f t="shared" si="101"/>
        <v>0</v>
      </c>
      <c r="Q76" s="102"/>
      <c r="R76" s="102"/>
      <c r="S76" s="101">
        <f t="shared" si="102"/>
        <v>0</v>
      </c>
      <c r="T76" s="101"/>
      <c r="U76" s="101"/>
      <c r="V76" s="101">
        <f t="shared" si="103"/>
        <v>0</v>
      </c>
      <c r="W76" s="102"/>
      <c r="X76" s="102"/>
      <c r="Y76" s="269">
        <f t="shared" si="104"/>
        <v>0</v>
      </c>
      <c r="Z76" s="101">
        <f t="shared" si="105"/>
        <v>0</v>
      </c>
      <c r="AA76" s="103">
        <f t="shared" si="117"/>
        <v>0</v>
      </c>
      <c r="AB76" s="101">
        <f t="shared" si="106"/>
        <v>0</v>
      </c>
      <c r="AC76" s="102"/>
      <c r="AD76" s="103">
        <f t="shared" si="107"/>
        <v>0</v>
      </c>
      <c r="AE76" s="102"/>
      <c r="AF76" s="102"/>
      <c r="AG76" s="102"/>
      <c r="AH76" s="102"/>
      <c r="AI76" s="102"/>
      <c r="AJ76" s="102"/>
      <c r="AK76" s="102"/>
      <c r="AL76" s="105">
        <f t="shared" si="108"/>
        <v>0</v>
      </c>
      <c r="AM76" s="106"/>
      <c r="AN76" s="107">
        <f t="shared" si="109"/>
        <v>0</v>
      </c>
      <c r="AO76" s="108">
        <f t="shared" si="110"/>
        <v>0</v>
      </c>
      <c r="AP76" s="108">
        <f t="shared" si="111"/>
        <v>0</v>
      </c>
      <c r="AQ76" s="108">
        <f t="shared" si="112"/>
        <v>0</v>
      </c>
      <c r="AR76" s="108">
        <f t="shared" si="113"/>
        <v>0</v>
      </c>
      <c r="AS76" s="108">
        <f t="array" ref="AS76">_xlfn.IFS(S76=0,AL76,S76&lt;0,AL76/-S76,S76&gt;0,AL76/S76)</f>
        <v>0</v>
      </c>
      <c r="AT76" s="103">
        <f t="shared" si="114"/>
        <v>0</v>
      </c>
      <c r="AU76" s="103">
        <f t="shared" si="115"/>
        <v>0</v>
      </c>
      <c r="AV76" s="109"/>
      <c r="AW76" s="104">
        <f t="shared" si="116"/>
        <v>0</v>
      </c>
    </row>
    <row r="77" spans="1:49" hidden="1" outlineLevel="1">
      <c r="A77" s="98"/>
      <c r="B77" s="99"/>
      <c r="C77" s="99"/>
      <c r="D77" s="100"/>
      <c r="E77" s="101">
        <f t="shared" si="98"/>
        <v>0</v>
      </c>
      <c r="F77" s="101"/>
      <c r="G77" s="101"/>
      <c r="H77" s="101"/>
      <c r="I77" s="101"/>
      <c r="J77" s="101">
        <f t="shared" si="99"/>
        <v>0</v>
      </c>
      <c r="K77" s="98"/>
      <c r="L77" s="98"/>
      <c r="M77" s="98"/>
      <c r="N77" s="98"/>
      <c r="O77" s="101">
        <f t="shared" si="100"/>
        <v>0</v>
      </c>
      <c r="P77" s="101">
        <f t="shared" si="101"/>
        <v>0</v>
      </c>
      <c r="Q77" s="102"/>
      <c r="R77" s="102"/>
      <c r="S77" s="101">
        <f t="shared" si="102"/>
        <v>0</v>
      </c>
      <c r="T77" s="101"/>
      <c r="U77" s="101"/>
      <c r="V77" s="101">
        <f t="shared" si="103"/>
        <v>0</v>
      </c>
      <c r="W77" s="102"/>
      <c r="X77" s="102"/>
      <c r="Y77" s="269">
        <f t="shared" si="104"/>
        <v>0</v>
      </c>
      <c r="Z77" s="101">
        <f t="shared" si="105"/>
        <v>0</v>
      </c>
      <c r="AA77" s="103">
        <f t="shared" si="117"/>
        <v>0</v>
      </c>
      <c r="AB77" s="101">
        <f t="shared" si="106"/>
        <v>0</v>
      </c>
      <c r="AC77" s="102"/>
      <c r="AD77" s="103">
        <f t="shared" si="107"/>
        <v>0</v>
      </c>
      <c r="AE77" s="102"/>
      <c r="AF77" s="102"/>
      <c r="AG77" s="102"/>
      <c r="AH77" s="102"/>
      <c r="AI77" s="102"/>
      <c r="AJ77" s="102"/>
      <c r="AK77" s="102"/>
      <c r="AL77" s="105">
        <f t="shared" si="108"/>
        <v>0</v>
      </c>
      <c r="AM77" s="106"/>
      <c r="AN77" s="107">
        <f t="shared" si="109"/>
        <v>0</v>
      </c>
      <c r="AO77" s="108">
        <f t="shared" si="110"/>
        <v>0</v>
      </c>
      <c r="AP77" s="108">
        <f t="shared" si="111"/>
        <v>0</v>
      </c>
      <c r="AQ77" s="108">
        <f t="shared" si="112"/>
        <v>0</v>
      </c>
      <c r="AR77" s="108">
        <f t="shared" si="113"/>
        <v>0</v>
      </c>
      <c r="AS77" s="108">
        <f t="array" ref="AS77">_xlfn.IFS(S77=0,AL77,S77&lt;0,AL77/-S77,S77&gt;0,AL77/S77)</f>
        <v>0</v>
      </c>
      <c r="AT77" s="103">
        <f t="shared" si="114"/>
        <v>0</v>
      </c>
      <c r="AU77" s="103">
        <f t="shared" si="115"/>
        <v>0</v>
      </c>
      <c r="AV77" s="109"/>
      <c r="AW77" s="104">
        <f t="shared" si="116"/>
        <v>0</v>
      </c>
    </row>
    <row r="78" spans="1:49" hidden="1" outlineLevel="1">
      <c r="A78" s="98"/>
      <c r="B78" s="99"/>
      <c r="C78" s="99"/>
      <c r="D78" s="100"/>
      <c r="E78" s="101">
        <f t="shared" si="98"/>
        <v>0</v>
      </c>
      <c r="F78" s="101"/>
      <c r="G78" s="101"/>
      <c r="H78" s="101"/>
      <c r="I78" s="101"/>
      <c r="J78" s="101">
        <f t="shared" si="99"/>
        <v>0</v>
      </c>
      <c r="K78" s="98"/>
      <c r="L78" s="98"/>
      <c r="M78" s="98"/>
      <c r="N78" s="98"/>
      <c r="O78" s="101">
        <f t="shared" si="100"/>
        <v>0</v>
      </c>
      <c r="P78" s="101">
        <f t="shared" si="101"/>
        <v>0</v>
      </c>
      <c r="Q78" s="102"/>
      <c r="R78" s="102"/>
      <c r="S78" s="101">
        <f t="shared" si="102"/>
        <v>0</v>
      </c>
      <c r="T78" s="101"/>
      <c r="U78" s="101"/>
      <c r="V78" s="101">
        <f t="shared" si="103"/>
        <v>0</v>
      </c>
      <c r="W78" s="102"/>
      <c r="X78" s="102"/>
      <c r="Y78" s="269">
        <f t="shared" si="104"/>
        <v>0</v>
      </c>
      <c r="Z78" s="101">
        <f t="shared" si="105"/>
        <v>0</v>
      </c>
      <c r="AA78" s="103">
        <f t="shared" si="117"/>
        <v>0</v>
      </c>
      <c r="AB78" s="101">
        <f t="shared" si="106"/>
        <v>0</v>
      </c>
      <c r="AC78" s="102"/>
      <c r="AD78" s="103">
        <f t="shared" si="107"/>
        <v>0</v>
      </c>
      <c r="AE78" s="102"/>
      <c r="AF78" s="102"/>
      <c r="AG78" s="102"/>
      <c r="AH78" s="102"/>
      <c r="AI78" s="102"/>
      <c r="AJ78" s="102"/>
      <c r="AK78" s="102"/>
      <c r="AL78" s="105">
        <f t="shared" si="108"/>
        <v>0</v>
      </c>
      <c r="AM78" s="106"/>
      <c r="AN78" s="107">
        <f t="shared" si="109"/>
        <v>0</v>
      </c>
      <c r="AO78" s="108">
        <f t="shared" si="110"/>
        <v>0</v>
      </c>
      <c r="AP78" s="108">
        <f t="shared" si="111"/>
        <v>0</v>
      </c>
      <c r="AQ78" s="108">
        <f t="shared" si="112"/>
        <v>0</v>
      </c>
      <c r="AR78" s="108">
        <f t="shared" si="113"/>
        <v>0</v>
      </c>
      <c r="AS78" s="108">
        <f t="array" ref="AS78">_xlfn.IFS(S78=0,AL78,S78&lt;0,AL78/-S78,S78&gt;0,AL78/S78)</f>
        <v>0</v>
      </c>
      <c r="AT78" s="103">
        <f t="shared" si="114"/>
        <v>0</v>
      </c>
      <c r="AU78" s="103">
        <f t="shared" si="115"/>
        <v>0</v>
      </c>
      <c r="AV78" s="109"/>
      <c r="AW78" s="104">
        <f t="shared" si="116"/>
        <v>0</v>
      </c>
    </row>
    <row r="79" spans="1:49" hidden="1" outlineLevel="1">
      <c r="A79" s="98"/>
      <c r="B79" s="99"/>
      <c r="C79" s="99"/>
      <c r="D79" s="100"/>
      <c r="E79" s="101">
        <f t="shared" ref="E79:E98" si="118">SUM(F79:H79)</f>
        <v>0</v>
      </c>
      <c r="F79" s="101"/>
      <c r="G79" s="101"/>
      <c r="H79" s="101"/>
      <c r="I79" s="101"/>
      <c r="J79" s="101">
        <f t="shared" si="99"/>
        <v>0</v>
      </c>
      <c r="K79" s="98"/>
      <c r="L79" s="98"/>
      <c r="M79" s="98"/>
      <c r="N79" s="98"/>
      <c r="O79" s="101">
        <f t="shared" si="100"/>
        <v>0</v>
      </c>
      <c r="P79" s="101">
        <f t="shared" si="101"/>
        <v>0</v>
      </c>
      <c r="Q79" s="102"/>
      <c r="R79" s="102"/>
      <c r="S79" s="101">
        <f t="shared" si="102"/>
        <v>0</v>
      </c>
      <c r="T79" s="101"/>
      <c r="U79" s="101"/>
      <c r="V79" s="101">
        <f t="shared" si="103"/>
        <v>0</v>
      </c>
      <c r="W79" s="102"/>
      <c r="X79" s="102"/>
      <c r="Y79" s="269">
        <f t="shared" si="104"/>
        <v>0</v>
      </c>
      <c r="Z79" s="101">
        <f t="shared" si="105"/>
        <v>0</v>
      </c>
      <c r="AA79" s="103">
        <f t="shared" si="117"/>
        <v>0</v>
      </c>
      <c r="AB79" s="101">
        <f t="shared" si="106"/>
        <v>0</v>
      </c>
      <c r="AC79" s="102"/>
      <c r="AD79" s="103">
        <f t="shared" si="107"/>
        <v>0</v>
      </c>
      <c r="AE79" s="102"/>
      <c r="AF79" s="102"/>
      <c r="AG79" s="102"/>
      <c r="AH79" s="102"/>
      <c r="AI79" s="102"/>
      <c r="AJ79" s="102"/>
      <c r="AK79" s="102"/>
      <c r="AL79" s="105">
        <f t="shared" si="108"/>
        <v>0</v>
      </c>
      <c r="AM79" s="106"/>
      <c r="AN79" s="107">
        <f t="shared" si="109"/>
        <v>0</v>
      </c>
      <c r="AO79" s="108">
        <f t="shared" si="110"/>
        <v>0</v>
      </c>
      <c r="AP79" s="108">
        <f t="shared" si="111"/>
        <v>0</v>
      </c>
      <c r="AQ79" s="108">
        <f t="shared" si="112"/>
        <v>0</v>
      </c>
      <c r="AR79" s="108">
        <f t="shared" si="113"/>
        <v>0</v>
      </c>
      <c r="AS79" s="108">
        <f t="array" ref="AS79">_xlfn.IFS(S79=0,AL79,S79&lt;0,AL79/-S79,S79&gt;0,AL79/S79)</f>
        <v>0</v>
      </c>
      <c r="AT79" s="103">
        <f t="shared" si="114"/>
        <v>0</v>
      </c>
      <c r="AU79" s="103">
        <f t="shared" si="115"/>
        <v>0</v>
      </c>
      <c r="AV79" s="109"/>
      <c r="AW79" s="104">
        <f t="shared" si="116"/>
        <v>0</v>
      </c>
    </row>
    <row r="80" spans="1:49" hidden="1" outlineLevel="1">
      <c r="A80" s="98"/>
      <c r="B80" s="99"/>
      <c r="C80" s="99"/>
      <c r="D80" s="100"/>
      <c r="E80" s="101">
        <f t="shared" si="118"/>
        <v>0</v>
      </c>
      <c r="F80" s="101"/>
      <c r="G80" s="101"/>
      <c r="H80" s="101"/>
      <c r="I80" s="101"/>
      <c r="J80" s="101">
        <f t="shared" si="99"/>
        <v>0</v>
      </c>
      <c r="K80" s="98"/>
      <c r="L80" s="98"/>
      <c r="M80" s="98"/>
      <c r="N80" s="98"/>
      <c r="O80" s="101">
        <f t="shared" si="100"/>
        <v>0</v>
      </c>
      <c r="P80" s="101">
        <f t="shared" si="101"/>
        <v>0</v>
      </c>
      <c r="Q80" s="102"/>
      <c r="R80" s="102"/>
      <c r="S80" s="101">
        <f t="shared" si="102"/>
        <v>0</v>
      </c>
      <c r="T80" s="101"/>
      <c r="U80" s="101"/>
      <c r="V80" s="101">
        <f t="shared" si="103"/>
        <v>0</v>
      </c>
      <c r="W80" s="102"/>
      <c r="X80" s="102"/>
      <c r="Y80" s="269">
        <f t="shared" si="104"/>
        <v>0</v>
      </c>
      <c r="Z80" s="101">
        <f t="shared" si="105"/>
        <v>0</v>
      </c>
      <c r="AA80" s="103">
        <f t="shared" si="117"/>
        <v>0</v>
      </c>
      <c r="AB80" s="101">
        <f t="shared" si="106"/>
        <v>0</v>
      </c>
      <c r="AC80" s="102"/>
      <c r="AD80" s="103">
        <f t="shared" si="107"/>
        <v>0</v>
      </c>
      <c r="AE80" s="102"/>
      <c r="AF80" s="102"/>
      <c r="AG80" s="102"/>
      <c r="AH80" s="102"/>
      <c r="AI80" s="102"/>
      <c r="AJ80" s="102"/>
      <c r="AK80" s="102"/>
      <c r="AL80" s="105">
        <f t="shared" si="108"/>
        <v>0</v>
      </c>
      <c r="AM80" s="106"/>
      <c r="AN80" s="107">
        <f t="shared" si="109"/>
        <v>0</v>
      </c>
      <c r="AO80" s="108">
        <f t="shared" si="110"/>
        <v>0</v>
      </c>
      <c r="AP80" s="108">
        <f t="shared" si="111"/>
        <v>0</v>
      </c>
      <c r="AQ80" s="108">
        <f t="shared" si="112"/>
        <v>0</v>
      </c>
      <c r="AR80" s="108">
        <f t="shared" si="113"/>
        <v>0</v>
      </c>
      <c r="AS80" s="108">
        <f t="array" ref="AS80">_xlfn.IFS(S80=0,AL80,S80&lt;0,AL80/-S80,S80&gt;0,AL80/S80)</f>
        <v>0</v>
      </c>
      <c r="AT80" s="103">
        <f t="shared" si="114"/>
        <v>0</v>
      </c>
      <c r="AU80" s="103">
        <f t="shared" si="115"/>
        <v>0</v>
      </c>
      <c r="AV80" s="109"/>
      <c r="AW80" s="104">
        <f t="shared" si="116"/>
        <v>0</v>
      </c>
    </row>
    <row r="81" spans="1:49" hidden="1" outlineLevel="1">
      <c r="A81" s="98"/>
      <c r="B81" s="99"/>
      <c r="C81" s="99"/>
      <c r="D81" s="100"/>
      <c r="E81" s="101">
        <f t="shared" si="118"/>
        <v>0</v>
      </c>
      <c r="F81" s="101"/>
      <c r="G81" s="101"/>
      <c r="H81" s="101"/>
      <c r="I81" s="101"/>
      <c r="J81" s="101">
        <f t="shared" si="99"/>
        <v>0</v>
      </c>
      <c r="K81" s="98"/>
      <c r="L81" s="98"/>
      <c r="M81" s="98"/>
      <c r="N81" s="98"/>
      <c r="O81" s="101">
        <f t="shared" si="100"/>
        <v>0</v>
      </c>
      <c r="P81" s="101">
        <f t="shared" si="101"/>
        <v>0</v>
      </c>
      <c r="Q81" s="102"/>
      <c r="R81" s="102"/>
      <c r="S81" s="101">
        <f t="shared" si="102"/>
        <v>0</v>
      </c>
      <c r="T81" s="101"/>
      <c r="U81" s="101"/>
      <c r="V81" s="101">
        <f t="shared" si="103"/>
        <v>0</v>
      </c>
      <c r="W81" s="102"/>
      <c r="X81" s="102"/>
      <c r="Y81" s="269">
        <f t="shared" si="104"/>
        <v>0</v>
      </c>
      <c r="Z81" s="101">
        <f t="shared" si="105"/>
        <v>0</v>
      </c>
      <c r="AA81" s="103">
        <f t="shared" si="117"/>
        <v>0</v>
      </c>
      <c r="AB81" s="101">
        <f t="shared" si="106"/>
        <v>0</v>
      </c>
      <c r="AC81" s="102"/>
      <c r="AD81" s="103">
        <f t="shared" si="107"/>
        <v>0</v>
      </c>
      <c r="AE81" s="102"/>
      <c r="AF81" s="102"/>
      <c r="AG81" s="102"/>
      <c r="AH81" s="102"/>
      <c r="AI81" s="102"/>
      <c r="AJ81" s="102"/>
      <c r="AK81" s="102"/>
      <c r="AL81" s="105">
        <f t="shared" si="108"/>
        <v>0</v>
      </c>
      <c r="AM81" s="106"/>
      <c r="AN81" s="107">
        <f t="shared" si="109"/>
        <v>0</v>
      </c>
      <c r="AO81" s="108">
        <f t="shared" si="110"/>
        <v>0</v>
      </c>
      <c r="AP81" s="108">
        <f t="shared" si="111"/>
        <v>0</v>
      </c>
      <c r="AQ81" s="108">
        <f t="shared" si="112"/>
        <v>0</v>
      </c>
      <c r="AR81" s="108">
        <f t="shared" si="113"/>
        <v>0</v>
      </c>
      <c r="AS81" s="108">
        <f t="array" ref="AS81">_xlfn.IFS(S81=0,AL81,S81&lt;0,AL81/-S81,S81&gt;0,AL81/S81)</f>
        <v>0</v>
      </c>
      <c r="AT81" s="103">
        <f t="shared" si="114"/>
        <v>0</v>
      </c>
      <c r="AU81" s="103">
        <f t="shared" si="115"/>
        <v>0</v>
      </c>
      <c r="AV81" s="109"/>
      <c r="AW81" s="104">
        <f t="shared" si="116"/>
        <v>0</v>
      </c>
    </row>
    <row r="82" spans="1:49" hidden="1" outlineLevel="1">
      <c r="A82" s="98"/>
      <c r="B82" s="99"/>
      <c r="C82" s="99"/>
      <c r="D82" s="100"/>
      <c r="E82" s="101">
        <f t="shared" si="118"/>
        <v>0</v>
      </c>
      <c r="F82" s="101"/>
      <c r="G82" s="101"/>
      <c r="H82" s="101"/>
      <c r="I82" s="101"/>
      <c r="J82" s="101">
        <f t="shared" si="99"/>
        <v>0</v>
      </c>
      <c r="K82" s="98"/>
      <c r="L82" s="98"/>
      <c r="M82" s="98"/>
      <c r="N82" s="98"/>
      <c r="O82" s="101">
        <f t="shared" si="100"/>
        <v>0</v>
      </c>
      <c r="P82" s="101">
        <f t="shared" si="101"/>
        <v>0</v>
      </c>
      <c r="Q82" s="102"/>
      <c r="R82" s="102"/>
      <c r="S82" s="101">
        <f t="shared" si="102"/>
        <v>0</v>
      </c>
      <c r="T82" s="101"/>
      <c r="U82" s="101"/>
      <c r="V82" s="101">
        <f t="shared" si="103"/>
        <v>0</v>
      </c>
      <c r="W82" s="102"/>
      <c r="X82" s="102"/>
      <c r="Y82" s="269">
        <f t="shared" si="104"/>
        <v>0</v>
      </c>
      <c r="Z82" s="101">
        <f t="shared" si="105"/>
        <v>0</v>
      </c>
      <c r="AA82" s="103">
        <f t="shared" si="117"/>
        <v>0</v>
      </c>
      <c r="AB82" s="101">
        <f t="shared" si="106"/>
        <v>0</v>
      </c>
      <c r="AC82" s="102"/>
      <c r="AD82" s="103">
        <f t="shared" si="107"/>
        <v>0</v>
      </c>
      <c r="AE82" s="102"/>
      <c r="AF82" s="102"/>
      <c r="AG82" s="102"/>
      <c r="AH82" s="102"/>
      <c r="AI82" s="102"/>
      <c r="AJ82" s="102"/>
      <c r="AK82" s="102"/>
      <c r="AL82" s="105">
        <f t="shared" si="108"/>
        <v>0</v>
      </c>
      <c r="AM82" s="106"/>
      <c r="AN82" s="107">
        <f t="shared" si="109"/>
        <v>0</v>
      </c>
      <c r="AO82" s="108">
        <f t="shared" si="110"/>
        <v>0</v>
      </c>
      <c r="AP82" s="108">
        <f t="shared" si="111"/>
        <v>0</v>
      </c>
      <c r="AQ82" s="108">
        <f t="shared" si="112"/>
        <v>0</v>
      </c>
      <c r="AR82" s="108">
        <f t="shared" si="113"/>
        <v>0</v>
      </c>
      <c r="AS82" s="108">
        <f t="array" ref="AS82">_xlfn.IFS(S82=0,AL82,S82&lt;0,AL82/-S82,S82&gt;0,AL82/S82)</f>
        <v>0</v>
      </c>
      <c r="AT82" s="103">
        <f t="shared" si="114"/>
        <v>0</v>
      </c>
      <c r="AU82" s="103">
        <f t="shared" si="115"/>
        <v>0</v>
      </c>
      <c r="AV82" s="109"/>
      <c r="AW82" s="104">
        <f t="shared" si="116"/>
        <v>0</v>
      </c>
    </row>
    <row r="83" spans="1:49" hidden="1" outlineLevel="1">
      <c r="A83" s="98"/>
      <c r="B83" s="99"/>
      <c r="C83" s="99"/>
      <c r="D83" s="100"/>
      <c r="E83" s="101">
        <f t="shared" si="118"/>
        <v>0</v>
      </c>
      <c r="F83" s="101"/>
      <c r="G83" s="101"/>
      <c r="H83" s="101"/>
      <c r="I83" s="101"/>
      <c r="J83" s="101">
        <f t="shared" si="99"/>
        <v>0</v>
      </c>
      <c r="K83" s="98"/>
      <c r="L83" s="98"/>
      <c r="M83" s="98"/>
      <c r="N83" s="98"/>
      <c r="O83" s="101">
        <f t="shared" si="100"/>
        <v>0</v>
      </c>
      <c r="P83" s="101">
        <f t="shared" si="101"/>
        <v>0</v>
      </c>
      <c r="Q83" s="102"/>
      <c r="R83" s="102"/>
      <c r="S83" s="101">
        <f t="shared" si="102"/>
        <v>0</v>
      </c>
      <c r="T83" s="101"/>
      <c r="U83" s="101"/>
      <c r="V83" s="101">
        <f t="shared" si="103"/>
        <v>0</v>
      </c>
      <c r="W83" s="102"/>
      <c r="X83" s="102"/>
      <c r="Y83" s="269">
        <f t="shared" si="104"/>
        <v>0</v>
      </c>
      <c r="Z83" s="101">
        <f t="shared" si="105"/>
        <v>0</v>
      </c>
      <c r="AA83" s="103">
        <f t="shared" si="117"/>
        <v>0</v>
      </c>
      <c r="AB83" s="101">
        <f t="shared" si="106"/>
        <v>0</v>
      </c>
      <c r="AC83" s="102"/>
      <c r="AD83" s="103">
        <f t="shared" si="107"/>
        <v>0</v>
      </c>
      <c r="AE83" s="102"/>
      <c r="AF83" s="102"/>
      <c r="AG83" s="102"/>
      <c r="AH83" s="102"/>
      <c r="AI83" s="102"/>
      <c r="AJ83" s="102"/>
      <c r="AK83" s="102"/>
      <c r="AL83" s="105">
        <f t="shared" si="108"/>
        <v>0</v>
      </c>
      <c r="AM83" s="106"/>
      <c r="AN83" s="107">
        <f t="shared" si="109"/>
        <v>0</v>
      </c>
      <c r="AO83" s="108">
        <f t="shared" si="110"/>
        <v>0</v>
      </c>
      <c r="AP83" s="108">
        <f t="shared" si="111"/>
        <v>0</v>
      </c>
      <c r="AQ83" s="108">
        <f t="shared" si="112"/>
        <v>0</v>
      </c>
      <c r="AR83" s="108">
        <f t="shared" si="113"/>
        <v>0</v>
      </c>
      <c r="AS83" s="108">
        <f t="array" ref="AS83">_xlfn.IFS(S83=0,AL83,S83&lt;0,AL83/-S83,S83&gt;0,AL83/S83)</f>
        <v>0</v>
      </c>
      <c r="AT83" s="103">
        <f t="shared" si="114"/>
        <v>0</v>
      </c>
      <c r="AU83" s="103">
        <f t="shared" si="115"/>
        <v>0</v>
      </c>
      <c r="AV83" s="109"/>
      <c r="AW83" s="104">
        <f t="shared" si="116"/>
        <v>0</v>
      </c>
    </row>
    <row r="84" spans="1:49" hidden="1" outlineLevel="1">
      <c r="A84" s="98"/>
      <c r="B84" s="99"/>
      <c r="C84" s="99"/>
      <c r="D84" s="100"/>
      <c r="E84" s="101">
        <f t="shared" si="118"/>
        <v>0</v>
      </c>
      <c r="F84" s="101"/>
      <c r="G84" s="101"/>
      <c r="H84" s="101"/>
      <c r="I84" s="101"/>
      <c r="J84" s="101">
        <f t="shared" si="99"/>
        <v>0</v>
      </c>
      <c r="K84" s="98"/>
      <c r="L84" s="98"/>
      <c r="M84" s="98"/>
      <c r="N84" s="98"/>
      <c r="O84" s="101">
        <f t="shared" si="100"/>
        <v>0</v>
      </c>
      <c r="P84" s="101">
        <f t="shared" si="101"/>
        <v>0</v>
      </c>
      <c r="Q84" s="102"/>
      <c r="R84" s="102"/>
      <c r="S84" s="101">
        <f t="shared" si="102"/>
        <v>0</v>
      </c>
      <c r="T84" s="101"/>
      <c r="U84" s="101"/>
      <c r="V84" s="101">
        <f t="shared" si="103"/>
        <v>0</v>
      </c>
      <c r="W84" s="102"/>
      <c r="X84" s="102"/>
      <c r="Y84" s="269">
        <f t="shared" si="104"/>
        <v>0</v>
      </c>
      <c r="Z84" s="101">
        <f t="shared" si="105"/>
        <v>0</v>
      </c>
      <c r="AA84" s="103">
        <f t="shared" si="117"/>
        <v>0</v>
      </c>
      <c r="AB84" s="101">
        <f t="shared" si="106"/>
        <v>0</v>
      </c>
      <c r="AC84" s="102"/>
      <c r="AD84" s="103">
        <f t="shared" si="107"/>
        <v>0</v>
      </c>
      <c r="AE84" s="102"/>
      <c r="AF84" s="102"/>
      <c r="AG84" s="102"/>
      <c r="AH84" s="102"/>
      <c r="AI84" s="102"/>
      <c r="AJ84" s="102"/>
      <c r="AK84" s="102"/>
      <c r="AL84" s="105">
        <f t="shared" si="108"/>
        <v>0</v>
      </c>
      <c r="AM84" s="106"/>
      <c r="AN84" s="107">
        <f t="shared" si="109"/>
        <v>0</v>
      </c>
      <c r="AO84" s="108">
        <f t="shared" si="110"/>
        <v>0</v>
      </c>
      <c r="AP84" s="108">
        <f t="shared" si="111"/>
        <v>0</v>
      </c>
      <c r="AQ84" s="108">
        <f t="shared" si="112"/>
        <v>0</v>
      </c>
      <c r="AR84" s="108">
        <f t="shared" si="113"/>
        <v>0</v>
      </c>
      <c r="AS84" s="108">
        <f t="array" ref="AS84">_xlfn.IFS(S84=0,AL84,S84&lt;0,AL84/-S84,S84&gt;0,AL84/S84)</f>
        <v>0</v>
      </c>
      <c r="AT84" s="103">
        <f t="shared" si="114"/>
        <v>0</v>
      </c>
      <c r="AU84" s="103">
        <f t="shared" si="115"/>
        <v>0</v>
      </c>
      <c r="AV84" s="109"/>
      <c r="AW84" s="104">
        <f t="shared" si="116"/>
        <v>0</v>
      </c>
    </row>
    <row r="85" spans="1:49" hidden="1" outlineLevel="1">
      <c r="A85" s="98"/>
      <c r="B85" s="99"/>
      <c r="C85" s="99"/>
      <c r="D85" s="100"/>
      <c r="E85" s="101">
        <f t="shared" si="118"/>
        <v>0</v>
      </c>
      <c r="F85" s="101"/>
      <c r="G85" s="101"/>
      <c r="H85" s="101"/>
      <c r="I85" s="101"/>
      <c r="J85" s="101">
        <f t="shared" si="99"/>
        <v>0</v>
      </c>
      <c r="K85" s="98"/>
      <c r="L85" s="98"/>
      <c r="M85" s="98"/>
      <c r="N85" s="98"/>
      <c r="O85" s="101">
        <f t="shared" si="100"/>
        <v>0</v>
      </c>
      <c r="P85" s="101">
        <f t="shared" si="101"/>
        <v>0</v>
      </c>
      <c r="Q85" s="102"/>
      <c r="R85" s="102"/>
      <c r="S85" s="101">
        <f t="shared" si="102"/>
        <v>0</v>
      </c>
      <c r="T85" s="101"/>
      <c r="U85" s="101"/>
      <c r="V85" s="101">
        <f t="shared" si="103"/>
        <v>0</v>
      </c>
      <c r="W85" s="102"/>
      <c r="X85" s="102"/>
      <c r="Y85" s="269">
        <f t="shared" si="104"/>
        <v>0</v>
      </c>
      <c r="Z85" s="101">
        <f t="shared" si="105"/>
        <v>0</v>
      </c>
      <c r="AA85" s="103">
        <f t="shared" si="117"/>
        <v>0</v>
      </c>
      <c r="AB85" s="101">
        <f t="shared" si="106"/>
        <v>0</v>
      </c>
      <c r="AC85" s="102"/>
      <c r="AD85" s="103">
        <f t="shared" si="107"/>
        <v>0</v>
      </c>
      <c r="AE85" s="102"/>
      <c r="AF85" s="102"/>
      <c r="AG85" s="102"/>
      <c r="AH85" s="102"/>
      <c r="AI85" s="102"/>
      <c r="AJ85" s="102"/>
      <c r="AK85" s="102"/>
      <c r="AL85" s="105">
        <f t="shared" si="108"/>
        <v>0</v>
      </c>
      <c r="AM85" s="106"/>
      <c r="AN85" s="107">
        <f t="shared" si="109"/>
        <v>0</v>
      </c>
      <c r="AO85" s="108">
        <f t="shared" si="110"/>
        <v>0</v>
      </c>
      <c r="AP85" s="108">
        <f t="shared" si="111"/>
        <v>0</v>
      </c>
      <c r="AQ85" s="108">
        <f t="shared" si="112"/>
        <v>0</v>
      </c>
      <c r="AR85" s="108">
        <f t="shared" si="113"/>
        <v>0</v>
      </c>
      <c r="AS85" s="108">
        <f t="array" ref="AS85">_xlfn.IFS(S85=0,AL85,S85&lt;0,AL85/-S85,S85&gt;0,AL85/S85)</f>
        <v>0</v>
      </c>
      <c r="AT85" s="103">
        <f t="shared" si="114"/>
        <v>0</v>
      </c>
      <c r="AU85" s="103">
        <f t="shared" si="115"/>
        <v>0</v>
      </c>
      <c r="AV85" s="109"/>
      <c r="AW85" s="104">
        <f t="shared" si="116"/>
        <v>0</v>
      </c>
    </row>
    <row r="86" spans="1:49" hidden="1" outlineLevel="1">
      <c r="A86" s="98"/>
      <c r="B86" s="99"/>
      <c r="C86" s="99"/>
      <c r="D86" s="100"/>
      <c r="E86" s="101">
        <f t="shared" si="118"/>
        <v>0</v>
      </c>
      <c r="F86" s="101"/>
      <c r="G86" s="101"/>
      <c r="H86" s="101"/>
      <c r="I86" s="101"/>
      <c r="J86" s="101">
        <f t="shared" si="99"/>
        <v>0</v>
      </c>
      <c r="K86" s="98"/>
      <c r="L86" s="98"/>
      <c r="M86" s="98"/>
      <c r="N86" s="98"/>
      <c r="O86" s="101">
        <f t="shared" si="100"/>
        <v>0</v>
      </c>
      <c r="P86" s="101">
        <f t="shared" si="101"/>
        <v>0</v>
      </c>
      <c r="Q86" s="102"/>
      <c r="R86" s="102"/>
      <c r="S86" s="101">
        <f t="shared" si="102"/>
        <v>0</v>
      </c>
      <c r="T86" s="101"/>
      <c r="U86" s="101"/>
      <c r="V86" s="101">
        <f t="shared" si="103"/>
        <v>0</v>
      </c>
      <c r="W86" s="102"/>
      <c r="X86" s="102"/>
      <c r="Y86" s="269">
        <f t="shared" si="104"/>
        <v>0</v>
      </c>
      <c r="Z86" s="101">
        <f t="shared" si="105"/>
        <v>0</v>
      </c>
      <c r="AA86" s="103">
        <f t="shared" si="117"/>
        <v>0</v>
      </c>
      <c r="AB86" s="101">
        <f t="shared" si="106"/>
        <v>0</v>
      </c>
      <c r="AC86" s="102"/>
      <c r="AD86" s="103">
        <f t="shared" si="107"/>
        <v>0</v>
      </c>
      <c r="AE86" s="102"/>
      <c r="AF86" s="102"/>
      <c r="AG86" s="102"/>
      <c r="AH86" s="102"/>
      <c r="AI86" s="102"/>
      <c r="AJ86" s="102"/>
      <c r="AK86" s="102"/>
      <c r="AL86" s="105">
        <f t="shared" si="108"/>
        <v>0</v>
      </c>
      <c r="AM86" s="106"/>
      <c r="AN86" s="107">
        <f t="shared" si="109"/>
        <v>0</v>
      </c>
      <c r="AO86" s="108">
        <f t="shared" si="110"/>
        <v>0</v>
      </c>
      <c r="AP86" s="108">
        <f t="shared" si="111"/>
        <v>0</v>
      </c>
      <c r="AQ86" s="108">
        <f t="shared" si="112"/>
        <v>0</v>
      </c>
      <c r="AR86" s="108">
        <f t="shared" si="113"/>
        <v>0</v>
      </c>
      <c r="AS86" s="108">
        <f t="array" ref="AS86">_xlfn.IFS(S86=0,AL86,S86&lt;0,AL86/-S86,S86&gt;0,AL86/S86)</f>
        <v>0</v>
      </c>
      <c r="AT86" s="103">
        <f t="shared" si="114"/>
        <v>0</v>
      </c>
      <c r="AU86" s="103">
        <f t="shared" si="115"/>
        <v>0</v>
      </c>
      <c r="AV86" s="109"/>
      <c r="AW86" s="104">
        <f t="shared" si="116"/>
        <v>0</v>
      </c>
    </row>
    <row r="87" spans="1:49" hidden="1" outlineLevel="1">
      <c r="A87" s="98"/>
      <c r="B87" s="99"/>
      <c r="C87" s="99"/>
      <c r="D87" s="100"/>
      <c r="E87" s="101">
        <f t="shared" si="118"/>
        <v>0</v>
      </c>
      <c r="F87" s="101"/>
      <c r="G87" s="101"/>
      <c r="H87" s="101"/>
      <c r="I87" s="101"/>
      <c r="J87" s="101">
        <f t="shared" si="99"/>
        <v>0</v>
      </c>
      <c r="K87" s="98"/>
      <c r="L87" s="98"/>
      <c r="M87" s="98"/>
      <c r="N87" s="98"/>
      <c r="O87" s="101">
        <f t="shared" si="100"/>
        <v>0</v>
      </c>
      <c r="P87" s="101">
        <f t="shared" si="101"/>
        <v>0</v>
      </c>
      <c r="Q87" s="102"/>
      <c r="R87" s="102"/>
      <c r="S87" s="101">
        <f t="shared" si="102"/>
        <v>0</v>
      </c>
      <c r="T87" s="101"/>
      <c r="U87" s="101"/>
      <c r="V87" s="101">
        <f t="shared" si="103"/>
        <v>0</v>
      </c>
      <c r="W87" s="102"/>
      <c r="X87" s="102"/>
      <c r="Y87" s="269">
        <f t="shared" si="104"/>
        <v>0</v>
      </c>
      <c r="Z87" s="101">
        <f t="shared" si="105"/>
        <v>0</v>
      </c>
      <c r="AA87" s="103">
        <f t="shared" si="117"/>
        <v>0</v>
      </c>
      <c r="AB87" s="101">
        <f t="shared" si="106"/>
        <v>0</v>
      </c>
      <c r="AC87" s="102"/>
      <c r="AD87" s="103">
        <f t="shared" si="107"/>
        <v>0</v>
      </c>
      <c r="AE87" s="102"/>
      <c r="AF87" s="102"/>
      <c r="AG87" s="102"/>
      <c r="AH87" s="102"/>
      <c r="AI87" s="102"/>
      <c r="AJ87" s="102"/>
      <c r="AK87" s="102"/>
      <c r="AL87" s="105">
        <f t="shared" si="108"/>
        <v>0</v>
      </c>
      <c r="AM87" s="106"/>
      <c r="AN87" s="107">
        <f t="shared" si="109"/>
        <v>0</v>
      </c>
      <c r="AO87" s="108">
        <f t="shared" si="110"/>
        <v>0</v>
      </c>
      <c r="AP87" s="108">
        <f t="shared" si="111"/>
        <v>0</v>
      </c>
      <c r="AQ87" s="108">
        <f t="shared" si="112"/>
        <v>0</v>
      </c>
      <c r="AR87" s="108">
        <f t="shared" si="113"/>
        <v>0</v>
      </c>
      <c r="AS87" s="108">
        <f t="array" ref="AS87">_xlfn.IFS(S87=0,AL87,S87&lt;0,AL87/-S87,S87&gt;0,AL87/S87)</f>
        <v>0</v>
      </c>
      <c r="AT87" s="103">
        <f t="shared" si="114"/>
        <v>0</v>
      </c>
      <c r="AU87" s="103">
        <f t="shared" si="115"/>
        <v>0</v>
      </c>
      <c r="AV87" s="109"/>
      <c r="AW87" s="104">
        <f t="shared" si="116"/>
        <v>0</v>
      </c>
    </row>
    <row r="88" spans="1:49" hidden="1" outlineLevel="1">
      <c r="A88" s="98"/>
      <c r="B88" s="99"/>
      <c r="C88" s="99"/>
      <c r="D88" s="100"/>
      <c r="E88" s="101">
        <f t="shared" si="118"/>
        <v>0</v>
      </c>
      <c r="F88" s="101"/>
      <c r="G88" s="101"/>
      <c r="H88" s="101"/>
      <c r="I88" s="101"/>
      <c r="J88" s="101">
        <f t="shared" si="99"/>
        <v>0</v>
      </c>
      <c r="K88" s="98"/>
      <c r="L88" s="98"/>
      <c r="M88" s="98"/>
      <c r="N88" s="98"/>
      <c r="O88" s="101">
        <f t="shared" si="100"/>
        <v>0</v>
      </c>
      <c r="P88" s="101">
        <f t="shared" si="101"/>
        <v>0</v>
      </c>
      <c r="Q88" s="102"/>
      <c r="R88" s="102"/>
      <c r="S88" s="101">
        <f t="shared" si="102"/>
        <v>0</v>
      </c>
      <c r="T88" s="101"/>
      <c r="U88" s="101"/>
      <c r="V88" s="101">
        <f t="shared" si="103"/>
        <v>0</v>
      </c>
      <c r="W88" s="102"/>
      <c r="X88" s="102"/>
      <c r="Y88" s="269">
        <f t="shared" si="104"/>
        <v>0</v>
      </c>
      <c r="Z88" s="101">
        <f t="shared" si="105"/>
        <v>0</v>
      </c>
      <c r="AA88" s="103">
        <f t="shared" si="117"/>
        <v>0</v>
      </c>
      <c r="AB88" s="101">
        <f t="shared" si="106"/>
        <v>0</v>
      </c>
      <c r="AC88" s="102"/>
      <c r="AD88" s="103">
        <f t="shared" si="107"/>
        <v>0</v>
      </c>
      <c r="AE88" s="102"/>
      <c r="AF88" s="102"/>
      <c r="AG88" s="102"/>
      <c r="AH88" s="102"/>
      <c r="AI88" s="102"/>
      <c r="AJ88" s="102"/>
      <c r="AK88" s="102"/>
      <c r="AL88" s="105">
        <f t="shared" si="108"/>
        <v>0</v>
      </c>
      <c r="AM88" s="106"/>
      <c r="AN88" s="107">
        <f t="shared" si="109"/>
        <v>0</v>
      </c>
      <c r="AO88" s="108">
        <f t="shared" si="110"/>
        <v>0</v>
      </c>
      <c r="AP88" s="108">
        <f t="shared" si="111"/>
        <v>0</v>
      </c>
      <c r="AQ88" s="108">
        <f t="shared" si="112"/>
        <v>0</v>
      </c>
      <c r="AR88" s="108">
        <f t="shared" si="113"/>
        <v>0</v>
      </c>
      <c r="AS88" s="108">
        <f t="array" ref="AS88">_xlfn.IFS(S88=0,AL88,S88&lt;0,AL88/-S88,S88&gt;0,AL88/S88)</f>
        <v>0</v>
      </c>
      <c r="AT88" s="103">
        <f t="shared" si="114"/>
        <v>0</v>
      </c>
      <c r="AU88" s="103">
        <f t="shared" si="115"/>
        <v>0</v>
      </c>
      <c r="AV88" s="109"/>
      <c r="AW88" s="104">
        <f t="shared" si="116"/>
        <v>0</v>
      </c>
    </row>
    <row r="89" spans="1:49" hidden="1" outlineLevel="1">
      <c r="A89" s="98"/>
      <c r="B89" s="99"/>
      <c r="C89" s="99"/>
      <c r="D89" s="100"/>
      <c r="E89" s="101">
        <f t="shared" si="118"/>
        <v>0</v>
      </c>
      <c r="F89" s="101"/>
      <c r="G89" s="101"/>
      <c r="H89" s="101"/>
      <c r="I89" s="101"/>
      <c r="J89" s="101">
        <f t="shared" si="99"/>
        <v>0</v>
      </c>
      <c r="K89" s="98"/>
      <c r="L89" s="98"/>
      <c r="M89" s="98"/>
      <c r="N89" s="98"/>
      <c r="O89" s="101">
        <f t="shared" si="100"/>
        <v>0</v>
      </c>
      <c r="P89" s="101">
        <f t="shared" si="101"/>
        <v>0</v>
      </c>
      <c r="Q89" s="102"/>
      <c r="R89" s="102"/>
      <c r="S89" s="101">
        <f t="shared" si="102"/>
        <v>0</v>
      </c>
      <c r="T89" s="101"/>
      <c r="U89" s="101"/>
      <c r="V89" s="101">
        <f t="shared" si="103"/>
        <v>0</v>
      </c>
      <c r="W89" s="102"/>
      <c r="X89" s="102"/>
      <c r="Y89" s="269">
        <f t="shared" si="104"/>
        <v>0</v>
      </c>
      <c r="Z89" s="101">
        <f t="shared" si="105"/>
        <v>0</v>
      </c>
      <c r="AA89" s="103">
        <f t="shared" si="117"/>
        <v>0</v>
      </c>
      <c r="AB89" s="101">
        <f t="shared" si="106"/>
        <v>0</v>
      </c>
      <c r="AC89" s="102"/>
      <c r="AD89" s="103">
        <f t="shared" si="107"/>
        <v>0</v>
      </c>
      <c r="AE89" s="102"/>
      <c r="AF89" s="102"/>
      <c r="AG89" s="102"/>
      <c r="AH89" s="102"/>
      <c r="AI89" s="102"/>
      <c r="AJ89" s="102"/>
      <c r="AK89" s="102"/>
      <c r="AL89" s="105">
        <f t="shared" si="108"/>
        <v>0</v>
      </c>
      <c r="AM89" s="106"/>
      <c r="AN89" s="107">
        <f t="shared" si="109"/>
        <v>0</v>
      </c>
      <c r="AO89" s="108">
        <f t="shared" si="110"/>
        <v>0</v>
      </c>
      <c r="AP89" s="108">
        <f t="shared" si="111"/>
        <v>0</v>
      </c>
      <c r="AQ89" s="108">
        <f t="shared" si="112"/>
        <v>0</v>
      </c>
      <c r="AR89" s="108">
        <f t="shared" si="113"/>
        <v>0</v>
      </c>
      <c r="AS89" s="108">
        <f t="array" ref="AS89">_xlfn.IFS(S89=0,AL89,S89&lt;0,AL89/-S89,S89&gt;0,AL89/S89)</f>
        <v>0</v>
      </c>
      <c r="AT89" s="103">
        <f t="shared" si="114"/>
        <v>0</v>
      </c>
      <c r="AU89" s="103">
        <f t="shared" si="115"/>
        <v>0</v>
      </c>
      <c r="AV89" s="109"/>
      <c r="AW89" s="104">
        <f t="shared" si="116"/>
        <v>0</v>
      </c>
    </row>
    <row r="90" spans="1:49" hidden="1" outlineLevel="1">
      <c r="A90" s="98"/>
      <c r="B90" s="99"/>
      <c r="C90" s="99"/>
      <c r="D90" s="100"/>
      <c r="E90" s="101">
        <f t="shared" si="118"/>
        <v>0</v>
      </c>
      <c r="F90" s="101"/>
      <c r="G90" s="101"/>
      <c r="H90" s="101"/>
      <c r="I90" s="101"/>
      <c r="J90" s="101">
        <f t="shared" si="99"/>
        <v>0</v>
      </c>
      <c r="K90" s="98"/>
      <c r="L90" s="98"/>
      <c r="M90" s="98"/>
      <c r="N90" s="98"/>
      <c r="O90" s="101">
        <f t="shared" si="100"/>
        <v>0</v>
      </c>
      <c r="P90" s="101">
        <f t="shared" si="101"/>
        <v>0</v>
      </c>
      <c r="Q90" s="102"/>
      <c r="R90" s="102"/>
      <c r="S90" s="101">
        <f t="shared" si="102"/>
        <v>0</v>
      </c>
      <c r="T90" s="101"/>
      <c r="U90" s="101"/>
      <c r="V90" s="101">
        <f t="shared" si="103"/>
        <v>0</v>
      </c>
      <c r="W90" s="102"/>
      <c r="X90" s="102"/>
      <c r="Y90" s="269">
        <f t="shared" si="104"/>
        <v>0</v>
      </c>
      <c r="Z90" s="101">
        <f t="shared" si="105"/>
        <v>0</v>
      </c>
      <c r="AA90" s="103">
        <f t="shared" si="117"/>
        <v>0</v>
      </c>
      <c r="AB90" s="101">
        <f t="shared" si="106"/>
        <v>0</v>
      </c>
      <c r="AC90" s="102"/>
      <c r="AD90" s="103">
        <f t="shared" si="107"/>
        <v>0</v>
      </c>
      <c r="AE90" s="102"/>
      <c r="AF90" s="102"/>
      <c r="AG90" s="102"/>
      <c r="AH90" s="102"/>
      <c r="AI90" s="102"/>
      <c r="AJ90" s="102"/>
      <c r="AK90" s="102"/>
      <c r="AL90" s="105">
        <f t="shared" si="108"/>
        <v>0</v>
      </c>
      <c r="AM90" s="106"/>
      <c r="AN90" s="107">
        <f t="shared" si="109"/>
        <v>0</v>
      </c>
      <c r="AO90" s="108">
        <f t="shared" si="110"/>
        <v>0</v>
      </c>
      <c r="AP90" s="108">
        <f t="shared" si="111"/>
        <v>0</v>
      </c>
      <c r="AQ90" s="108">
        <f t="shared" si="112"/>
        <v>0</v>
      </c>
      <c r="AR90" s="108">
        <f t="shared" si="113"/>
        <v>0</v>
      </c>
      <c r="AS90" s="108">
        <f t="array" ref="AS90">_xlfn.IFS(S90=0,AL90,S90&lt;0,AL90/-S90,S90&gt;0,AL90/S90)</f>
        <v>0</v>
      </c>
      <c r="AT90" s="103">
        <f t="shared" si="114"/>
        <v>0</v>
      </c>
      <c r="AU90" s="103">
        <f t="shared" si="115"/>
        <v>0</v>
      </c>
      <c r="AV90" s="109"/>
      <c r="AW90" s="104">
        <f t="shared" si="116"/>
        <v>0</v>
      </c>
    </row>
    <row r="91" spans="1:49" hidden="1" outlineLevel="1">
      <c r="A91" s="98"/>
      <c r="B91" s="99"/>
      <c r="C91" s="99"/>
      <c r="D91" s="133"/>
      <c r="E91" s="102">
        <f t="shared" si="118"/>
        <v>0</v>
      </c>
      <c r="F91" s="101"/>
      <c r="G91" s="101"/>
      <c r="H91" s="101"/>
      <c r="I91" s="101"/>
      <c r="J91" s="101">
        <f t="shared" si="99"/>
        <v>0</v>
      </c>
      <c r="K91" s="98"/>
      <c r="L91" s="98"/>
      <c r="M91" s="98"/>
      <c r="N91" s="98"/>
      <c r="O91" s="101">
        <f t="shared" si="100"/>
        <v>0</v>
      </c>
      <c r="P91" s="101">
        <f t="shared" si="101"/>
        <v>0</v>
      </c>
      <c r="Q91" s="102"/>
      <c r="R91" s="102"/>
      <c r="S91" s="101">
        <f t="shared" si="102"/>
        <v>0</v>
      </c>
      <c r="T91" s="101"/>
      <c r="U91" s="101"/>
      <c r="V91" s="101">
        <f t="shared" si="103"/>
        <v>0</v>
      </c>
      <c r="W91" s="102"/>
      <c r="X91" s="102"/>
      <c r="Y91" s="269">
        <f t="shared" si="104"/>
        <v>0</v>
      </c>
      <c r="Z91" s="101">
        <f t="shared" si="105"/>
        <v>0</v>
      </c>
      <c r="AA91" s="103">
        <f t="shared" si="117"/>
        <v>0</v>
      </c>
      <c r="AB91" s="101">
        <f t="shared" si="106"/>
        <v>0</v>
      </c>
      <c r="AC91" s="102"/>
      <c r="AD91" s="103">
        <f t="shared" si="107"/>
        <v>0</v>
      </c>
      <c r="AE91" s="102"/>
      <c r="AF91" s="102"/>
      <c r="AG91" s="102"/>
      <c r="AH91" s="102"/>
      <c r="AI91" s="102"/>
      <c r="AJ91" s="102"/>
      <c r="AK91" s="102"/>
      <c r="AL91" s="105">
        <f t="shared" si="108"/>
        <v>0</v>
      </c>
      <c r="AM91" s="106"/>
      <c r="AN91" s="107">
        <f t="shared" si="109"/>
        <v>0</v>
      </c>
      <c r="AO91" s="108">
        <f t="shared" si="110"/>
        <v>0</v>
      </c>
      <c r="AP91" s="108">
        <f t="shared" si="111"/>
        <v>0</v>
      </c>
      <c r="AQ91" s="108">
        <f t="shared" si="112"/>
        <v>0</v>
      </c>
      <c r="AR91" s="108">
        <f t="shared" si="113"/>
        <v>0</v>
      </c>
      <c r="AS91" s="108">
        <f t="array" ref="AS91">_xlfn.IFS(S91=0,AL91,S91&lt;0,AL91/-S91,S91&gt;0,AL91/S91)</f>
        <v>0</v>
      </c>
      <c r="AT91" s="103">
        <f t="shared" si="114"/>
        <v>0</v>
      </c>
      <c r="AU91" s="103">
        <f t="shared" si="115"/>
        <v>0</v>
      </c>
      <c r="AV91" s="109"/>
      <c r="AW91" s="104">
        <f t="shared" si="116"/>
        <v>0</v>
      </c>
    </row>
    <row r="92" spans="1:49" hidden="1" outlineLevel="1">
      <c r="A92" s="98"/>
      <c r="B92" s="99"/>
      <c r="C92" s="99"/>
      <c r="D92" s="133"/>
      <c r="E92" s="102">
        <f t="shared" si="118"/>
        <v>0</v>
      </c>
      <c r="F92" s="101"/>
      <c r="G92" s="101"/>
      <c r="H92" s="101"/>
      <c r="I92" s="101"/>
      <c r="J92" s="101">
        <f t="shared" si="99"/>
        <v>0</v>
      </c>
      <c r="K92" s="98"/>
      <c r="L92" s="98"/>
      <c r="M92" s="98"/>
      <c r="N92" s="98"/>
      <c r="O92" s="101">
        <f t="shared" si="100"/>
        <v>0</v>
      </c>
      <c r="P92" s="101">
        <f t="shared" si="101"/>
        <v>0</v>
      </c>
      <c r="Q92" s="102"/>
      <c r="R92" s="102"/>
      <c r="S92" s="101">
        <f t="shared" si="102"/>
        <v>0</v>
      </c>
      <c r="T92" s="101"/>
      <c r="U92" s="101"/>
      <c r="V92" s="101">
        <f t="shared" si="103"/>
        <v>0</v>
      </c>
      <c r="W92" s="102"/>
      <c r="X92" s="102"/>
      <c r="Y92" s="269">
        <f t="shared" si="104"/>
        <v>0</v>
      </c>
      <c r="Z92" s="101">
        <f t="shared" si="105"/>
        <v>0</v>
      </c>
      <c r="AA92" s="103">
        <f t="shared" si="117"/>
        <v>0</v>
      </c>
      <c r="AB92" s="101">
        <f t="shared" si="106"/>
        <v>0</v>
      </c>
      <c r="AC92" s="102"/>
      <c r="AD92" s="103">
        <f t="shared" si="107"/>
        <v>0</v>
      </c>
      <c r="AE92" s="102"/>
      <c r="AF92" s="102"/>
      <c r="AG92" s="102"/>
      <c r="AH92" s="102"/>
      <c r="AI92" s="102"/>
      <c r="AJ92" s="102"/>
      <c r="AK92" s="102"/>
      <c r="AL92" s="105">
        <f t="shared" si="108"/>
        <v>0</v>
      </c>
      <c r="AM92" s="106"/>
      <c r="AN92" s="107">
        <f t="shared" si="109"/>
        <v>0</v>
      </c>
      <c r="AO92" s="108">
        <f t="shared" si="110"/>
        <v>0</v>
      </c>
      <c r="AP92" s="108">
        <f t="shared" si="111"/>
        <v>0</v>
      </c>
      <c r="AQ92" s="108">
        <f t="shared" si="112"/>
        <v>0</v>
      </c>
      <c r="AR92" s="108">
        <f t="shared" si="113"/>
        <v>0</v>
      </c>
      <c r="AS92" s="108">
        <f t="array" ref="AS92">_xlfn.IFS(S92=0,AL92,S92&lt;0,AL92/-S92,S92&gt;0,AL92/S92)</f>
        <v>0</v>
      </c>
      <c r="AT92" s="103">
        <f t="shared" si="114"/>
        <v>0</v>
      </c>
      <c r="AU92" s="103">
        <f t="shared" si="115"/>
        <v>0</v>
      </c>
      <c r="AV92" s="109"/>
      <c r="AW92" s="104">
        <f t="shared" si="116"/>
        <v>0</v>
      </c>
    </row>
    <row r="93" spans="1:49" hidden="1" outlineLevel="1">
      <c r="A93" s="98"/>
      <c r="B93" s="99"/>
      <c r="C93" s="99"/>
      <c r="D93" s="133"/>
      <c r="E93" s="102">
        <f t="shared" si="118"/>
        <v>0</v>
      </c>
      <c r="F93" s="101"/>
      <c r="G93" s="101"/>
      <c r="H93" s="101"/>
      <c r="I93" s="101"/>
      <c r="J93" s="101">
        <f t="shared" si="99"/>
        <v>0</v>
      </c>
      <c r="K93" s="98"/>
      <c r="L93" s="98"/>
      <c r="M93" s="98"/>
      <c r="N93" s="98"/>
      <c r="O93" s="101">
        <f t="shared" si="100"/>
        <v>0</v>
      </c>
      <c r="P93" s="101">
        <f t="shared" si="101"/>
        <v>0</v>
      </c>
      <c r="Q93" s="102"/>
      <c r="R93" s="102"/>
      <c r="S93" s="101">
        <f t="shared" si="102"/>
        <v>0</v>
      </c>
      <c r="T93" s="101"/>
      <c r="U93" s="101"/>
      <c r="V93" s="101">
        <f t="shared" si="103"/>
        <v>0</v>
      </c>
      <c r="W93" s="102"/>
      <c r="X93" s="102"/>
      <c r="Y93" s="269">
        <f t="shared" si="104"/>
        <v>0</v>
      </c>
      <c r="Z93" s="101">
        <f t="shared" si="105"/>
        <v>0</v>
      </c>
      <c r="AA93" s="103">
        <f t="shared" si="117"/>
        <v>0</v>
      </c>
      <c r="AB93" s="101">
        <f t="shared" si="106"/>
        <v>0</v>
      </c>
      <c r="AC93" s="102"/>
      <c r="AD93" s="103">
        <f t="shared" si="107"/>
        <v>0</v>
      </c>
      <c r="AE93" s="102"/>
      <c r="AF93" s="102"/>
      <c r="AG93" s="102"/>
      <c r="AH93" s="102"/>
      <c r="AI93" s="102"/>
      <c r="AJ93" s="102"/>
      <c r="AK93" s="102"/>
      <c r="AL93" s="105">
        <f t="shared" si="108"/>
        <v>0</v>
      </c>
      <c r="AM93" s="106"/>
      <c r="AN93" s="107">
        <f t="shared" si="109"/>
        <v>0</v>
      </c>
      <c r="AO93" s="108">
        <f t="shared" si="110"/>
        <v>0</v>
      </c>
      <c r="AP93" s="108">
        <f t="shared" si="111"/>
        <v>0</v>
      </c>
      <c r="AQ93" s="108">
        <f t="shared" si="112"/>
        <v>0</v>
      </c>
      <c r="AR93" s="108">
        <f t="shared" si="113"/>
        <v>0</v>
      </c>
      <c r="AS93" s="108">
        <f t="array" ref="AS93">_xlfn.IFS(S93=0,AL93,S93&lt;0,AL93/-S93,S93&gt;0,AL93/S93)</f>
        <v>0</v>
      </c>
      <c r="AT93" s="103">
        <f t="shared" si="114"/>
        <v>0</v>
      </c>
      <c r="AU93" s="103">
        <f t="shared" si="115"/>
        <v>0</v>
      </c>
      <c r="AV93" s="109"/>
      <c r="AW93" s="104">
        <f t="shared" si="116"/>
        <v>0</v>
      </c>
    </row>
    <row r="94" spans="1:49" hidden="1" outlineLevel="1">
      <c r="A94" s="98"/>
      <c r="B94" s="99"/>
      <c r="C94" s="99"/>
      <c r="D94" s="133"/>
      <c r="E94" s="102">
        <f t="shared" si="118"/>
        <v>0</v>
      </c>
      <c r="F94" s="101"/>
      <c r="G94" s="101"/>
      <c r="H94" s="101"/>
      <c r="I94" s="101"/>
      <c r="J94" s="101">
        <f t="shared" si="99"/>
        <v>0</v>
      </c>
      <c r="K94" s="98"/>
      <c r="L94" s="98"/>
      <c r="M94" s="98"/>
      <c r="N94" s="98"/>
      <c r="O94" s="101">
        <f t="shared" si="100"/>
        <v>0</v>
      </c>
      <c r="P94" s="101">
        <f t="shared" si="101"/>
        <v>0</v>
      </c>
      <c r="Q94" s="102"/>
      <c r="R94" s="102"/>
      <c r="S94" s="101">
        <f t="shared" si="102"/>
        <v>0</v>
      </c>
      <c r="T94" s="101"/>
      <c r="U94" s="101"/>
      <c r="V94" s="101">
        <f t="shared" si="103"/>
        <v>0</v>
      </c>
      <c r="W94" s="102"/>
      <c r="X94" s="102"/>
      <c r="Y94" s="269">
        <f t="shared" si="104"/>
        <v>0</v>
      </c>
      <c r="Z94" s="101">
        <f>L94*M94*N94/100</f>
        <v>0</v>
      </c>
      <c r="AA94" s="103">
        <f t="shared" si="117"/>
        <v>0</v>
      </c>
      <c r="AB94" s="101">
        <f t="shared" si="106"/>
        <v>0</v>
      </c>
      <c r="AC94" s="102"/>
      <c r="AD94" s="103">
        <f t="shared" si="107"/>
        <v>0</v>
      </c>
      <c r="AE94" s="102"/>
      <c r="AF94" s="102"/>
      <c r="AG94" s="102"/>
      <c r="AH94" s="102"/>
      <c r="AI94" s="102"/>
      <c r="AJ94" s="102"/>
      <c r="AK94" s="102"/>
      <c r="AL94" s="105">
        <f t="shared" si="108"/>
        <v>0</v>
      </c>
      <c r="AM94" s="106"/>
      <c r="AN94" s="107">
        <f t="shared" si="109"/>
        <v>0</v>
      </c>
      <c r="AO94" s="108">
        <f t="shared" si="110"/>
        <v>0</v>
      </c>
      <c r="AP94" s="108">
        <f t="shared" si="111"/>
        <v>0</v>
      </c>
      <c r="AQ94" s="108">
        <f t="shared" si="112"/>
        <v>0</v>
      </c>
      <c r="AR94" s="108">
        <f t="shared" si="113"/>
        <v>0</v>
      </c>
      <c r="AS94" s="108">
        <f t="array" ref="AS94">_xlfn.IFS(S94=0,AL94,S94&lt;0,AL94/-S94,S94&gt;0,AL94/S94)</f>
        <v>0</v>
      </c>
      <c r="AT94" s="103">
        <f t="shared" si="114"/>
        <v>0</v>
      </c>
      <c r="AU94" s="103">
        <f t="shared" si="115"/>
        <v>0</v>
      </c>
      <c r="AV94" s="109"/>
      <c r="AW94" s="104">
        <f t="shared" si="116"/>
        <v>0</v>
      </c>
    </row>
    <row r="95" spans="1:49" hidden="1" outlineLevel="1">
      <c r="A95" s="98"/>
      <c r="B95" s="99"/>
      <c r="C95" s="99"/>
      <c r="D95" s="133"/>
      <c r="E95" s="102">
        <f t="shared" si="118"/>
        <v>0</v>
      </c>
      <c r="F95" s="101"/>
      <c r="G95" s="101"/>
      <c r="H95" s="101"/>
      <c r="I95" s="101"/>
      <c r="J95" s="101">
        <f t="shared" si="99"/>
        <v>0</v>
      </c>
      <c r="K95" s="98"/>
      <c r="L95" s="98"/>
      <c r="M95" s="98"/>
      <c r="N95" s="98"/>
      <c r="O95" s="101">
        <f t="shared" si="100"/>
        <v>0</v>
      </c>
      <c r="P95" s="101">
        <f t="shared" si="101"/>
        <v>0</v>
      </c>
      <c r="Q95" s="102"/>
      <c r="R95" s="102"/>
      <c r="S95" s="101">
        <f t="shared" si="102"/>
        <v>0</v>
      </c>
      <c r="T95" s="101"/>
      <c r="U95" s="101"/>
      <c r="V95" s="101">
        <f t="shared" si="103"/>
        <v>0</v>
      </c>
      <c r="W95" s="102"/>
      <c r="X95" s="102"/>
      <c r="Y95" s="269">
        <f t="shared" si="104"/>
        <v>0</v>
      </c>
      <c r="Z95" s="101">
        <f t="shared" ref="Z95:Z98" si="119">L95*M95*N95/100</f>
        <v>0</v>
      </c>
      <c r="AA95" s="103">
        <f t="shared" si="117"/>
        <v>0</v>
      </c>
      <c r="AB95" s="101">
        <f t="shared" si="106"/>
        <v>0</v>
      </c>
      <c r="AC95" s="102"/>
      <c r="AD95" s="103">
        <f t="shared" si="107"/>
        <v>0</v>
      </c>
      <c r="AE95" s="102"/>
      <c r="AF95" s="102"/>
      <c r="AG95" s="102"/>
      <c r="AH95" s="102"/>
      <c r="AI95" s="102"/>
      <c r="AJ95" s="102"/>
      <c r="AK95" s="102"/>
      <c r="AL95" s="105">
        <f t="shared" si="108"/>
        <v>0</v>
      </c>
      <c r="AM95" s="106"/>
      <c r="AN95" s="107">
        <f t="shared" si="109"/>
        <v>0</v>
      </c>
      <c r="AO95" s="108">
        <f t="shared" si="110"/>
        <v>0</v>
      </c>
      <c r="AP95" s="108">
        <f t="shared" si="111"/>
        <v>0</v>
      </c>
      <c r="AQ95" s="108">
        <f t="shared" si="112"/>
        <v>0</v>
      </c>
      <c r="AR95" s="108">
        <f t="shared" si="113"/>
        <v>0</v>
      </c>
      <c r="AS95" s="108">
        <f t="array" ref="AS95">_xlfn.IFS(S95=0,AL95,S95&lt;0,AL95/-S95,S95&gt;0,AL95/S95)</f>
        <v>0</v>
      </c>
      <c r="AT95" s="103">
        <f t="shared" si="114"/>
        <v>0</v>
      </c>
      <c r="AU95" s="103">
        <f t="shared" si="115"/>
        <v>0</v>
      </c>
      <c r="AV95" s="109"/>
      <c r="AW95" s="104">
        <f t="shared" si="116"/>
        <v>0</v>
      </c>
    </row>
    <row r="96" spans="1:49" hidden="1" outlineLevel="1">
      <c r="A96" s="98"/>
      <c r="B96" s="99"/>
      <c r="C96" s="99"/>
      <c r="D96" s="100"/>
      <c r="E96" s="101">
        <f t="shared" si="118"/>
        <v>0</v>
      </c>
      <c r="F96" s="101"/>
      <c r="G96" s="101"/>
      <c r="H96" s="101"/>
      <c r="I96" s="101"/>
      <c r="J96" s="101">
        <f t="shared" si="99"/>
        <v>0</v>
      </c>
      <c r="K96" s="98"/>
      <c r="L96" s="98"/>
      <c r="M96" s="98"/>
      <c r="N96" s="98"/>
      <c r="O96" s="101">
        <f t="shared" si="100"/>
        <v>0</v>
      </c>
      <c r="P96" s="101">
        <f t="shared" si="101"/>
        <v>0</v>
      </c>
      <c r="Q96" s="102"/>
      <c r="R96" s="102"/>
      <c r="S96" s="101">
        <f t="shared" si="102"/>
        <v>0</v>
      </c>
      <c r="T96" s="101"/>
      <c r="U96" s="101"/>
      <c r="V96" s="101">
        <f t="shared" si="103"/>
        <v>0</v>
      </c>
      <c r="W96" s="102"/>
      <c r="X96" s="102"/>
      <c r="Y96" s="269">
        <f t="shared" si="104"/>
        <v>0</v>
      </c>
      <c r="Z96" s="101">
        <f t="shared" si="119"/>
        <v>0</v>
      </c>
      <c r="AA96" s="103">
        <f t="shared" si="117"/>
        <v>0</v>
      </c>
      <c r="AB96" s="101">
        <f t="shared" si="106"/>
        <v>0</v>
      </c>
      <c r="AC96" s="102"/>
      <c r="AD96" s="103">
        <f t="shared" si="107"/>
        <v>0</v>
      </c>
      <c r="AE96" s="102"/>
      <c r="AF96" s="102"/>
      <c r="AG96" s="102"/>
      <c r="AH96" s="102"/>
      <c r="AI96" s="102"/>
      <c r="AJ96" s="102"/>
      <c r="AK96" s="102"/>
      <c r="AL96" s="105">
        <f t="shared" si="108"/>
        <v>0</v>
      </c>
      <c r="AM96" s="106"/>
      <c r="AN96" s="107">
        <f t="shared" si="109"/>
        <v>0</v>
      </c>
      <c r="AO96" s="108">
        <f t="shared" si="110"/>
        <v>0</v>
      </c>
      <c r="AP96" s="108">
        <f t="shared" si="111"/>
        <v>0</v>
      </c>
      <c r="AQ96" s="108">
        <f t="shared" si="112"/>
        <v>0</v>
      </c>
      <c r="AR96" s="108">
        <f t="shared" si="113"/>
        <v>0</v>
      </c>
      <c r="AS96" s="108">
        <f t="array" ref="AS96">_xlfn.IFS(S96=0,AL96,S96&lt;0,AL96/-S96,S96&gt;0,AL96/S96)</f>
        <v>0</v>
      </c>
      <c r="AT96" s="103">
        <f t="shared" si="114"/>
        <v>0</v>
      </c>
      <c r="AU96" s="103">
        <f t="shared" si="115"/>
        <v>0</v>
      </c>
      <c r="AV96" s="109"/>
      <c r="AW96" s="104">
        <f t="shared" si="116"/>
        <v>0</v>
      </c>
    </row>
    <row r="97" spans="1:49" hidden="1" outlineLevel="1">
      <c r="A97" s="98"/>
      <c r="B97" s="99"/>
      <c r="C97" s="99"/>
      <c r="D97" s="100"/>
      <c r="E97" s="101">
        <f t="shared" si="118"/>
        <v>0</v>
      </c>
      <c r="F97" s="101"/>
      <c r="G97" s="101"/>
      <c r="H97" s="101"/>
      <c r="I97" s="101"/>
      <c r="J97" s="101">
        <f t="shared" si="99"/>
        <v>0</v>
      </c>
      <c r="K97" s="98"/>
      <c r="L97" s="98"/>
      <c r="M97" s="98"/>
      <c r="N97" s="98"/>
      <c r="O97" s="101">
        <f t="shared" si="100"/>
        <v>0</v>
      </c>
      <c r="P97" s="101">
        <f t="shared" si="101"/>
        <v>0</v>
      </c>
      <c r="Q97" s="102"/>
      <c r="R97" s="102"/>
      <c r="S97" s="101">
        <f t="shared" si="102"/>
        <v>0</v>
      </c>
      <c r="T97" s="101"/>
      <c r="U97" s="101"/>
      <c r="V97" s="101">
        <f t="shared" si="103"/>
        <v>0</v>
      </c>
      <c r="W97" s="102"/>
      <c r="X97" s="102"/>
      <c r="Y97" s="269">
        <f t="shared" si="104"/>
        <v>0</v>
      </c>
      <c r="Z97" s="101">
        <f t="shared" si="119"/>
        <v>0</v>
      </c>
      <c r="AA97" s="103">
        <f t="shared" si="117"/>
        <v>0</v>
      </c>
      <c r="AB97" s="101">
        <f t="shared" si="106"/>
        <v>0</v>
      </c>
      <c r="AC97" s="102"/>
      <c r="AD97" s="103">
        <f t="shared" si="107"/>
        <v>0</v>
      </c>
      <c r="AE97" s="102"/>
      <c r="AF97" s="102"/>
      <c r="AG97" s="102"/>
      <c r="AH97" s="102"/>
      <c r="AI97" s="102"/>
      <c r="AJ97" s="102"/>
      <c r="AK97" s="102"/>
      <c r="AL97" s="105">
        <f t="shared" si="108"/>
        <v>0</v>
      </c>
      <c r="AM97" s="106"/>
      <c r="AN97" s="107">
        <f t="shared" si="109"/>
        <v>0</v>
      </c>
      <c r="AO97" s="108">
        <f t="shared" si="110"/>
        <v>0</v>
      </c>
      <c r="AP97" s="108">
        <f t="shared" si="111"/>
        <v>0</v>
      </c>
      <c r="AQ97" s="108">
        <f t="shared" si="112"/>
        <v>0</v>
      </c>
      <c r="AR97" s="108">
        <f t="shared" si="113"/>
        <v>0</v>
      </c>
      <c r="AS97" s="108">
        <f t="array" ref="AS97">_xlfn.IFS(S97=0,AL97,S97&lt;0,AL97/-S97,S97&gt;0,AL97/S97)</f>
        <v>0</v>
      </c>
      <c r="AT97" s="103">
        <f t="shared" si="114"/>
        <v>0</v>
      </c>
      <c r="AU97" s="103">
        <f t="shared" si="115"/>
        <v>0</v>
      </c>
      <c r="AV97" s="109"/>
      <c r="AW97" s="104">
        <f t="shared" si="116"/>
        <v>0</v>
      </c>
    </row>
    <row r="98" spans="1:49" hidden="1" outlineLevel="1">
      <c r="A98" s="98"/>
      <c r="B98" s="99"/>
      <c r="C98" s="99"/>
      <c r="D98" s="100"/>
      <c r="E98" s="101">
        <f t="shared" si="118"/>
        <v>0</v>
      </c>
      <c r="F98" s="101"/>
      <c r="G98" s="101"/>
      <c r="H98" s="101"/>
      <c r="I98" s="101"/>
      <c r="J98" s="101">
        <f t="shared" si="99"/>
        <v>0</v>
      </c>
      <c r="K98" s="98"/>
      <c r="L98" s="98"/>
      <c r="M98" s="98"/>
      <c r="N98" s="98"/>
      <c r="O98" s="101">
        <f t="shared" si="100"/>
        <v>0</v>
      </c>
      <c r="P98" s="101">
        <f t="shared" si="101"/>
        <v>0</v>
      </c>
      <c r="Q98" s="102"/>
      <c r="R98" s="102"/>
      <c r="S98" s="101">
        <f t="shared" si="102"/>
        <v>0</v>
      </c>
      <c r="T98" s="101"/>
      <c r="U98" s="101"/>
      <c r="V98" s="101">
        <f t="shared" si="103"/>
        <v>0</v>
      </c>
      <c r="W98" s="102"/>
      <c r="X98" s="102"/>
      <c r="Y98" s="269">
        <f t="shared" si="104"/>
        <v>0</v>
      </c>
      <c r="Z98" s="101">
        <f t="shared" si="119"/>
        <v>0</v>
      </c>
      <c r="AA98" s="103">
        <f t="shared" si="117"/>
        <v>0</v>
      </c>
      <c r="AB98" s="101">
        <f t="shared" si="106"/>
        <v>0</v>
      </c>
      <c r="AC98" s="102"/>
      <c r="AD98" s="103">
        <f t="shared" si="107"/>
        <v>0</v>
      </c>
      <c r="AE98" s="102"/>
      <c r="AF98" s="102"/>
      <c r="AG98" s="102"/>
      <c r="AH98" s="102"/>
      <c r="AI98" s="102"/>
      <c r="AJ98" s="102"/>
      <c r="AK98" s="102"/>
      <c r="AL98" s="105">
        <f t="shared" si="108"/>
        <v>0</v>
      </c>
      <c r="AM98" s="106"/>
      <c r="AN98" s="107">
        <f t="shared" si="109"/>
        <v>0</v>
      </c>
      <c r="AO98" s="108">
        <f t="shared" si="110"/>
        <v>0</v>
      </c>
      <c r="AP98" s="108">
        <f t="shared" si="111"/>
        <v>0</v>
      </c>
      <c r="AQ98" s="108">
        <f t="shared" si="112"/>
        <v>0</v>
      </c>
      <c r="AR98" s="108">
        <f t="shared" si="113"/>
        <v>0</v>
      </c>
      <c r="AS98" s="108">
        <f t="array" ref="AS98">_xlfn.IFS(S98=0,AL98,S98&lt;0,AL98/-S98,S98&gt;0,AL98/S98)</f>
        <v>0</v>
      </c>
      <c r="AT98" s="103">
        <f t="shared" si="114"/>
        <v>0</v>
      </c>
      <c r="AU98" s="103">
        <f t="shared" si="115"/>
        <v>0</v>
      </c>
      <c r="AV98" s="109"/>
      <c r="AW98" s="104">
        <f t="shared" si="116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269"/>
      <c r="Z99" s="101"/>
      <c r="AA99" s="103"/>
      <c r="AB99" s="101"/>
      <c r="AC99" s="101"/>
      <c r="AD99" s="103"/>
      <c r="AE99" s="101"/>
      <c r="AI99" s="101"/>
      <c r="AK99" s="101"/>
      <c r="AL99" s="105"/>
      <c r="AM99" s="106"/>
      <c r="AN99" s="145">
        <f>AVERAGE(AN47:AN98)</f>
        <v>0</v>
      </c>
      <c r="AO99" s="145">
        <f t="shared" ref="AO99:AU99" si="120">AVERAGE(AO47:AO98)</f>
        <v>0</v>
      </c>
      <c r="AP99" s="145">
        <f t="shared" si="120"/>
        <v>0</v>
      </c>
      <c r="AQ99" s="145">
        <f t="shared" si="120"/>
        <v>0</v>
      </c>
      <c r="AR99" s="145">
        <f t="shared" si="120"/>
        <v>0</v>
      </c>
      <c r="AS99" s="145">
        <f t="shared" si="120"/>
        <v>0</v>
      </c>
      <c r="AT99" s="146">
        <f t="shared" si="120"/>
        <v>0</v>
      </c>
      <c r="AU99" s="146">
        <f t="shared" si="120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121">SUM(Q47:Q98)</f>
        <v>0</v>
      </c>
      <c r="R100" s="149">
        <f t="shared" si="121"/>
        <v>0</v>
      </c>
      <c r="S100" s="149">
        <f t="shared" si="121"/>
        <v>0</v>
      </c>
      <c r="T100" s="149">
        <f t="shared" si="121"/>
        <v>0</v>
      </c>
      <c r="U100" s="149">
        <f t="shared" si="121"/>
        <v>0</v>
      </c>
      <c r="V100" s="149">
        <f t="shared" si="121"/>
        <v>0</v>
      </c>
      <c r="W100" s="149">
        <f t="shared" si="121"/>
        <v>0</v>
      </c>
      <c r="X100" s="149">
        <f t="shared" si="121"/>
        <v>0</v>
      </c>
      <c r="Y100" s="273">
        <f t="shared" si="121"/>
        <v>0</v>
      </c>
      <c r="Z100" s="149">
        <f t="shared" si="121"/>
        <v>0</v>
      </c>
      <c r="AA100" s="150">
        <f t="shared" si="121"/>
        <v>0</v>
      </c>
      <c r="AB100" s="151">
        <f t="shared" si="121"/>
        <v>0</v>
      </c>
      <c r="AC100" s="149">
        <f t="shared" si="121"/>
        <v>0</v>
      </c>
      <c r="AD100" s="150" t="e">
        <f>AC100/Y100</f>
        <v>#DIV/0!</v>
      </c>
      <c r="AE100" s="149">
        <f t="shared" ref="AE100:AJ100" si="122">SUM(AE47:AE98)</f>
        <v>0</v>
      </c>
      <c r="AF100" s="149">
        <f t="shared" si="122"/>
        <v>0</v>
      </c>
      <c r="AG100" s="149">
        <f t="shared" si="122"/>
        <v>0</v>
      </c>
      <c r="AH100" s="149">
        <f t="shared" si="122"/>
        <v>0</v>
      </c>
      <c r="AI100" s="149">
        <f t="shared" si="122"/>
        <v>0</v>
      </c>
      <c r="AJ100" s="149">
        <f t="shared" si="122"/>
        <v>0</v>
      </c>
      <c r="AK100" s="149">
        <f t="shared" ref="AK100" si="123">SUM(AK47:AK98)</f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274"/>
      <c r="Z101" s="163"/>
      <c r="AC101" s="164"/>
      <c r="AE101" s="164"/>
      <c r="AF101" s="164"/>
      <c r="AG101" s="164"/>
      <c r="AH101" s="164"/>
      <c r="AI101" s="164"/>
      <c r="AJ101" s="164"/>
      <c r="AK101" s="164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124">E45+E100</f>
        <v>2813</v>
      </c>
      <c r="F102" s="172">
        <f t="shared" si="124"/>
        <v>463</v>
      </c>
      <c r="G102" s="172">
        <f t="shared" si="124"/>
        <v>94</v>
      </c>
      <c r="H102" s="172">
        <f t="shared" si="124"/>
        <v>2256</v>
      </c>
      <c r="I102" s="172">
        <f t="shared" si="124"/>
        <v>0</v>
      </c>
      <c r="J102" s="172">
        <f t="shared" si="124"/>
        <v>376372.58</v>
      </c>
      <c r="K102" s="172">
        <f t="shared" si="124"/>
        <v>0</v>
      </c>
      <c r="L102" s="172">
        <f t="shared" si="124"/>
        <v>1946</v>
      </c>
      <c r="M102" s="172">
        <f t="shared" si="124"/>
        <v>0</v>
      </c>
      <c r="N102" s="172">
        <f t="shared" si="124"/>
        <v>0</v>
      </c>
      <c r="O102" s="172">
        <f t="shared" si="124"/>
        <v>0</v>
      </c>
      <c r="P102" s="172">
        <f t="shared" si="124"/>
        <v>0</v>
      </c>
      <c r="Q102" s="172">
        <f t="shared" si="124"/>
        <v>1061</v>
      </c>
      <c r="R102" s="172">
        <f t="shared" si="124"/>
        <v>-15</v>
      </c>
      <c r="S102" s="172">
        <f t="shared" si="124"/>
        <v>1046</v>
      </c>
      <c r="T102" s="172">
        <f t="shared" si="124"/>
        <v>763365.39</v>
      </c>
      <c r="U102" s="172">
        <f t="shared" si="124"/>
        <v>-10935</v>
      </c>
      <c r="V102" s="172">
        <f t="shared" si="124"/>
        <v>752430.39</v>
      </c>
      <c r="W102" s="172">
        <f t="shared" si="124"/>
        <v>1191764.57</v>
      </c>
      <c r="X102" s="172">
        <f t="shared" si="124"/>
        <v>-17408</v>
      </c>
      <c r="Y102" s="275">
        <f t="shared" si="124"/>
        <v>1174356.57</v>
      </c>
      <c r="Z102" s="172">
        <f t="shared" si="124"/>
        <v>1466271.02</v>
      </c>
      <c r="AA102" s="173">
        <f t="shared" si="124"/>
        <v>0.99999999999999978</v>
      </c>
      <c r="AB102" s="174">
        <f t="shared" si="124"/>
        <v>140043.35000000006</v>
      </c>
      <c r="AC102" s="172">
        <f t="shared" si="124"/>
        <v>436797.91999999993</v>
      </c>
      <c r="AD102" s="173">
        <f>AC102/Y102</f>
        <v>0.37194658859020979</v>
      </c>
      <c r="AE102" s="172">
        <f t="shared" ref="AE102:AJ102" si="125">AE45+AE100</f>
        <v>114027.11000000002</v>
      </c>
      <c r="AF102" s="172">
        <f t="shared" si="125"/>
        <v>65682</v>
      </c>
      <c r="AG102" s="172">
        <f t="shared" si="125"/>
        <v>135467</v>
      </c>
      <c r="AH102" s="172">
        <f t="shared" si="125"/>
        <v>0</v>
      </c>
      <c r="AI102" s="172">
        <f t="shared" si="125"/>
        <v>5224.3100000000004</v>
      </c>
      <c r="AJ102" s="172">
        <f t="shared" si="125"/>
        <v>294</v>
      </c>
      <c r="AK102" s="172">
        <f t="shared" ref="AK102" si="126">AK45+AK100</f>
        <v>7586.9</v>
      </c>
      <c r="AL102" s="172">
        <f t="shared" ref="AL102" si="127">AL45+AL100</f>
        <v>269233.9800000001</v>
      </c>
      <c r="AM102" s="172"/>
      <c r="AN102" s="172"/>
      <c r="AO102" s="172"/>
      <c r="AP102" s="172"/>
      <c r="AQ102" s="172"/>
      <c r="AR102" s="172">
        <f>(AF102+AG102)/Q102</f>
        <v>189.58435438265786</v>
      </c>
      <c r="AS102" s="172"/>
      <c r="AT102" s="172"/>
      <c r="AU102" s="172"/>
      <c r="AV102" s="177"/>
      <c r="AW102" s="172">
        <f>AW45+AW100</f>
        <v>420795.84739117778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274"/>
      <c r="Z103" s="163"/>
      <c r="AC103" s="164"/>
      <c r="AE103" s="180"/>
      <c r="AF103" s="191"/>
      <c r="AG103" s="191"/>
      <c r="AH103" s="230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  <c r="L104" s="110">
        <f>Сводная!G48</f>
        <v>1946</v>
      </c>
      <c r="Q104" s="110">
        <f>Сводная!H48</f>
        <v>1061</v>
      </c>
      <c r="R104" s="110">
        <f>Сводная!I48</f>
        <v>-15</v>
      </c>
      <c r="W104" s="183">
        <f>Сводная!M48</f>
        <v>1191764.57</v>
      </c>
      <c r="X104" s="183">
        <f>Сводная!N48</f>
        <v>-17408</v>
      </c>
      <c r="AB104" s="277">
        <f>Сводная!P48</f>
        <v>140043.34999999995</v>
      </c>
      <c r="AC104" s="277">
        <f>Сводная!R48</f>
        <v>436797.92</v>
      </c>
      <c r="AE104" s="277">
        <f>Сводная!Q48</f>
        <v>114027.10999999996</v>
      </c>
      <c r="AF104" s="101">
        <f>Сводная!W48</f>
        <v>65682</v>
      </c>
      <c r="AG104" s="101">
        <f>Сводная!X48</f>
        <v>135467</v>
      </c>
      <c r="AI104" s="185">
        <f>Сводная!S48</f>
        <v>5224.3099999999995</v>
      </c>
      <c r="AJ104" s="101">
        <f>Сводная!U48</f>
        <v>294</v>
      </c>
      <c r="AK104" s="277">
        <f>Сводная!Z48</f>
        <v>7586.9</v>
      </c>
      <c r="AL104" s="277">
        <f>Сводная!AC48+Сводная!V48+Сводная!T48</f>
        <v>269233.98000000004</v>
      </c>
    </row>
    <row r="105" spans="1:49">
      <c r="C105" s="182"/>
      <c r="D105" s="182"/>
    </row>
  </sheetData>
  <mergeCells count="7">
    <mergeCell ref="AN1:AU1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50" priority="3" operator="greaterThan">
      <formula>120</formula>
    </cfRule>
  </conditionalFormatting>
  <conditionalFormatting sqref="O99">
    <cfRule type="cellIs" dxfId="49" priority="2" operator="between">
      <formula>0.000001</formula>
      <formula>25</formula>
    </cfRule>
  </conditionalFormatting>
  <conditionalFormatting sqref="AA101 AA103:AA1048576">
    <cfRule type="cellIs" dxfId="48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{667D3E22-92A7-442F-8EAC-E8A252DC3A29}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{E64CE39A-FD0C-4440-988A-2327D79FF9E1}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{0F40AB91-B90D-4663-A990-6D6B8941A7B2}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{42B47996-85C5-45A7-833A-52931C37AFEE}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{BE2F7E3E-872E-49B4-810B-347994613E26}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{38A24196-D5FC-4CCC-8C39-3B3D451226E8}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{7F7A9860-4D90-41D3-9A88-57BE7890BBC3}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{A07C2AAD-3D85-46E1-BE98-186C84A7CFAC}</x14:id>
        </ext>
      </extLst>
    </cfRule>
  </conditionalFormatting>
  <conditionalFormatting sqref="AA1">
    <cfRule type="cellIs" dxfId="47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7D3E22-92A7-442F-8EAC-E8A252DC3A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E64CE39A-FD0C-4440-988A-2327D79FF9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0F40AB91-B90D-4663-A990-6D6B8941A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42B47996-85C5-45A7-833A-52931C37A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BE2F7E3E-872E-49B4-810B-347994613E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38A24196-D5FC-4CCC-8C39-3B3D45122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7F7A9860-4D90-41D3-9A88-57BE7890BB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A07C2AAD-3D85-46E1-BE98-186C84A7CF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500D-6EA9-41F2-8E22-6542573A7DB5}">
  <dimension ref="A1:AW105"/>
  <sheetViews>
    <sheetView zoomScale="70" zoomScaleNormal="70" workbookViewId="0">
      <pane xSplit="3" ySplit="2" topLeftCell="D15" activePane="bottomRight" state="frozen"/>
      <selection pane="topRight" activeCell="D1" sqref="D1"/>
      <selection pane="bottomLeft" activeCell="A3" sqref="A3"/>
      <selection pane="bottomRight" activeCell="I24" sqref="I24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163</v>
      </c>
      <c r="B1" s="77"/>
      <c r="C1" s="76"/>
      <c r="D1" s="76"/>
      <c r="E1" s="78"/>
      <c r="F1" s="545" t="s">
        <v>47</v>
      </c>
      <c r="G1" s="545"/>
      <c r="H1" s="545"/>
      <c r="K1" s="247" t="s">
        <v>48</v>
      </c>
      <c r="L1" s="545" t="s">
        <v>49</v>
      </c>
      <c r="M1" s="545"/>
      <c r="N1" s="545"/>
      <c r="P1" s="80"/>
      <c r="Q1" s="546"/>
      <c r="R1" s="546"/>
      <c r="S1" s="216"/>
      <c r="T1" s="547"/>
      <c r="U1" s="548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49"/>
      <c r="AG1" s="549"/>
      <c r="AH1" s="248"/>
      <c r="AI1" s="81" t="s">
        <v>50</v>
      </c>
      <c r="AJ1" s="215"/>
      <c r="AM1" s="82"/>
      <c r="AN1" s="542" t="s">
        <v>51</v>
      </c>
      <c r="AO1" s="543"/>
      <c r="AP1" s="543"/>
      <c r="AQ1" s="543"/>
      <c r="AR1" s="543"/>
      <c r="AS1" s="543"/>
      <c r="AT1" s="543"/>
      <c r="AU1" s="544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165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396</v>
      </c>
      <c r="F3" s="101">
        <v>58</v>
      </c>
      <c r="G3" s="101">
        <v>15</v>
      </c>
      <c r="H3" s="101">
        <v>323</v>
      </c>
      <c r="I3" s="101">
        <v>142.97999999999999</v>
      </c>
      <c r="J3" s="101">
        <f t="shared" ref="J3:J43" si="0">E3*I3</f>
        <v>56620.079999999994</v>
      </c>
      <c r="K3" s="98">
        <v>37</v>
      </c>
      <c r="L3" s="98">
        <v>92</v>
      </c>
      <c r="M3" s="98">
        <v>1353</v>
      </c>
      <c r="N3" s="98">
        <v>67</v>
      </c>
      <c r="O3" s="189">
        <f t="shared" ref="O3:O43" si="1">L3/7</f>
        <v>13.142857142857142</v>
      </c>
      <c r="P3" s="101">
        <f t="shared" ref="P3" si="2">S3/7</f>
        <v>8.4285714285714288</v>
      </c>
      <c r="Q3" s="102">
        <v>60</v>
      </c>
      <c r="R3" s="102">
        <v>-1</v>
      </c>
      <c r="S3" s="101">
        <f>Q3+R3</f>
        <v>59</v>
      </c>
      <c r="T3" s="102">
        <v>50135.19</v>
      </c>
      <c r="U3" s="102">
        <v>-844</v>
      </c>
      <c r="V3" s="101">
        <f>T3+U3</f>
        <v>49291.19</v>
      </c>
      <c r="W3" s="102">
        <v>79924.11</v>
      </c>
      <c r="X3" s="102">
        <v>-1362</v>
      </c>
      <c r="Y3" s="101">
        <f t="shared" ref="Y3" si="3">W3+X3</f>
        <v>78562.11</v>
      </c>
      <c r="Z3" s="101">
        <f>L3*M3*N3/100</f>
        <v>83398.92</v>
      </c>
      <c r="AA3" s="103">
        <f t="shared" ref="AA3" si="4">Y3/$Y$102</f>
        <v>0.17299459159795585</v>
      </c>
      <c r="AB3" s="101">
        <f>S3*I3</f>
        <v>8435.82</v>
      </c>
      <c r="AC3" s="102">
        <v>29446.400000000001</v>
      </c>
      <c r="AD3" s="103">
        <f t="shared" ref="AD3" si="5">IF(Y3=0,0,AC3/Y3)</f>
        <v>0.37481681691084928</v>
      </c>
      <c r="AE3" s="102">
        <v>7316.2300000000023</v>
      </c>
      <c r="AF3" s="102">
        <v>4000</v>
      </c>
      <c r="AG3" s="102">
        <v>6000</v>
      </c>
      <c r="AH3" s="102"/>
      <c r="AI3" s="136">
        <f t="shared" ref="AI3:AI23" si="6">IFERROR($AI$102*H3/$H$102,0)</f>
        <v>221.3151329787234</v>
      </c>
      <c r="AJ3" s="102">
        <v>0</v>
      </c>
      <c r="AK3" s="104">
        <f>V3*1%</f>
        <v>492.91190000000006</v>
      </c>
      <c r="AL3" s="105">
        <f>Y3-AB3-AC3-AE3-AF3-AG3-AH3-AI3-AK3-AJ3</f>
        <v>22649.432967021279</v>
      </c>
      <c r="AM3" s="106"/>
      <c r="AN3" s="107">
        <f t="shared" ref="AN3:AN43" si="7">IF(S3=0,0,Y3/S3)</f>
        <v>1331.5611864406781</v>
      </c>
      <c r="AO3" s="108">
        <f t="shared" ref="AO3:AO43" si="8">I3</f>
        <v>142.97999999999999</v>
      </c>
      <c r="AP3" s="108">
        <f t="shared" ref="AP3:AP43" si="9">IF(S3=0,0,AC3/S3)</f>
        <v>499.09152542372885</v>
      </c>
      <c r="AQ3" s="108">
        <f>IF(Q3=0,AE3/1,AE3/Q3)</f>
        <v>121.9371666666667</v>
      </c>
      <c r="AR3" s="108">
        <f>IF(Q3=0,0,(AF3+AG3)/Q3)</f>
        <v>166.66666666666666</v>
      </c>
      <c r="AS3" s="108">
        <f>_xlfn.IFS(S3=0,AL3,S3&lt;0,AL3/-S3,S3&gt;0,AL3/S3)</f>
        <v>383.88869435629289</v>
      </c>
      <c r="AT3" s="103">
        <f t="shared" ref="AT3" si="10">IF(AN3=0,0,AS3/AN3)</f>
        <v>0.28829970283411788</v>
      </c>
      <c r="AU3" s="103">
        <f t="shared" ref="AU3" si="11">IF(AO3=0,0,AS3/AO3)</f>
        <v>2.6849118363148197</v>
      </c>
      <c r="AV3" s="109"/>
      <c r="AW3" s="104">
        <f t="shared" ref="AW3:AW43" si="12">AS3*E3</f>
        <v>152019.92296509197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448</v>
      </c>
      <c r="F4" s="101">
        <v>102</v>
      </c>
      <c r="G4" s="101">
        <v>17</v>
      </c>
      <c r="H4" s="101">
        <v>329</v>
      </c>
      <c r="I4" s="101">
        <v>123.09</v>
      </c>
      <c r="J4" s="101">
        <f t="shared" si="0"/>
        <v>55144.32</v>
      </c>
      <c r="K4" s="98">
        <v>11</v>
      </c>
      <c r="L4" s="98">
        <v>154</v>
      </c>
      <c r="M4" s="98">
        <v>1084</v>
      </c>
      <c r="N4" s="98">
        <v>73</v>
      </c>
      <c r="O4" s="189">
        <f t="shared" si="1"/>
        <v>22</v>
      </c>
      <c r="P4" s="101">
        <f>S4/7</f>
        <v>20</v>
      </c>
      <c r="Q4" s="102">
        <v>143</v>
      </c>
      <c r="R4" s="102">
        <v>-3</v>
      </c>
      <c r="S4" s="101">
        <f t="shared" ref="S4:S43" si="14">Q4+R4</f>
        <v>140</v>
      </c>
      <c r="T4" s="102">
        <v>94437.530000000013</v>
      </c>
      <c r="U4" s="102">
        <v>-2109</v>
      </c>
      <c r="V4" s="101">
        <f t="shared" ref="V4:V43" si="15">T4+U4</f>
        <v>92328.530000000013</v>
      </c>
      <c r="W4" s="102">
        <v>144624.71000000002</v>
      </c>
      <c r="X4" s="102">
        <v>-3218</v>
      </c>
      <c r="Y4" s="101">
        <f t="shared" ref="Y4:Y43" si="16">W4+X4</f>
        <v>141406.71000000002</v>
      </c>
      <c r="Z4" s="101">
        <f t="shared" ref="Z4:Z43" si="17">L4*M4*N4/100</f>
        <v>121863.28</v>
      </c>
      <c r="AA4" s="103">
        <f t="shared" ref="AA4:AA43" si="18">Y4/$Y$102</f>
        <v>0.3113790610468658</v>
      </c>
      <c r="AB4" s="101">
        <f t="shared" ref="AB4:AB43" si="19">S4*I4</f>
        <v>17232.600000000002</v>
      </c>
      <c r="AC4" s="102">
        <v>53182.259999999922</v>
      </c>
      <c r="AD4" s="103">
        <f t="shared" ref="AD4:AD43" si="20">IF(Y4=0,0,AC4/Y4)</f>
        <v>0.37609431688213318</v>
      </c>
      <c r="AE4" s="102">
        <v>13825.419999999993</v>
      </c>
      <c r="AF4" s="102">
        <v>4000</v>
      </c>
      <c r="AG4" s="102">
        <v>5000</v>
      </c>
      <c r="AH4" s="102"/>
      <c r="AI4" s="136">
        <f t="shared" si="6"/>
        <v>225.42625000000001</v>
      </c>
      <c r="AJ4" s="102">
        <v>0</v>
      </c>
      <c r="AK4" s="104">
        <f t="shared" ref="AK4:AK43" si="21">V4*1%</f>
        <v>923.28530000000012</v>
      </c>
      <c r="AL4" s="105">
        <f t="shared" ref="AL4:AL43" si="22">Y4-AB4-AC4-AE4-AF4-AG4-AH4-AI4-AK4-AJ4</f>
        <v>47017.718450000102</v>
      </c>
      <c r="AM4" s="106"/>
      <c r="AN4" s="107">
        <f t="shared" si="7"/>
        <v>1010.0479285714288</v>
      </c>
      <c r="AO4" s="108">
        <f t="shared" si="8"/>
        <v>123.09</v>
      </c>
      <c r="AP4" s="108">
        <f t="shared" si="9"/>
        <v>379.87328571428515</v>
      </c>
      <c r="AQ4" s="108">
        <f t="shared" ref="AQ4:AQ43" si="23">IF(Q4=0,AE4/1,AE4/Q4)</f>
        <v>96.681258741258688</v>
      </c>
      <c r="AR4" s="108">
        <f t="shared" ref="AR4:AR43" si="24">IF(Q4=0,0,(AF4+AG4)/Q4)</f>
        <v>62.93706293706294</v>
      </c>
      <c r="AS4" s="108">
        <f t="array" ref="AS4">_xlfn.IFS(S4=0,AL4,S4&lt;0,AL4/-S4,S4&gt;0,AL4/S4)</f>
        <v>335.84084607142933</v>
      </c>
      <c r="AT4" s="103">
        <f>IF(AN4=0,0,AS4/AN4)</f>
        <v>0.33249991071852314</v>
      </c>
      <c r="AU4" s="103">
        <f>IF(AO4=0,0,AS4/AO4)</f>
        <v>2.7284169800262354</v>
      </c>
      <c r="AV4" s="109"/>
      <c r="AW4" s="104">
        <f t="shared" si="12"/>
        <v>150456.69904000033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352</v>
      </c>
      <c r="F5" s="101">
        <v>12</v>
      </c>
      <c r="G5" s="101">
        <v>2</v>
      </c>
      <c r="H5" s="101">
        <v>338</v>
      </c>
      <c r="I5" s="101">
        <v>123.09</v>
      </c>
      <c r="J5" s="101">
        <f t="shared" si="0"/>
        <v>43327.68</v>
      </c>
      <c r="K5" s="98">
        <v>277</v>
      </c>
      <c r="L5" s="98">
        <v>17</v>
      </c>
      <c r="M5" s="98">
        <v>1223</v>
      </c>
      <c r="N5" s="98">
        <v>63</v>
      </c>
      <c r="O5" s="189">
        <f t="shared" si="1"/>
        <v>2.4285714285714284</v>
      </c>
      <c r="P5" s="101">
        <f>S5/7</f>
        <v>1.2857142857142858</v>
      </c>
      <c r="Q5" s="102">
        <v>9</v>
      </c>
      <c r="R5" s="102">
        <v>0</v>
      </c>
      <c r="S5" s="101">
        <f t="shared" si="14"/>
        <v>9</v>
      </c>
      <c r="T5" s="102">
        <v>6990</v>
      </c>
      <c r="U5" s="102">
        <v>0</v>
      </c>
      <c r="V5" s="101">
        <f t="shared" si="15"/>
        <v>6990</v>
      </c>
      <c r="W5" s="102">
        <v>11142</v>
      </c>
      <c r="X5" s="102">
        <v>0</v>
      </c>
      <c r="Y5" s="101">
        <f t="shared" si="16"/>
        <v>11142</v>
      </c>
      <c r="Z5" s="101">
        <f t="shared" si="17"/>
        <v>13098.33</v>
      </c>
      <c r="AA5" s="103">
        <f t="shared" si="18"/>
        <v>2.4534801058480025E-2</v>
      </c>
      <c r="AB5" s="101">
        <f t="shared" si="19"/>
        <v>1107.81</v>
      </c>
      <c r="AC5" s="102">
        <v>4192.4800000000005</v>
      </c>
      <c r="AD5" s="103">
        <f t="shared" si="20"/>
        <v>0.37627714952432245</v>
      </c>
      <c r="AE5" s="102">
        <v>1043.8899999999999</v>
      </c>
      <c r="AF5" s="102"/>
      <c r="AG5" s="102">
        <v>2787</v>
      </c>
      <c r="AH5" s="102"/>
      <c r="AI5" s="136">
        <f t="shared" si="6"/>
        <v>231.59292553191489</v>
      </c>
      <c r="AJ5" s="102">
        <v>0</v>
      </c>
      <c r="AK5" s="104">
        <f t="shared" si="21"/>
        <v>69.900000000000006</v>
      </c>
      <c r="AL5" s="105">
        <f t="shared" si="22"/>
        <v>1709.3270744680847</v>
      </c>
      <c r="AM5" s="106"/>
      <c r="AN5" s="107">
        <f t="shared" si="7"/>
        <v>1238</v>
      </c>
      <c r="AO5" s="108">
        <f t="shared" si="8"/>
        <v>123.09</v>
      </c>
      <c r="AP5" s="108">
        <f t="shared" si="9"/>
        <v>465.83111111111117</v>
      </c>
      <c r="AQ5" s="108">
        <f t="shared" si="23"/>
        <v>115.98777777777777</v>
      </c>
      <c r="AR5" s="108">
        <f t="shared" si="24"/>
        <v>309.66666666666669</v>
      </c>
      <c r="AS5" s="108">
        <f t="array" ref="AS5">_xlfn.IFS(S5=0,AL5,S5&lt;0,AL5/-S5,S5&gt;0,AL5/S5)</f>
        <v>189.92523049645385</v>
      </c>
      <c r="AT5" s="103">
        <f>IF(AN5=0,0,AS5/AN5)</f>
        <v>0.15341294870472846</v>
      </c>
      <c r="AU5" s="103">
        <f>IF(AO5=0,0,AS5/AO5)</f>
        <v>1.5429785563120793</v>
      </c>
      <c r="AV5" s="109"/>
      <c r="AW5" s="104">
        <f t="shared" si="12"/>
        <v>66853.681134751751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277</v>
      </c>
      <c r="F6" s="101">
        <v>40</v>
      </c>
      <c r="G6" s="101">
        <v>4</v>
      </c>
      <c r="H6" s="101">
        <v>233</v>
      </c>
      <c r="I6" s="101">
        <v>123.09</v>
      </c>
      <c r="J6" s="101">
        <f t="shared" si="0"/>
        <v>34095.93</v>
      </c>
      <c r="K6" s="98">
        <v>80</v>
      </c>
      <c r="L6" s="98">
        <v>42</v>
      </c>
      <c r="M6" s="98">
        <v>1238</v>
      </c>
      <c r="N6" s="98">
        <v>89</v>
      </c>
      <c r="O6" s="189">
        <f t="shared" si="1"/>
        <v>6</v>
      </c>
      <c r="P6" s="101">
        <f t="shared" ref="P6:P43" si="25">S6/7</f>
        <v>3.4285714285714284</v>
      </c>
      <c r="Q6" s="102">
        <v>26</v>
      </c>
      <c r="R6" s="102">
        <v>-2</v>
      </c>
      <c r="S6" s="101">
        <f t="shared" si="14"/>
        <v>24</v>
      </c>
      <c r="T6" s="102">
        <v>19918.03</v>
      </c>
      <c r="U6" s="102">
        <v>-1494</v>
      </c>
      <c r="V6" s="101">
        <f t="shared" si="15"/>
        <v>18424.03</v>
      </c>
      <c r="W6" s="102">
        <v>32129.07</v>
      </c>
      <c r="X6" s="102">
        <v>-2414</v>
      </c>
      <c r="Y6" s="101">
        <f t="shared" si="16"/>
        <v>29715.07</v>
      </c>
      <c r="Z6" s="101">
        <f t="shared" si="17"/>
        <v>46276.44</v>
      </c>
      <c r="AA6" s="103">
        <f t="shared" si="18"/>
        <v>6.5432896328200332E-2</v>
      </c>
      <c r="AB6" s="101">
        <f t="shared" si="19"/>
        <v>2954.16</v>
      </c>
      <c r="AC6" s="102">
        <v>11103.289999999994</v>
      </c>
      <c r="AD6" s="103">
        <f t="shared" si="20"/>
        <v>0.37365855103151341</v>
      </c>
      <c r="AE6" s="102">
        <v>1708.1900000000003</v>
      </c>
      <c r="AF6" s="102"/>
      <c r="AG6" s="102">
        <v>4000</v>
      </c>
      <c r="AH6" s="102"/>
      <c r="AI6" s="136">
        <f t="shared" si="6"/>
        <v>159.64837765957446</v>
      </c>
      <c r="AJ6" s="102">
        <v>0</v>
      </c>
      <c r="AK6" s="104">
        <f t="shared" si="21"/>
        <v>184.24029999999999</v>
      </c>
      <c r="AL6" s="105">
        <f t="shared" si="22"/>
        <v>9605.5413223404321</v>
      </c>
      <c r="AM6" s="106"/>
      <c r="AN6" s="107">
        <f t="shared" si="7"/>
        <v>1238.1279166666666</v>
      </c>
      <c r="AO6" s="108">
        <f t="shared" si="8"/>
        <v>123.09</v>
      </c>
      <c r="AP6" s="108">
        <f t="shared" si="9"/>
        <v>462.63708333333307</v>
      </c>
      <c r="AQ6" s="108">
        <f t="shared" si="23"/>
        <v>65.699615384615399</v>
      </c>
      <c r="AR6" s="108">
        <f t="shared" si="24"/>
        <v>153.84615384615384</v>
      </c>
      <c r="AS6" s="108">
        <f t="array" ref="AS6">_xlfn.IFS(S6=0,AL6,S6&lt;0,AL6/-S6,S6&gt;0,AL6/S6)</f>
        <v>400.23088843085134</v>
      </c>
      <c r="AT6" s="103">
        <f t="shared" ref="AT6:AT43" si="26">IF(AN6=0,0,AS6/AN6)</f>
        <v>0.32325487782261436</v>
      </c>
      <c r="AU6" s="103">
        <f t="shared" ref="AU6:AU43" si="27">IF(AO6=0,0,AS6/AO6)</f>
        <v>3.251530493385745</v>
      </c>
      <c r="AV6" s="109"/>
      <c r="AW6" s="104">
        <f t="shared" si="12"/>
        <v>110863.95609534581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229</v>
      </c>
      <c r="F7" s="101">
        <v>19</v>
      </c>
      <c r="G7" s="101">
        <v>4</v>
      </c>
      <c r="H7" s="101">
        <v>206</v>
      </c>
      <c r="I7" s="101">
        <v>123.09</v>
      </c>
      <c r="J7" s="101">
        <f t="shared" si="0"/>
        <v>28187.61</v>
      </c>
      <c r="K7" s="98">
        <v>94</v>
      </c>
      <c r="L7" s="98">
        <v>31</v>
      </c>
      <c r="M7" s="98">
        <v>1222</v>
      </c>
      <c r="N7" s="98">
        <v>60</v>
      </c>
      <c r="O7" s="189">
        <f t="shared" si="1"/>
        <v>4.4285714285714288</v>
      </c>
      <c r="P7" s="101">
        <f t="shared" si="25"/>
        <v>1.7142857142857142</v>
      </c>
      <c r="Q7" s="102">
        <v>12</v>
      </c>
      <c r="R7" s="102">
        <v>0</v>
      </c>
      <c r="S7" s="101">
        <f t="shared" si="14"/>
        <v>12</v>
      </c>
      <c r="T7" s="102">
        <v>9418.94</v>
      </c>
      <c r="U7" s="102">
        <v>0</v>
      </c>
      <c r="V7" s="101">
        <f t="shared" si="15"/>
        <v>9418.94</v>
      </c>
      <c r="W7" s="102">
        <v>14593.84</v>
      </c>
      <c r="X7" s="102">
        <v>0</v>
      </c>
      <c r="Y7" s="101">
        <f t="shared" si="16"/>
        <v>14593.84</v>
      </c>
      <c r="Z7" s="101">
        <f t="shared" si="17"/>
        <v>22729.200000000001</v>
      </c>
      <c r="AA7" s="103">
        <f t="shared" si="18"/>
        <v>3.2135789003705631E-2</v>
      </c>
      <c r="AB7" s="101">
        <f t="shared" si="19"/>
        <v>1477.08</v>
      </c>
      <c r="AC7" s="102">
        <v>5459.58</v>
      </c>
      <c r="AD7" s="103">
        <f t="shared" si="20"/>
        <v>0.37410167577553266</v>
      </c>
      <c r="AE7" s="102">
        <v>1659.35</v>
      </c>
      <c r="AF7" s="102">
        <v>1000</v>
      </c>
      <c r="AG7" s="102">
        <v>5000</v>
      </c>
      <c r="AH7" s="102"/>
      <c r="AI7" s="136">
        <f t="shared" si="6"/>
        <v>141.14835106382978</v>
      </c>
      <c r="AJ7" s="102">
        <v>0</v>
      </c>
      <c r="AK7" s="104">
        <f t="shared" si="21"/>
        <v>94.189400000000006</v>
      </c>
      <c r="AL7" s="105">
        <f t="shared" si="22"/>
        <v>-237.50775106382986</v>
      </c>
      <c r="AM7" s="106"/>
      <c r="AN7" s="107">
        <f t="shared" si="7"/>
        <v>1216.1533333333334</v>
      </c>
      <c r="AO7" s="108">
        <f t="shared" si="8"/>
        <v>123.09</v>
      </c>
      <c r="AP7" s="108">
        <f t="shared" si="9"/>
        <v>454.96499999999997</v>
      </c>
      <c r="AQ7" s="108">
        <f t="shared" si="23"/>
        <v>138.27916666666667</v>
      </c>
      <c r="AR7" s="108">
        <f t="shared" si="24"/>
        <v>500</v>
      </c>
      <c r="AS7" s="108">
        <f t="array" ref="AS7">_xlfn.IFS(S7=0,AL7,S7&lt;0,AL7/-S7,S7&gt;0,AL7/S7)</f>
        <v>-19.792312588652489</v>
      </c>
      <c r="AT7" s="103">
        <f t="shared" si="26"/>
        <v>-1.6274520692554521E-2</v>
      </c>
      <c r="AU7" s="103">
        <f t="shared" si="27"/>
        <v>-0.16079545526567948</v>
      </c>
      <c r="AV7" s="109"/>
      <c r="AW7" s="104">
        <f t="shared" si="12"/>
        <v>-4532.4395828014203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274</v>
      </c>
      <c r="F8" s="101">
        <v>34</v>
      </c>
      <c r="G8" s="101">
        <v>4</v>
      </c>
      <c r="H8" s="101">
        <v>236</v>
      </c>
      <c r="I8" s="101">
        <v>123.09</v>
      </c>
      <c r="J8" s="101">
        <f t="shared" si="0"/>
        <v>33726.660000000003</v>
      </c>
      <c r="K8" s="98">
        <v>31</v>
      </c>
      <c r="L8" s="98">
        <v>52</v>
      </c>
      <c r="M8" s="98">
        <v>1196</v>
      </c>
      <c r="N8" s="98">
        <v>85</v>
      </c>
      <c r="O8" s="189">
        <f t="shared" si="1"/>
        <v>7.4285714285714288</v>
      </c>
      <c r="P8" s="101">
        <f t="shared" si="25"/>
        <v>5.8571428571428568</v>
      </c>
      <c r="Q8" s="102">
        <v>42</v>
      </c>
      <c r="R8" s="102">
        <v>-1</v>
      </c>
      <c r="S8" s="101">
        <f t="shared" si="14"/>
        <v>41</v>
      </c>
      <c r="T8" s="102">
        <v>32577.469999999998</v>
      </c>
      <c r="U8" s="102">
        <v>-734</v>
      </c>
      <c r="V8" s="101">
        <f t="shared" si="15"/>
        <v>31843.469999999998</v>
      </c>
      <c r="W8" s="102">
        <v>51038.000000000015</v>
      </c>
      <c r="X8" s="102">
        <v>-1222</v>
      </c>
      <c r="Y8" s="101">
        <f t="shared" si="16"/>
        <v>49816.000000000015</v>
      </c>
      <c r="Z8" s="101">
        <f t="shared" si="17"/>
        <v>52863.199999999997</v>
      </c>
      <c r="AA8" s="103">
        <f t="shared" si="18"/>
        <v>0.10969535536970394</v>
      </c>
      <c r="AB8" s="101">
        <f t="shared" si="19"/>
        <v>5046.6900000000005</v>
      </c>
      <c r="AC8" s="102">
        <v>18752.820000000011</v>
      </c>
      <c r="AD8" s="103">
        <f t="shared" si="20"/>
        <v>0.37644170547615236</v>
      </c>
      <c r="AE8" s="102">
        <v>3642.1900000000005</v>
      </c>
      <c r="AF8" s="102">
        <v>1000</v>
      </c>
      <c r="AG8" s="102">
        <v>3000</v>
      </c>
      <c r="AH8" s="102"/>
      <c r="AI8" s="136">
        <f t="shared" si="6"/>
        <v>161.70393617021278</v>
      </c>
      <c r="AJ8" s="102">
        <v>0</v>
      </c>
      <c r="AK8" s="104">
        <f t="shared" si="21"/>
        <v>318.43469999999996</v>
      </c>
      <c r="AL8" s="105">
        <f t="shared" si="22"/>
        <v>17894.161363829789</v>
      </c>
      <c r="AM8" s="106"/>
      <c r="AN8" s="107">
        <f t="shared" si="7"/>
        <v>1215.0243902439029</v>
      </c>
      <c r="AO8" s="108">
        <f t="shared" si="8"/>
        <v>123.09</v>
      </c>
      <c r="AP8" s="108">
        <f t="shared" si="9"/>
        <v>457.38585365853686</v>
      </c>
      <c r="AQ8" s="108">
        <f t="shared" si="23"/>
        <v>86.71880952380954</v>
      </c>
      <c r="AR8" s="108">
        <f t="shared" si="24"/>
        <v>95.238095238095241</v>
      </c>
      <c r="AS8" s="108">
        <f t="array" ref="AS8">_xlfn.IFS(S8=0,AL8,S8&lt;0,AL8/-S8,S8&gt;0,AL8/S8)</f>
        <v>436.44296009340951</v>
      </c>
      <c r="AT8" s="103">
        <f t="shared" si="26"/>
        <v>0.35920510205214756</v>
      </c>
      <c r="AU8" s="103">
        <f t="shared" si="27"/>
        <v>3.54572231776269</v>
      </c>
      <c r="AV8" s="109"/>
      <c r="AW8" s="104">
        <f t="shared" si="12"/>
        <v>119585.37106559421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181</v>
      </c>
      <c r="F9" s="101">
        <v>34</v>
      </c>
      <c r="G9" s="101">
        <v>11</v>
      </c>
      <c r="H9" s="101">
        <v>136</v>
      </c>
      <c r="I9" s="101">
        <v>169.89</v>
      </c>
      <c r="J9" s="101">
        <f t="shared" si="0"/>
        <v>30750.089999999997</v>
      </c>
      <c r="K9" s="98">
        <v>53</v>
      </c>
      <c r="L9" s="98">
        <v>55</v>
      </c>
      <c r="M9" s="98">
        <v>1295</v>
      </c>
      <c r="N9" s="98">
        <v>64</v>
      </c>
      <c r="O9" s="189">
        <f t="shared" si="1"/>
        <v>7.8571428571428568</v>
      </c>
      <c r="P9" s="101">
        <f t="shared" si="25"/>
        <v>4.4285714285714288</v>
      </c>
      <c r="Q9" s="102">
        <v>31</v>
      </c>
      <c r="R9" s="102">
        <v>0</v>
      </c>
      <c r="S9" s="101">
        <f t="shared" si="14"/>
        <v>31</v>
      </c>
      <c r="T9" s="102">
        <v>24066.400000000001</v>
      </c>
      <c r="U9" s="102">
        <v>0</v>
      </c>
      <c r="V9" s="101">
        <f t="shared" si="15"/>
        <v>24066.400000000001</v>
      </c>
      <c r="W9" s="102">
        <v>38577.67</v>
      </c>
      <c r="X9" s="102">
        <v>0</v>
      </c>
      <c r="Y9" s="101">
        <f t="shared" si="16"/>
        <v>38577.67</v>
      </c>
      <c r="Z9" s="101">
        <f t="shared" si="17"/>
        <v>45584</v>
      </c>
      <c r="AA9" s="103">
        <f t="shared" si="18"/>
        <v>8.4948434639175466E-2</v>
      </c>
      <c r="AB9" s="101">
        <f t="shared" si="19"/>
        <v>5266.5899999999992</v>
      </c>
      <c r="AC9" s="102">
        <v>14452.319999999992</v>
      </c>
      <c r="AD9" s="103">
        <f t="shared" si="20"/>
        <v>0.37462915723007617</v>
      </c>
      <c r="AE9" s="102">
        <v>4328.6499999999996</v>
      </c>
      <c r="AF9" s="102"/>
      <c r="AG9" s="102">
        <v>2000</v>
      </c>
      <c r="AH9" s="102"/>
      <c r="AI9" s="136">
        <f t="shared" si="6"/>
        <v>93.185319148936159</v>
      </c>
      <c r="AJ9" s="102">
        <v>0</v>
      </c>
      <c r="AK9" s="104">
        <f t="shared" si="21"/>
        <v>240.66400000000002</v>
      </c>
      <c r="AL9" s="105">
        <f t="shared" si="22"/>
        <v>12196.260680851074</v>
      </c>
      <c r="AM9" s="106"/>
      <c r="AN9" s="107">
        <f t="shared" si="7"/>
        <v>1244.4409677419355</v>
      </c>
      <c r="AO9" s="108">
        <f t="shared" si="8"/>
        <v>169.89</v>
      </c>
      <c r="AP9" s="108">
        <f t="shared" si="9"/>
        <v>466.20387096774169</v>
      </c>
      <c r="AQ9" s="108">
        <f t="shared" si="23"/>
        <v>139.63387096774193</v>
      </c>
      <c r="AR9" s="108">
        <f t="shared" si="24"/>
        <v>64.516129032258064</v>
      </c>
      <c r="AS9" s="108">
        <f t="array" ref="AS9">_xlfn.IFS(S9=0,AL9,S9&lt;0,AL9/-S9,S9&gt;0,AL9/S9)</f>
        <v>393.42776389842174</v>
      </c>
      <c r="AT9" s="103">
        <f t="shared" si="26"/>
        <v>0.31614819352363877</v>
      </c>
      <c r="AU9" s="103">
        <f t="shared" si="27"/>
        <v>2.3157794096086985</v>
      </c>
      <c r="AV9" s="109"/>
      <c r="AW9" s="104">
        <f t="shared" si="12"/>
        <v>71210.425265614336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26</v>
      </c>
      <c r="F10" s="101">
        <v>0</v>
      </c>
      <c r="G10" s="101">
        <v>1</v>
      </c>
      <c r="H10" s="101">
        <v>25</v>
      </c>
      <c r="I10" s="101">
        <v>169.89</v>
      </c>
      <c r="J10" s="101">
        <f t="shared" si="0"/>
        <v>4417.1399999999994</v>
      </c>
      <c r="K10" s="98">
        <v>61</v>
      </c>
      <c r="L10" s="98">
        <v>1</v>
      </c>
      <c r="M10" s="98">
        <v>1254</v>
      </c>
      <c r="N10" s="98">
        <v>100</v>
      </c>
      <c r="O10" s="189">
        <f t="shared" si="1"/>
        <v>0.14285714285714285</v>
      </c>
      <c r="P10" s="101">
        <f t="shared" si="25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2295</v>
      </c>
      <c r="U10" s="102">
        <v>0</v>
      </c>
      <c r="V10" s="101">
        <f t="shared" si="15"/>
        <v>2295</v>
      </c>
      <c r="W10" s="102">
        <v>3762</v>
      </c>
      <c r="X10" s="102">
        <v>0</v>
      </c>
      <c r="Y10" s="101">
        <f t="shared" si="16"/>
        <v>3762</v>
      </c>
      <c r="Z10" s="101">
        <f t="shared" si="17"/>
        <v>1254</v>
      </c>
      <c r="AA10" s="103">
        <f t="shared" si="18"/>
        <v>8.2839635237840475E-3</v>
      </c>
      <c r="AB10" s="101">
        <f t="shared" si="19"/>
        <v>509.66999999999996</v>
      </c>
      <c r="AC10" s="102">
        <v>1417.92</v>
      </c>
      <c r="AD10" s="103">
        <f t="shared" si="20"/>
        <v>0.37690590111642747</v>
      </c>
      <c r="AE10" s="102">
        <v>300</v>
      </c>
      <c r="AF10" s="102"/>
      <c r="AG10" s="102"/>
      <c r="AH10" s="102"/>
      <c r="AI10" s="136">
        <f t="shared" si="6"/>
        <v>17.129654255319149</v>
      </c>
      <c r="AJ10" s="102">
        <v>0</v>
      </c>
      <c r="AK10" s="104">
        <f t="shared" si="21"/>
        <v>22.95</v>
      </c>
      <c r="AL10" s="105">
        <f t="shared" si="22"/>
        <v>1494.3303457446807</v>
      </c>
      <c r="AM10" s="106"/>
      <c r="AN10" s="107">
        <f t="shared" si="7"/>
        <v>1254</v>
      </c>
      <c r="AO10" s="108">
        <f t="shared" si="8"/>
        <v>169.89</v>
      </c>
      <c r="AP10" s="108">
        <f t="shared" si="9"/>
        <v>472.64000000000004</v>
      </c>
      <c r="AQ10" s="108">
        <f t="shared" si="23"/>
        <v>100</v>
      </c>
      <c r="AR10" s="108">
        <f t="shared" si="24"/>
        <v>0</v>
      </c>
      <c r="AS10" s="108">
        <f t="array" ref="AS10">_xlfn.IFS(S10=0,AL10,S10&lt;0,AL10/-S10,S10&gt;0,AL10/S10)</f>
        <v>498.11011524822692</v>
      </c>
      <c r="AT10" s="103">
        <f t="shared" si="26"/>
        <v>0.3972169978056036</v>
      </c>
      <c r="AU10" s="103">
        <f t="shared" si="27"/>
        <v>2.9319566498806697</v>
      </c>
      <c r="AV10" s="109"/>
      <c r="AW10" s="104">
        <f t="shared" si="12"/>
        <v>12950.8629964539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37</v>
      </c>
      <c r="F11" s="101">
        <v>1</v>
      </c>
      <c r="G11" s="101">
        <v>1</v>
      </c>
      <c r="H11" s="101">
        <v>35</v>
      </c>
      <c r="I11" s="101">
        <v>169.89</v>
      </c>
      <c r="J11" s="101">
        <f t="shared" si="0"/>
        <v>6285.9299999999994</v>
      </c>
      <c r="K11" s="98">
        <v>557</v>
      </c>
      <c r="L11" s="98">
        <v>2</v>
      </c>
      <c r="M11" s="98">
        <v>1117</v>
      </c>
      <c r="N11" s="98">
        <v>0</v>
      </c>
      <c r="O11" s="189">
        <f t="shared" si="1"/>
        <v>0.2857142857142857</v>
      </c>
      <c r="P11" s="101">
        <f t="shared" si="25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18"/>
        <v>0</v>
      </c>
      <c r="AB11" s="101">
        <f t="shared" si="19"/>
        <v>0</v>
      </c>
      <c r="AC11" s="102">
        <v>0</v>
      </c>
      <c r="AD11" s="103">
        <f t="shared" si="20"/>
        <v>0</v>
      </c>
      <c r="AE11" s="102">
        <v>112.2</v>
      </c>
      <c r="AF11" s="102"/>
      <c r="AG11" s="102"/>
      <c r="AH11" s="102"/>
      <c r="AI11" s="136">
        <f t="shared" si="6"/>
        <v>23.981515957446806</v>
      </c>
      <c r="AJ11" s="102">
        <v>0</v>
      </c>
      <c r="AK11" s="104">
        <f t="shared" si="21"/>
        <v>0</v>
      </c>
      <c r="AL11" s="105">
        <f t="shared" si="22"/>
        <v>-136.18151595744681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3"/>
        <v>112.2</v>
      </c>
      <c r="AR11" s="108">
        <f t="shared" si="24"/>
        <v>0</v>
      </c>
      <c r="AS11" s="108">
        <f t="array" ref="AS11">_xlfn.IFS(S11=0,AL11,S11&lt;0,AL11/-S11,S11&gt;0,AL11/S11)</f>
        <v>-136.18151595744681</v>
      </c>
      <c r="AT11" s="103">
        <f t="shared" si="26"/>
        <v>0</v>
      </c>
      <c r="AU11" s="103">
        <f t="shared" si="27"/>
        <v>-0.80158641448847379</v>
      </c>
      <c r="AV11" s="109"/>
      <c r="AW11" s="104">
        <f t="shared" si="12"/>
        <v>-5038.7160904255315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29</v>
      </c>
      <c r="F12" s="101">
        <v>8</v>
      </c>
      <c r="G12" s="101">
        <v>2</v>
      </c>
      <c r="H12" s="101">
        <v>19</v>
      </c>
      <c r="I12" s="101">
        <v>169.89</v>
      </c>
      <c r="J12" s="101">
        <f t="shared" si="0"/>
        <v>4926.8099999999995</v>
      </c>
      <c r="K12" s="98">
        <v>38</v>
      </c>
      <c r="L12" s="98">
        <v>10</v>
      </c>
      <c r="M12" s="98">
        <v>1149</v>
      </c>
      <c r="N12" s="98">
        <v>50</v>
      </c>
      <c r="O12" s="189">
        <f t="shared" si="1"/>
        <v>1.4285714285714286</v>
      </c>
      <c r="P12" s="101">
        <f t="shared" si="25"/>
        <v>1.1428571428571428</v>
      </c>
      <c r="Q12" s="102">
        <v>8</v>
      </c>
      <c r="R12" s="102">
        <v>0</v>
      </c>
      <c r="S12" s="101">
        <f t="shared" si="14"/>
        <v>8</v>
      </c>
      <c r="T12" s="102">
        <v>6032.26</v>
      </c>
      <c r="U12" s="102">
        <v>0</v>
      </c>
      <c r="V12" s="101">
        <f t="shared" si="15"/>
        <v>6032.26</v>
      </c>
      <c r="W12" s="102">
        <v>9327.0400000000009</v>
      </c>
      <c r="X12" s="102">
        <v>0</v>
      </c>
      <c r="Y12" s="101">
        <f t="shared" si="16"/>
        <v>9327.0400000000009</v>
      </c>
      <c r="Z12" s="101">
        <f t="shared" si="17"/>
        <v>5745</v>
      </c>
      <c r="AA12" s="103">
        <f t="shared" si="18"/>
        <v>2.0538240070407967E-2</v>
      </c>
      <c r="AB12" s="101">
        <f t="shared" si="19"/>
        <v>1359.12</v>
      </c>
      <c r="AC12" s="102">
        <v>3488.9000000000015</v>
      </c>
      <c r="AD12" s="103">
        <f t="shared" si="20"/>
        <v>0.37406293958211834</v>
      </c>
      <c r="AE12" s="102">
        <v>1333.4300000000003</v>
      </c>
      <c r="AF12" s="102"/>
      <c r="AG12" s="102"/>
      <c r="AH12" s="102"/>
      <c r="AI12" s="136">
        <f t="shared" si="6"/>
        <v>13.018537234042553</v>
      </c>
      <c r="AJ12" s="102">
        <v>0</v>
      </c>
      <c r="AK12" s="104">
        <f t="shared" si="21"/>
        <v>60.322600000000001</v>
      </c>
      <c r="AL12" s="105">
        <f t="shared" si="22"/>
        <v>3072.2488627659568</v>
      </c>
      <c r="AM12" s="106"/>
      <c r="AN12" s="107">
        <f t="shared" si="7"/>
        <v>1165.8800000000001</v>
      </c>
      <c r="AO12" s="108">
        <f t="shared" si="8"/>
        <v>169.89</v>
      </c>
      <c r="AP12" s="108">
        <f t="shared" si="9"/>
        <v>436.11250000000018</v>
      </c>
      <c r="AQ12" s="108">
        <f t="shared" si="23"/>
        <v>166.67875000000004</v>
      </c>
      <c r="AR12" s="108">
        <f t="shared" si="24"/>
        <v>0</v>
      </c>
      <c r="AS12" s="108">
        <f t="array" ref="AS12">_xlfn.IFS(S12=0,AL12,S12&lt;0,AL12/-S12,S12&gt;0,AL12/S12)</f>
        <v>384.0311078457446</v>
      </c>
      <c r="AT12" s="103">
        <f t="shared" si="26"/>
        <v>0.32939162507783354</v>
      </c>
      <c r="AU12" s="103">
        <f t="shared" si="27"/>
        <v>2.2604691732635507</v>
      </c>
      <c r="AV12" s="109"/>
      <c r="AW12" s="104">
        <f t="shared" si="12"/>
        <v>11136.902127526593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4</v>
      </c>
      <c r="F13" s="101">
        <v>1</v>
      </c>
      <c r="G13" s="101">
        <v>0</v>
      </c>
      <c r="H13" s="101">
        <v>3</v>
      </c>
      <c r="I13" s="101">
        <v>169.89</v>
      </c>
      <c r="J13" s="101">
        <f t="shared" si="0"/>
        <v>679.56</v>
      </c>
      <c r="K13" s="98">
        <v>32</v>
      </c>
      <c r="L13" s="98">
        <v>1</v>
      </c>
      <c r="M13" s="98">
        <v>1166</v>
      </c>
      <c r="N13" s="98">
        <v>0</v>
      </c>
      <c r="O13" s="189">
        <f t="shared" si="1"/>
        <v>0.14285714285714285</v>
      </c>
      <c r="P13" s="101">
        <f t="shared" si="25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/>
      <c r="AG13" s="102"/>
      <c r="AH13" s="102"/>
      <c r="AI13" s="136">
        <f t="shared" si="6"/>
        <v>2.0555585106382979</v>
      </c>
      <c r="AJ13" s="102">
        <v>0</v>
      </c>
      <c r="AK13" s="104">
        <f t="shared" si="21"/>
        <v>0</v>
      </c>
      <c r="AL13" s="105">
        <f t="shared" si="22"/>
        <v>-2.0555585106382979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3"/>
        <v>0</v>
      </c>
      <c r="AR13" s="108">
        <f t="shared" si="24"/>
        <v>0</v>
      </c>
      <c r="AS13" s="108">
        <f t="array" ref="AS13">_xlfn.IFS(S13=0,AL13,S13&lt;0,AL13/-S13,S13&gt;0,AL13/S13)</f>
        <v>-2.0555585106382979</v>
      </c>
      <c r="AT13" s="103">
        <f t="shared" si="26"/>
        <v>0</v>
      </c>
      <c r="AU13" s="103">
        <f t="shared" si="27"/>
        <v>-1.2099349641758185E-2</v>
      </c>
      <c r="AV13" s="109"/>
      <c r="AW13" s="104">
        <f t="shared" si="12"/>
        <v>-8.2222340425531915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52</v>
      </c>
      <c r="F14" s="101">
        <v>3</v>
      </c>
      <c r="G14" s="101">
        <v>1</v>
      </c>
      <c r="H14" s="101">
        <v>48</v>
      </c>
      <c r="I14" s="101">
        <v>169.89</v>
      </c>
      <c r="J14" s="101">
        <f t="shared" si="0"/>
        <v>8834.2799999999988</v>
      </c>
      <c r="K14" s="98">
        <v>159</v>
      </c>
      <c r="L14" s="98">
        <v>3</v>
      </c>
      <c r="M14" s="98">
        <v>1251</v>
      </c>
      <c r="N14" s="98">
        <v>0</v>
      </c>
      <c r="O14" s="189">
        <f t="shared" si="1"/>
        <v>0.42857142857142855</v>
      </c>
      <c r="P14" s="101">
        <f t="shared" si="25"/>
        <v>0</v>
      </c>
      <c r="Q14" s="102">
        <v>0</v>
      </c>
      <c r="R14" s="102">
        <v>0</v>
      </c>
      <c r="S14" s="101">
        <f t="shared" si="14"/>
        <v>0</v>
      </c>
      <c r="T14" s="102">
        <v>0</v>
      </c>
      <c r="U14" s="102">
        <v>0</v>
      </c>
      <c r="V14" s="101">
        <f t="shared" si="15"/>
        <v>0</v>
      </c>
      <c r="W14" s="102">
        <v>0</v>
      </c>
      <c r="X14" s="102">
        <v>0</v>
      </c>
      <c r="Y14" s="101">
        <f t="shared" si="16"/>
        <v>0</v>
      </c>
      <c r="Z14" s="101">
        <f t="shared" si="17"/>
        <v>0</v>
      </c>
      <c r="AA14" s="103">
        <f t="shared" si="18"/>
        <v>0</v>
      </c>
      <c r="AB14" s="101">
        <f t="shared" si="19"/>
        <v>0</v>
      </c>
      <c r="AC14" s="102">
        <v>0</v>
      </c>
      <c r="AD14" s="103">
        <f t="shared" si="20"/>
        <v>0</v>
      </c>
      <c r="AE14" s="102">
        <v>97.85</v>
      </c>
      <c r="AF14" s="102"/>
      <c r="AG14" s="102"/>
      <c r="AH14" s="102"/>
      <c r="AI14" s="136">
        <f t="shared" si="6"/>
        <v>32.888936170212766</v>
      </c>
      <c r="AJ14" s="102">
        <v>0</v>
      </c>
      <c r="AK14" s="104">
        <f t="shared" si="21"/>
        <v>0</v>
      </c>
      <c r="AL14" s="105">
        <f t="shared" si="22"/>
        <v>-130.73893617021275</v>
      </c>
      <c r="AM14" s="106"/>
      <c r="AN14" s="107">
        <f t="shared" si="7"/>
        <v>0</v>
      </c>
      <c r="AO14" s="108">
        <f t="shared" si="8"/>
        <v>169.89</v>
      </c>
      <c r="AP14" s="108">
        <f t="shared" si="9"/>
        <v>0</v>
      </c>
      <c r="AQ14" s="108">
        <f t="shared" si="23"/>
        <v>97.85</v>
      </c>
      <c r="AR14" s="108">
        <f t="shared" si="24"/>
        <v>0</v>
      </c>
      <c r="AS14" s="108">
        <f t="array" ref="AS14">_xlfn.IFS(S14=0,AL14,S14&lt;0,AL14/-S14,S14&gt;0,AL14/S14)</f>
        <v>-130.73893617021275</v>
      </c>
      <c r="AT14" s="103">
        <f t="shared" si="26"/>
        <v>0</v>
      </c>
      <c r="AU14" s="103">
        <f t="shared" si="27"/>
        <v>-0.76955051015488118</v>
      </c>
      <c r="AV14" s="109"/>
      <c r="AW14" s="104">
        <f t="shared" si="12"/>
        <v>-6798.4246808510634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30</v>
      </c>
      <c r="F15" s="101">
        <v>2</v>
      </c>
      <c r="G15" s="101">
        <v>2</v>
      </c>
      <c r="H15" s="101">
        <v>26</v>
      </c>
      <c r="I15" s="101">
        <v>169.89</v>
      </c>
      <c r="J15" s="101">
        <f t="shared" si="0"/>
        <v>5096.7</v>
      </c>
      <c r="K15" s="98">
        <v>115</v>
      </c>
      <c r="L15" s="98">
        <v>3</v>
      </c>
      <c r="M15" s="98">
        <v>1195</v>
      </c>
      <c r="N15" s="98">
        <v>0</v>
      </c>
      <c r="O15" s="189">
        <f t="shared" si="1"/>
        <v>0.42857142857142855</v>
      </c>
      <c r="P15" s="101">
        <f t="shared" si="25"/>
        <v>0.2857142857142857</v>
      </c>
      <c r="Q15" s="102">
        <v>2</v>
      </c>
      <c r="R15" s="102">
        <v>0</v>
      </c>
      <c r="S15" s="101">
        <f t="shared" si="14"/>
        <v>2</v>
      </c>
      <c r="T15" s="102">
        <v>1526</v>
      </c>
      <c r="U15" s="102">
        <v>0</v>
      </c>
      <c r="V15" s="101">
        <f t="shared" si="15"/>
        <v>1526</v>
      </c>
      <c r="W15" s="102">
        <v>2464</v>
      </c>
      <c r="X15" s="102">
        <v>0</v>
      </c>
      <c r="Y15" s="101">
        <f t="shared" si="16"/>
        <v>2464</v>
      </c>
      <c r="Z15" s="101">
        <f t="shared" si="17"/>
        <v>0</v>
      </c>
      <c r="AA15" s="103">
        <f t="shared" si="18"/>
        <v>5.4257538869228851E-3</v>
      </c>
      <c r="AB15" s="101">
        <f t="shared" si="19"/>
        <v>339.78</v>
      </c>
      <c r="AC15" s="102">
        <v>923.88000000000011</v>
      </c>
      <c r="AD15" s="103">
        <f t="shared" si="20"/>
        <v>0.37495129870129873</v>
      </c>
      <c r="AE15" s="102">
        <v>308.67</v>
      </c>
      <c r="AF15" s="102"/>
      <c r="AG15" s="102"/>
      <c r="AH15" s="102"/>
      <c r="AI15" s="136">
        <f t="shared" si="6"/>
        <v>17.814840425531916</v>
      </c>
      <c r="AJ15" s="102">
        <v>0</v>
      </c>
      <c r="AK15" s="104">
        <f t="shared" si="21"/>
        <v>15.26</v>
      </c>
      <c r="AL15" s="105">
        <f t="shared" si="22"/>
        <v>858.5951595744682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461.94000000000005</v>
      </c>
      <c r="AQ15" s="108">
        <f t="shared" si="23"/>
        <v>154.33500000000001</v>
      </c>
      <c r="AR15" s="108">
        <f t="shared" si="24"/>
        <v>0</v>
      </c>
      <c r="AS15" s="108">
        <f t="array" ref="AS15">_xlfn.IFS(S15=0,AL15,S15&lt;0,AL15/-S15,S15&gt;0,AL15/S15)</f>
        <v>429.2975797872341</v>
      </c>
      <c r="AT15" s="103">
        <f t="shared" si="26"/>
        <v>0.34845582774937833</v>
      </c>
      <c r="AU15" s="103">
        <f t="shared" si="27"/>
        <v>2.5269149437120144</v>
      </c>
      <c r="AV15" s="109"/>
      <c r="AW15" s="104">
        <f t="shared" si="12"/>
        <v>12878.927393617023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20</v>
      </c>
      <c r="F16" s="101">
        <v>1</v>
      </c>
      <c r="G16" s="101">
        <v>0</v>
      </c>
      <c r="H16" s="101">
        <v>19</v>
      </c>
      <c r="I16" s="101">
        <v>169.89</v>
      </c>
      <c r="J16" s="101">
        <f t="shared" ref="J16:J29" si="28">E16*I16</f>
        <v>3397.7999999999997</v>
      </c>
      <c r="K16" s="98">
        <v>20</v>
      </c>
      <c r="L16" s="98">
        <v>1</v>
      </c>
      <c r="M16" s="98">
        <v>1344</v>
      </c>
      <c r="N16" s="98">
        <v>0</v>
      </c>
      <c r="O16" s="189">
        <f t="shared" ref="O16:O29" si="29">L16/7</f>
        <v>0.14285714285714285</v>
      </c>
      <c r="P16" s="101">
        <f t="shared" ref="P16:P29" si="30">S16/7</f>
        <v>0</v>
      </c>
      <c r="Q16" s="102">
        <v>0</v>
      </c>
      <c r="R16" s="102">
        <v>0</v>
      </c>
      <c r="S16" s="101">
        <f t="shared" si="14"/>
        <v>0</v>
      </c>
      <c r="T16" s="102">
        <v>0</v>
      </c>
      <c r="U16" s="102">
        <v>0</v>
      </c>
      <c r="V16" s="101">
        <f t="shared" si="15"/>
        <v>0</v>
      </c>
      <c r="W16" s="102">
        <v>0</v>
      </c>
      <c r="X16" s="102">
        <v>0</v>
      </c>
      <c r="Y16" s="101">
        <f t="shared" si="16"/>
        <v>0</v>
      </c>
      <c r="Z16" s="101">
        <f t="shared" si="17"/>
        <v>0</v>
      </c>
      <c r="AA16" s="103">
        <f t="shared" si="18"/>
        <v>0</v>
      </c>
      <c r="AB16" s="101">
        <f t="shared" si="19"/>
        <v>0</v>
      </c>
      <c r="AC16" s="102">
        <v>0</v>
      </c>
      <c r="AD16" s="103">
        <f t="shared" si="20"/>
        <v>0</v>
      </c>
      <c r="AE16" s="102">
        <v>0</v>
      </c>
      <c r="AF16" s="102">
        <v>573</v>
      </c>
      <c r="AG16" s="102"/>
      <c r="AH16" s="102"/>
      <c r="AI16" s="136">
        <f t="shared" si="6"/>
        <v>13.018537234042553</v>
      </c>
      <c r="AJ16" s="102">
        <v>0</v>
      </c>
      <c r="AK16" s="104">
        <f t="shared" ref="AK16:AK29" si="31">V16*1%</f>
        <v>0</v>
      </c>
      <c r="AL16" s="105">
        <f t="shared" ref="AL16:AL29" si="32">Y16-AB16-AC16-AE16-AF16-AG16-AH16-AI16-AK16-AJ16</f>
        <v>-586.01853723404258</v>
      </c>
      <c r="AM16" s="106"/>
      <c r="AN16" s="107">
        <f t="shared" ref="AN16:AN29" si="33">IF(S16=0,0,Y16/S16)</f>
        <v>0</v>
      </c>
      <c r="AO16" s="108">
        <f t="shared" ref="AO16:AO29" si="34">I16</f>
        <v>169.89</v>
      </c>
      <c r="AP16" s="108">
        <f t="shared" ref="AP16:AP29" si="35">IF(S16=0,0,AC16/S16)</f>
        <v>0</v>
      </c>
      <c r="AQ16" s="108">
        <f t="shared" ref="AQ16:AQ29" si="36">IF(Q16=0,AE16/1,AE16/Q16)</f>
        <v>0</v>
      </c>
      <c r="AR16" s="108">
        <f t="shared" ref="AR16:AR29" si="37">IF(Q16=0,0,(AF16+AG16)/Q16)</f>
        <v>0</v>
      </c>
      <c r="AS16" s="108">
        <f t="array" ref="AS16">_xlfn.IFS(S16=0,AL16,S16&lt;0,AL16/-S16,S16&gt;0,AL16/S16)</f>
        <v>-586.01853723404258</v>
      </c>
      <c r="AT16" s="103">
        <f t="shared" ref="AT16:AT29" si="38">IF(AN16=0,0,AS16/AN16)</f>
        <v>0</v>
      </c>
      <c r="AU16" s="103">
        <f t="shared" ref="AU16:AU29" si="39">IF(AO16=0,0,AS16/AO16)</f>
        <v>-3.4493998306789253</v>
      </c>
      <c r="AV16" s="109"/>
      <c r="AW16" s="104">
        <f t="shared" ref="AW16:AW29" si="40">AS16*E16</f>
        <v>-11720.370744680851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0</v>
      </c>
      <c r="F17" s="101">
        <v>0</v>
      </c>
      <c r="G17" s="101">
        <v>0</v>
      </c>
      <c r="H17" s="101">
        <v>0</v>
      </c>
      <c r="I17" s="101">
        <v>169.89</v>
      </c>
      <c r="J17" s="101">
        <f t="shared" si="28"/>
        <v>0</v>
      </c>
      <c r="K17" s="98" t="s">
        <v>142</v>
      </c>
      <c r="L17" s="98">
        <v>0</v>
      </c>
      <c r="M17" s="98">
        <v>0</v>
      </c>
      <c r="N17" s="98">
        <v>0</v>
      </c>
      <c r="O17" s="189">
        <f t="shared" si="29"/>
        <v>0</v>
      </c>
      <c r="P17" s="101">
        <f t="shared" si="30"/>
        <v>0</v>
      </c>
      <c r="Q17" s="102">
        <v>0</v>
      </c>
      <c r="R17" s="102">
        <v>0</v>
      </c>
      <c r="S17" s="101">
        <f t="shared" si="14"/>
        <v>0</v>
      </c>
      <c r="T17" s="102">
        <v>0</v>
      </c>
      <c r="U17" s="102">
        <v>0</v>
      </c>
      <c r="V17" s="101">
        <f t="shared" si="15"/>
        <v>0</v>
      </c>
      <c r="W17" s="102">
        <v>0</v>
      </c>
      <c r="X17" s="102">
        <v>0</v>
      </c>
      <c r="Y17" s="101">
        <f t="shared" si="16"/>
        <v>0</v>
      </c>
      <c r="Z17" s="101">
        <f t="shared" si="17"/>
        <v>0</v>
      </c>
      <c r="AA17" s="103">
        <f t="shared" si="18"/>
        <v>0</v>
      </c>
      <c r="AB17" s="101">
        <f t="shared" si="19"/>
        <v>0</v>
      </c>
      <c r="AC17" s="102">
        <v>0</v>
      </c>
      <c r="AD17" s="103">
        <f t="shared" si="20"/>
        <v>0</v>
      </c>
      <c r="AE17" s="102">
        <v>0</v>
      </c>
      <c r="AF17" s="102"/>
      <c r="AG17" s="102"/>
      <c r="AH17" s="102"/>
      <c r="AI17" s="136">
        <f t="shared" si="6"/>
        <v>0</v>
      </c>
      <c r="AJ17" s="102">
        <v>0</v>
      </c>
      <c r="AK17" s="104">
        <f t="shared" si="31"/>
        <v>0</v>
      </c>
      <c r="AL17" s="105">
        <f t="shared" si="32"/>
        <v>0</v>
      </c>
      <c r="AM17" s="106"/>
      <c r="AN17" s="107">
        <f t="shared" si="33"/>
        <v>0</v>
      </c>
      <c r="AO17" s="108">
        <f t="shared" si="34"/>
        <v>169.89</v>
      </c>
      <c r="AP17" s="108">
        <f t="shared" si="35"/>
        <v>0</v>
      </c>
      <c r="AQ17" s="108">
        <f t="shared" si="36"/>
        <v>0</v>
      </c>
      <c r="AR17" s="108">
        <f t="shared" si="37"/>
        <v>0</v>
      </c>
      <c r="AS17" s="108">
        <f t="array" ref="AS17">_xlfn.IFS(S17=0,AL17,S17&lt;0,AL17/-S17,S17&gt;0,AL17/S17)</f>
        <v>0</v>
      </c>
      <c r="AT17" s="103">
        <f t="shared" si="38"/>
        <v>0</v>
      </c>
      <c r="AU17" s="103">
        <f t="shared" si="39"/>
        <v>0</v>
      </c>
      <c r="AV17" s="109"/>
      <c r="AW17" s="104">
        <f t="shared" si="40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21</v>
      </c>
      <c r="F18" s="101">
        <v>1</v>
      </c>
      <c r="G18" s="101">
        <v>0</v>
      </c>
      <c r="H18" s="101">
        <v>20</v>
      </c>
      <c r="I18" s="101">
        <v>169.89</v>
      </c>
      <c r="J18" s="101">
        <f t="shared" si="28"/>
        <v>3567.6899999999996</v>
      </c>
      <c r="K18" s="98">
        <v>999</v>
      </c>
      <c r="L18" s="98">
        <v>1</v>
      </c>
      <c r="M18" s="98">
        <v>1403</v>
      </c>
      <c r="N18" s="98">
        <v>0</v>
      </c>
      <c r="O18" s="189">
        <f t="shared" si="29"/>
        <v>0.14285714285714285</v>
      </c>
      <c r="P18" s="101">
        <f t="shared" si="30"/>
        <v>0</v>
      </c>
      <c r="Q18" s="102">
        <v>0</v>
      </c>
      <c r="R18" s="102">
        <v>0</v>
      </c>
      <c r="S18" s="101">
        <f t="shared" si="14"/>
        <v>0</v>
      </c>
      <c r="T18" s="102">
        <v>0</v>
      </c>
      <c r="U18" s="102">
        <v>0</v>
      </c>
      <c r="V18" s="101">
        <f t="shared" si="15"/>
        <v>0</v>
      </c>
      <c r="W18" s="102">
        <v>0</v>
      </c>
      <c r="X18" s="102">
        <v>0</v>
      </c>
      <c r="Y18" s="101">
        <f t="shared" si="16"/>
        <v>0</v>
      </c>
      <c r="Z18" s="101">
        <f t="shared" si="17"/>
        <v>0</v>
      </c>
      <c r="AA18" s="103">
        <f t="shared" si="18"/>
        <v>0</v>
      </c>
      <c r="AB18" s="101">
        <f t="shared" si="19"/>
        <v>0</v>
      </c>
      <c r="AC18" s="102">
        <v>0</v>
      </c>
      <c r="AD18" s="103">
        <f t="shared" si="20"/>
        <v>0</v>
      </c>
      <c r="AE18" s="102">
        <v>0</v>
      </c>
      <c r="AF18" s="102"/>
      <c r="AG18" s="102"/>
      <c r="AH18" s="102"/>
      <c r="AI18" s="136">
        <f t="shared" si="6"/>
        <v>13.703723404255319</v>
      </c>
      <c r="AJ18" s="102">
        <v>0</v>
      </c>
      <c r="AK18" s="104">
        <f t="shared" si="31"/>
        <v>0</v>
      </c>
      <c r="AL18" s="105">
        <f t="shared" si="32"/>
        <v>-13.703723404255319</v>
      </c>
      <c r="AM18" s="106"/>
      <c r="AN18" s="107">
        <f t="shared" si="33"/>
        <v>0</v>
      </c>
      <c r="AO18" s="108">
        <f t="shared" si="34"/>
        <v>169.89</v>
      </c>
      <c r="AP18" s="108">
        <f t="shared" si="35"/>
        <v>0</v>
      </c>
      <c r="AQ18" s="108">
        <f t="shared" si="36"/>
        <v>0</v>
      </c>
      <c r="AR18" s="108">
        <f t="shared" si="37"/>
        <v>0</v>
      </c>
      <c r="AS18" s="108">
        <f t="array" ref="AS18">_xlfn.IFS(S18=0,AL18,S18&lt;0,AL18/-S18,S18&gt;0,AL18/S18)</f>
        <v>-13.703723404255319</v>
      </c>
      <c r="AT18" s="103">
        <f t="shared" si="38"/>
        <v>0</v>
      </c>
      <c r="AU18" s="103">
        <f t="shared" si="39"/>
        <v>-8.0662330945054567E-2</v>
      </c>
      <c r="AV18" s="109"/>
      <c r="AW18" s="104">
        <f t="shared" si="40"/>
        <v>-287.77819148936169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78</v>
      </c>
      <c r="F19" s="101">
        <v>24</v>
      </c>
      <c r="G19" s="101">
        <v>11</v>
      </c>
      <c r="H19" s="101">
        <v>43</v>
      </c>
      <c r="I19" s="101">
        <v>129.46</v>
      </c>
      <c r="J19" s="101">
        <f t="shared" si="28"/>
        <v>10097.880000000001</v>
      </c>
      <c r="K19" s="98">
        <v>8</v>
      </c>
      <c r="L19" s="98">
        <v>34</v>
      </c>
      <c r="M19" s="98">
        <v>1284</v>
      </c>
      <c r="N19" s="98">
        <v>50</v>
      </c>
      <c r="O19" s="189">
        <f t="shared" si="29"/>
        <v>4.8571428571428568</v>
      </c>
      <c r="P19" s="101">
        <f t="shared" si="30"/>
        <v>1.4285714285714286</v>
      </c>
      <c r="Q19" s="102">
        <v>10</v>
      </c>
      <c r="R19" s="102">
        <v>0</v>
      </c>
      <c r="S19" s="101">
        <f t="shared" si="14"/>
        <v>10</v>
      </c>
      <c r="T19" s="102">
        <v>8014</v>
      </c>
      <c r="U19" s="102">
        <v>0</v>
      </c>
      <c r="V19" s="101">
        <f t="shared" si="15"/>
        <v>8014</v>
      </c>
      <c r="W19" s="102">
        <v>12690</v>
      </c>
      <c r="X19" s="102">
        <v>0</v>
      </c>
      <c r="Y19" s="101">
        <f t="shared" si="16"/>
        <v>12690</v>
      </c>
      <c r="Z19" s="101">
        <f t="shared" si="17"/>
        <v>21828</v>
      </c>
      <c r="AA19" s="103">
        <f t="shared" si="18"/>
        <v>2.7943513321855282E-2</v>
      </c>
      <c r="AB19" s="101">
        <f t="shared" si="19"/>
        <v>1294.6000000000001</v>
      </c>
      <c r="AC19" s="102">
        <v>4920.4400000000005</v>
      </c>
      <c r="AD19" s="103">
        <f t="shared" si="20"/>
        <v>0.38774152876280538</v>
      </c>
      <c r="AE19" s="102">
        <v>2376.67</v>
      </c>
      <c r="AF19" s="102"/>
      <c r="AG19" s="102">
        <v>4600</v>
      </c>
      <c r="AH19" s="102"/>
      <c r="AI19" s="136">
        <f t="shared" si="6"/>
        <v>29.463005319148934</v>
      </c>
      <c r="AJ19" s="102">
        <v>0</v>
      </c>
      <c r="AK19" s="104">
        <f t="shared" si="31"/>
        <v>80.14</v>
      </c>
      <c r="AL19" s="105">
        <f t="shared" si="32"/>
        <v>-611.31300531914985</v>
      </c>
      <c r="AM19" s="106"/>
      <c r="AN19" s="107">
        <f t="shared" si="33"/>
        <v>1269</v>
      </c>
      <c r="AO19" s="108">
        <f t="shared" si="34"/>
        <v>129.46</v>
      </c>
      <c r="AP19" s="108">
        <f t="shared" si="35"/>
        <v>492.04400000000004</v>
      </c>
      <c r="AQ19" s="108">
        <f t="shared" si="36"/>
        <v>237.667</v>
      </c>
      <c r="AR19" s="108">
        <f t="shared" si="37"/>
        <v>460</v>
      </c>
      <c r="AS19" s="108">
        <f t="array" ref="AS19">_xlfn.IFS(S19=0,AL19,S19&lt;0,AL19/-S19,S19&gt;0,AL19/S19)</f>
        <v>-61.131300531914988</v>
      </c>
      <c r="AT19" s="103">
        <f t="shared" si="38"/>
        <v>-4.8172813657931433E-2</v>
      </c>
      <c r="AU19" s="103">
        <f t="shared" si="39"/>
        <v>-0.47220222873408763</v>
      </c>
      <c r="AV19" s="109"/>
      <c r="AW19" s="104">
        <f t="shared" si="40"/>
        <v>-4768.2414414893692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91</v>
      </c>
      <c r="F20" s="101">
        <v>46</v>
      </c>
      <c r="G20" s="101">
        <v>5</v>
      </c>
      <c r="H20" s="101">
        <v>40</v>
      </c>
      <c r="I20" s="101">
        <v>117.76</v>
      </c>
      <c r="J20" s="101">
        <f t="shared" si="28"/>
        <v>10716.16</v>
      </c>
      <c r="K20" s="98">
        <v>12</v>
      </c>
      <c r="L20" s="98">
        <v>47</v>
      </c>
      <c r="M20" s="98">
        <v>1372</v>
      </c>
      <c r="N20" s="98">
        <v>40</v>
      </c>
      <c r="O20" s="189">
        <f t="shared" si="29"/>
        <v>6.7142857142857144</v>
      </c>
      <c r="P20" s="101">
        <f t="shared" si="30"/>
        <v>1.5714285714285714</v>
      </c>
      <c r="Q20" s="102">
        <v>11</v>
      </c>
      <c r="R20" s="102">
        <v>0</v>
      </c>
      <c r="S20" s="101">
        <f t="shared" si="14"/>
        <v>11</v>
      </c>
      <c r="T20" s="102">
        <v>9265</v>
      </c>
      <c r="U20" s="102">
        <v>0</v>
      </c>
      <c r="V20" s="101">
        <f t="shared" si="15"/>
        <v>9265</v>
      </c>
      <c r="W20" s="102">
        <v>14850</v>
      </c>
      <c r="X20" s="102">
        <v>0</v>
      </c>
      <c r="Y20" s="101">
        <f t="shared" si="16"/>
        <v>14850</v>
      </c>
      <c r="Z20" s="101">
        <f t="shared" si="17"/>
        <v>25793.599999999999</v>
      </c>
      <c r="AA20" s="103">
        <f t="shared" si="18"/>
        <v>3.269985601493703E-2</v>
      </c>
      <c r="AB20" s="101">
        <f t="shared" si="19"/>
        <v>1295.3600000000001</v>
      </c>
      <c r="AC20" s="102">
        <v>5921.9199999999983</v>
      </c>
      <c r="AD20" s="103">
        <f t="shared" si="20"/>
        <v>0.39878249158249146</v>
      </c>
      <c r="AE20" s="102">
        <v>2137.4900000000011</v>
      </c>
      <c r="AF20" s="102">
        <v>2395</v>
      </c>
      <c r="AG20" s="102">
        <v>5000</v>
      </c>
      <c r="AH20" s="102"/>
      <c r="AI20" s="136">
        <f t="shared" si="6"/>
        <v>27.407446808510638</v>
      </c>
      <c r="AJ20" s="102">
        <v>0</v>
      </c>
      <c r="AK20" s="104">
        <f t="shared" si="31"/>
        <v>92.65</v>
      </c>
      <c r="AL20" s="105">
        <f t="shared" si="32"/>
        <v>-2019.8274468085112</v>
      </c>
      <c r="AM20" s="106"/>
      <c r="AN20" s="107">
        <f t="shared" si="33"/>
        <v>1350</v>
      </c>
      <c r="AO20" s="108">
        <f t="shared" si="34"/>
        <v>117.76</v>
      </c>
      <c r="AP20" s="108">
        <f t="shared" si="35"/>
        <v>538.35636363636343</v>
      </c>
      <c r="AQ20" s="108">
        <f t="shared" si="36"/>
        <v>194.31727272727284</v>
      </c>
      <c r="AR20" s="108">
        <f t="shared" si="37"/>
        <v>672.27272727272725</v>
      </c>
      <c r="AS20" s="108">
        <f t="array" ref="AS20">_xlfn.IFS(S20=0,AL20,S20&lt;0,AL20/-S20,S20&gt;0,AL20/S20)</f>
        <v>-183.62067698259193</v>
      </c>
      <c r="AT20" s="103">
        <f t="shared" si="38"/>
        <v>-0.13601531628340144</v>
      </c>
      <c r="AU20" s="103">
        <f t="shared" si="39"/>
        <v>-1.5592788466592384</v>
      </c>
      <c r="AV20" s="109"/>
      <c r="AW20" s="104">
        <f t="shared" si="40"/>
        <v>-16709.481605415865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3</v>
      </c>
      <c r="F21" s="101">
        <v>3</v>
      </c>
      <c r="G21" s="101">
        <v>0</v>
      </c>
      <c r="H21" s="101">
        <v>0</v>
      </c>
      <c r="I21" s="101">
        <v>129.46</v>
      </c>
      <c r="J21" s="101">
        <f t="shared" si="28"/>
        <v>388.38</v>
      </c>
      <c r="K21" s="98" t="s">
        <v>142</v>
      </c>
      <c r="L21" s="98">
        <v>4</v>
      </c>
      <c r="M21" s="98">
        <v>1215</v>
      </c>
      <c r="N21" s="98">
        <v>0</v>
      </c>
      <c r="O21" s="189">
        <f t="shared" si="29"/>
        <v>0.5714285714285714</v>
      </c>
      <c r="P21" s="101">
        <f t="shared" si="30"/>
        <v>0.14285714285714285</v>
      </c>
      <c r="Q21" s="102">
        <v>1</v>
      </c>
      <c r="R21" s="102">
        <v>0</v>
      </c>
      <c r="S21" s="101">
        <f t="shared" si="14"/>
        <v>1</v>
      </c>
      <c r="T21" s="102">
        <v>719</v>
      </c>
      <c r="U21" s="102">
        <v>0</v>
      </c>
      <c r="V21" s="101">
        <f t="shared" si="15"/>
        <v>719</v>
      </c>
      <c r="W21" s="102">
        <v>1170</v>
      </c>
      <c r="X21" s="102">
        <v>0</v>
      </c>
      <c r="Y21" s="101">
        <f t="shared" si="16"/>
        <v>1170</v>
      </c>
      <c r="Z21" s="101">
        <f t="shared" si="17"/>
        <v>0</v>
      </c>
      <c r="AA21" s="103">
        <f t="shared" si="18"/>
        <v>2.5763522920859479E-3</v>
      </c>
      <c r="AB21" s="101">
        <f t="shared" si="19"/>
        <v>129.46</v>
      </c>
      <c r="AC21" s="102">
        <v>488.47</v>
      </c>
      <c r="AD21" s="103">
        <f t="shared" si="20"/>
        <v>0.41749572649572653</v>
      </c>
      <c r="AE21" s="102">
        <v>62.64</v>
      </c>
      <c r="AF21" s="102"/>
      <c r="AG21" s="102"/>
      <c r="AH21" s="102"/>
      <c r="AI21" s="136">
        <f t="shared" si="6"/>
        <v>0</v>
      </c>
      <c r="AJ21" s="102">
        <v>0</v>
      </c>
      <c r="AK21" s="104">
        <f t="shared" si="31"/>
        <v>7.19</v>
      </c>
      <c r="AL21" s="105">
        <f t="shared" si="32"/>
        <v>482.23999999999995</v>
      </c>
      <c r="AM21" s="106"/>
      <c r="AN21" s="107">
        <f t="shared" si="33"/>
        <v>1170</v>
      </c>
      <c r="AO21" s="108">
        <f t="shared" si="34"/>
        <v>129.46</v>
      </c>
      <c r="AP21" s="108">
        <f t="shared" si="35"/>
        <v>488.47</v>
      </c>
      <c r="AQ21" s="108">
        <f t="shared" si="36"/>
        <v>62.64</v>
      </c>
      <c r="AR21" s="108">
        <f t="shared" si="37"/>
        <v>0</v>
      </c>
      <c r="AS21" s="108">
        <f t="array" ref="AS21">_xlfn.IFS(S21=0,AL21,S21&lt;0,AL21/-S21,S21&gt;0,AL21/S21)</f>
        <v>482.23999999999995</v>
      </c>
      <c r="AT21" s="103">
        <f t="shared" si="38"/>
        <v>0.41217094017094014</v>
      </c>
      <c r="AU21" s="103">
        <f t="shared" si="39"/>
        <v>3.7250115865904521</v>
      </c>
      <c r="AV21" s="109"/>
      <c r="AW21" s="104">
        <f t="shared" si="40"/>
        <v>1446.7199999999998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2</v>
      </c>
      <c r="F22" s="101">
        <v>1</v>
      </c>
      <c r="G22" s="101">
        <v>1</v>
      </c>
      <c r="H22" s="101">
        <v>0</v>
      </c>
      <c r="I22" s="101">
        <v>129.46</v>
      </c>
      <c r="J22" s="101">
        <f t="shared" si="28"/>
        <v>258.92</v>
      </c>
      <c r="K22" s="98" t="s">
        <v>142</v>
      </c>
      <c r="L22" s="98">
        <v>0</v>
      </c>
      <c r="M22" s="98">
        <v>0</v>
      </c>
      <c r="N22" s="98">
        <v>0</v>
      </c>
      <c r="O22" s="189">
        <f t="shared" si="29"/>
        <v>0</v>
      </c>
      <c r="P22" s="101">
        <f t="shared" si="30"/>
        <v>0.42857142857142855</v>
      </c>
      <c r="Q22" s="102">
        <v>3</v>
      </c>
      <c r="R22" s="102">
        <v>0</v>
      </c>
      <c r="S22" s="101">
        <f t="shared" si="14"/>
        <v>3</v>
      </c>
      <c r="T22" s="102">
        <v>2406</v>
      </c>
      <c r="U22" s="102">
        <v>0</v>
      </c>
      <c r="V22" s="101">
        <f t="shared" si="15"/>
        <v>2406</v>
      </c>
      <c r="W22" s="102">
        <v>3960</v>
      </c>
      <c r="X22" s="102">
        <v>0</v>
      </c>
      <c r="Y22" s="101">
        <f t="shared" si="16"/>
        <v>3960</v>
      </c>
      <c r="Z22" s="101">
        <f t="shared" si="17"/>
        <v>0</v>
      </c>
      <c r="AA22" s="103">
        <f t="shared" si="18"/>
        <v>8.7199616039832072E-3</v>
      </c>
      <c r="AB22" s="101">
        <f t="shared" si="19"/>
        <v>388.38</v>
      </c>
      <c r="AC22" s="102">
        <v>1630.7399999999998</v>
      </c>
      <c r="AD22" s="103">
        <f t="shared" si="20"/>
        <v>0.41180303030303023</v>
      </c>
      <c r="AE22" s="102">
        <v>300.56</v>
      </c>
      <c r="AF22" s="102"/>
      <c r="AG22" s="102"/>
      <c r="AH22" s="102"/>
      <c r="AI22" s="136">
        <f t="shared" si="6"/>
        <v>0</v>
      </c>
      <c r="AJ22" s="102">
        <v>0</v>
      </c>
      <c r="AK22" s="104">
        <f t="shared" si="31"/>
        <v>24.060000000000002</v>
      </c>
      <c r="AL22" s="105">
        <f t="shared" si="32"/>
        <v>1616.2600000000002</v>
      </c>
      <c r="AM22" s="106"/>
      <c r="AN22" s="107">
        <f t="shared" si="33"/>
        <v>1320</v>
      </c>
      <c r="AO22" s="108">
        <f t="shared" si="34"/>
        <v>129.46</v>
      </c>
      <c r="AP22" s="108">
        <f t="shared" si="35"/>
        <v>543.57999999999993</v>
      </c>
      <c r="AQ22" s="108">
        <f t="shared" si="36"/>
        <v>100.18666666666667</v>
      </c>
      <c r="AR22" s="108">
        <f t="shared" si="37"/>
        <v>0</v>
      </c>
      <c r="AS22" s="108">
        <f t="array" ref="AS22">_xlfn.IFS(S22=0,AL22,S22&lt;0,AL22/-S22,S22&gt;0,AL22/S22)</f>
        <v>538.75333333333344</v>
      </c>
      <c r="AT22" s="103">
        <f t="shared" si="38"/>
        <v>0.40814646464646476</v>
      </c>
      <c r="AU22" s="103">
        <f t="shared" si="39"/>
        <v>4.1615428188887176</v>
      </c>
      <c r="AV22" s="109"/>
      <c r="AW22" s="104">
        <f t="shared" si="40"/>
        <v>1077.5066666666669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22</v>
      </c>
      <c r="F23" s="101">
        <v>3</v>
      </c>
      <c r="G23" s="101">
        <v>0</v>
      </c>
      <c r="H23" s="101">
        <v>19</v>
      </c>
      <c r="I23" s="101">
        <v>129.46</v>
      </c>
      <c r="J23" s="101">
        <f t="shared" si="28"/>
        <v>2848.1200000000003</v>
      </c>
      <c r="K23" s="98">
        <v>11</v>
      </c>
      <c r="L23" s="98">
        <v>4</v>
      </c>
      <c r="M23" s="98">
        <v>1260</v>
      </c>
      <c r="N23" s="98">
        <v>0</v>
      </c>
      <c r="O23" s="189">
        <f t="shared" si="29"/>
        <v>0.5714285714285714</v>
      </c>
      <c r="P23" s="101">
        <f t="shared" si="30"/>
        <v>0.42857142857142855</v>
      </c>
      <c r="Q23" s="102">
        <v>3</v>
      </c>
      <c r="R23" s="102">
        <v>0</v>
      </c>
      <c r="S23" s="101">
        <f t="shared" si="14"/>
        <v>3</v>
      </c>
      <c r="T23" s="102">
        <v>2188</v>
      </c>
      <c r="U23" s="102">
        <v>0</v>
      </c>
      <c r="V23" s="101">
        <f t="shared" si="15"/>
        <v>2188</v>
      </c>
      <c r="W23" s="102">
        <v>3510</v>
      </c>
      <c r="X23" s="102">
        <v>0</v>
      </c>
      <c r="Y23" s="101">
        <f t="shared" si="16"/>
        <v>3510</v>
      </c>
      <c r="Z23" s="101">
        <f t="shared" si="17"/>
        <v>0</v>
      </c>
      <c r="AA23" s="103">
        <f t="shared" si="18"/>
        <v>7.7290568762578438E-3</v>
      </c>
      <c r="AB23" s="101">
        <f t="shared" si="19"/>
        <v>388.38</v>
      </c>
      <c r="AC23" s="102">
        <v>1462.17</v>
      </c>
      <c r="AD23" s="103">
        <f t="shared" si="20"/>
        <v>0.41657264957264961</v>
      </c>
      <c r="AE23" s="102">
        <v>309.69</v>
      </c>
      <c r="AF23" s="102"/>
      <c r="AG23" s="102"/>
      <c r="AH23" s="102"/>
      <c r="AI23" s="136">
        <f t="shared" si="6"/>
        <v>13.018537234042553</v>
      </c>
      <c r="AJ23" s="102">
        <v>0</v>
      </c>
      <c r="AK23" s="104">
        <f t="shared" si="31"/>
        <v>21.88</v>
      </c>
      <c r="AL23" s="105">
        <f t="shared" si="32"/>
        <v>1314.8614627659572</v>
      </c>
      <c r="AM23" s="106"/>
      <c r="AN23" s="107">
        <f t="shared" si="33"/>
        <v>1170</v>
      </c>
      <c r="AO23" s="108">
        <f t="shared" si="34"/>
        <v>129.46</v>
      </c>
      <c r="AP23" s="108">
        <f t="shared" si="35"/>
        <v>487.39000000000004</v>
      </c>
      <c r="AQ23" s="108">
        <f t="shared" si="36"/>
        <v>103.23</v>
      </c>
      <c r="AR23" s="108">
        <f t="shared" si="37"/>
        <v>0</v>
      </c>
      <c r="AS23" s="108">
        <f t="array" ref="AS23">_xlfn.IFS(S23=0,AL23,S23&lt;0,AL23/-S23,S23&gt;0,AL23/S23)</f>
        <v>438.28715425531908</v>
      </c>
      <c r="AT23" s="103">
        <f t="shared" si="38"/>
        <v>0.37460440534642658</v>
      </c>
      <c r="AU23" s="103">
        <f t="shared" si="39"/>
        <v>3.3855025046757228</v>
      </c>
      <c r="AV23" s="109"/>
      <c r="AW23" s="104">
        <f t="shared" si="40"/>
        <v>9642.3173936170206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0</v>
      </c>
      <c r="F24" s="101">
        <v>0</v>
      </c>
      <c r="G24" s="101">
        <v>0</v>
      </c>
      <c r="H24" s="101">
        <v>0</v>
      </c>
      <c r="I24" s="101">
        <v>123.61</v>
      </c>
      <c r="J24" s="101">
        <f t="shared" si="28"/>
        <v>0</v>
      </c>
      <c r="K24" s="98" t="s">
        <v>142</v>
      </c>
      <c r="L24" s="98">
        <v>1</v>
      </c>
      <c r="M24" s="98">
        <v>1581</v>
      </c>
      <c r="N24" s="98">
        <v>0</v>
      </c>
      <c r="O24" s="189">
        <f t="shared" ref="O24:O26" si="41">L24/7</f>
        <v>0.14285714285714285</v>
      </c>
      <c r="P24" s="101">
        <f t="shared" ref="P24:P26" si="42">S24/7</f>
        <v>0</v>
      </c>
      <c r="Q24" s="102">
        <v>0</v>
      </c>
      <c r="R24" s="102">
        <v>0</v>
      </c>
      <c r="S24" s="101">
        <f t="shared" si="14"/>
        <v>0</v>
      </c>
      <c r="T24" s="102">
        <v>0</v>
      </c>
      <c r="U24" s="102">
        <v>0</v>
      </c>
      <c r="V24" s="101">
        <f t="shared" si="15"/>
        <v>0</v>
      </c>
      <c r="W24" s="102">
        <v>0</v>
      </c>
      <c r="X24" s="102">
        <v>0</v>
      </c>
      <c r="Y24" s="101">
        <f t="shared" si="16"/>
        <v>0</v>
      </c>
      <c r="Z24" s="101">
        <f t="shared" si="17"/>
        <v>0</v>
      </c>
      <c r="AA24" s="103">
        <f t="shared" si="18"/>
        <v>0</v>
      </c>
      <c r="AB24" s="101">
        <f t="shared" si="19"/>
        <v>0</v>
      </c>
      <c r="AC24" s="102">
        <v>0</v>
      </c>
      <c r="AD24" s="103">
        <f t="shared" si="20"/>
        <v>0</v>
      </c>
      <c r="AE24" s="102">
        <v>0</v>
      </c>
      <c r="AF24" s="102"/>
      <c r="AG24" s="102">
        <v>1000</v>
      </c>
      <c r="AH24" s="102"/>
      <c r="AI24" s="136">
        <f t="shared" ref="AI24:AI26" si="43">IFERROR($AI$102*H24/$H$102,0)</f>
        <v>0</v>
      </c>
      <c r="AJ24" s="102">
        <v>0</v>
      </c>
      <c r="AK24" s="104">
        <f t="shared" ref="AK24:AK26" si="44">V24*1%</f>
        <v>0</v>
      </c>
      <c r="AL24" s="105">
        <f t="shared" ref="AL24:AL26" si="45">Y24-AB24-AC24-AE24-AF24-AG24-AH24-AI24-AK24-AJ24</f>
        <v>-1000</v>
      </c>
      <c r="AM24" s="106"/>
      <c r="AN24" s="107">
        <f t="shared" ref="AN24:AN26" si="46">IF(S24=0,0,Y24/S24)</f>
        <v>0</v>
      </c>
      <c r="AO24" s="108">
        <f t="shared" ref="AO24:AO26" si="47">I24</f>
        <v>123.61</v>
      </c>
      <c r="AP24" s="108">
        <f t="shared" ref="AP24:AP26" si="48">IF(S24=0,0,AC24/S24)</f>
        <v>0</v>
      </c>
      <c r="AQ24" s="108">
        <f t="shared" ref="AQ24:AQ26" si="49">IF(Q24=0,AE24/1,AE24/Q24)</f>
        <v>0</v>
      </c>
      <c r="AR24" s="108">
        <f t="shared" ref="AR24:AR26" si="50">IF(Q24=0,0,(AF24+AG24)/Q24)</f>
        <v>0</v>
      </c>
      <c r="AS24" s="108">
        <f t="array" ref="AS24">_xlfn.IFS(S24=0,AL24,S24&lt;0,AL24/-S24,S24&gt;0,AL24/S24)</f>
        <v>-1000</v>
      </c>
      <c r="AT24" s="103">
        <f t="shared" ref="AT24:AT26" si="51">IF(AN24=0,0,AS24/AN24)</f>
        <v>0</v>
      </c>
      <c r="AU24" s="103">
        <f t="shared" ref="AU24:AU26" si="52">IF(AO24=0,0,AS24/AO24)</f>
        <v>-8.0899603591942402</v>
      </c>
      <c r="AV24" s="109"/>
      <c r="AW24" s="104">
        <f t="shared" ref="AW24:AW26" si="53">AS24*E24</f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0</v>
      </c>
      <c r="F25" s="101">
        <v>0</v>
      </c>
      <c r="G25" s="101">
        <v>0</v>
      </c>
      <c r="H25" s="101">
        <v>0</v>
      </c>
      <c r="I25" s="101">
        <v>123.61</v>
      </c>
      <c r="J25" s="101">
        <f t="shared" si="28"/>
        <v>0</v>
      </c>
      <c r="K25" s="98" t="s">
        <v>142</v>
      </c>
      <c r="L25" s="98">
        <v>1</v>
      </c>
      <c r="M25" s="98">
        <v>1560</v>
      </c>
      <c r="N25" s="98">
        <v>0</v>
      </c>
      <c r="O25" s="189">
        <f t="shared" si="41"/>
        <v>0.14285714285714285</v>
      </c>
      <c r="P25" s="101">
        <f t="shared" si="42"/>
        <v>0</v>
      </c>
      <c r="Q25" s="102">
        <v>0</v>
      </c>
      <c r="R25" s="102">
        <v>0</v>
      </c>
      <c r="S25" s="101">
        <f t="shared" si="14"/>
        <v>0</v>
      </c>
      <c r="T25" s="102">
        <v>0</v>
      </c>
      <c r="U25" s="102">
        <v>0</v>
      </c>
      <c r="V25" s="101">
        <f t="shared" si="15"/>
        <v>0</v>
      </c>
      <c r="W25" s="102">
        <v>0</v>
      </c>
      <c r="X25" s="102">
        <v>0</v>
      </c>
      <c r="Y25" s="101">
        <f t="shared" si="16"/>
        <v>0</v>
      </c>
      <c r="Z25" s="101">
        <f t="shared" si="17"/>
        <v>0</v>
      </c>
      <c r="AA25" s="103">
        <f t="shared" si="18"/>
        <v>0</v>
      </c>
      <c r="AB25" s="101">
        <f t="shared" si="19"/>
        <v>0</v>
      </c>
      <c r="AC25" s="102">
        <v>0</v>
      </c>
      <c r="AD25" s="103">
        <f t="shared" si="20"/>
        <v>0</v>
      </c>
      <c r="AE25" s="102">
        <v>0</v>
      </c>
      <c r="AF25" s="102">
        <v>17</v>
      </c>
      <c r="AG25" s="102"/>
      <c r="AH25" s="102"/>
      <c r="AI25" s="136">
        <f t="shared" si="43"/>
        <v>0</v>
      </c>
      <c r="AJ25" s="102">
        <v>0</v>
      </c>
      <c r="AK25" s="104">
        <f t="shared" si="44"/>
        <v>0</v>
      </c>
      <c r="AL25" s="105">
        <f t="shared" si="45"/>
        <v>-17</v>
      </c>
      <c r="AM25" s="106"/>
      <c r="AN25" s="107">
        <f t="shared" si="46"/>
        <v>0</v>
      </c>
      <c r="AO25" s="108">
        <f t="shared" si="47"/>
        <v>123.61</v>
      </c>
      <c r="AP25" s="108">
        <f t="shared" si="48"/>
        <v>0</v>
      </c>
      <c r="AQ25" s="108">
        <f t="shared" si="49"/>
        <v>0</v>
      </c>
      <c r="AR25" s="108">
        <f t="shared" si="50"/>
        <v>0</v>
      </c>
      <c r="AS25" s="108">
        <f t="array" ref="AS25">_xlfn.IFS(S25=0,AL25,S25&lt;0,AL25/-S25,S25&gt;0,AL25/S25)</f>
        <v>-17</v>
      </c>
      <c r="AT25" s="103">
        <f t="shared" si="51"/>
        <v>0</v>
      </c>
      <c r="AU25" s="103">
        <f t="shared" si="52"/>
        <v>-0.13752932610630209</v>
      </c>
      <c r="AV25" s="109"/>
      <c r="AW25" s="104">
        <f t="shared" si="53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1</v>
      </c>
      <c r="F26" s="101">
        <v>1</v>
      </c>
      <c r="G26" s="101">
        <v>0</v>
      </c>
      <c r="H26" s="101">
        <v>0</v>
      </c>
      <c r="I26" s="101">
        <v>123.61</v>
      </c>
      <c r="J26" s="101">
        <f t="shared" si="28"/>
        <v>123.61</v>
      </c>
      <c r="K26" s="98" t="s">
        <v>142</v>
      </c>
      <c r="L26" s="98">
        <v>3</v>
      </c>
      <c r="M26" s="98">
        <v>1470</v>
      </c>
      <c r="N26" s="98">
        <v>0</v>
      </c>
      <c r="O26" s="189">
        <f t="shared" si="41"/>
        <v>0.42857142857142855</v>
      </c>
      <c r="P26" s="101">
        <f t="shared" si="42"/>
        <v>0</v>
      </c>
      <c r="Q26" s="102">
        <v>0</v>
      </c>
      <c r="R26" s="102">
        <v>0</v>
      </c>
      <c r="S26" s="101">
        <f t="shared" si="14"/>
        <v>0</v>
      </c>
      <c r="T26" s="102">
        <v>0</v>
      </c>
      <c r="U26" s="102">
        <v>0</v>
      </c>
      <c r="V26" s="101">
        <f t="shared" si="15"/>
        <v>0</v>
      </c>
      <c r="W26" s="102">
        <v>0</v>
      </c>
      <c r="X26" s="102">
        <v>0</v>
      </c>
      <c r="Y26" s="101">
        <f t="shared" si="16"/>
        <v>0</v>
      </c>
      <c r="Z26" s="101">
        <f t="shared" si="17"/>
        <v>0</v>
      </c>
      <c r="AA26" s="103">
        <f t="shared" si="18"/>
        <v>0</v>
      </c>
      <c r="AB26" s="101">
        <f t="shared" si="19"/>
        <v>0</v>
      </c>
      <c r="AC26" s="102">
        <v>0</v>
      </c>
      <c r="AD26" s="103">
        <f t="shared" si="20"/>
        <v>0</v>
      </c>
      <c r="AE26" s="102">
        <v>0</v>
      </c>
      <c r="AF26" s="102">
        <v>44</v>
      </c>
      <c r="AG26" s="102">
        <v>242</v>
      </c>
      <c r="AH26" s="102"/>
      <c r="AI26" s="136">
        <f t="shared" si="43"/>
        <v>0</v>
      </c>
      <c r="AJ26" s="102">
        <v>0</v>
      </c>
      <c r="AK26" s="104">
        <f t="shared" si="44"/>
        <v>0</v>
      </c>
      <c r="AL26" s="105">
        <f t="shared" si="45"/>
        <v>-286</v>
      </c>
      <c r="AM26" s="106"/>
      <c r="AN26" s="107">
        <f t="shared" si="46"/>
        <v>0</v>
      </c>
      <c r="AO26" s="108">
        <f t="shared" si="47"/>
        <v>123.61</v>
      </c>
      <c r="AP26" s="108">
        <f t="shared" si="48"/>
        <v>0</v>
      </c>
      <c r="AQ26" s="108">
        <f t="shared" si="49"/>
        <v>0</v>
      </c>
      <c r="AR26" s="108">
        <f t="shared" si="50"/>
        <v>0</v>
      </c>
      <c r="AS26" s="108">
        <f t="array" ref="AS26">_xlfn.IFS(S26=0,AL26,S26&lt;0,AL26/-S26,S26&gt;0,AL26/S26)</f>
        <v>-286</v>
      </c>
      <c r="AT26" s="103">
        <f t="shared" si="51"/>
        <v>0</v>
      </c>
      <c r="AU26" s="103">
        <f t="shared" si="52"/>
        <v>-2.3137286627295528</v>
      </c>
      <c r="AV26" s="109"/>
      <c r="AW26" s="104">
        <f t="shared" si="53"/>
        <v>-286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4</v>
      </c>
      <c r="F27" s="101">
        <v>4</v>
      </c>
      <c r="G27" s="101">
        <v>0</v>
      </c>
      <c r="H27" s="101">
        <v>0</v>
      </c>
      <c r="I27" s="101">
        <v>117.76</v>
      </c>
      <c r="J27" s="101">
        <f t="shared" si="28"/>
        <v>471.04</v>
      </c>
      <c r="K27" s="98" t="s">
        <v>142</v>
      </c>
      <c r="L27" s="98">
        <v>4</v>
      </c>
      <c r="M27" s="98">
        <v>1260</v>
      </c>
      <c r="N27" s="98">
        <v>0</v>
      </c>
      <c r="O27" s="189">
        <f t="shared" si="29"/>
        <v>0.5714285714285714</v>
      </c>
      <c r="P27" s="101">
        <f t="shared" si="30"/>
        <v>0.42857142857142855</v>
      </c>
      <c r="Q27" s="102">
        <v>3</v>
      </c>
      <c r="R27" s="102">
        <v>0</v>
      </c>
      <c r="S27" s="101">
        <f t="shared" si="14"/>
        <v>3</v>
      </c>
      <c r="T27" s="102">
        <v>2463</v>
      </c>
      <c r="U27" s="102">
        <v>0</v>
      </c>
      <c r="V27" s="101">
        <f t="shared" si="15"/>
        <v>2463</v>
      </c>
      <c r="W27" s="102">
        <v>3750</v>
      </c>
      <c r="X27" s="102">
        <v>0</v>
      </c>
      <c r="Y27" s="101">
        <f t="shared" si="16"/>
        <v>3750</v>
      </c>
      <c r="Z27" s="101">
        <f t="shared" si="17"/>
        <v>0</v>
      </c>
      <c r="AA27" s="103">
        <f t="shared" si="18"/>
        <v>8.257539397711372E-3</v>
      </c>
      <c r="AB27" s="101">
        <f t="shared" si="19"/>
        <v>353.28000000000003</v>
      </c>
      <c r="AC27" s="102">
        <v>1518.23</v>
      </c>
      <c r="AD27" s="103">
        <f t="shared" si="20"/>
        <v>0.40486133333333335</v>
      </c>
      <c r="AE27" s="102">
        <v>824.17</v>
      </c>
      <c r="AF27" s="102"/>
      <c r="AG27" s="102"/>
      <c r="AH27" s="102"/>
      <c r="AI27" s="136">
        <f>IFERROR($AI$102*H27/$H$102,0)</f>
        <v>0</v>
      </c>
      <c r="AJ27" s="102">
        <v>0</v>
      </c>
      <c r="AK27" s="104">
        <f t="shared" si="31"/>
        <v>24.63</v>
      </c>
      <c r="AL27" s="105">
        <f t="shared" si="32"/>
        <v>1029.6899999999996</v>
      </c>
      <c r="AM27" s="106"/>
      <c r="AN27" s="107">
        <f t="shared" si="33"/>
        <v>1250</v>
      </c>
      <c r="AO27" s="108">
        <f t="shared" si="34"/>
        <v>117.76</v>
      </c>
      <c r="AP27" s="108">
        <f t="shared" si="35"/>
        <v>506.07666666666665</v>
      </c>
      <c r="AQ27" s="108">
        <f t="shared" si="36"/>
        <v>274.7233333333333</v>
      </c>
      <c r="AR27" s="108">
        <f t="shared" si="37"/>
        <v>0</v>
      </c>
      <c r="AS27" s="108">
        <f t="array" ref="AS27">_xlfn.IFS(S27=0,AL27,S27&lt;0,AL27/-S27,S27&gt;0,AL27/S27)</f>
        <v>343.22999999999985</v>
      </c>
      <c r="AT27" s="103">
        <f t="shared" si="38"/>
        <v>0.27458399999999988</v>
      </c>
      <c r="AU27" s="103">
        <f t="shared" si="39"/>
        <v>2.9146569293478248</v>
      </c>
      <c r="AV27" s="109"/>
      <c r="AW27" s="104">
        <f t="shared" si="40"/>
        <v>1372.9199999999994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1</v>
      </c>
      <c r="F28" s="101">
        <v>1</v>
      </c>
      <c r="G28" s="101">
        <v>0</v>
      </c>
      <c r="H28" s="101">
        <v>0</v>
      </c>
      <c r="I28" s="101">
        <v>117.76</v>
      </c>
      <c r="J28" s="101">
        <f t="shared" si="28"/>
        <v>117.76</v>
      </c>
      <c r="K28" s="98" t="s">
        <v>142</v>
      </c>
      <c r="L28" s="98">
        <v>1</v>
      </c>
      <c r="M28" s="98">
        <v>1221</v>
      </c>
      <c r="N28" s="98">
        <v>0</v>
      </c>
      <c r="O28" s="189">
        <f t="shared" si="29"/>
        <v>0.14285714285714285</v>
      </c>
      <c r="P28" s="101">
        <f t="shared" si="30"/>
        <v>2.1428571428571428</v>
      </c>
      <c r="Q28" s="102">
        <v>15</v>
      </c>
      <c r="R28" s="102">
        <v>0</v>
      </c>
      <c r="S28" s="101">
        <f t="shared" si="14"/>
        <v>15</v>
      </c>
      <c r="T28" s="102">
        <v>11768.58</v>
      </c>
      <c r="U28" s="102">
        <v>0</v>
      </c>
      <c r="V28" s="101">
        <f t="shared" si="15"/>
        <v>11768.58</v>
      </c>
      <c r="W28" s="102">
        <v>18580</v>
      </c>
      <c r="X28" s="102">
        <v>0</v>
      </c>
      <c r="Y28" s="101">
        <f t="shared" si="16"/>
        <v>18580</v>
      </c>
      <c r="Z28" s="101">
        <f t="shared" si="17"/>
        <v>0</v>
      </c>
      <c r="AA28" s="103">
        <f t="shared" si="18"/>
        <v>4.0913355202527271E-2</v>
      </c>
      <c r="AB28" s="101">
        <f t="shared" si="19"/>
        <v>1766.4</v>
      </c>
      <c r="AC28" s="102">
        <v>7144.1900000000005</v>
      </c>
      <c r="AD28" s="103">
        <f t="shared" si="20"/>
        <v>0.38450968783638323</v>
      </c>
      <c r="AE28" s="102">
        <v>1599.0500000000006</v>
      </c>
      <c r="AF28" s="102"/>
      <c r="AG28" s="102"/>
      <c r="AH28" s="102"/>
      <c r="AI28" s="136">
        <f>IFERROR($AI$102*H28/$H$102,0)</f>
        <v>0</v>
      </c>
      <c r="AJ28" s="102">
        <v>0</v>
      </c>
      <c r="AK28" s="104">
        <f t="shared" si="31"/>
        <v>117.6858</v>
      </c>
      <c r="AL28" s="105">
        <f t="shared" si="32"/>
        <v>7952.6741999999967</v>
      </c>
      <c r="AM28" s="106"/>
      <c r="AN28" s="107">
        <f t="shared" si="33"/>
        <v>1238.6666666666667</v>
      </c>
      <c r="AO28" s="108">
        <f t="shared" si="34"/>
        <v>117.76</v>
      </c>
      <c r="AP28" s="108">
        <f t="shared" si="35"/>
        <v>476.27933333333334</v>
      </c>
      <c r="AQ28" s="108">
        <f t="shared" si="36"/>
        <v>106.60333333333338</v>
      </c>
      <c r="AR28" s="108">
        <f t="shared" si="37"/>
        <v>0</v>
      </c>
      <c r="AS28" s="108">
        <f t="array" ref="AS28">_xlfn.IFS(S28=0,AL28,S28&lt;0,AL28/-S28,S28&gt;0,AL28/S28)</f>
        <v>530.17827999999975</v>
      </c>
      <c r="AT28" s="103">
        <f t="shared" si="38"/>
        <v>0.42802336921420858</v>
      </c>
      <c r="AU28" s="103">
        <f t="shared" si="39"/>
        <v>4.502193274456519</v>
      </c>
      <c r="AV28" s="109"/>
      <c r="AW28" s="104">
        <f t="shared" si="40"/>
        <v>530.17827999999975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0</v>
      </c>
      <c r="F29" s="101">
        <v>0</v>
      </c>
      <c r="G29" s="101">
        <v>0</v>
      </c>
      <c r="H29" s="101">
        <v>0</v>
      </c>
      <c r="I29" s="101">
        <v>117.76</v>
      </c>
      <c r="J29" s="101">
        <f t="shared" si="28"/>
        <v>0</v>
      </c>
      <c r="K29" s="98" t="s">
        <v>142</v>
      </c>
      <c r="L29" s="98">
        <v>0</v>
      </c>
      <c r="M29" s="98">
        <v>0</v>
      </c>
      <c r="N29" s="98">
        <v>0</v>
      </c>
      <c r="O29" s="189">
        <f t="shared" si="29"/>
        <v>0</v>
      </c>
      <c r="P29" s="101">
        <f t="shared" si="30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441.55999999999995</v>
      </c>
      <c r="AF29" s="102"/>
      <c r="AG29" s="102"/>
      <c r="AH29" s="102"/>
      <c r="AI29" s="136">
        <f>IFERROR($AI$102*H29/$H$102,0)</f>
        <v>0</v>
      </c>
      <c r="AJ29" s="102">
        <v>0</v>
      </c>
      <c r="AK29" s="104">
        <f t="shared" si="31"/>
        <v>0</v>
      </c>
      <c r="AL29" s="105">
        <f t="shared" si="32"/>
        <v>-441.55999999999995</v>
      </c>
      <c r="AM29" s="106"/>
      <c r="AN29" s="107">
        <f t="shared" si="33"/>
        <v>0</v>
      </c>
      <c r="AO29" s="108">
        <f t="shared" si="34"/>
        <v>117.76</v>
      </c>
      <c r="AP29" s="108">
        <f t="shared" si="35"/>
        <v>0</v>
      </c>
      <c r="AQ29" s="108">
        <f t="shared" si="36"/>
        <v>441.55999999999995</v>
      </c>
      <c r="AR29" s="108">
        <f t="shared" si="37"/>
        <v>0</v>
      </c>
      <c r="AS29" s="108">
        <f t="array" ref="AS29">_xlfn.IFS(S29=0,AL29,S29&lt;0,AL29/-S29,S29&gt;0,AL29/S29)</f>
        <v>-441.55999999999995</v>
      </c>
      <c r="AT29" s="103">
        <f t="shared" si="38"/>
        <v>0</v>
      </c>
      <c r="AU29" s="103">
        <f t="shared" si="39"/>
        <v>-3.7496603260869561</v>
      </c>
      <c r="AV29" s="109"/>
      <c r="AW29" s="104">
        <f t="shared" si="40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27</v>
      </c>
      <c r="F30" s="101">
        <v>4</v>
      </c>
      <c r="G30" s="101">
        <v>2</v>
      </c>
      <c r="H30" s="101">
        <v>21</v>
      </c>
      <c r="I30" s="101">
        <v>135.31</v>
      </c>
      <c r="J30" s="101">
        <f t="shared" si="0"/>
        <v>3653.37</v>
      </c>
      <c r="K30" s="98">
        <v>11</v>
      </c>
      <c r="L30" s="98">
        <v>5</v>
      </c>
      <c r="M30" s="98">
        <v>1350</v>
      </c>
      <c r="N30" s="98">
        <v>33</v>
      </c>
      <c r="O30" s="189">
        <f t="shared" si="1"/>
        <v>0.7142857142857143</v>
      </c>
      <c r="P30" s="101">
        <f t="shared" si="25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646</v>
      </c>
      <c r="U30" s="102">
        <v>0</v>
      </c>
      <c r="V30" s="101">
        <f t="shared" si="15"/>
        <v>646</v>
      </c>
      <c r="W30" s="102">
        <v>980</v>
      </c>
      <c r="X30" s="102">
        <v>0</v>
      </c>
      <c r="Y30" s="101">
        <f t="shared" si="16"/>
        <v>980</v>
      </c>
      <c r="Z30" s="101">
        <f t="shared" si="17"/>
        <v>2227.5</v>
      </c>
      <c r="AA30" s="103">
        <f t="shared" si="18"/>
        <v>2.1579702959352385E-3</v>
      </c>
      <c r="AB30" s="101">
        <f t="shared" si="19"/>
        <v>135.31</v>
      </c>
      <c r="AC30" s="102">
        <v>405.59000000000003</v>
      </c>
      <c r="AD30" s="103">
        <f t="shared" si="20"/>
        <v>0.41386734693877553</v>
      </c>
      <c r="AE30" s="102">
        <v>62.64</v>
      </c>
      <c r="AF30" s="102"/>
      <c r="AG30" s="102"/>
      <c r="AH30" s="102"/>
      <c r="AI30" s="136">
        <f t="shared" ref="AI30:AI43" si="54">IFERROR($AI$102*H30/$H$102,0)</f>
        <v>14.388909574468085</v>
      </c>
      <c r="AJ30" s="102">
        <v>0</v>
      </c>
      <c r="AK30" s="104">
        <f t="shared" si="21"/>
        <v>6.46</v>
      </c>
      <c r="AL30" s="105">
        <f t="shared" si="22"/>
        <v>355.61109042553198</v>
      </c>
      <c r="AM30" s="106"/>
      <c r="AN30" s="107">
        <f t="shared" si="7"/>
        <v>980</v>
      </c>
      <c r="AO30" s="108">
        <f t="shared" si="8"/>
        <v>135.31</v>
      </c>
      <c r="AP30" s="108">
        <f t="shared" si="9"/>
        <v>405.59000000000003</v>
      </c>
      <c r="AQ30" s="108">
        <f t="shared" si="23"/>
        <v>62.64</v>
      </c>
      <c r="AR30" s="108">
        <f t="shared" si="24"/>
        <v>0</v>
      </c>
      <c r="AS30" s="108">
        <f t="array" ref="AS30">_xlfn.IFS(S30=0,AL30,S30&lt;0,AL30/-S30,S30&gt;0,AL30/S30)</f>
        <v>355.61109042553198</v>
      </c>
      <c r="AT30" s="103">
        <f t="shared" si="26"/>
        <v>0.36286845961788977</v>
      </c>
      <c r="AU30" s="103">
        <f t="shared" si="27"/>
        <v>2.6281212802123419</v>
      </c>
      <c r="AV30" s="109"/>
      <c r="AW30" s="104">
        <f t="shared" si="12"/>
        <v>9601.4994414893627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78</v>
      </c>
      <c r="F31" s="101">
        <v>23</v>
      </c>
      <c r="G31" s="101">
        <v>2</v>
      </c>
      <c r="H31" s="101">
        <v>53</v>
      </c>
      <c r="I31" s="101">
        <v>135.31</v>
      </c>
      <c r="J31" s="101">
        <f t="shared" si="0"/>
        <v>10554.18</v>
      </c>
      <c r="K31" s="98">
        <v>12</v>
      </c>
      <c r="L31" s="98">
        <v>27</v>
      </c>
      <c r="M31" s="98">
        <v>1286</v>
      </c>
      <c r="N31" s="98">
        <v>88</v>
      </c>
      <c r="O31" s="189">
        <f t="shared" si="1"/>
        <v>3.8571428571428572</v>
      </c>
      <c r="P31" s="101">
        <f t="shared" si="25"/>
        <v>0.42857142857142855</v>
      </c>
      <c r="Q31" s="102">
        <v>5</v>
      </c>
      <c r="R31" s="102">
        <v>-2</v>
      </c>
      <c r="S31" s="101">
        <f t="shared" si="14"/>
        <v>3</v>
      </c>
      <c r="T31" s="102">
        <v>3279</v>
      </c>
      <c r="U31" s="102">
        <v>-1341</v>
      </c>
      <c r="V31" s="101">
        <f t="shared" si="15"/>
        <v>1938</v>
      </c>
      <c r="W31" s="102">
        <v>5280</v>
      </c>
      <c r="X31" s="102">
        <v>-2100</v>
      </c>
      <c r="Y31" s="101">
        <f t="shared" si="16"/>
        <v>3180</v>
      </c>
      <c r="Z31" s="101">
        <f t="shared" si="17"/>
        <v>30555.360000000001</v>
      </c>
      <c r="AA31" s="103">
        <f t="shared" si="18"/>
        <v>7.0023934092592428E-3</v>
      </c>
      <c r="AB31" s="101">
        <f t="shared" si="19"/>
        <v>405.93</v>
      </c>
      <c r="AC31" s="102">
        <v>1335.1400000000003</v>
      </c>
      <c r="AD31" s="103">
        <f t="shared" si="20"/>
        <v>0.41985534591194978</v>
      </c>
      <c r="AE31" s="102">
        <v>747.2</v>
      </c>
      <c r="AF31" s="102">
        <v>1000</v>
      </c>
      <c r="AG31" s="102">
        <v>5000</v>
      </c>
      <c r="AH31" s="102"/>
      <c r="AI31" s="136">
        <f t="shared" si="54"/>
        <v>36.314867021276591</v>
      </c>
      <c r="AJ31" s="102">
        <v>0</v>
      </c>
      <c r="AK31" s="104">
        <f t="shared" si="21"/>
        <v>19.38</v>
      </c>
      <c r="AL31" s="105">
        <f t="shared" si="22"/>
        <v>-5363.9648670212773</v>
      </c>
      <c r="AM31" s="106"/>
      <c r="AN31" s="107">
        <f t="shared" si="7"/>
        <v>1060</v>
      </c>
      <c r="AO31" s="108">
        <f t="shared" si="8"/>
        <v>135.31</v>
      </c>
      <c r="AP31" s="108">
        <f t="shared" si="9"/>
        <v>445.04666666666679</v>
      </c>
      <c r="AQ31" s="108">
        <f t="shared" si="23"/>
        <v>149.44</v>
      </c>
      <c r="AR31" s="108">
        <f t="shared" si="24"/>
        <v>1200</v>
      </c>
      <c r="AS31" s="108">
        <f t="array" ref="AS31">_xlfn.IFS(S31=0,AL31,S31&lt;0,AL31/-S31,S31&gt;0,AL31/S31)</f>
        <v>-1787.9882890070924</v>
      </c>
      <c r="AT31" s="103">
        <f t="shared" si="26"/>
        <v>-1.686781404723672</v>
      </c>
      <c r="AU31" s="103">
        <f t="shared" si="27"/>
        <v>-13.214014404013689</v>
      </c>
      <c r="AV31" s="109"/>
      <c r="AW31" s="104">
        <f t="shared" si="12"/>
        <v>-139463.08654255321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92</v>
      </c>
      <c r="F32" s="101">
        <v>6</v>
      </c>
      <c r="G32" s="101">
        <v>3</v>
      </c>
      <c r="H32" s="101">
        <v>83</v>
      </c>
      <c r="I32" s="101">
        <v>135.31</v>
      </c>
      <c r="J32" s="101">
        <f t="shared" si="0"/>
        <v>12448.52</v>
      </c>
      <c r="K32" s="98">
        <v>44</v>
      </c>
      <c r="L32" s="98">
        <v>3</v>
      </c>
      <c r="M32" s="98">
        <v>1350</v>
      </c>
      <c r="N32" s="98">
        <v>0</v>
      </c>
      <c r="O32" s="189">
        <f t="shared" si="1"/>
        <v>0.42857142857142855</v>
      </c>
      <c r="P32" s="101">
        <f t="shared" si="25"/>
        <v>0.14285714285714285</v>
      </c>
      <c r="Q32" s="102">
        <v>1</v>
      </c>
      <c r="R32" s="102">
        <v>0</v>
      </c>
      <c r="S32" s="101">
        <f t="shared" si="14"/>
        <v>1</v>
      </c>
      <c r="T32" s="102">
        <v>663</v>
      </c>
      <c r="U32" s="102">
        <v>0</v>
      </c>
      <c r="V32" s="101">
        <f t="shared" si="15"/>
        <v>663</v>
      </c>
      <c r="W32" s="102">
        <v>1020</v>
      </c>
      <c r="X32" s="102">
        <v>0</v>
      </c>
      <c r="Y32" s="101">
        <f t="shared" si="16"/>
        <v>1020</v>
      </c>
      <c r="Z32" s="101">
        <f t="shared" si="17"/>
        <v>0</v>
      </c>
      <c r="AA32" s="103">
        <f t="shared" si="18"/>
        <v>2.246050716177493E-3</v>
      </c>
      <c r="AB32" s="101">
        <f t="shared" si="19"/>
        <v>135.31</v>
      </c>
      <c r="AC32" s="102">
        <v>397.9</v>
      </c>
      <c r="AD32" s="103">
        <f t="shared" si="20"/>
        <v>0.39009803921568625</v>
      </c>
      <c r="AE32" s="102">
        <v>175.28</v>
      </c>
      <c r="AF32" s="102"/>
      <c r="AG32" s="102">
        <v>3000</v>
      </c>
      <c r="AH32" s="102"/>
      <c r="AI32" s="136">
        <f t="shared" si="54"/>
        <v>56.870452127659568</v>
      </c>
      <c r="AJ32" s="102">
        <v>0</v>
      </c>
      <c r="AK32" s="104">
        <f t="shared" si="21"/>
        <v>6.63</v>
      </c>
      <c r="AL32" s="105">
        <f t="shared" si="22"/>
        <v>-2751.9904521276594</v>
      </c>
      <c r="AM32" s="106"/>
      <c r="AN32" s="107">
        <f t="shared" si="7"/>
        <v>1020</v>
      </c>
      <c r="AO32" s="108">
        <f t="shared" si="8"/>
        <v>135.31</v>
      </c>
      <c r="AP32" s="108">
        <f t="shared" si="9"/>
        <v>397.9</v>
      </c>
      <c r="AQ32" s="108">
        <f t="shared" si="23"/>
        <v>175.28</v>
      </c>
      <c r="AR32" s="108">
        <f t="shared" si="24"/>
        <v>3000</v>
      </c>
      <c r="AS32" s="108">
        <f t="array" ref="AS32">_xlfn.IFS(S32=0,AL32,S32&lt;0,AL32/-S32,S32&gt;0,AL32/S32)</f>
        <v>-2751.9904521276594</v>
      </c>
      <c r="AT32" s="103">
        <f t="shared" si="26"/>
        <v>-2.6980298550271171</v>
      </c>
      <c r="AU32" s="103">
        <f t="shared" si="27"/>
        <v>-20.338411441339584</v>
      </c>
      <c r="AV32" s="109"/>
      <c r="AW32" s="104">
        <f t="shared" si="12"/>
        <v>-253183.12159574465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2</v>
      </c>
      <c r="G33" s="101">
        <v>0</v>
      </c>
      <c r="H33" s="101">
        <v>0</v>
      </c>
      <c r="I33" s="101">
        <v>129.46</v>
      </c>
      <c r="J33" s="101">
        <f t="shared" si="0"/>
        <v>258.92</v>
      </c>
      <c r="K33" s="98">
        <v>4</v>
      </c>
      <c r="L33" s="98">
        <v>2</v>
      </c>
      <c r="M33" s="98">
        <v>980</v>
      </c>
      <c r="N33" s="98">
        <v>0</v>
      </c>
      <c r="O33" s="189">
        <f t="shared" si="1"/>
        <v>0.2857142857142857</v>
      </c>
      <c r="P33" s="101">
        <f t="shared" si="25"/>
        <v>0.2857142857142857</v>
      </c>
      <c r="Q33" s="102">
        <v>2</v>
      </c>
      <c r="R33" s="102">
        <v>0</v>
      </c>
      <c r="S33" s="101">
        <f t="shared" si="14"/>
        <v>2</v>
      </c>
      <c r="T33" s="102">
        <v>1336</v>
      </c>
      <c r="U33" s="102">
        <v>0</v>
      </c>
      <c r="V33" s="101">
        <f t="shared" si="15"/>
        <v>1336</v>
      </c>
      <c r="W33" s="102">
        <v>2040</v>
      </c>
      <c r="X33" s="102">
        <v>0</v>
      </c>
      <c r="Y33" s="101">
        <f t="shared" si="16"/>
        <v>2040</v>
      </c>
      <c r="Z33" s="101">
        <f t="shared" si="17"/>
        <v>0</v>
      </c>
      <c r="AA33" s="103">
        <f t="shared" si="18"/>
        <v>4.4921014323549861E-3</v>
      </c>
      <c r="AB33" s="101">
        <f t="shared" si="19"/>
        <v>258.92</v>
      </c>
      <c r="AC33" s="102">
        <v>795.84000000000015</v>
      </c>
      <c r="AD33" s="103">
        <f t="shared" si="20"/>
        <v>0.39011764705882362</v>
      </c>
      <c r="AE33" s="102">
        <v>237.92000000000002</v>
      </c>
      <c r="AF33" s="102"/>
      <c r="AG33" s="102"/>
      <c r="AH33" s="102"/>
      <c r="AI33" s="136">
        <f t="shared" si="54"/>
        <v>0</v>
      </c>
      <c r="AJ33" s="102">
        <v>0</v>
      </c>
      <c r="AK33" s="104">
        <f t="shared" si="21"/>
        <v>13.36</v>
      </c>
      <c r="AL33" s="105">
        <f t="shared" si="22"/>
        <v>733.9599999999997</v>
      </c>
      <c r="AM33" s="106"/>
      <c r="AN33" s="107">
        <f t="shared" si="7"/>
        <v>1020</v>
      </c>
      <c r="AO33" s="108">
        <f t="shared" si="8"/>
        <v>129.46</v>
      </c>
      <c r="AP33" s="108">
        <f t="shared" si="9"/>
        <v>397.92000000000007</v>
      </c>
      <c r="AQ33" s="108">
        <f t="shared" si="23"/>
        <v>118.96000000000001</v>
      </c>
      <c r="AR33" s="108">
        <f t="shared" si="24"/>
        <v>0</v>
      </c>
      <c r="AS33" s="108">
        <f t="array" ref="AS33">_xlfn.IFS(S33=0,AL33,S33&lt;0,AL33/-S33,S33&gt;0,AL33/S33)</f>
        <v>366.97999999999985</v>
      </c>
      <c r="AT33" s="103">
        <f t="shared" si="26"/>
        <v>0.35978431372549002</v>
      </c>
      <c r="AU33" s="103">
        <f t="shared" si="27"/>
        <v>2.8346979762088664</v>
      </c>
      <c r="AV33" s="109"/>
      <c r="AW33" s="104">
        <f t="shared" si="12"/>
        <v>733.9599999999997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17</v>
      </c>
      <c r="F34" s="101">
        <v>14</v>
      </c>
      <c r="G34" s="101">
        <v>3</v>
      </c>
      <c r="H34" s="101">
        <v>0</v>
      </c>
      <c r="I34" s="101">
        <v>117.76</v>
      </c>
      <c r="J34" s="101">
        <f t="shared" si="0"/>
        <v>2001.92</v>
      </c>
      <c r="K34" s="98">
        <v>999</v>
      </c>
      <c r="L34" s="98">
        <v>14</v>
      </c>
      <c r="M34" s="98">
        <v>1179</v>
      </c>
      <c r="N34" s="98">
        <v>0</v>
      </c>
      <c r="O34" s="189">
        <f t="shared" si="1"/>
        <v>2</v>
      </c>
      <c r="P34" s="101">
        <f t="shared" si="25"/>
        <v>0</v>
      </c>
      <c r="Q34" s="102">
        <v>0</v>
      </c>
      <c r="R34" s="102">
        <v>0</v>
      </c>
      <c r="S34" s="101">
        <f t="shared" si="14"/>
        <v>0</v>
      </c>
      <c r="T34" s="102">
        <v>0</v>
      </c>
      <c r="U34" s="102">
        <v>0</v>
      </c>
      <c r="V34" s="101">
        <f t="shared" si="15"/>
        <v>0</v>
      </c>
      <c r="W34" s="102">
        <v>0</v>
      </c>
      <c r="X34" s="102">
        <v>0</v>
      </c>
      <c r="Y34" s="101">
        <f t="shared" si="16"/>
        <v>0</v>
      </c>
      <c r="Z34" s="101">
        <f t="shared" si="17"/>
        <v>0</v>
      </c>
      <c r="AA34" s="103">
        <f t="shared" si="18"/>
        <v>0</v>
      </c>
      <c r="AB34" s="101">
        <f t="shared" si="19"/>
        <v>0</v>
      </c>
      <c r="AC34" s="102">
        <v>0</v>
      </c>
      <c r="AD34" s="103">
        <f t="shared" si="20"/>
        <v>0</v>
      </c>
      <c r="AE34" s="102">
        <v>0</v>
      </c>
      <c r="AF34" s="102">
        <v>505</v>
      </c>
      <c r="AG34" s="102">
        <v>1868</v>
      </c>
      <c r="AH34" s="102"/>
      <c r="AI34" s="136">
        <f t="shared" si="54"/>
        <v>0</v>
      </c>
      <c r="AJ34" s="102">
        <v>0</v>
      </c>
      <c r="AK34" s="104">
        <f t="shared" si="21"/>
        <v>0</v>
      </c>
      <c r="AL34" s="105">
        <f t="shared" si="22"/>
        <v>-2373</v>
      </c>
      <c r="AM34" s="106"/>
      <c r="AN34" s="107">
        <f t="shared" si="7"/>
        <v>0</v>
      </c>
      <c r="AO34" s="108">
        <f t="shared" si="8"/>
        <v>117.76</v>
      </c>
      <c r="AP34" s="108">
        <f t="shared" si="9"/>
        <v>0</v>
      </c>
      <c r="AQ34" s="108">
        <f t="shared" si="23"/>
        <v>0</v>
      </c>
      <c r="AR34" s="108">
        <f t="shared" si="24"/>
        <v>0</v>
      </c>
      <c r="AS34" s="108">
        <f t="array" ref="AS34">_xlfn.IFS(S34=0,AL34,S34&lt;0,AL34/-S34,S34&gt;0,AL34/S34)</f>
        <v>-2373</v>
      </c>
      <c r="AT34" s="103">
        <f t="shared" si="26"/>
        <v>0</v>
      </c>
      <c r="AU34" s="103">
        <f t="shared" si="27"/>
        <v>-20.151154891304348</v>
      </c>
      <c r="AV34" s="109"/>
      <c r="AW34" s="104">
        <f t="shared" si="12"/>
        <v>-40341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2</v>
      </c>
      <c r="F35" s="101">
        <v>2</v>
      </c>
      <c r="G35" s="101">
        <v>0</v>
      </c>
      <c r="H35" s="101">
        <v>0</v>
      </c>
      <c r="I35" s="101">
        <v>117.76</v>
      </c>
      <c r="J35" s="101">
        <f t="shared" si="0"/>
        <v>235.52</v>
      </c>
      <c r="K35" s="98" t="s">
        <v>142</v>
      </c>
      <c r="L35" s="98">
        <v>2</v>
      </c>
      <c r="M35" s="98">
        <v>1245</v>
      </c>
      <c r="N35" s="98">
        <v>0</v>
      </c>
      <c r="O35" s="189">
        <f t="shared" si="1"/>
        <v>0.2857142857142857</v>
      </c>
      <c r="P35" s="101">
        <f t="shared" si="25"/>
        <v>0</v>
      </c>
      <c r="Q35" s="102">
        <v>0</v>
      </c>
      <c r="R35" s="102">
        <v>0</v>
      </c>
      <c r="S35" s="101">
        <f t="shared" si="14"/>
        <v>0</v>
      </c>
      <c r="T35" s="102">
        <v>0</v>
      </c>
      <c r="U35" s="102">
        <v>0</v>
      </c>
      <c r="V35" s="101">
        <f t="shared" si="15"/>
        <v>0</v>
      </c>
      <c r="W35" s="102">
        <v>0</v>
      </c>
      <c r="X35" s="102">
        <v>0</v>
      </c>
      <c r="Y35" s="101">
        <f t="shared" si="16"/>
        <v>0</v>
      </c>
      <c r="Z35" s="101">
        <f t="shared" si="17"/>
        <v>0</v>
      </c>
      <c r="AA35" s="103">
        <f t="shared" si="18"/>
        <v>0</v>
      </c>
      <c r="AB35" s="101">
        <f t="shared" si="19"/>
        <v>0</v>
      </c>
      <c r="AC35" s="102">
        <v>0</v>
      </c>
      <c r="AD35" s="103">
        <f t="shared" si="20"/>
        <v>0</v>
      </c>
      <c r="AE35" s="102">
        <v>0</v>
      </c>
      <c r="AF35" s="102"/>
      <c r="AG35" s="102"/>
      <c r="AH35" s="102"/>
      <c r="AI35" s="136">
        <f t="shared" si="54"/>
        <v>0</v>
      </c>
      <c r="AJ35" s="102">
        <v>0</v>
      </c>
      <c r="AK35" s="104">
        <f t="shared" si="21"/>
        <v>0</v>
      </c>
      <c r="AL35" s="105">
        <f t="shared" si="22"/>
        <v>0</v>
      </c>
      <c r="AM35" s="106"/>
      <c r="AN35" s="107">
        <f t="shared" si="7"/>
        <v>0</v>
      </c>
      <c r="AO35" s="108">
        <f t="shared" si="8"/>
        <v>117.76</v>
      </c>
      <c r="AP35" s="108">
        <f t="shared" si="9"/>
        <v>0</v>
      </c>
      <c r="AQ35" s="108">
        <f t="shared" si="23"/>
        <v>0</v>
      </c>
      <c r="AR35" s="108">
        <f t="shared" si="24"/>
        <v>0</v>
      </c>
      <c r="AS35" s="108">
        <f t="array" ref="AS35">_xlfn.IFS(S35=0,AL35,S35&lt;0,AL35/-S35,S35&gt;0,AL35/S35)</f>
        <v>0</v>
      </c>
      <c r="AT35" s="103">
        <f t="shared" si="26"/>
        <v>0</v>
      </c>
      <c r="AU35" s="103">
        <f t="shared" si="27"/>
        <v>0</v>
      </c>
      <c r="AV35" s="109"/>
      <c r="AW35" s="104">
        <f t="shared" si="12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1</v>
      </c>
      <c r="F36" s="101">
        <v>0</v>
      </c>
      <c r="G36" s="101">
        <v>1</v>
      </c>
      <c r="H36" s="101">
        <v>0</v>
      </c>
      <c r="I36" s="101">
        <v>117.76</v>
      </c>
      <c r="J36" s="101">
        <f t="shared" si="0"/>
        <v>117.76</v>
      </c>
      <c r="K36" s="98" t="s">
        <v>142</v>
      </c>
      <c r="L36" s="98">
        <v>0</v>
      </c>
      <c r="M36" s="98">
        <v>0</v>
      </c>
      <c r="N36" s="98">
        <v>0</v>
      </c>
      <c r="O36" s="189">
        <f t="shared" si="1"/>
        <v>0</v>
      </c>
      <c r="P36" s="101">
        <f t="shared" si="25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1590</v>
      </c>
      <c r="U36" s="102">
        <v>0</v>
      </c>
      <c r="V36" s="101">
        <f t="shared" si="15"/>
        <v>1590</v>
      </c>
      <c r="W36" s="102">
        <v>2296</v>
      </c>
      <c r="X36" s="102">
        <v>0</v>
      </c>
      <c r="Y36" s="101">
        <f t="shared" si="16"/>
        <v>2296</v>
      </c>
      <c r="Z36" s="101">
        <f t="shared" si="17"/>
        <v>0</v>
      </c>
      <c r="AA36" s="103">
        <f t="shared" si="18"/>
        <v>5.0558161219054158E-3</v>
      </c>
      <c r="AB36" s="101">
        <f t="shared" si="19"/>
        <v>235.52</v>
      </c>
      <c r="AC36" s="102">
        <v>896.86999999999989</v>
      </c>
      <c r="AD36" s="103">
        <f t="shared" si="20"/>
        <v>0.39062282229965151</v>
      </c>
      <c r="AE36" s="102">
        <v>223.13</v>
      </c>
      <c r="AF36" s="102"/>
      <c r="AG36" s="102"/>
      <c r="AH36" s="102"/>
      <c r="AI36" s="136">
        <f t="shared" si="54"/>
        <v>0</v>
      </c>
      <c r="AJ36" s="102">
        <v>0</v>
      </c>
      <c r="AK36" s="104">
        <f t="shared" si="21"/>
        <v>15.9</v>
      </c>
      <c r="AL36" s="105">
        <f t="shared" si="22"/>
        <v>924.58000000000015</v>
      </c>
      <c r="AM36" s="106"/>
      <c r="AN36" s="107">
        <f t="shared" si="7"/>
        <v>1148</v>
      </c>
      <c r="AO36" s="108">
        <f t="shared" si="8"/>
        <v>117.76</v>
      </c>
      <c r="AP36" s="108">
        <f t="shared" si="9"/>
        <v>448.43499999999995</v>
      </c>
      <c r="AQ36" s="108">
        <f t="shared" si="23"/>
        <v>111.565</v>
      </c>
      <c r="AR36" s="108">
        <f t="shared" si="24"/>
        <v>0</v>
      </c>
      <c r="AS36" s="108">
        <f t="array" ref="AS36">_xlfn.IFS(S36=0,AL36,S36&lt;0,AL36/-S36,S36&gt;0,AL36/S36)</f>
        <v>462.29000000000008</v>
      </c>
      <c r="AT36" s="103">
        <f t="shared" si="26"/>
        <v>0.40269163763066207</v>
      </c>
      <c r="AU36" s="103">
        <f t="shared" si="27"/>
        <v>3.9256963315217397</v>
      </c>
      <c r="AV36" s="109"/>
      <c r="AW36" s="104">
        <f t="shared" si="12"/>
        <v>462.29000000000008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2</v>
      </c>
      <c r="F37" s="101">
        <v>2</v>
      </c>
      <c r="G37" s="101">
        <v>0</v>
      </c>
      <c r="H37" s="101">
        <v>0</v>
      </c>
      <c r="I37" s="101">
        <v>218.89</v>
      </c>
      <c r="J37" s="101">
        <f t="shared" si="0"/>
        <v>437.78</v>
      </c>
      <c r="K37" s="98" t="s">
        <v>142</v>
      </c>
      <c r="L37" s="98">
        <v>1</v>
      </c>
      <c r="M37" s="98">
        <v>1140</v>
      </c>
      <c r="N37" s="98">
        <v>0</v>
      </c>
      <c r="O37" s="189">
        <f t="shared" si="1"/>
        <v>0.14285714285714285</v>
      </c>
      <c r="P37" s="101">
        <f t="shared" si="25"/>
        <v>0.2857142857142857</v>
      </c>
      <c r="Q37" s="102">
        <v>2</v>
      </c>
      <c r="R37" s="102">
        <v>0</v>
      </c>
      <c r="S37" s="101">
        <f t="shared" si="14"/>
        <v>2</v>
      </c>
      <c r="T37" s="102">
        <v>1510</v>
      </c>
      <c r="U37" s="102">
        <v>0</v>
      </c>
      <c r="V37" s="101">
        <f t="shared" si="15"/>
        <v>1510</v>
      </c>
      <c r="W37" s="102">
        <v>2190</v>
      </c>
      <c r="X37" s="102">
        <v>0</v>
      </c>
      <c r="Y37" s="101">
        <f t="shared" si="16"/>
        <v>2190</v>
      </c>
      <c r="Z37" s="101">
        <f t="shared" si="17"/>
        <v>0</v>
      </c>
      <c r="AA37" s="103">
        <f t="shared" si="18"/>
        <v>4.8224030082634406E-3</v>
      </c>
      <c r="AB37" s="101">
        <f t="shared" si="19"/>
        <v>437.78</v>
      </c>
      <c r="AC37" s="102">
        <v>780.03</v>
      </c>
      <c r="AD37" s="103">
        <f t="shared" si="20"/>
        <v>0.35617808219178082</v>
      </c>
      <c r="AE37" s="102">
        <v>230.51999999999998</v>
      </c>
      <c r="AF37" s="102">
        <v>105</v>
      </c>
      <c r="AG37" s="102"/>
      <c r="AH37" s="102"/>
      <c r="AI37" s="136">
        <f t="shared" si="54"/>
        <v>0</v>
      </c>
      <c r="AJ37" s="102">
        <v>0</v>
      </c>
      <c r="AK37" s="104">
        <f t="shared" si="21"/>
        <v>15.1</v>
      </c>
      <c r="AL37" s="105">
        <f t="shared" si="22"/>
        <v>621.57000000000005</v>
      </c>
      <c r="AM37" s="106"/>
      <c r="AN37" s="107">
        <f t="shared" si="7"/>
        <v>1095</v>
      </c>
      <c r="AO37" s="108">
        <f t="shared" si="8"/>
        <v>218.89</v>
      </c>
      <c r="AP37" s="108">
        <f t="shared" si="9"/>
        <v>390.01499999999999</v>
      </c>
      <c r="AQ37" s="108">
        <f t="shared" si="23"/>
        <v>115.25999999999999</v>
      </c>
      <c r="AR37" s="108">
        <f t="shared" si="24"/>
        <v>52.5</v>
      </c>
      <c r="AS37" s="108">
        <f t="array" ref="AS37">_xlfn.IFS(S37=0,AL37,S37&lt;0,AL37/-S37,S37&gt;0,AL37/S37)</f>
        <v>310.78500000000003</v>
      </c>
      <c r="AT37" s="103">
        <f t="shared" si="26"/>
        <v>0.28382191780821919</v>
      </c>
      <c r="AU37" s="103">
        <f t="shared" si="27"/>
        <v>1.4198227420165381</v>
      </c>
      <c r="AV37" s="109"/>
      <c r="AW37" s="104">
        <f t="shared" si="12"/>
        <v>621.57000000000005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2</v>
      </c>
      <c r="F38" s="101">
        <v>2</v>
      </c>
      <c r="G38" s="101">
        <v>0</v>
      </c>
      <c r="H38" s="101">
        <v>0</v>
      </c>
      <c r="I38" s="101">
        <v>218.89</v>
      </c>
      <c r="J38" s="101">
        <f t="shared" si="0"/>
        <v>437.78</v>
      </c>
      <c r="K38" s="98" t="s">
        <v>142</v>
      </c>
      <c r="L38" s="98">
        <v>1</v>
      </c>
      <c r="M38" s="98">
        <v>1020</v>
      </c>
      <c r="N38" s="98">
        <v>0</v>
      </c>
      <c r="O38" s="189">
        <f t="shared" si="1"/>
        <v>0.14285714285714285</v>
      </c>
      <c r="P38" s="101">
        <f t="shared" si="25"/>
        <v>0.42857142857142855</v>
      </c>
      <c r="Q38" s="102">
        <v>3</v>
      </c>
      <c r="R38" s="102">
        <v>0</v>
      </c>
      <c r="S38" s="101">
        <f t="shared" si="14"/>
        <v>3</v>
      </c>
      <c r="T38" s="102">
        <v>2357</v>
      </c>
      <c r="U38" s="102">
        <v>0</v>
      </c>
      <c r="V38" s="101">
        <f t="shared" si="15"/>
        <v>2357</v>
      </c>
      <c r="W38" s="102">
        <v>3300</v>
      </c>
      <c r="X38" s="102">
        <v>0</v>
      </c>
      <c r="Y38" s="101">
        <f t="shared" si="16"/>
        <v>3300</v>
      </c>
      <c r="Z38" s="101">
        <f t="shared" si="17"/>
        <v>0</v>
      </c>
      <c r="AA38" s="103">
        <f t="shared" si="18"/>
        <v>7.2666346699860069E-3</v>
      </c>
      <c r="AB38" s="101">
        <f t="shared" si="19"/>
        <v>656.67</v>
      </c>
      <c r="AC38" s="102">
        <v>1217.67</v>
      </c>
      <c r="AD38" s="103">
        <f t="shared" si="20"/>
        <v>0.36899090909090909</v>
      </c>
      <c r="AE38" s="102">
        <v>304.90999999999997</v>
      </c>
      <c r="AF38" s="102">
        <v>1000</v>
      </c>
      <c r="AG38" s="102"/>
      <c r="AH38" s="102"/>
      <c r="AI38" s="136">
        <f t="shared" si="54"/>
        <v>0</v>
      </c>
      <c r="AJ38" s="102">
        <v>0</v>
      </c>
      <c r="AK38" s="104">
        <f t="shared" si="21"/>
        <v>23.57</v>
      </c>
      <c r="AL38" s="105">
        <f t="shared" si="22"/>
        <v>97.18</v>
      </c>
      <c r="AM38" s="106"/>
      <c r="AN38" s="107">
        <f t="shared" si="7"/>
        <v>1100</v>
      </c>
      <c r="AO38" s="108">
        <f t="shared" si="8"/>
        <v>218.89</v>
      </c>
      <c r="AP38" s="108">
        <f t="shared" si="9"/>
        <v>405.89000000000004</v>
      </c>
      <c r="AQ38" s="108">
        <f t="shared" si="23"/>
        <v>101.63666666666666</v>
      </c>
      <c r="AR38" s="108">
        <f t="shared" si="24"/>
        <v>333.33333333333331</v>
      </c>
      <c r="AS38" s="108">
        <f t="array" ref="AS38">_xlfn.IFS(S38=0,AL38,S38&lt;0,AL38/-S38,S38&gt;0,AL38/S38)</f>
        <v>32.393333333333338</v>
      </c>
      <c r="AT38" s="103">
        <f t="shared" si="26"/>
        <v>2.9448484848484852E-2</v>
      </c>
      <c r="AU38" s="103">
        <f t="shared" si="27"/>
        <v>0.14798909650204825</v>
      </c>
      <c r="AV38" s="109"/>
      <c r="AW38" s="104">
        <f t="shared" si="12"/>
        <v>64.786666666666676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2</v>
      </c>
      <c r="F39" s="101">
        <v>1</v>
      </c>
      <c r="G39" s="101">
        <v>1</v>
      </c>
      <c r="H39" s="101">
        <v>0</v>
      </c>
      <c r="I39" s="101">
        <v>178.89</v>
      </c>
      <c r="J39" s="101">
        <f t="shared" si="0"/>
        <v>357.78</v>
      </c>
      <c r="K39" s="98">
        <v>1</v>
      </c>
      <c r="L39" s="98">
        <v>3</v>
      </c>
      <c r="M39" s="98">
        <v>1316</v>
      </c>
      <c r="N39" s="98">
        <v>0</v>
      </c>
      <c r="O39" s="189">
        <f t="shared" si="1"/>
        <v>0.42857142857142855</v>
      </c>
      <c r="P39" s="101">
        <f t="shared" si="25"/>
        <v>0.14285714285714285</v>
      </c>
      <c r="Q39" s="102">
        <v>1</v>
      </c>
      <c r="R39" s="102">
        <v>0</v>
      </c>
      <c r="S39" s="101">
        <f t="shared" si="14"/>
        <v>1</v>
      </c>
      <c r="T39" s="102">
        <v>880</v>
      </c>
      <c r="U39" s="102">
        <v>0</v>
      </c>
      <c r="V39" s="101">
        <f t="shared" si="15"/>
        <v>880</v>
      </c>
      <c r="W39" s="102">
        <v>1248</v>
      </c>
      <c r="X39" s="102">
        <v>0</v>
      </c>
      <c r="Y39" s="101">
        <f t="shared" si="16"/>
        <v>1248</v>
      </c>
      <c r="Z39" s="101">
        <f t="shared" si="17"/>
        <v>0</v>
      </c>
      <c r="AA39" s="103">
        <f t="shared" si="18"/>
        <v>2.7481091115583445E-3</v>
      </c>
      <c r="AB39" s="101">
        <f t="shared" si="19"/>
        <v>178.89</v>
      </c>
      <c r="AC39" s="102">
        <v>431.44000000000005</v>
      </c>
      <c r="AD39" s="103">
        <f t="shared" si="20"/>
        <v>0.34570512820512828</v>
      </c>
      <c r="AE39" s="102">
        <v>62.64</v>
      </c>
      <c r="AF39" s="102">
        <v>1000</v>
      </c>
      <c r="AG39" s="102">
        <v>474</v>
      </c>
      <c r="AH39" s="102"/>
      <c r="AI39" s="136">
        <f t="shared" si="54"/>
        <v>0</v>
      </c>
      <c r="AJ39" s="102">
        <v>0</v>
      </c>
      <c r="AK39" s="104">
        <f t="shared" si="21"/>
        <v>8.8000000000000007</v>
      </c>
      <c r="AL39" s="105">
        <f t="shared" si="22"/>
        <v>-907.76999999999987</v>
      </c>
      <c r="AM39" s="106"/>
      <c r="AN39" s="107">
        <f t="shared" si="7"/>
        <v>1248</v>
      </c>
      <c r="AO39" s="108">
        <f t="shared" si="8"/>
        <v>178.89</v>
      </c>
      <c r="AP39" s="108">
        <f t="shared" si="9"/>
        <v>431.44000000000005</v>
      </c>
      <c r="AQ39" s="108">
        <f t="shared" si="23"/>
        <v>62.64</v>
      </c>
      <c r="AR39" s="108">
        <f t="shared" si="24"/>
        <v>1474</v>
      </c>
      <c r="AS39" s="108">
        <f t="array" ref="AS39">_xlfn.IFS(S39=0,AL39,S39&lt;0,AL39/-S39,S39&gt;0,AL39/S39)</f>
        <v>-907.76999999999987</v>
      </c>
      <c r="AT39" s="103">
        <f t="shared" si="26"/>
        <v>-0.72737980769230759</v>
      </c>
      <c r="AU39" s="103">
        <f t="shared" si="27"/>
        <v>-5.0744591648499071</v>
      </c>
      <c r="AV39" s="109"/>
      <c r="AW39" s="104">
        <f t="shared" si="12"/>
        <v>-1815.5399999999997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0</v>
      </c>
      <c r="F40" s="101">
        <v>0</v>
      </c>
      <c r="G40" s="101">
        <v>0</v>
      </c>
      <c r="H40" s="101">
        <v>0</v>
      </c>
      <c r="I40" s="101">
        <v>178.89</v>
      </c>
      <c r="J40" s="101">
        <f t="shared" si="0"/>
        <v>0</v>
      </c>
      <c r="K40" s="98">
        <v>1</v>
      </c>
      <c r="L40" s="98">
        <v>1</v>
      </c>
      <c r="M40" s="98">
        <v>1200</v>
      </c>
      <c r="N40" s="98">
        <v>100</v>
      </c>
      <c r="O40" s="189">
        <f t="shared" si="1"/>
        <v>0.14285714285714285</v>
      </c>
      <c r="P40" s="101">
        <f t="shared" si="25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1200</v>
      </c>
      <c r="AA40" s="103">
        <f t="shared" si="18"/>
        <v>0</v>
      </c>
      <c r="AB40" s="101">
        <f t="shared" si="19"/>
        <v>0</v>
      </c>
      <c r="AC40" s="102">
        <v>0</v>
      </c>
      <c r="AD40" s="103">
        <f t="shared" si="20"/>
        <v>0</v>
      </c>
      <c r="AE40" s="102">
        <v>226.44</v>
      </c>
      <c r="AF40" s="102">
        <v>519</v>
      </c>
      <c r="AG40" s="102"/>
      <c r="AH40" s="102"/>
      <c r="AI40" s="136">
        <f t="shared" si="54"/>
        <v>0</v>
      </c>
      <c r="AJ40" s="102">
        <v>0</v>
      </c>
      <c r="AK40" s="104">
        <f t="shared" si="21"/>
        <v>0</v>
      </c>
      <c r="AL40" s="105">
        <f t="shared" si="22"/>
        <v>-745.44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3"/>
        <v>226.44</v>
      </c>
      <c r="AR40" s="108">
        <f t="shared" si="24"/>
        <v>0</v>
      </c>
      <c r="AS40" s="108">
        <f t="array" ref="AS40">_xlfn.IFS(S40=0,AL40,S40&lt;0,AL40/-S40,S40&gt;0,AL40/S40)</f>
        <v>-745.44</v>
      </c>
      <c r="AT40" s="103">
        <f t="shared" si="26"/>
        <v>0</v>
      </c>
      <c r="AU40" s="103">
        <f t="shared" si="27"/>
        <v>-4.1670300184470914</v>
      </c>
      <c r="AV40" s="109"/>
      <c r="AW40" s="104">
        <f t="shared" si="12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4</v>
      </c>
      <c r="F41" s="101">
        <v>3</v>
      </c>
      <c r="G41" s="101">
        <v>0</v>
      </c>
      <c r="H41" s="101">
        <v>1</v>
      </c>
      <c r="I41" s="101">
        <v>178.89</v>
      </c>
      <c r="J41" s="101">
        <f t="shared" si="0"/>
        <v>715.56</v>
      </c>
      <c r="K41" s="98">
        <v>3</v>
      </c>
      <c r="L41" s="98">
        <v>3</v>
      </c>
      <c r="M41" s="98">
        <v>1200</v>
      </c>
      <c r="N41" s="98">
        <v>0</v>
      </c>
      <c r="O41" s="189">
        <f t="shared" si="1"/>
        <v>0.42857142857142855</v>
      </c>
      <c r="P41" s="101">
        <f t="shared" si="25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18"/>
        <v>0</v>
      </c>
      <c r="AB41" s="101">
        <f t="shared" si="19"/>
        <v>0</v>
      </c>
      <c r="AC41" s="102">
        <v>0</v>
      </c>
      <c r="AD41" s="103">
        <f t="shared" si="20"/>
        <v>0</v>
      </c>
      <c r="AE41" s="102">
        <v>0</v>
      </c>
      <c r="AF41" s="102">
        <v>1000</v>
      </c>
      <c r="AG41" s="102">
        <v>800</v>
      </c>
      <c r="AH41" s="102"/>
      <c r="AI41" s="136">
        <f t="shared" si="54"/>
        <v>0.68518617021276595</v>
      </c>
      <c r="AJ41" s="102">
        <v>0</v>
      </c>
      <c r="AK41" s="104">
        <f t="shared" si="21"/>
        <v>0</v>
      </c>
      <c r="AL41" s="105">
        <f t="shared" si="22"/>
        <v>-1800.6851861702128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3"/>
        <v>0</v>
      </c>
      <c r="AR41" s="108">
        <f t="shared" si="24"/>
        <v>0</v>
      </c>
      <c r="AS41" s="108">
        <f t="array" ref="AS41">_xlfn.IFS(S41=0,AL41,S41&lt;0,AL41/-S41,S41&gt;0,AL41/S41)</f>
        <v>-1800.6851861702128</v>
      </c>
      <c r="AT41" s="103">
        <f t="shared" si="26"/>
        <v>0</v>
      </c>
      <c r="AU41" s="103">
        <f t="shared" si="27"/>
        <v>-10.065879513501107</v>
      </c>
      <c r="AV41" s="109"/>
      <c r="AW41" s="104">
        <f t="shared" si="12"/>
        <v>-7202.7407446808511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1</v>
      </c>
      <c r="F42" s="101">
        <v>1</v>
      </c>
      <c r="G42" s="101">
        <v>0</v>
      </c>
      <c r="H42" s="101">
        <v>0</v>
      </c>
      <c r="I42" s="101">
        <v>178.89</v>
      </c>
      <c r="J42" s="101">
        <f t="shared" si="0"/>
        <v>178.89</v>
      </c>
      <c r="K42" s="98" t="s">
        <v>142</v>
      </c>
      <c r="L42" s="98">
        <v>1</v>
      </c>
      <c r="M42" s="98">
        <v>1296</v>
      </c>
      <c r="N42" s="98">
        <v>0</v>
      </c>
      <c r="O42" s="189">
        <f t="shared" si="1"/>
        <v>0.14285714285714285</v>
      </c>
      <c r="P42" s="101">
        <f t="shared" si="25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>
        <v>30</v>
      </c>
      <c r="AG42" s="102"/>
      <c r="AH42" s="102"/>
      <c r="AI42" s="136">
        <f t="shared" si="54"/>
        <v>0</v>
      </c>
      <c r="AJ42" s="102">
        <v>0</v>
      </c>
      <c r="AK42" s="104">
        <f t="shared" si="21"/>
        <v>0</v>
      </c>
      <c r="AL42" s="105">
        <f t="shared" si="22"/>
        <v>-30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3"/>
        <v>0</v>
      </c>
      <c r="AR42" s="108">
        <f t="shared" si="24"/>
        <v>0</v>
      </c>
      <c r="AS42" s="108">
        <f t="array" ref="AS42">_xlfn.IFS(S42=0,AL42,S42&lt;0,AL42/-S42,S42&gt;0,AL42/S42)</f>
        <v>-30</v>
      </c>
      <c r="AT42" s="103">
        <f t="shared" si="26"/>
        <v>0</v>
      </c>
      <c r="AU42" s="103">
        <f t="shared" si="27"/>
        <v>-0.16770082173402651</v>
      </c>
      <c r="AV42" s="109"/>
      <c r="AW42" s="104">
        <f t="shared" si="12"/>
        <v>-30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5</v>
      </c>
      <c r="F43" s="101">
        <v>4</v>
      </c>
      <c r="G43" s="101">
        <v>1</v>
      </c>
      <c r="H43" s="101">
        <v>0</v>
      </c>
      <c r="I43" s="101">
        <v>178.89</v>
      </c>
      <c r="J43" s="101">
        <f t="shared" si="0"/>
        <v>894.44999999999993</v>
      </c>
      <c r="K43" s="98">
        <v>1</v>
      </c>
      <c r="L43" s="98">
        <v>5</v>
      </c>
      <c r="M43" s="98">
        <v>1216</v>
      </c>
      <c r="N43" s="98">
        <v>0</v>
      </c>
      <c r="O43" s="189">
        <f t="shared" si="1"/>
        <v>0.7142857142857143</v>
      </c>
      <c r="P43" s="101">
        <f t="shared" si="25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18"/>
        <v>0</v>
      </c>
      <c r="AB43" s="101">
        <f t="shared" si="19"/>
        <v>0</v>
      </c>
      <c r="AC43" s="102">
        <v>0</v>
      </c>
      <c r="AD43" s="103">
        <f t="shared" si="20"/>
        <v>0</v>
      </c>
      <c r="AE43" s="102">
        <v>0</v>
      </c>
      <c r="AF43" s="102">
        <v>2000</v>
      </c>
      <c r="AG43" s="102"/>
      <c r="AH43" s="102"/>
      <c r="AI43" s="136">
        <f t="shared" si="54"/>
        <v>0</v>
      </c>
      <c r="AJ43" s="102">
        <v>0</v>
      </c>
      <c r="AK43" s="104">
        <f t="shared" si="21"/>
        <v>0</v>
      </c>
      <c r="AL43" s="105">
        <f t="shared" si="22"/>
        <v>-2000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3"/>
        <v>0</v>
      </c>
      <c r="AR43" s="108">
        <f t="shared" si="24"/>
        <v>0</v>
      </c>
      <c r="AS43" s="108">
        <f t="array" ref="AS43">_xlfn.IFS(S43=0,AL43,S43&lt;0,AL43/-S43,S43&gt;0,AL43/S43)</f>
        <v>-2000</v>
      </c>
      <c r="AT43" s="103">
        <f t="shared" si="26"/>
        <v>0</v>
      </c>
      <c r="AU43" s="103">
        <f t="shared" si="27"/>
        <v>-11.180054782268433</v>
      </c>
      <c r="AV43" s="109"/>
      <c r="AW43" s="104">
        <f t="shared" si="12"/>
        <v>-10000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115"/>
      <c r="Z44" s="115"/>
      <c r="AA44" s="117"/>
      <c r="AB44" s="115"/>
      <c r="AC44" s="116"/>
      <c r="AD44" s="117"/>
      <c r="AE44" s="116"/>
      <c r="AF44" s="116"/>
      <c r="AG44" s="116"/>
      <c r="AH44" s="116"/>
      <c r="AI44" s="118"/>
      <c r="AJ44" s="116"/>
      <c r="AK44" s="119"/>
      <c r="AL44" s="120"/>
      <c r="AM44" s="121"/>
      <c r="AN44" s="122">
        <f t="shared" ref="AN44:AU44" si="55">AVERAGE(AN3:AN6)</f>
        <v>1204.4342579196934</v>
      </c>
      <c r="AO44" s="122">
        <f t="shared" si="55"/>
        <v>128.0625</v>
      </c>
      <c r="AP44" s="122">
        <f t="shared" si="55"/>
        <v>451.85825139561456</v>
      </c>
      <c r="AQ44" s="122">
        <f t="shared" si="55"/>
        <v>100.07645464257963</v>
      </c>
      <c r="AR44" s="122">
        <f t="shared" si="55"/>
        <v>173.27913752913753</v>
      </c>
      <c r="AS44" s="122">
        <f t="shared" si="55"/>
        <v>327.47141483875686</v>
      </c>
      <c r="AT44" s="123">
        <f t="shared" si="55"/>
        <v>0.27436686001999594</v>
      </c>
      <c r="AU44" s="122">
        <f t="shared" si="55"/>
        <v>2.5519594665097198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2813</v>
      </c>
      <c r="F45" s="127">
        <f>SUM(F3:F43)</f>
        <v>463</v>
      </c>
      <c r="G45" s="127">
        <f>SUM(G3:G43)</f>
        <v>94</v>
      </c>
      <c r="H45" s="127">
        <f>SUM(H3:H43)</f>
        <v>2256</v>
      </c>
      <c r="I45" s="127"/>
      <c r="J45" s="127">
        <f>SUM(J3:J43)</f>
        <v>376372.58</v>
      </c>
      <c r="K45" s="127"/>
      <c r="L45" s="127">
        <f>SUM(L3:L43)</f>
        <v>632</v>
      </c>
      <c r="M45" s="127"/>
      <c r="N45" s="127"/>
      <c r="O45" s="127"/>
      <c r="P45" s="127"/>
      <c r="Q45" s="127">
        <f t="shared" ref="Q45:AC45" si="56">SUM(Q3:Q43)</f>
        <v>399</v>
      </c>
      <c r="R45" s="127">
        <f t="shared" si="56"/>
        <v>-9</v>
      </c>
      <c r="S45" s="127">
        <f t="shared" si="56"/>
        <v>390</v>
      </c>
      <c r="T45" s="127">
        <f t="shared" si="56"/>
        <v>296481.40000000008</v>
      </c>
      <c r="U45" s="127">
        <f t="shared" si="56"/>
        <v>-6522</v>
      </c>
      <c r="V45" s="127">
        <f t="shared" si="56"/>
        <v>289959.40000000008</v>
      </c>
      <c r="W45" s="127">
        <f t="shared" si="56"/>
        <v>464446.44</v>
      </c>
      <c r="X45" s="127">
        <f t="shared" si="56"/>
        <v>-10316</v>
      </c>
      <c r="Y45" s="127">
        <f t="shared" si="56"/>
        <v>454130.44</v>
      </c>
      <c r="Z45" s="127">
        <f t="shared" si="56"/>
        <v>474416.82999999996</v>
      </c>
      <c r="AA45" s="128">
        <f t="shared" si="56"/>
        <v>1.0000000000000002</v>
      </c>
      <c r="AB45" s="129">
        <f t="shared" si="56"/>
        <v>51789.50999999998</v>
      </c>
      <c r="AC45" s="129">
        <f t="shared" si="56"/>
        <v>171766.48999999993</v>
      </c>
      <c r="AD45" s="128">
        <f>AC45/Y45</f>
        <v>0.37823161556842549</v>
      </c>
      <c r="AE45" s="127">
        <f t="shared" ref="AE45:AL45" si="57">SUM(AE3:AE43)</f>
        <v>45998.579999999973</v>
      </c>
      <c r="AF45" s="127">
        <f>SUM(AF3:AF43)</f>
        <v>20188</v>
      </c>
      <c r="AG45" s="127">
        <f t="shared" si="57"/>
        <v>49771</v>
      </c>
      <c r="AH45" s="127">
        <f t="shared" si="57"/>
        <v>0</v>
      </c>
      <c r="AI45" s="127">
        <f t="shared" si="57"/>
        <v>1545.7799999999993</v>
      </c>
      <c r="AJ45" s="127">
        <f t="shared" si="57"/>
        <v>0</v>
      </c>
      <c r="AK45" s="127">
        <f t="shared" si="57"/>
        <v>2899.5940000000014</v>
      </c>
      <c r="AL45" s="127">
        <f t="shared" si="57"/>
        <v>110171.48600000009</v>
      </c>
      <c r="AM45" s="130"/>
      <c r="AN45" s="127"/>
      <c r="AO45" s="127"/>
      <c r="AP45" s="127"/>
      <c r="AQ45" s="127"/>
      <c r="AR45" s="127">
        <f>(AF45+AG45)/Q45</f>
        <v>175.3358395989975</v>
      </c>
      <c r="AS45" s="127"/>
      <c r="AT45" s="127"/>
      <c r="AU45" s="127"/>
      <c r="AV45" s="131"/>
      <c r="AW45" s="127">
        <f>SUM(AW3:AW6)</f>
        <v>480194.25923518988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551"/>
      <c r="AG46" s="551"/>
      <c r="AH46" s="245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58">SUM(F47:H47)</f>
        <v>0</v>
      </c>
      <c r="F47" s="101"/>
      <c r="G47" s="101"/>
      <c r="H47" s="101"/>
      <c r="I47" s="101"/>
      <c r="J47" s="101">
        <f t="shared" ref="J47:J98" si="59">E47*I47</f>
        <v>0</v>
      </c>
      <c r="K47" s="98"/>
      <c r="L47" s="98"/>
      <c r="M47" s="98"/>
      <c r="N47" s="98"/>
      <c r="O47" s="101">
        <f t="shared" ref="O47:O98" si="60">L47/7</f>
        <v>0</v>
      </c>
      <c r="P47" s="101">
        <f t="shared" ref="P47:P98" si="61">S47/7</f>
        <v>0</v>
      </c>
      <c r="Q47" s="102"/>
      <c r="R47" s="102"/>
      <c r="S47" s="101">
        <f t="shared" ref="S47:S98" si="62">Q47+R47</f>
        <v>0</v>
      </c>
      <c r="T47" s="101"/>
      <c r="U47" s="101"/>
      <c r="V47" s="101">
        <f t="shared" ref="V47:V98" si="63">T47+U47</f>
        <v>0</v>
      </c>
      <c r="W47" s="102"/>
      <c r="X47" s="102"/>
      <c r="Y47" s="101">
        <f t="shared" ref="Y47:Y98" si="64">W47+X47</f>
        <v>0</v>
      </c>
      <c r="Z47" s="101">
        <f t="shared" ref="Z47:Z93" si="65">L47*M47*N47/100</f>
        <v>0</v>
      </c>
      <c r="AA47" s="103">
        <f>Y47/$Y$102</f>
        <v>0</v>
      </c>
      <c r="AB47" s="101">
        <f t="shared" ref="AB47:AB98" si="66">S47*I47</f>
        <v>0</v>
      </c>
      <c r="AC47" s="102"/>
      <c r="AD47" s="103">
        <f t="shared" ref="AD47:AD98" si="67">IF(Y47=0,0,AC47/Y47)</f>
        <v>0</v>
      </c>
      <c r="AE47" s="102"/>
      <c r="AF47" s="102"/>
      <c r="AG47" s="102"/>
      <c r="AH47" s="102"/>
      <c r="AI47" s="136">
        <f t="shared" ref="AI47:AI98" si="68">$AI$102*H47/$H$102</f>
        <v>0</v>
      </c>
      <c r="AJ47" s="102"/>
      <c r="AK47" s="104">
        <f t="shared" ref="AK47:AK98" si="69">V47*1%</f>
        <v>0</v>
      </c>
      <c r="AL47" s="105">
        <f t="shared" ref="AL47:AL98" si="70">Y47-AB47-AC47-AE47-AF47-AG47-AH47-AI47-AK47-AJ47</f>
        <v>0</v>
      </c>
      <c r="AM47" s="106"/>
      <c r="AN47" s="107">
        <f t="shared" ref="AN47:AN98" si="71">IF(S47=0,0,Y47/S47)</f>
        <v>0</v>
      </c>
      <c r="AO47" s="108">
        <f t="shared" ref="AO47:AO98" si="72">I47</f>
        <v>0</v>
      </c>
      <c r="AP47" s="108">
        <f t="shared" ref="AP47:AP98" si="73">IF(S47=0,0,AC47/S47)</f>
        <v>0</v>
      </c>
      <c r="AQ47" s="108">
        <f t="shared" ref="AQ47:AQ98" si="74">IF(Q47=0,AE47/1,AE47/Q47)</f>
        <v>0</v>
      </c>
      <c r="AR47" s="108">
        <f t="shared" ref="AR47:AR98" si="75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76">IF(AN47=0,0,AS47/AN47)</f>
        <v>0</v>
      </c>
      <c r="AU47" s="103">
        <f t="shared" ref="AU47:AU98" si="77">IF(AO47=0,0,AS47/AO47)</f>
        <v>0</v>
      </c>
      <c r="AV47" s="109"/>
      <c r="AW47" s="104">
        <f t="shared" ref="AW47:AW98" si="78">AS47*E47</f>
        <v>0</v>
      </c>
    </row>
    <row r="48" spans="1:49" hidden="1" outlineLevel="1">
      <c r="A48" s="98"/>
      <c r="B48" s="99"/>
      <c r="C48" s="99"/>
      <c r="D48" s="100"/>
      <c r="E48" s="101">
        <f t="shared" si="58"/>
        <v>0</v>
      </c>
      <c r="F48" s="101"/>
      <c r="G48" s="101"/>
      <c r="H48" s="101"/>
      <c r="I48" s="101"/>
      <c r="J48" s="101">
        <f t="shared" si="59"/>
        <v>0</v>
      </c>
      <c r="K48" s="98"/>
      <c r="L48" s="98"/>
      <c r="M48" s="98"/>
      <c r="N48" s="98"/>
      <c r="O48" s="101">
        <f t="shared" si="60"/>
        <v>0</v>
      </c>
      <c r="P48" s="101">
        <f t="shared" si="61"/>
        <v>0</v>
      </c>
      <c r="Q48" s="102"/>
      <c r="R48" s="102"/>
      <c r="S48" s="101">
        <f t="shared" si="62"/>
        <v>0</v>
      </c>
      <c r="T48" s="101"/>
      <c r="U48" s="101"/>
      <c r="V48" s="101">
        <f t="shared" si="63"/>
        <v>0</v>
      </c>
      <c r="W48" s="102"/>
      <c r="X48" s="102"/>
      <c r="Y48" s="101">
        <f t="shared" si="64"/>
        <v>0</v>
      </c>
      <c r="Z48" s="101">
        <f t="shared" si="65"/>
        <v>0</v>
      </c>
      <c r="AA48" s="103">
        <f t="shared" ref="AA48:AA98" si="79">Y48/$Y$102</f>
        <v>0</v>
      </c>
      <c r="AB48" s="101">
        <f t="shared" si="66"/>
        <v>0</v>
      </c>
      <c r="AC48" s="102"/>
      <c r="AD48" s="103">
        <f t="shared" si="67"/>
        <v>0</v>
      </c>
      <c r="AE48" s="102"/>
      <c r="AF48" s="102"/>
      <c r="AG48" s="102"/>
      <c r="AH48" s="102"/>
      <c r="AI48" s="136">
        <f t="shared" si="68"/>
        <v>0</v>
      </c>
      <c r="AJ48" s="102"/>
      <c r="AK48" s="104">
        <f t="shared" si="69"/>
        <v>0</v>
      </c>
      <c r="AL48" s="105">
        <f t="shared" si="70"/>
        <v>0</v>
      </c>
      <c r="AM48" s="106"/>
      <c r="AN48" s="107">
        <f t="shared" si="71"/>
        <v>0</v>
      </c>
      <c r="AO48" s="108">
        <f t="shared" si="72"/>
        <v>0</v>
      </c>
      <c r="AP48" s="108">
        <f t="shared" si="73"/>
        <v>0</v>
      </c>
      <c r="AQ48" s="108">
        <f t="shared" si="74"/>
        <v>0</v>
      </c>
      <c r="AR48" s="108">
        <f t="shared" si="75"/>
        <v>0</v>
      </c>
      <c r="AS48" s="108">
        <f t="array" ref="AS48">_xlfn.IFS(S48=0,AL48,S48&lt;0,AL48/-S48,S48&gt;0,AL48/S48)</f>
        <v>0</v>
      </c>
      <c r="AT48" s="103">
        <f t="shared" si="76"/>
        <v>0</v>
      </c>
      <c r="AU48" s="103">
        <f t="shared" si="77"/>
        <v>0</v>
      </c>
      <c r="AV48" s="109"/>
      <c r="AW48" s="104">
        <f t="shared" si="78"/>
        <v>0</v>
      </c>
    </row>
    <row r="49" spans="1:49" hidden="1" outlineLevel="1">
      <c r="A49" s="98"/>
      <c r="B49" s="99"/>
      <c r="C49" s="99"/>
      <c r="D49" s="100"/>
      <c r="E49" s="101">
        <f t="shared" si="58"/>
        <v>0</v>
      </c>
      <c r="F49" s="101"/>
      <c r="G49" s="101"/>
      <c r="H49" s="101"/>
      <c r="I49" s="101"/>
      <c r="J49" s="101">
        <f t="shared" si="59"/>
        <v>0</v>
      </c>
      <c r="K49" s="98"/>
      <c r="L49" s="98"/>
      <c r="M49" s="98"/>
      <c r="N49" s="98"/>
      <c r="O49" s="101">
        <f t="shared" si="60"/>
        <v>0</v>
      </c>
      <c r="P49" s="101">
        <f t="shared" si="61"/>
        <v>0</v>
      </c>
      <c r="Q49" s="102"/>
      <c r="R49" s="102"/>
      <c r="S49" s="101">
        <f t="shared" si="62"/>
        <v>0</v>
      </c>
      <c r="T49" s="101"/>
      <c r="U49" s="101"/>
      <c r="V49" s="101">
        <f t="shared" si="63"/>
        <v>0</v>
      </c>
      <c r="W49" s="102"/>
      <c r="X49" s="102"/>
      <c r="Y49" s="101">
        <f t="shared" si="64"/>
        <v>0</v>
      </c>
      <c r="Z49" s="101">
        <f t="shared" si="65"/>
        <v>0</v>
      </c>
      <c r="AA49" s="103">
        <f t="shared" si="79"/>
        <v>0</v>
      </c>
      <c r="AB49" s="101">
        <f t="shared" si="66"/>
        <v>0</v>
      </c>
      <c r="AC49" s="102"/>
      <c r="AD49" s="103">
        <f t="shared" si="67"/>
        <v>0</v>
      </c>
      <c r="AE49" s="102"/>
      <c r="AF49" s="102"/>
      <c r="AG49" s="102"/>
      <c r="AH49" s="102"/>
      <c r="AI49" s="136">
        <f t="shared" si="68"/>
        <v>0</v>
      </c>
      <c r="AJ49" s="102"/>
      <c r="AK49" s="104">
        <f t="shared" si="69"/>
        <v>0</v>
      </c>
      <c r="AL49" s="105">
        <f t="shared" si="70"/>
        <v>0</v>
      </c>
      <c r="AM49" s="106"/>
      <c r="AN49" s="107">
        <f t="shared" si="71"/>
        <v>0</v>
      </c>
      <c r="AO49" s="108">
        <f t="shared" si="72"/>
        <v>0</v>
      </c>
      <c r="AP49" s="108">
        <f t="shared" si="73"/>
        <v>0</v>
      </c>
      <c r="AQ49" s="108">
        <f t="shared" si="74"/>
        <v>0</v>
      </c>
      <c r="AR49" s="108">
        <f t="shared" si="75"/>
        <v>0</v>
      </c>
      <c r="AS49" s="108">
        <f t="array" ref="AS49">_xlfn.IFS(S49=0,AL49,S49&lt;0,AL49/-S49,S49&gt;0,AL49/S49)</f>
        <v>0</v>
      </c>
      <c r="AT49" s="103">
        <f t="shared" si="76"/>
        <v>0</v>
      </c>
      <c r="AU49" s="103">
        <f t="shared" si="77"/>
        <v>0</v>
      </c>
      <c r="AV49" s="109"/>
      <c r="AW49" s="104">
        <f t="shared" si="78"/>
        <v>0</v>
      </c>
    </row>
    <row r="50" spans="1:49" hidden="1" outlineLevel="1">
      <c r="A50" s="98"/>
      <c r="B50" s="99"/>
      <c r="C50" s="99"/>
      <c r="D50" s="100"/>
      <c r="E50" s="101">
        <f t="shared" si="58"/>
        <v>0</v>
      </c>
      <c r="F50" s="101"/>
      <c r="G50" s="101"/>
      <c r="H50" s="101"/>
      <c r="I50" s="101"/>
      <c r="J50" s="101">
        <f t="shared" si="59"/>
        <v>0</v>
      </c>
      <c r="K50" s="98"/>
      <c r="L50" s="98"/>
      <c r="M50" s="98"/>
      <c r="N50" s="98"/>
      <c r="O50" s="101">
        <f t="shared" si="60"/>
        <v>0</v>
      </c>
      <c r="P50" s="101">
        <f t="shared" si="61"/>
        <v>0</v>
      </c>
      <c r="Q50" s="102"/>
      <c r="R50" s="102"/>
      <c r="S50" s="101">
        <f t="shared" si="62"/>
        <v>0</v>
      </c>
      <c r="T50" s="101"/>
      <c r="U50" s="101"/>
      <c r="V50" s="101">
        <f t="shared" si="63"/>
        <v>0</v>
      </c>
      <c r="W50" s="102"/>
      <c r="X50" s="102"/>
      <c r="Y50" s="101">
        <f t="shared" si="64"/>
        <v>0</v>
      </c>
      <c r="Z50" s="101">
        <f t="shared" si="65"/>
        <v>0</v>
      </c>
      <c r="AA50" s="103">
        <f t="shared" si="79"/>
        <v>0</v>
      </c>
      <c r="AB50" s="101">
        <f t="shared" si="66"/>
        <v>0</v>
      </c>
      <c r="AC50" s="102"/>
      <c r="AD50" s="103">
        <f t="shared" si="67"/>
        <v>0</v>
      </c>
      <c r="AE50" s="102"/>
      <c r="AF50" s="102"/>
      <c r="AG50" s="102"/>
      <c r="AH50" s="102"/>
      <c r="AI50" s="136">
        <f t="shared" si="68"/>
        <v>0</v>
      </c>
      <c r="AJ50" s="102"/>
      <c r="AK50" s="104">
        <f t="shared" si="69"/>
        <v>0</v>
      </c>
      <c r="AL50" s="105">
        <f t="shared" si="70"/>
        <v>0</v>
      </c>
      <c r="AM50" s="106"/>
      <c r="AN50" s="107">
        <f t="shared" si="71"/>
        <v>0</v>
      </c>
      <c r="AO50" s="108">
        <f t="shared" si="72"/>
        <v>0</v>
      </c>
      <c r="AP50" s="108">
        <f t="shared" si="73"/>
        <v>0</v>
      </c>
      <c r="AQ50" s="108">
        <f t="shared" si="74"/>
        <v>0</v>
      </c>
      <c r="AR50" s="108">
        <f t="shared" si="75"/>
        <v>0</v>
      </c>
      <c r="AS50" s="108">
        <f t="array" ref="AS50">_xlfn.IFS(S50=0,AL50,S50&lt;0,AL50/-S50,S50&gt;0,AL50/S50)</f>
        <v>0</v>
      </c>
      <c r="AT50" s="103">
        <f t="shared" si="76"/>
        <v>0</v>
      </c>
      <c r="AU50" s="103">
        <f t="shared" si="77"/>
        <v>0</v>
      </c>
      <c r="AV50" s="109"/>
      <c r="AW50" s="104">
        <f t="shared" si="78"/>
        <v>0</v>
      </c>
    </row>
    <row r="51" spans="1:49" hidden="1" outlineLevel="1">
      <c r="A51" s="98"/>
      <c r="B51" s="99"/>
      <c r="C51" s="99"/>
      <c r="D51" s="100"/>
      <c r="E51" s="101">
        <f t="shared" si="58"/>
        <v>0</v>
      </c>
      <c r="F51" s="101"/>
      <c r="G51" s="101"/>
      <c r="H51" s="101"/>
      <c r="I51" s="101"/>
      <c r="J51" s="101">
        <f t="shared" si="59"/>
        <v>0</v>
      </c>
      <c r="K51" s="98"/>
      <c r="L51" s="98"/>
      <c r="M51" s="98"/>
      <c r="N51" s="98"/>
      <c r="O51" s="101">
        <f t="shared" si="60"/>
        <v>0</v>
      </c>
      <c r="P51" s="101">
        <f t="shared" si="61"/>
        <v>0</v>
      </c>
      <c r="Q51" s="102"/>
      <c r="R51" s="102"/>
      <c r="S51" s="101">
        <f t="shared" si="62"/>
        <v>0</v>
      </c>
      <c r="T51" s="101"/>
      <c r="U51" s="101"/>
      <c r="V51" s="101">
        <f t="shared" si="63"/>
        <v>0</v>
      </c>
      <c r="W51" s="102"/>
      <c r="X51" s="102"/>
      <c r="Y51" s="101">
        <f t="shared" si="64"/>
        <v>0</v>
      </c>
      <c r="Z51" s="101">
        <f t="shared" si="65"/>
        <v>0</v>
      </c>
      <c r="AA51" s="103">
        <f t="shared" si="79"/>
        <v>0</v>
      </c>
      <c r="AB51" s="101">
        <f t="shared" si="66"/>
        <v>0</v>
      </c>
      <c r="AC51" s="102"/>
      <c r="AD51" s="103">
        <f t="shared" si="67"/>
        <v>0</v>
      </c>
      <c r="AE51" s="102"/>
      <c r="AF51" s="102"/>
      <c r="AG51" s="102"/>
      <c r="AH51" s="102"/>
      <c r="AI51" s="136">
        <f t="shared" si="68"/>
        <v>0</v>
      </c>
      <c r="AJ51" s="102"/>
      <c r="AK51" s="104">
        <f t="shared" si="69"/>
        <v>0</v>
      </c>
      <c r="AL51" s="105">
        <f t="shared" si="70"/>
        <v>0</v>
      </c>
      <c r="AM51" s="106"/>
      <c r="AN51" s="107">
        <f t="shared" si="71"/>
        <v>0</v>
      </c>
      <c r="AO51" s="108">
        <f t="shared" si="72"/>
        <v>0</v>
      </c>
      <c r="AP51" s="108">
        <f t="shared" si="73"/>
        <v>0</v>
      </c>
      <c r="AQ51" s="108">
        <f t="shared" si="74"/>
        <v>0</v>
      </c>
      <c r="AR51" s="108">
        <f t="shared" si="75"/>
        <v>0</v>
      </c>
      <c r="AS51" s="108">
        <f t="array" ref="AS51">_xlfn.IFS(S51=0,AL51,S51&lt;0,AL51/-S51,S51&gt;0,AL51/S51)</f>
        <v>0</v>
      </c>
      <c r="AT51" s="103">
        <f t="shared" si="76"/>
        <v>0</v>
      </c>
      <c r="AU51" s="103">
        <f t="shared" si="77"/>
        <v>0</v>
      </c>
      <c r="AV51" s="109"/>
      <c r="AW51" s="104">
        <f t="shared" si="78"/>
        <v>0</v>
      </c>
    </row>
    <row r="52" spans="1:49" hidden="1" outlineLevel="1">
      <c r="A52" s="98"/>
      <c r="B52" s="99"/>
      <c r="C52" s="99"/>
      <c r="D52" s="100"/>
      <c r="E52" s="101">
        <f t="shared" si="58"/>
        <v>0</v>
      </c>
      <c r="F52" s="101"/>
      <c r="G52" s="101"/>
      <c r="H52" s="101"/>
      <c r="I52" s="101"/>
      <c r="J52" s="101">
        <f t="shared" si="59"/>
        <v>0</v>
      </c>
      <c r="K52" s="98"/>
      <c r="L52" s="98"/>
      <c r="M52" s="98"/>
      <c r="N52" s="98"/>
      <c r="O52" s="101">
        <f t="shared" si="60"/>
        <v>0</v>
      </c>
      <c r="P52" s="101">
        <f t="shared" si="61"/>
        <v>0</v>
      </c>
      <c r="Q52" s="102"/>
      <c r="R52" s="102"/>
      <c r="S52" s="101">
        <f t="shared" si="62"/>
        <v>0</v>
      </c>
      <c r="T52" s="101"/>
      <c r="U52" s="101"/>
      <c r="V52" s="101">
        <f t="shared" si="63"/>
        <v>0</v>
      </c>
      <c r="W52" s="102"/>
      <c r="X52" s="102"/>
      <c r="Y52" s="101">
        <f t="shared" si="64"/>
        <v>0</v>
      </c>
      <c r="Z52" s="101">
        <f t="shared" si="65"/>
        <v>0</v>
      </c>
      <c r="AA52" s="103">
        <f t="shared" si="79"/>
        <v>0</v>
      </c>
      <c r="AB52" s="101">
        <f t="shared" si="66"/>
        <v>0</v>
      </c>
      <c r="AC52" s="102"/>
      <c r="AD52" s="103">
        <f t="shared" si="67"/>
        <v>0</v>
      </c>
      <c r="AE52" s="102"/>
      <c r="AF52" s="102"/>
      <c r="AG52" s="102"/>
      <c r="AH52" s="102"/>
      <c r="AI52" s="136">
        <f t="shared" si="68"/>
        <v>0</v>
      </c>
      <c r="AJ52" s="102"/>
      <c r="AK52" s="104">
        <f t="shared" si="69"/>
        <v>0</v>
      </c>
      <c r="AL52" s="105">
        <f t="shared" si="70"/>
        <v>0</v>
      </c>
      <c r="AM52" s="106"/>
      <c r="AN52" s="107">
        <f t="shared" si="71"/>
        <v>0</v>
      </c>
      <c r="AO52" s="108">
        <f t="shared" si="72"/>
        <v>0</v>
      </c>
      <c r="AP52" s="108">
        <f t="shared" si="73"/>
        <v>0</v>
      </c>
      <c r="AQ52" s="108">
        <f t="shared" si="74"/>
        <v>0</v>
      </c>
      <c r="AR52" s="108">
        <f t="shared" si="75"/>
        <v>0</v>
      </c>
      <c r="AS52" s="108">
        <f t="array" ref="AS52">_xlfn.IFS(S52=0,AL52,S52&lt;0,AL52/-S52,S52&gt;0,AL52/S52)</f>
        <v>0</v>
      </c>
      <c r="AT52" s="103">
        <f t="shared" si="76"/>
        <v>0</v>
      </c>
      <c r="AU52" s="103">
        <f t="shared" si="77"/>
        <v>0</v>
      </c>
      <c r="AV52" s="109"/>
      <c r="AW52" s="104">
        <f t="shared" si="78"/>
        <v>0</v>
      </c>
    </row>
    <row r="53" spans="1:49" hidden="1" outlineLevel="1">
      <c r="A53" s="98"/>
      <c r="B53" s="99"/>
      <c r="C53" s="99"/>
      <c r="D53" s="100"/>
      <c r="E53" s="101">
        <f t="shared" si="58"/>
        <v>0</v>
      </c>
      <c r="F53" s="101"/>
      <c r="G53" s="101"/>
      <c r="H53" s="101"/>
      <c r="I53" s="101"/>
      <c r="J53" s="101">
        <f t="shared" si="59"/>
        <v>0</v>
      </c>
      <c r="K53" s="98"/>
      <c r="L53" s="98"/>
      <c r="M53" s="98"/>
      <c r="N53" s="98"/>
      <c r="O53" s="101">
        <f t="shared" si="60"/>
        <v>0</v>
      </c>
      <c r="P53" s="101">
        <f t="shared" si="61"/>
        <v>0</v>
      </c>
      <c r="Q53" s="102"/>
      <c r="R53" s="102"/>
      <c r="S53" s="101">
        <f t="shared" si="62"/>
        <v>0</v>
      </c>
      <c r="T53" s="101"/>
      <c r="U53" s="101"/>
      <c r="V53" s="101">
        <f t="shared" si="63"/>
        <v>0</v>
      </c>
      <c r="W53" s="102"/>
      <c r="X53" s="102"/>
      <c r="Y53" s="101">
        <f t="shared" si="64"/>
        <v>0</v>
      </c>
      <c r="Z53" s="101">
        <f t="shared" si="65"/>
        <v>0</v>
      </c>
      <c r="AA53" s="103">
        <f t="shared" si="79"/>
        <v>0</v>
      </c>
      <c r="AB53" s="101">
        <f t="shared" si="66"/>
        <v>0</v>
      </c>
      <c r="AC53" s="102"/>
      <c r="AD53" s="103">
        <f t="shared" si="67"/>
        <v>0</v>
      </c>
      <c r="AE53" s="102"/>
      <c r="AF53" s="102"/>
      <c r="AG53" s="102"/>
      <c r="AH53" s="102"/>
      <c r="AI53" s="136">
        <f t="shared" si="68"/>
        <v>0</v>
      </c>
      <c r="AJ53" s="102"/>
      <c r="AK53" s="104">
        <f t="shared" si="69"/>
        <v>0</v>
      </c>
      <c r="AL53" s="105">
        <f t="shared" si="70"/>
        <v>0</v>
      </c>
      <c r="AM53" s="106"/>
      <c r="AN53" s="107">
        <f t="shared" si="71"/>
        <v>0</v>
      </c>
      <c r="AO53" s="108">
        <f t="shared" si="72"/>
        <v>0</v>
      </c>
      <c r="AP53" s="108">
        <f t="shared" si="73"/>
        <v>0</v>
      </c>
      <c r="AQ53" s="108">
        <f t="shared" si="74"/>
        <v>0</v>
      </c>
      <c r="AR53" s="108">
        <f t="shared" si="75"/>
        <v>0</v>
      </c>
      <c r="AS53" s="108">
        <f t="array" ref="AS53">_xlfn.IFS(S53=0,AL53,S53&lt;0,AL53/-S53,S53&gt;0,AL53/S53)</f>
        <v>0</v>
      </c>
      <c r="AT53" s="103">
        <f t="shared" si="76"/>
        <v>0</v>
      </c>
      <c r="AU53" s="103">
        <f t="shared" si="77"/>
        <v>0</v>
      </c>
      <c r="AV53" s="109"/>
      <c r="AW53" s="104">
        <f t="shared" si="78"/>
        <v>0</v>
      </c>
    </row>
    <row r="54" spans="1:49" hidden="1" outlineLevel="1">
      <c r="A54" s="98"/>
      <c r="B54" s="99"/>
      <c r="C54" s="99"/>
      <c r="D54" s="100"/>
      <c r="E54" s="101">
        <f t="shared" si="58"/>
        <v>0</v>
      </c>
      <c r="F54" s="101"/>
      <c r="G54" s="101"/>
      <c r="H54" s="101"/>
      <c r="I54" s="101"/>
      <c r="J54" s="101">
        <f t="shared" si="59"/>
        <v>0</v>
      </c>
      <c r="K54" s="98"/>
      <c r="L54" s="98"/>
      <c r="M54" s="98"/>
      <c r="N54" s="98"/>
      <c r="O54" s="101">
        <f t="shared" si="60"/>
        <v>0</v>
      </c>
      <c r="P54" s="101">
        <f t="shared" si="61"/>
        <v>0</v>
      </c>
      <c r="Q54" s="102"/>
      <c r="R54" s="102"/>
      <c r="S54" s="101">
        <f t="shared" si="62"/>
        <v>0</v>
      </c>
      <c r="T54" s="101"/>
      <c r="U54" s="101"/>
      <c r="V54" s="101">
        <f t="shared" si="63"/>
        <v>0</v>
      </c>
      <c r="W54" s="102"/>
      <c r="X54" s="102"/>
      <c r="Y54" s="101">
        <f t="shared" si="64"/>
        <v>0</v>
      </c>
      <c r="Z54" s="101">
        <f t="shared" si="65"/>
        <v>0</v>
      </c>
      <c r="AA54" s="103">
        <f t="shared" si="79"/>
        <v>0</v>
      </c>
      <c r="AB54" s="101">
        <f t="shared" si="66"/>
        <v>0</v>
      </c>
      <c r="AC54" s="102"/>
      <c r="AD54" s="103">
        <f t="shared" si="67"/>
        <v>0</v>
      </c>
      <c r="AE54" s="102"/>
      <c r="AF54" s="102"/>
      <c r="AG54" s="102"/>
      <c r="AH54" s="102"/>
      <c r="AI54" s="136">
        <f t="shared" si="68"/>
        <v>0</v>
      </c>
      <c r="AJ54" s="102"/>
      <c r="AK54" s="104">
        <f t="shared" si="69"/>
        <v>0</v>
      </c>
      <c r="AL54" s="105">
        <f t="shared" si="70"/>
        <v>0</v>
      </c>
      <c r="AM54" s="106"/>
      <c r="AN54" s="107">
        <f t="shared" si="71"/>
        <v>0</v>
      </c>
      <c r="AO54" s="108">
        <f t="shared" si="72"/>
        <v>0</v>
      </c>
      <c r="AP54" s="108">
        <f t="shared" si="73"/>
        <v>0</v>
      </c>
      <c r="AQ54" s="108">
        <f t="shared" si="74"/>
        <v>0</v>
      </c>
      <c r="AR54" s="108">
        <f t="shared" si="75"/>
        <v>0</v>
      </c>
      <c r="AS54" s="108">
        <f t="array" ref="AS54">_xlfn.IFS(S54=0,AL54,S54&lt;0,AL54/-S54,S54&gt;0,AL54/S54)</f>
        <v>0</v>
      </c>
      <c r="AT54" s="103">
        <f t="shared" si="76"/>
        <v>0</v>
      </c>
      <c r="AU54" s="103">
        <f t="shared" si="77"/>
        <v>0</v>
      </c>
      <c r="AV54" s="109"/>
      <c r="AW54" s="104">
        <f t="shared" si="78"/>
        <v>0</v>
      </c>
    </row>
    <row r="55" spans="1:49" hidden="1" outlineLevel="1">
      <c r="A55" s="98"/>
      <c r="B55" s="99"/>
      <c r="C55" s="99"/>
      <c r="D55" s="100"/>
      <c r="E55" s="101">
        <f t="shared" si="58"/>
        <v>0</v>
      </c>
      <c r="F55" s="101"/>
      <c r="G55" s="101"/>
      <c r="H55" s="101"/>
      <c r="I55" s="101"/>
      <c r="J55" s="101">
        <f t="shared" si="59"/>
        <v>0</v>
      </c>
      <c r="K55" s="98"/>
      <c r="L55" s="98"/>
      <c r="M55" s="98"/>
      <c r="N55" s="98"/>
      <c r="O55" s="101">
        <f t="shared" si="60"/>
        <v>0</v>
      </c>
      <c r="P55" s="101">
        <f t="shared" si="61"/>
        <v>0</v>
      </c>
      <c r="Q55" s="102"/>
      <c r="R55" s="102"/>
      <c r="S55" s="101">
        <f t="shared" si="62"/>
        <v>0</v>
      </c>
      <c r="T55" s="101"/>
      <c r="U55" s="101"/>
      <c r="V55" s="101">
        <f t="shared" si="63"/>
        <v>0</v>
      </c>
      <c r="W55" s="102"/>
      <c r="X55" s="102"/>
      <c r="Y55" s="101">
        <f t="shared" si="64"/>
        <v>0</v>
      </c>
      <c r="Z55" s="101">
        <f t="shared" si="65"/>
        <v>0</v>
      </c>
      <c r="AA55" s="103">
        <f t="shared" si="79"/>
        <v>0</v>
      </c>
      <c r="AB55" s="101">
        <f t="shared" si="66"/>
        <v>0</v>
      </c>
      <c r="AC55" s="102"/>
      <c r="AD55" s="103">
        <f t="shared" si="67"/>
        <v>0</v>
      </c>
      <c r="AE55" s="102"/>
      <c r="AF55" s="102"/>
      <c r="AG55" s="102"/>
      <c r="AH55" s="102"/>
      <c r="AI55" s="136">
        <f t="shared" si="68"/>
        <v>0</v>
      </c>
      <c r="AJ55" s="102"/>
      <c r="AK55" s="104">
        <f t="shared" si="69"/>
        <v>0</v>
      </c>
      <c r="AL55" s="105">
        <f t="shared" si="70"/>
        <v>0</v>
      </c>
      <c r="AM55" s="106"/>
      <c r="AN55" s="107">
        <f t="shared" si="71"/>
        <v>0</v>
      </c>
      <c r="AO55" s="108">
        <f t="shared" si="72"/>
        <v>0</v>
      </c>
      <c r="AP55" s="108">
        <f t="shared" si="73"/>
        <v>0</v>
      </c>
      <c r="AQ55" s="108">
        <f t="shared" si="74"/>
        <v>0</v>
      </c>
      <c r="AR55" s="108">
        <f t="shared" si="75"/>
        <v>0</v>
      </c>
      <c r="AS55" s="108">
        <f t="array" ref="AS55">_xlfn.IFS(S55=0,AL55,S55&lt;0,AL55/-S55,S55&gt;0,AL55/S55)</f>
        <v>0</v>
      </c>
      <c r="AT55" s="103">
        <f t="shared" si="76"/>
        <v>0</v>
      </c>
      <c r="AU55" s="103">
        <f t="shared" si="77"/>
        <v>0</v>
      </c>
      <c r="AV55" s="109"/>
      <c r="AW55" s="104">
        <f t="shared" si="78"/>
        <v>0</v>
      </c>
    </row>
    <row r="56" spans="1:49" hidden="1" outlineLevel="1">
      <c r="A56" s="98"/>
      <c r="B56" s="99"/>
      <c r="C56" s="99"/>
      <c r="D56" s="100"/>
      <c r="E56" s="101">
        <f t="shared" si="58"/>
        <v>0</v>
      </c>
      <c r="F56" s="101"/>
      <c r="G56" s="101"/>
      <c r="H56" s="101"/>
      <c r="I56" s="101"/>
      <c r="J56" s="101">
        <f t="shared" si="59"/>
        <v>0</v>
      </c>
      <c r="K56" s="98"/>
      <c r="L56" s="98"/>
      <c r="M56" s="98"/>
      <c r="N56" s="98"/>
      <c r="O56" s="101">
        <f t="shared" si="60"/>
        <v>0</v>
      </c>
      <c r="P56" s="101">
        <f t="shared" si="61"/>
        <v>0</v>
      </c>
      <c r="Q56" s="102"/>
      <c r="R56" s="102"/>
      <c r="S56" s="101">
        <f t="shared" si="62"/>
        <v>0</v>
      </c>
      <c r="T56" s="101"/>
      <c r="U56" s="101"/>
      <c r="V56" s="101">
        <f t="shared" si="63"/>
        <v>0</v>
      </c>
      <c r="W56" s="102"/>
      <c r="X56" s="102"/>
      <c r="Y56" s="101">
        <f t="shared" si="64"/>
        <v>0</v>
      </c>
      <c r="Z56" s="101">
        <f t="shared" si="65"/>
        <v>0</v>
      </c>
      <c r="AA56" s="103">
        <f t="shared" si="79"/>
        <v>0</v>
      </c>
      <c r="AB56" s="101">
        <f t="shared" si="66"/>
        <v>0</v>
      </c>
      <c r="AC56" s="102"/>
      <c r="AD56" s="103">
        <f t="shared" si="67"/>
        <v>0</v>
      </c>
      <c r="AE56" s="102"/>
      <c r="AF56" s="102"/>
      <c r="AG56" s="102"/>
      <c r="AH56" s="102"/>
      <c r="AI56" s="136">
        <f t="shared" si="68"/>
        <v>0</v>
      </c>
      <c r="AJ56" s="102"/>
      <c r="AK56" s="104">
        <f t="shared" si="69"/>
        <v>0</v>
      </c>
      <c r="AL56" s="105">
        <f t="shared" si="70"/>
        <v>0</v>
      </c>
      <c r="AM56" s="106"/>
      <c r="AN56" s="107">
        <f t="shared" si="71"/>
        <v>0</v>
      </c>
      <c r="AO56" s="108">
        <f t="shared" si="72"/>
        <v>0</v>
      </c>
      <c r="AP56" s="108">
        <f t="shared" si="73"/>
        <v>0</v>
      </c>
      <c r="AQ56" s="108">
        <f t="shared" si="74"/>
        <v>0</v>
      </c>
      <c r="AR56" s="108">
        <f t="shared" si="75"/>
        <v>0</v>
      </c>
      <c r="AS56" s="108">
        <f t="array" ref="AS56">_xlfn.IFS(S56=0,AL56,S56&lt;0,AL56/-S56,S56&gt;0,AL56/S56)</f>
        <v>0</v>
      </c>
      <c r="AT56" s="103">
        <f t="shared" si="76"/>
        <v>0</v>
      </c>
      <c r="AU56" s="103">
        <f t="shared" si="77"/>
        <v>0</v>
      </c>
      <c r="AV56" s="109"/>
      <c r="AW56" s="104">
        <f t="shared" si="78"/>
        <v>0</v>
      </c>
    </row>
    <row r="57" spans="1:49" hidden="1" outlineLevel="1">
      <c r="A57" s="98"/>
      <c r="B57" s="99"/>
      <c r="C57" s="99"/>
      <c r="D57" s="100"/>
      <c r="E57" s="101">
        <f t="shared" si="58"/>
        <v>0</v>
      </c>
      <c r="F57" s="101"/>
      <c r="G57" s="101"/>
      <c r="H57" s="101"/>
      <c r="I57" s="101"/>
      <c r="J57" s="101">
        <f t="shared" si="59"/>
        <v>0</v>
      </c>
      <c r="K57" s="98"/>
      <c r="L57" s="98"/>
      <c r="M57" s="98"/>
      <c r="N57" s="98"/>
      <c r="O57" s="101">
        <f t="shared" si="60"/>
        <v>0</v>
      </c>
      <c r="P57" s="101">
        <f t="shared" si="61"/>
        <v>0</v>
      </c>
      <c r="Q57" s="102"/>
      <c r="R57" s="102"/>
      <c r="S57" s="101">
        <f t="shared" si="62"/>
        <v>0</v>
      </c>
      <c r="T57" s="101"/>
      <c r="U57" s="101"/>
      <c r="V57" s="101">
        <f t="shared" si="63"/>
        <v>0</v>
      </c>
      <c r="W57" s="102"/>
      <c r="X57" s="102"/>
      <c r="Y57" s="101">
        <f t="shared" si="64"/>
        <v>0</v>
      </c>
      <c r="Z57" s="101">
        <f t="shared" si="65"/>
        <v>0</v>
      </c>
      <c r="AA57" s="103">
        <f t="shared" si="79"/>
        <v>0</v>
      </c>
      <c r="AB57" s="101">
        <f t="shared" si="66"/>
        <v>0</v>
      </c>
      <c r="AC57" s="102"/>
      <c r="AD57" s="103">
        <f t="shared" si="67"/>
        <v>0</v>
      </c>
      <c r="AE57" s="102"/>
      <c r="AF57" s="102"/>
      <c r="AG57" s="102"/>
      <c r="AH57" s="102"/>
      <c r="AI57" s="136">
        <f t="shared" si="68"/>
        <v>0</v>
      </c>
      <c r="AJ57" s="102"/>
      <c r="AK57" s="104">
        <f t="shared" si="69"/>
        <v>0</v>
      </c>
      <c r="AL57" s="105">
        <f t="shared" si="70"/>
        <v>0</v>
      </c>
      <c r="AM57" s="106"/>
      <c r="AN57" s="107">
        <f t="shared" si="71"/>
        <v>0</v>
      </c>
      <c r="AO57" s="108">
        <f t="shared" si="72"/>
        <v>0</v>
      </c>
      <c r="AP57" s="108">
        <f t="shared" si="73"/>
        <v>0</v>
      </c>
      <c r="AQ57" s="108">
        <f t="shared" si="74"/>
        <v>0</v>
      </c>
      <c r="AR57" s="108">
        <f t="shared" si="75"/>
        <v>0</v>
      </c>
      <c r="AS57" s="108">
        <f t="array" ref="AS57">_xlfn.IFS(S57=0,AL57,S57&lt;0,AL57/-S57,S57&gt;0,AL57/S57)</f>
        <v>0</v>
      </c>
      <c r="AT57" s="103">
        <f t="shared" si="76"/>
        <v>0</v>
      </c>
      <c r="AU57" s="103">
        <f t="shared" si="77"/>
        <v>0</v>
      </c>
      <c r="AV57" s="109"/>
      <c r="AW57" s="104">
        <f t="shared" si="78"/>
        <v>0</v>
      </c>
    </row>
    <row r="58" spans="1:49" hidden="1" outlineLevel="1">
      <c r="A58" s="98"/>
      <c r="B58" s="99"/>
      <c r="C58" s="99"/>
      <c r="D58" s="100"/>
      <c r="E58" s="101">
        <f t="shared" si="58"/>
        <v>0</v>
      </c>
      <c r="F58" s="101"/>
      <c r="G58" s="101"/>
      <c r="H58" s="101"/>
      <c r="I58" s="101"/>
      <c r="J58" s="101">
        <f t="shared" si="59"/>
        <v>0</v>
      </c>
      <c r="K58" s="98"/>
      <c r="L58" s="98"/>
      <c r="M58" s="98"/>
      <c r="N58" s="98"/>
      <c r="O58" s="101">
        <f t="shared" si="60"/>
        <v>0</v>
      </c>
      <c r="P58" s="101">
        <f t="shared" si="61"/>
        <v>0</v>
      </c>
      <c r="Q58" s="102"/>
      <c r="R58" s="102"/>
      <c r="S58" s="101">
        <f t="shared" si="62"/>
        <v>0</v>
      </c>
      <c r="T58" s="101"/>
      <c r="U58" s="101"/>
      <c r="V58" s="101">
        <f t="shared" si="63"/>
        <v>0</v>
      </c>
      <c r="W58" s="102"/>
      <c r="X58" s="102"/>
      <c r="Y58" s="101">
        <f t="shared" si="64"/>
        <v>0</v>
      </c>
      <c r="Z58" s="101">
        <f t="shared" si="65"/>
        <v>0</v>
      </c>
      <c r="AA58" s="103">
        <f t="shared" si="79"/>
        <v>0</v>
      </c>
      <c r="AB58" s="101">
        <f t="shared" si="66"/>
        <v>0</v>
      </c>
      <c r="AC58" s="102"/>
      <c r="AD58" s="103">
        <f t="shared" si="67"/>
        <v>0</v>
      </c>
      <c r="AE58" s="102"/>
      <c r="AF58" s="102"/>
      <c r="AG58" s="102"/>
      <c r="AH58" s="102"/>
      <c r="AI58" s="136">
        <f t="shared" si="68"/>
        <v>0</v>
      </c>
      <c r="AJ58" s="102"/>
      <c r="AK58" s="104">
        <f t="shared" si="69"/>
        <v>0</v>
      </c>
      <c r="AL58" s="105">
        <f t="shared" si="70"/>
        <v>0</v>
      </c>
      <c r="AM58" s="106"/>
      <c r="AN58" s="107">
        <f t="shared" si="71"/>
        <v>0</v>
      </c>
      <c r="AO58" s="108">
        <f t="shared" si="72"/>
        <v>0</v>
      </c>
      <c r="AP58" s="108">
        <f t="shared" si="73"/>
        <v>0</v>
      </c>
      <c r="AQ58" s="108">
        <f t="shared" si="74"/>
        <v>0</v>
      </c>
      <c r="AR58" s="108">
        <f t="shared" si="75"/>
        <v>0</v>
      </c>
      <c r="AS58" s="108">
        <f t="array" ref="AS58">_xlfn.IFS(S58=0,AL58,S58&lt;0,AL58/-S58,S58&gt;0,AL58/S58)</f>
        <v>0</v>
      </c>
      <c r="AT58" s="103">
        <f t="shared" si="76"/>
        <v>0</v>
      </c>
      <c r="AU58" s="103">
        <f t="shared" si="77"/>
        <v>0</v>
      </c>
      <c r="AV58" s="109"/>
      <c r="AW58" s="104">
        <f t="shared" si="78"/>
        <v>0</v>
      </c>
    </row>
    <row r="59" spans="1:49" hidden="1" outlineLevel="1">
      <c r="A59" s="98"/>
      <c r="B59" s="99"/>
      <c r="C59" s="99"/>
      <c r="D59" s="100"/>
      <c r="E59" s="101">
        <f t="shared" si="58"/>
        <v>0</v>
      </c>
      <c r="F59" s="101"/>
      <c r="G59" s="101"/>
      <c r="H59" s="101"/>
      <c r="I59" s="101"/>
      <c r="J59" s="101">
        <f t="shared" si="59"/>
        <v>0</v>
      </c>
      <c r="K59" s="98"/>
      <c r="L59" s="98"/>
      <c r="M59" s="98"/>
      <c r="N59" s="98"/>
      <c r="O59" s="101">
        <f t="shared" si="60"/>
        <v>0</v>
      </c>
      <c r="P59" s="101">
        <f t="shared" si="61"/>
        <v>0</v>
      </c>
      <c r="Q59" s="102"/>
      <c r="R59" s="102"/>
      <c r="S59" s="101">
        <f t="shared" si="62"/>
        <v>0</v>
      </c>
      <c r="T59" s="101"/>
      <c r="U59" s="101"/>
      <c r="V59" s="101">
        <f t="shared" si="63"/>
        <v>0</v>
      </c>
      <c r="W59" s="102"/>
      <c r="X59" s="102"/>
      <c r="Y59" s="101">
        <f t="shared" si="64"/>
        <v>0</v>
      </c>
      <c r="Z59" s="101">
        <f t="shared" si="65"/>
        <v>0</v>
      </c>
      <c r="AA59" s="103">
        <f t="shared" si="79"/>
        <v>0</v>
      </c>
      <c r="AB59" s="101">
        <f t="shared" si="66"/>
        <v>0</v>
      </c>
      <c r="AC59" s="102"/>
      <c r="AD59" s="103">
        <f t="shared" si="67"/>
        <v>0</v>
      </c>
      <c r="AE59" s="102"/>
      <c r="AF59" s="102"/>
      <c r="AG59" s="102"/>
      <c r="AH59" s="102"/>
      <c r="AI59" s="136">
        <f t="shared" si="68"/>
        <v>0</v>
      </c>
      <c r="AJ59" s="102"/>
      <c r="AK59" s="104">
        <f t="shared" si="69"/>
        <v>0</v>
      </c>
      <c r="AL59" s="105">
        <f t="shared" si="70"/>
        <v>0</v>
      </c>
      <c r="AM59" s="106"/>
      <c r="AN59" s="107">
        <f t="shared" si="71"/>
        <v>0</v>
      </c>
      <c r="AO59" s="108">
        <f t="shared" si="72"/>
        <v>0</v>
      </c>
      <c r="AP59" s="108">
        <f t="shared" si="73"/>
        <v>0</v>
      </c>
      <c r="AQ59" s="108">
        <f t="shared" si="74"/>
        <v>0</v>
      </c>
      <c r="AR59" s="108">
        <f t="shared" si="75"/>
        <v>0</v>
      </c>
      <c r="AS59" s="108">
        <f t="array" ref="AS59">_xlfn.IFS(S59=0,AL59,S59&lt;0,AL59/-S59,S59&gt;0,AL59/S59)</f>
        <v>0</v>
      </c>
      <c r="AT59" s="103">
        <f t="shared" si="76"/>
        <v>0</v>
      </c>
      <c r="AU59" s="103">
        <f t="shared" si="77"/>
        <v>0</v>
      </c>
      <c r="AV59" s="109"/>
      <c r="AW59" s="104">
        <f t="shared" si="78"/>
        <v>0</v>
      </c>
    </row>
    <row r="60" spans="1:49" hidden="1" outlineLevel="1">
      <c r="A60" s="98"/>
      <c r="B60" s="99"/>
      <c r="C60" s="99"/>
      <c r="D60" s="100"/>
      <c r="E60" s="101">
        <f t="shared" si="58"/>
        <v>0</v>
      </c>
      <c r="F60" s="101"/>
      <c r="G60" s="101"/>
      <c r="H60" s="101"/>
      <c r="I60" s="101"/>
      <c r="J60" s="101">
        <f t="shared" si="59"/>
        <v>0</v>
      </c>
      <c r="K60" s="98"/>
      <c r="L60" s="98"/>
      <c r="M60" s="98"/>
      <c r="N60" s="98"/>
      <c r="O60" s="101">
        <f t="shared" si="60"/>
        <v>0</v>
      </c>
      <c r="P60" s="101">
        <f t="shared" si="61"/>
        <v>0</v>
      </c>
      <c r="Q60" s="102"/>
      <c r="R60" s="102"/>
      <c r="S60" s="101">
        <f t="shared" si="62"/>
        <v>0</v>
      </c>
      <c r="T60" s="101"/>
      <c r="U60" s="101"/>
      <c r="V60" s="101">
        <f t="shared" si="63"/>
        <v>0</v>
      </c>
      <c r="W60" s="102"/>
      <c r="X60" s="102"/>
      <c r="Y60" s="101">
        <f t="shared" si="64"/>
        <v>0</v>
      </c>
      <c r="Z60" s="101">
        <f t="shared" si="65"/>
        <v>0</v>
      </c>
      <c r="AA60" s="103">
        <f t="shared" si="79"/>
        <v>0</v>
      </c>
      <c r="AB60" s="101">
        <f t="shared" si="66"/>
        <v>0</v>
      </c>
      <c r="AC60" s="102"/>
      <c r="AD60" s="103">
        <f t="shared" si="67"/>
        <v>0</v>
      </c>
      <c r="AE60" s="102"/>
      <c r="AF60" s="102"/>
      <c r="AG60" s="102"/>
      <c r="AH60" s="102"/>
      <c r="AI60" s="136">
        <f t="shared" si="68"/>
        <v>0</v>
      </c>
      <c r="AJ60" s="102"/>
      <c r="AK60" s="104">
        <f t="shared" si="69"/>
        <v>0</v>
      </c>
      <c r="AL60" s="105">
        <f t="shared" si="70"/>
        <v>0</v>
      </c>
      <c r="AM60" s="106"/>
      <c r="AN60" s="107">
        <f t="shared" si="71"/>
        <v>0</v>
      </c>
      <c r="AO60" s="108">
        <f t="shared" si="72"/>
        <v>0</v>
      </c>
      <c r="AP60" s="108">
        <f t="shared" si="73"/>
        <v>0</v>
      </c>
      <c r="AQ60" s="108">
        <f t="shared" si="74"/>
        <v>0</v>
      </c>
      <c r="AR60" s="108">
        <f t="shared" si="75"/>
        <v>0</v>
      </c>
      <c r="AS60" s="108">
        <f t="array" ref="AS60">_xlfn.IFS(S60=0,AL60,S60&lt;0,AL60/-S60,S60&gt;0,AL60/S60)</f>
        <v>0</v>
      </c>
      <c r="AT60" s="103">
        <f t="shared" si="76"/>
        <v>0</v>
      </c>
      <c r="AU60" s="103">
        <f t="shared" si="77"/>
        <v>0</v>
      </c>
      <c r="AV60" s="109"/>
      <c r="AW60" s="104">
        <f t="shared" si="78"/>
        <v>0</v>
      </c>
    </row>
    <row r="61" spans="1:49" hidden="1" outlineLevel="1">
      <c r="A61" s="98"/>
      <c r="B61" s="99"/>
      <c r="C61" s="99"/>
      <c r="D61" s="100"/>
      <c r="E61" s="101">
        <f t="shared" si="58"/>
        <v>0</v>
      </c>
      <c r="F61" s="101"/>
      <c r="G61" s="101"/>
      <c r="H61" s="101"/>
      <c r="I61" s="101"/>
      <c r="J61" s="101">
        <f t="shared" si="59"/>
        <v>0</v>
      </c>
      <c r="K61" s="98"/>
      <c r="L61" s="98"/>
      <c r="M61" s="98"/>
      <c r="N61" s="98"/>
      <c r="O61" s="101">
        <f t="shared" si="60"/>
        <v>0</v>
      </c>
      <c r="P61" s="101">
        <f t="shared" si="61"/>
        <v>0</v>
      </c>
      <c r="Q61" s="102"/>
      <c r="R61" s="102"/>
      <c r="S61" s="101">
        <f t="shared" si="62"/>
        <v>0</v>
      </c>
      <c r="T61" s="101"/>
      <c r="U61" s="101"/>
      <c r="V61" s="101">
        <f t="shared" si="63"/>
        <v>0</v>
      </c>
      <c r="W61" s="102"/>
      <c r="X61" s="102"/>
      <c r="Y61" s="101">
        <f t="shared" si="64"/>
        <v>0</v>
      </c>
      <c r="Z61" s="101">
        <f t="shared" si="65"/>
        <v>0</v>
      </c>
      <c r="AA61" s="103">
        <f t="shared" si="79"/>
        <v>0</v>
      </c>
      <c r="AB61" s="101">
        <f t="shared" si="66"/>
        <v>0</v>
      </c>
      <c r="AC61" s="102"/>
      <c r="AD61" s="103">
        <f t="shared" si="67"/>
        <v>0</v>
      </c>
      <c r="AE61" s="102"/>
      <c r="AF61" s="102"/>
      <c r="AG61" s="102"/>
      <c r="AH61" s="102"/>
      <c r="AI61" s="136">
        <f t="shared" si="68"/>
        <v>0</v>
      </c>
      <c r="AJ61" s="102"/>
      <c r="AK61" s="104">
        <f t="shared" si="69"/>
        <v>0</v>
      </c>
      <c r="AL61" s="105">
        <f t="shared" si="70"/>
        <v>0</v>
      </c>
      <c r="AM61" s="106"/>
      <c r="AN61" s="107">
        <f t="shared" si="71"/>
        <v>0</v>
      </c>
      <c r="AO61" s="108">
        <f t="shared" si="72"/>
        <v>0</v>
      </c>
      <c r="AP61" s="108">
        <f t="shared" si="73"/>
        <v>0</v>
      </c>
      <c r="AQ61" s="108">
        <f t="shared" si="74"/>
        <v>0</v>
      </c>
      <c r="AR61" s="108">
        <f t="shared" si="75"/>
        <v>0</v>
      </c>
      <c r="AS61" s="108">
        <f t="array" ref="AS61">_xlfn.IFS(S61=0,AL61,S61&lt;0,AL61/-S61,S61&gt;0,AL61/S61)</f>
        <v>0</v>
      </c>
      <c r="AT61" s="103">
        <f t="shared" si="76"/>
        <v>0</v>
      </c>
      <c r="AU61" s="103">
        <f t="shared" si="77"/>
        <v>0</v>
      </c>
      <c r="AV61" s="109"/>
      <c r="AW61" s="104">
        <f t="shared" si="78"/>
        <v>0</v>
      </c>
    </row>
    <row r="62" spans="1:49" hidden="1" outlineLevel="1">
      <c r="A62" s="98"/>
      <c r="B62" s="99"/>
      <c r="C62" s="99"/>
      <c r="D62" s="100"/>
      <c r="E62" s="101">
        <f t="shared" si="58"/>
        <v>0</v>
      </c>
      <c r="F62" s="101"/>
      <c r="G62" s="101"/>
      <c r="H62" s="101"/>
      <c r="I62" s="101"/>
      <c r="J62" s="101">
        <f t="shared" si="59"/>
        <v>0</v>
      </c>
      <c r="K62" s="98"/>
      <c r="L62" s="98"/>
      <c r="M62" s="98"/>
      <c r="N62" s="98"/>
      <c r="O62" s="101">
        <f t="shared" si="60"/>
        <v>0</v>
      </c>
      <c r="P62" s="101">
        <f t="shared" si="61"/>
        <v>0</v>
      </c>
      <c r="Q62" s="102"/>
      <c r="R62" s="102"/>
      <c r="S62" s="101">
        <f t="shared" si="62"/>
        <v>0</v>
      </c>
      <c r="T62" s="101"/>
      <c r="U62" s="101"/>
      <c r="V62" s="101">
        <f t="shared" si="63"/>
        <v>0</v>
      </c>
      <c r="W62" s="102"/>
      <c r="X62" s="102"/>
      <c r="Y62" s="101">
        <f t="shared" si="64"/>
        <v>0</v>
      </c>
      <c r="Z62" s="101">
        <f t="shared" si="65"/>
        <v>0</v>
      </c>
      <c r="AA62" s="103">
        <f t="shared" si="79"/>
        <v>0</v>
      </c>
      <c r="AB62" s="101">
        <f t="shared" si="66"/>
        <v>0</v>
      </c>
      <c r="AC62" s="102"/>
      <c r="AD62" s="103">
        <f t="shared" si="67"/>
        <v>0</v>
      </c>
      <c r="AE62" s="102"/>
      <c r="AF62" s="102"/>
      <c r="AG62" s="102"/>
      <c r="AH62" s="102"/>
      <c r="AI62" s="136">
        <f t="shared" si="68"/>
        <v>0</v>
      </c>
      <c r="AJ62" s="102"/>
      <c r="AK62" s="104">
        <f t="shared" si="69"/>
        <v>0</v>
      </c>
      <c r="AL62" s="105">
        <f t="shared" si="70"/>
        <v>0</v>
      </c>
      <c r="AM62" s="106"/>
      <c r="AN62" s="107">
        <f t="shared" si="71"/>
        <v>0</v>
      </c>
      <c r="AO62" s="108">
        <f t="shared" si="72"/>
        <v>0</v>
      </c>
      <c r="AP62" s="108">
        <f t="shared" si="73"/>
        <v>0</v>
      </c>
      <c r="AQ62" s="108">
        <f t="shared" si="74"/>
        <v>0</v>
      </c>
      <c r="AR62" s="108">
        <f t="shared" si="75"/>
        <v>0</v>
      </c>
      <c r="AS62" s="108">
        <f t="array" ref="AS62">_xlfn.IFS(S62=0,AL62,S62&lt;0,AL62/-S62,S62&gt;0,AL62/S62)</f>
        <v>0</v>
      </c>
      <c r="AT62" s="103">
        <f t="shared" si="76"/>
        <v>0</v>
      </c>
      <c r="AU62" s="103">
        <f t="shared" si="77"/>
        <v>0</v>
      </c>
      <c r="AV62" s="109"/>
      <c r="AW62" s="104">
        <f t="shared" si="78"/>
        <v>0</v>
      </c>
    </row>
    <row r="63" spans="1:49" hidden="1" outlineLevel="1">
      <c r="A63" s="98"/>
      <c r="B63" s="99"/>
      <c r="C63" s="99"/>
      <c r="D63" s="100"/>
      <c r="E63" s="101">
        <f t="shared" si="58"/>
        <v>0</v>
      </c>
      <c r="F63" s="101"/>
      <c r="G63" s="101"/>
      <c r="H63" s="101"/>
      <c r="I63" s="101"/>
      <c r="J63" s="101">
        <f t="shared" si="59"/>
        <v>0</v>
      </c>
      <c r="K63" s="98"/>
      <c r="L63" s="98"/>
      <c r="M63" s="98"/>
      <c r="N63" s="98"/>
      <c r="O63" s="101">
        <f t="shared" si="60"/>
        <v>0</v>
      </c>
      <c r="P63" s="101">
        <f t="shared" si="61"/>
        <v>0</v>
      </c>
      <c r="Q63" s="102"/>
      <c r="R63" s="102"/>
      <c r="S63" s="101">
        <f t="shared" si="62"/>
        <v>0</v>
      </c>
      <c r="T63" s="101"/>
      <c r="U63" s="101"/>
      <c r="V63" s="101">
        <f t="shared" si="63"/>
        <v>0</v>
      </c>
      <c r="W63" s="102"/>
      <c r="X63" s="102"/>
      <c r="Y63" s="101">
        <f t="shared" si="64"/>
        <v>0</v>
      </c>
      <c r="Z63" s="101">
        <f t="shared" si="65"/>
        <v>0</v>
      </c>
      <c r="AA63" s="103">
        <f t="shared" si="79"/>
        <v>0</v>
      </c>
      <c r="AB63" s="101">
        <f t="shared" si="66"/>
        <v>0</v>
      </c>
      <c r="AC63" s="102"/>
      <c r="AD63" s="103">
        <f t="shared" si="67"/>
        <v>0</v>
      </c>
      <c r="AE63" s="102"/>
      <c r="AF63" s="102"/>
      <c r="AG63" s="102"/>
      <c r="AH63" s="102"/>
      <c r="AI63" s="136">
        <f t="shared" si="68"/>
        <v>0</v>
      </c>
      <c r="AJ63" s="102"/>
      <c r="AK63" s="104">
        <f t="shared" si="69"/>
        <v>0</v>
      </c>
      <c r="AL63" s="105">
        <f t="shared" si="70"/>
        <v>0</v>
      </c>
      <c r="AM63" s="106"/>
      <c r="AN63" s="107">
        <f t="shared" si="71"/>
        <v>0</v>
      </c>
      <c r="AO63" s="108">
        <f t="shared" si="72"/>
        <v>0</v>
      </c>
      <c r="AP63" s="108">
        <f t="shared" si="73"/>
        <v>0</v>
      </c>
      <c r="AQ63" s="108">
        <f t="shared" si="74"/>
        <v>0</v>
      </c>
      <c r="AR63" s="108">
        <f t="shared" si="75"/>
        <v>0</v>
      </c>
      <c r="AS63" s="108">
        <f t="array" ref="AS63">_xlfn.IFS(S63=0,AL63,S63&lt;0,AL63/-S63,S63&gt;0,AL63/S63)</f>
        <v>0</v>
      </c>
      <c r="AT63" s="103">
        <f t="shared" si="76"/>
        <v>0</v>
      </c>
      <c r="AU63" s="103">
        <f t="shared" si="77"/>
        <v>0</v>
      </c>
      <c r="AV63" s="109"/>
      <c r="AW63" s="104">
        <f t="shared" si="78"/>
        <v>0</v>
      </c>
    </row>
    <row r="64" spans="1:49" hidden="1" outlineLevel="1">
      <c r="A64" s="98"/>
      <c r="B64" s="99"/>
      <c r="C64" s="99"/>
      <c r="D64" s="100"/>
      <c r="E64" s="101">
        <f t="shared" si="58"/>
        <v>0</v>
      </c>
      <c r="F64" s="101"/>
      <c r="G64" s="101"/>
      <c r="H64" s="101"/>
      <c r="I64" s="101"/>
      <c r="J64" s="101">
        <f t="shared" si="59"/>
        <v>0</v>
      </c>
      <c r="K64" s="98"/>
      <c r="L64" s="98"/>
      <c r="M64" s="98"/>
      <c r="N64" s="98"/>
      <c r="O64" s="101">
        <f t="shared" si="60"/>
        <v>0</v>
      </c>
      <c r="P64" s="101">
        <f t="shared" si="61"/>
        <v>0</v>
      </c>
      <c r="Q64" s="102"/>
      <c r="R64" s="102"/>
      <c r="S64" s="101">
        <f t="shared" si="62"/>
        <v>0</v>
      </c>
      <c r="T64" s="101"/>
      <c r="U64" s="101"/>
      <c r="V64" s="101">
        <f t="shared" si="63"/>
        <v>0</v>
      </c>
      <c r="W64" s="102"/>
      <c r="X64" s="102"/>
      <c r="Y64" s="101">
        <f t="shared" si="64"/>
        <v>0</v>
      </c>
      <c r="Z64" s="101">
        <f t="shared" si="65"/>
        <v>0</v>
      </c>
      <c r="AA64" s="103">
        <f t="shared" si="79"/>
        <v>0</v>
      </c>
      <c r="AB64" s="101">
        <f t="shared" si="66"/>
        <v>0</v>
      </c>
      <c r="AC64" s="102"/>
      <c r="AD64" s="103">
        <f t="shared" si="67"/>
        <v>0</v>
      </c>
      <c r="AE64" s="102"/>
      <c r="AF64" s="102"/>
      <c r="AG64" s="102"/>
      <c r="AH64" s="102"/>
      <c r="AI64" s="136">
        <f t="shared" si="68"/>
        <v>0</v>
      </c>
      <c r="AJ64" s="102"/>
      <c r="AK64" s="104">
        <f t="shared" si="69"/>
        <v>0</v>
      </c>
      <c r="AL64" s="105">
        <f t="shared" si="70"/>
        <v>0</v>
      </c>
      <c r="AM64" s="106"/>
      <c r="AN64" s="107">
        <f t="shared" si="71"/>
        <v>0</v>
      </c>
      <c r="AO64" s="108">
        <f t="shared" si="72"/>
        <v>0</v>
      </c>
      <c r="AP64" s="108">
        <f t="shared" si="73"/>
        <v>0</v>
      </c>
      <c r="AQ64" s="108">
        <f t="shared" si="74"/>
        <v>0</v>
      </c>
      <c r="AR64" s="108">
        <f t="shared" si="75"/>
        <v>0</v>
      </c>
      <c r="AS64" s="108">
        <f t="array" ref="AS64">_xlfn.IFS(S64=0,AL64,S64&lt;0,AL64/-S64,S64&gt;0,AL64/S64)</f>
        <v>0</v>
      </c>
      <c r="AT64" s="103">
        <f t="shared" si="76"/>
        <v>0</v>
      </c>
      <c r="AU64" s="103">
        <f t="shared" si="77"/>
        <v>0</v>
      </c>
      <c r="AV64" s="109"/>
      <c r="AW64" s="104">
        <f t="shared" si="78"/>
        <v>0</v>
      </c>
    </row>
    <row r="65" spans="1:49" hidden="1" outlineLevel="1">
      <c r="A65" s="98"/>
      <c r="B65" s="99"/>
      <c r="C65" s="99"/>
      <c r="D65" s="100"/>
      <c r="E65" s="101">
        <f t="shared" si="58"/>
        <v>0</v>
      </c>
      <c r="F65" s="101"/>
      <c r="G65" s="101"/>
      <c r="H65" s="101"/>
      <c r="I65" s="101"/>
      <c r="J65" s="101">
        <f t="shared" si="59"/>
        <v>0</v>
      </c>
      <c r="K65" s="98"/>
      <c r="L65" s="98"/>
      <c r="M65" s="98"/>
      <c r="N65" s="98"/>
      <c r="O65" s="101">
        <f t="shared" si="60"/>
        <v>0</v>
      </c>
      <c r="P65" s="101">
        <f t="shared" si="61"/>
        <v>0</v>
      </c>
      <c r="Q65" s="102"/>
      <c r="R65" s="102"/>
      <c r="S65" s="101">
        <f t="shared" si="62"/>
        <v>0</v>
      </c>
      <c r="T65" s="101"/>
      <c r="U65" s="101"/>
      <c r="V65" s="101">
        <f t="shared" si="63"/>
        <v>0</v>
      </c>
      <c r="W65" s="102"/>
      <c r="X65" s="102"/>
      <c r="Y65" s="101">
        <f t="shared" si="64"/>
        <v>0</v>
      </c>
      <c r="Z65" s="101">
        <f t="shared" si="65"/>
        <v>0</v>
      </c>
      <c r="AA65" s="103">
        <f t="shared" si="79"/>
        <v>0</v>
      </c>
      <c r="AB65" s="101">
        <f t="shared" si="66"/>
        <v>0</v>
      </c>
      <c r="AC65" s="102"/>
      <c r="AD65" s="103">
        <f t="shared" si="67"/>
        <v>0</v>
      </c>
      <c r="AE65" s="102"/>
      <c r="AF65" s="102"/>
      <c r="AG65" s="102"/>
      <c r="AH65" s="102"/>
      <c r="AI65" s="136">
        <f t="shared" si="68"/>
        <v>0</v>
      </c>
      <c r="AJ65" s="102"/>
      <c r="AK65" s="104">
        <f t="shared" si="69"/>
        <v>0</v>
      </c>
      <c r="AL65" s="105">
        <f t="shared" si="70"/>
        <v>0</v>
      </c>
      <c r="AM65" s="106"/>
      <c r="AN65" s="107">
        <f t="shared" si="71"/>
        <v>0</v>
      </c>
      <c r="AO65" s="108">
        <f t="shared" si="72"/>
        <v>0</v>
      </c>
      <c r="AP65" s="108">
        <f t="shared" si="73"/>
        <v>0</v>
      </c>
      <c r="AQ65" s="108">
        <f t="shared" si="74"/>
        <v>0</v>
      </c>
      <c r="AR65" s="108">
        <f t="shared" si="75"/>
        <v>0</v>
      </c>
      <c r="AS65" s="108">
        <f t="array" ref="AS65">_xlfn.IFS(S65=0,AL65,S65&lt;0,AL65/-S65,S65&gt;0,AL65/S65)</f>
        <v>0</v>
      </c>
      <c r="AT65" s="103">
        <f t="shared" si="76"/>
        <v>0</v>
      </c>
      <c r="AU65" s="103">
        <f t="shared" si="77"/>
        <v>0</v>
      </c>
      <c r="AV65" s="109"/>
      <c r="AW65" s="104">
        <f t="shared" si="78"/>
        <v>0</v>
      </c>
    </row>
    <row r="66" spans="1:49" hidden="1" outlineLevel="1">
      <c r="A66" s="98"/>
      <c r="B66" s="99"/>
      <c r="C66" s="99"/>
      <c r="D66" s="100"/>
      <c r="E66" s="101">
        <f t="shared" si="58"/>
        <v>0</v>
      </c>
      <c r="F66" s="101"/>
      <c r="G66" s="101"/>
      <c r="H66" s="101"/>
      <c r="I66" s="101"/>
      <c r="J66" s="101">
        <f t="shared" si="59"/>
        <v>0</v>
      </c>
      <c r="K66" s="98"/>
      <c r="L66" s="98"/>
      <c r="M66" s="98"/>
      <c r="N66" s="98"/>
      <c r="O66" s="101">
        <f t="shared" si="60"/>
        <v>0</v>
      </c>
      <c r="P66" s="101">
        <f t="shared" si="61"/>
        <v>0</v>
      </c>
      <c r="Q66" s="102"/>
      <c r="R66" s="102"/>
      <c r="S66" s="101">
        <f t="shared" si="62"/>
        <v>0</v>
      </c>
      <c r="T66" s="101"/>
      <c r="U66" s="101"/>
      <c r="V66" s="101">
        <f t="shared" si="63"/>
        <v>0</v>
      </c>
      <c r="W66" s="102"/>
      <c r="X66" s="102"/>
      <c r="Y66" s="101">
        <f t="shared" si="64"/>
        <v>0</v>
      </c>
      <c r="Z66" s="101">
        <f t="shared" si="65"/>
        <v>0</v>
      </c>
      <c r="AA66" s="103">
        <f t="shared" si="79"/>
        <v>0</v>
      </c>
      <c r="AB66" s="101">
        <f t="shared" si="66"/>
        <v>0</v>
      </c>
      <c r="AC66" s="102"/>
      <c r="AD66" s="103">
        <f t="shared" si="67"/>
        <v>0</v>
      </c>
      <c r="AE66" s="102"/>
      <c r="AF66" s="102"/>
      <c r="AG66" s="102"/>
      <c r="AH66" s="102"/>
      <c r="AI66" s="136">
        <f t="shared" si="68"/>
        <v>0</v>
      </c>
      <c r="AJ66" s="102"/>
      <c r="AK66" s="104">
        <f t="shared" si="69"/>
        <v>0</v>
      </c>
      <c r="AL66" s="105">
        <f t="shared" si="70"/>
        <v>0</v>
      </c>
      <c r="AM66" s="106"/>
      <c r="AN66" s="107">
        <f t="shared" si="71"/>
        <v>0</v>
      </c>
      <c r="AO66" s="108">
        <f t="shared" si="72"/>
        <v>0</v>
      </c>
      <c r="AP66" s="108">
        <f t="shared" si="73"/>
        <v>0</v>
      </c>
      <c r="AQ66" s="108">
        <f t="shared" si="74"/>
        <v>0</v>
      </c>
      <c r="AR66" s="108">
        <f t="shared" si="75"/>
        <v>0</v>
      </c>
      <c r="AS66" s="108">
        <f t="array" ref="AS66">_xlfn.IFS(S66=0,AL66,S66&lt;0,AL66/-S66,S66&gt;0,AL66/S66)</f>
        <v>0</v>
      </c>
      <c r="AT66" s="103">
        <f t="shared" si="76"/>
        <v>0</v>
      </c>
      <c r="AU66" s="103">
        <f t="shared" si="77"/>
        <v>0</v>
      </c>
      <c r="AV66" s="109"/>
      <c r="AW66" s="104">
        <f t="shared" si="78"/>
        <v>0</v>
      </c>
    </row>
    <row r="67" spans="1:49" hidden="1" outlineLevel="1">
      <c r="A67" s="98"/>
      <c r="B67" s="99"/>
      <c r="C67" s="99"/>
      <c r="D67" s="100"/>
      <c r="E67" s="101">
        <f t="shared" si="58"/>
        <v>0</v>
      </c>
      <c r="F67" s="101"/>
      <c r="G67" s="101"/>
      <c r="H67" s="101"/>
      <c r="I67" s="101"/>
      <c r="J67" s="101">
        <f t="shared" si="59"/>
        <v>0</v>
      </c>
      <c r="K67" s="98"/>
      <c r="L67" s="98"/>
      <c r="M67" s="98"/>
      <c r="N67" s="98"/>
      <c r="O67" s="101">
        <f t="shared" si="60"/>
        <v>0</v>
      </c>
      <c r="P67" s="101">
        <f t="shared" si="61"/>
        <v>0</v>
      </c>
      <c r="Q67" s="102"/>
      <c r="R67" s="102"/>
      <c r="S67" s="101">
        <f t="shared" si="62"/>
        <v>0</v>
      </c>
      <c r="T67" s="101"/>
      <c r="U67" s="101"/>
      <c r="V67" s="101">
        <f t="shared" si="63"/>
        <v>0</v>
      </c>
      <c r="W67" s="102"/>
      <c r="X67" s="102"/>
      <c r="Y67" s="101">
        <f t="shared" si="64"/>
        <v>0</v>
      </c>
      <c r="Z67" s="101">
        <f t="shared" si="65"/>
        <v>0</v>
      </c>
      <c r="AA67" s="103">
        <f t="shared" si="79"/>
        <v>0</v>
      </c>
      <c r="AB67" s="101">
        <f t="shared" si="66"/>
        <v>0</v>
      </c>
      <c r="AC67" s="102"/>
      <c r="AD67" s="103">
        <f t="shared" si="67"/>
        <v>0</v>
      </c>
      <c r="AE67" s="102"/>
      <c r="AF67" s="102"/>
      <c r="AG67" s="102"/>
      <c r="AH67" s="102"/>
      <c r="AI67" s="136">
        <f t="shared" si="68"/>
        <v>0</v>
      </c>
      <c r="AJ67" s="102"/>
      <c r="AK67" s="104">
        <f t="shared" si="69"/>
        <v>0</v>
      </c>
      <c r="AL67" s="105">
        <f t="shared" si="70"/>
        <v>0</v>
      </c>
      <c r="AM67" s="106"/>
      <c r="AN67" s="107">
        <f t="shared" si="71"/>
        <v>0</v>
      </c>
      <c r="AO67" s="108">
        <f t="shared" si="72"/>
        <v>0</v>
      </c>
      <c r="AP67" s="108">
        <f t="shared" si="73"/>
        <v>0</v>
      </c>
      <c r="AQ67" s="108">
        <f t="shared" si="74"/>
        <v>0</v>
      </c>
      <c r="AR67" s="108">
        <f t="shared" si="75"/>
        <v>0</v>
      </c>
      <c r="AS67" s="108">
        <f t="array" ref="AS67">_xlfn.IFS(S67=0,AL67,S67&lt;0,AL67/-S67,S67&gt;0,AL67/S67)</f>
        <v>0</v>
      </c>
      <c r="AT67" s="103">
        <f t="shared" si="76"/>
        <v>0</v>
      </c>
      <c r="AU67" s="103">
        <f t="shared" si="77"/>
        <v>0</v>
      </c>
      <c r="AV67" s="109"/>
      <c r="AW67" s="104">
        <f t="shared" si="78"/>
        <v>0</v>
      </c>
    </row>
    <row r="68" spans="1:49" hidden="1" outlineLevel="1">
      <c r="A68" s="98"/>
      <c r="B68" s="99"/>
      <c r="C68" s="99"/>
      <c r="D68" s="100"/>
      <c r="E68" s="101">
        <f t="shared" si="58"/>
        <v>0</v>
      </c>
      <c r="F68" s="101"/>
      <c r="G68" s="101"/>
      <c r="H68" s="101"/>
      <c r="I68" s="101"/>
      <c r="J68" s="101">
        <f t="shared" si="59"/>
        <v>0</v>
      </c>
      <c r="K68" s="98"/>
      <c r="L68" s="98"/>
      <c r="M68" s="98"/>
      <c r="N68" s="98"/>
      <c r="O68" s="101">
        <f t="shared" si="60"/>
        <v>0</v>
      </c>
      <c r="P68" s="101">
        <f t="shared" si="61"/>
        <v>0</v>
      </c>
      <c r="Q68" s="102"/>
      <c r="R68" s="102"/>
      <c r="S68" s="101">
        <f t="shared" si="62"/>
        <v>0</v>
      </c>
      <c r="T68" s="101"/>
      <c r="U68" s="101"/>
      <c r="V68" s="101">
        <f t="shared" si="63"/>
        <v>0</v>
      </c>
      <c r="W68" s="102"/>
      <c r="X68" s="102"/>
      <c r="Y68" s="101">
        <f t="shared" si="64"/>
        <v>0</v>
      </c>
      <c r="Z68" s="101">
        <f t="shared" si="65"/>
        <v>0</v>
      </c>
      <c r="AA68" s="103">
        <f t="shared" si="79"/>
        <v>0</v>
      </c>
      <c r="AB68" s="101">
        <f t="shared" si="66"/>
        <v>0</v>
      </c>
      <c r="AC68" s="102"/>
      <c r="AD68" s="103">
        <f t="shared" si="67"/>
        <v>0</v>
      </c>
      <c r="AE68" s="102"/>
      <c r="AF68" s="102"/>
      <c r="AG68" s="102"/>
      <c r="AH68" s="102"/>
      <c r="AI68" s="136">
        <f t="shared" si="68"/>
        <v>0</v>
      </c>
      <c r="AJ68" s="102"/>
      <c r="AK68" s="104">
        <f t="shared" si="69"/>
        <v>0</v>
      </c>
      <c r="AL68" s="105">
        <f t="shared" si="70"/>
        <v>0</v>
      </c>
      <c r="AM68" s="106"/>
      <c r="AN68" s="107">
        <f t="shared" si="71"/>
        <v>0</v>
      </c>
      <c r="AO68" s="108">
        <f t="shared" si="72"/>
        <v>0</v>
      </c>
      <c r="AP68" s="108">
        <f t="shared" si="73"/>
        <v>0</v>
      </c>
      <c r="AQ68" s="108">
        <f t="shared" si="74"/>
        <v>0</v>
      </c>
      <c r="AR68" s="108">
        <f t="shared" si="75"/>
        <v>0</v>
      </c>
      <c r="AS68" s="108">
        <f t="array" ref="AS68">_xlfn.IFS(S68=0,AL68,S68&lt;0,AL68/-S68,S68&gt;0,AL68/S68)</f>
        <v>0</v>
      </c>
      <c r="AT68" s="103">
        <f t="shared" si="76"/>
        <v>0</v>
      </c>
      <c r="AU68" s="103">
        <f t="shared" si="77"/>
        <v>0</v>
      </c>
      <c r="AV68" s="109"/>
      <c r="AW68" s="104">
        <f t="shared" si="78"/>
        <v>0</v>
      </c>
    </row>
    <row r="69" spans="1:49" hidden="1" outlineLevel="1">
      <c r="A69" s="98"/>
      <c r="B69" s="99"/>
      <c r="C69" s="99"/>
      <c r="D69" s="100"/>
      <c r="E69" s="101">
        <f t="shared" si="58"/>
        <v>0</v>
      </c>
      <c r="F69" s="101"/>
      <c r="G69" s="101"/>
      <c r="H69" s="101"/>
      <c r="I69" s="101"/>
      <c r="J69" s="101">
        <f t="shared" si="59"/>
        <v>0</v>
      </c>
      <c r="K69" s="98"/>
      <c r="L69" s="98"/>
      <c r="M69" s="98"/>
      <c r="N69" s="98"/>
      <c r="O69" s="101">
        <f t="shared" si="60"/>
        <v>0</v>
      </c>
      <c r="P69" s="101">
        <f t="shared" si="61"/>
        <v>0</v>
      </c>
      <c r="Q69" s="102"/>
      <c r="R69" s="102"/>
      <c r="S69" s="101">
        <f t="shared" si="62"/>
        <v>0</v>
      </c>
      <c r="T69" s="101"/>
      <c r="U69" s="101"/>
      <c r="V69" s="101">
        <f t="shared" si="63"/>
        <v>0</v>
      </c>
      <c r="W69" s="102"/>
      <c r="X69" s="102"/>
      <c r="Y69" s="101">
        <f t="shared" si="64"/>
        <v>0</v>
      </c>
      <c r="Z69" s="101">
        <f t="shared" si="65"/>
        <v>0</v>
      </c>
      <c r="AA69" s="103">
        <f t="shared" si="79"/>
        <v>0</v>
      </c>
      <c r="AB69" s="101">
        <f t="shared" si="66"/>
        <v>0</v>
      </c>
      <c r="AC69" s="102"/>
      <c r="AD69" s="103">
        <f t="shared" si="67"/>
        <v>0</v>
      </c>
      <c r="AE69" s="102"/>
      <c r="AF69" s="102"/>
      <c r="AG69" s="102"/>
      <c r="AH69" s="102"/>
      <c r="AI69" s="136">
        <f t="shared" si="68"/>
        <v>0</v>
      </c>
      <c r="AJ69" s="102"/>
      <c r="AK69" s="104">
        <f t="shared" si="69"/>
        <v>0</v>
      </c>
      <c r="AL69" s="105">
        <f t="shared" si="70"/>
        <v>0</v>
      </c>
      <c r="AM69" s="106"/>
      <c r="AN69" s="107">
        <f t="shared" si="71"/>
        <v>0</v>
      </c>
      <c r="AO69" s="108">
        <f t="shared" si="72"/>
        <v>0</v>
      </c>
      <c r="AP69" s="108">
        <f t="shared" si="73"/>
        <v>0</v>
      </c>
      <c r="AQ69" s="108">
        <f t="shared" si="74"/>
        <v>0</v>
      </c>
      <c r="AR69" s="108">
        <f t="shared" si="75"/>
        <v>0</v>
      </c>
      <c r="AS69" s="108">
        <f t="array" ref="AS69">_xlfn.IFS(S69=0,AL69,S69&lt;0,AL69/-S69,S69&gt;0,AL69/S69)</f>
        <v>0</v>
      </c>
      <c r="AT69" s="103">
        <f t="shared" si="76"/>
        <v>0</v>
      </c>
      <c r="AU69" s="103">
        <f t="shared" si="77"/>
        <v>0</v>
      </c>
      <c r="AV69" s="109"/>
      <c r="AW69" s="104">
        <f t="shared" si="78"/>
        <v>0</v>
      </c>
    </row>
    <row r="70" spans="1:49" hidden="1" outlineLevel="1">
      <c r="A70" s="98"/>
      <c r="B70" s="99"/>
      <c r="C70" s="99"/>
      <c r="D70" s="100"/>
      <c r="E70" s="101">
        <f t="shared" si="58"/>
        <v>0</v>
      </c>
      <c r="F70" s="101"/>
      <c r="G70" s="101"/>
      <c r="H70" s="101"/>
      <c r="I70" s="101"/>
      <c r="J70" s="101">
        <f t="shared" si="59"/>
        <v>0</v>
      </c>
      <c r="K70" s="98"/>
      <c r="L70" s="98"/>
      <c r="M70" s="98"/>
      <c r="N70" s="98"/>
      <c r="O70" s="101">
        <f t="shared" si="60"/>
        <v>0</v>
      </c>
      <c r="P70" s="101">
        <f t="shared" si="61"/>
        <v>0</v>
      </c>
      <c r="Q70" s="102"/>
      <c r="R70" s="102"/>
      <c r="S70" s="101">
        <f t="shared" si="62"/>
        <v>0</v>
      </c>
      <c r="T70" s="101"/>
      <c r="U70" s="101"/>
      <c r="V70" s="101">
        <f t="shared" si="63"/>
        <v>0</v>
      </c>
      <c r="W70" s="102"/>
      <c r="X70" s="102"/>
      <c r="Y70" s="101">
        <f t="shared" si="64"/>
        <v>0</v>
      </c>
      <c r="Z70" s="101">
        <f t="shared" si="65"/>
        <v>0</v>
      </c>
      <c r="AA70" s="103">
        <f t="shared" si="79"/>
        <v>0</v>
      </c>
      <c r="AB70" s="101">
        <f t="shared" si="66"/>
        <v>0</v>
      </c>
      <c r="AC70" s="102"/>
      <c r="AD70" s="103">
        <f t="shared" si="67"/>
        <v>0</v>
      </c>
      <c r="AE70" s="102"/>
      <c r="AF70" s="102"/>
      <c r="AG70" s="102"/>
      <c r="AH70" s="102"/>
      <c r="AI70" s="136">
        <f t="shared" si="68"/>
        <v>0</v>
      </c>
      <c r="AJ70" s="102"/>
      <c r="AK70" s="104">
        <f t="shared" si="69"/>
        <v>0</v>
      </c>
      <c r="AL70" s="105">
        <f t="shared" si="70"/>
        <v>0</v>
      </c>
      <c r="AM70" s="106"/>
      <c r="AN70" s="107">
        <f t="shared" si="71"/>
        <v>0</v>
      </c>
      <c r="AO70" s="108">
        <f t="shared" si="72"/>
        <v>0</v>
      </c>
      <c r="AP70" s="108">
        <f t="shared" si="73"/>
        <v>0</v>
      </c>
      <c r="AQ70" s="108">
        <f t="shared" si="74"/>
        <v>0</v>
      </c>
      <c r="AR70" s="108">
        <f t="shared" si="75"/>
        <v>0</v>
      </c>
      <c r="AS70" s="108">
        <f t="array" ref="AS70">_xlfn.IFS(S70=0,AL70,S70&lt;0,AL70/-S70,S70&gt;0,AL70/S70)</f>
        <v>0</v>
      </c>
      <c r="AT70" s="103">
        <f t="shared" si="76"/>
        <v>0</v>
      </c>
      <c r="AU70" s="103">
        <f t="shared" si="77"/>
        <v>0</v>
      </c>
      <c r="AV70" s="109"/>
      <c r="AW70" s="104">
        <f t="shared" si="78"/>
        <v>0</v>
      </c>
    </row>
    <row r="71" spans="1:49" hidden="1" outlineLevel="1">
      <c r="A71" s="98"/>
      <c r="B71" s="99"/>
      <c r="C71" s="99"/>
      <c r="D71" s="100"/>
      <c r="E71" s="101">
        <f t="shared" si="58"/>
        <v>0</v>
      </c>
      <c r="F71" s="101"/>
      <c r="G71" s="101"/>
      <c r="H71" s="101"/>
      <c r="I71" s="101"/>
      <c r="J71" s="101">
        <f t="shared" si="59"/>
        <v>0</v>
      </c>
      <c r="K71" s="98"/>
      <c r="L71" s="98"/>
      <c r="M71" s="98"/>
      <c r="N71" s="98"/>
      <c r="O71" s="101">
        <f t="shared" si="60"/>
        <v>0</v>
      </c>
      <c r="P71" s="101">
        <f t="shared" si="61"/>
        <v>0</v>
      </c>
      <c r="Q71" s="102"/>
      <c r="R71" s="102"/>
      <c r="S71" s="101">
        <f t="shared" si="62"/>
        <v>0</v>
      </c>
      <c r="T71" s="101"/>
      <c r="U71" s="101"/>
      <c r="V71" s="101">
        <f t="shared" si="63"/>
        <v>0</v>
      </c>
      <c r="W71" s="102"/>
      <c r="X71" s="102"/>
      <c r="Y71" s="101">
        <f t="shared" si="64"/>
        <v>0</v>
      </c>
      <c r="Z71" s="101">
        <f t="shared" si="65"/>
        <v>0</v>
      </c>
      <c r="AA71" s="103">
        <f t="shared" si="79"/>
        <v>0</v>
      </c>
      <c r="AB71" s="101">
        <f t="shared" si="66"/>
        <v>0</v>
      </c>
      <c r="AC71" s="102"/>
      <c r="AD71" s="103">
        <f t="shared" si="67"/>
        <v>0</v>
      </c>
      <c r="AE71" s="102"/>
      <c r="AF71" s="102"/>
      <c r="AG71" s="102"/>
      <c r="AH71" s="102"/>
      <c r="AI71" s="136">
        <f t="shared" si="68"/>
        <v>0</v>
      </c>
      <c r="AJ71" s="102"/>
      <c r="AK71" s="104">
        <f t="shared" si="69"/>
        <v>0</v>
      </c>
      <c r="AL71" s="105">
        <f t="shared" si="70"/>
        <v>0</v>
      </c>
      <c r="AM71" s="106"/>
      <c r="AN71" s="107">
        <f t="shared" si="71"/>
        <v>0</v>
      </c>
      <c r="AO71" s="108">
        <f t="shared" si="72"/>
        <v>0</v>
      </c>
      <c r="AP71" s="108">
        <f t="shared" si="73"/>
        <v>0</v>
      </c>
      <c r="AQ71" s="108">
        <f t="shared" si="74"/>
        <v>0</v>
      </c>
      <c r="AR71" s="108">
        <f t="shared" si="75"/>
        <v>0</v>
      </c>
      <c r="AS71" s="108">
        <f t="array" ref="AS71">_xlfn.IFS(S71=0,AL71,S71&lt;0,AL71/-S71,S71&gt;0,AL71/S71)</f>
        <v>0</v>
      </c>
      <c r="AT71" s="103">
        <f t="shared" si="76"/>
        <v>0</v>
      </c>
      <c r="AU71" s="103">
        <f t="shared" si="77"/>
        <v>0</v>
      </c>
      <c r="AV71" s="109"/>
      <c r="AW71" s="104">
        <f t="shared" si="78"/>
        <v>0</v>
      </c>
    </row>
    <row r="72" spans="1:49" hidden="1" outlineLevel="1">
      <c r="A72" s="98"/>
      <c r="B72" s="99"/>
      <c r="C72" s="99"/>
      <c r="D72" s="133"/>
      <c r="E72" s="102">
        <f t="shared" si="58"/>
        <v>0</v>
      </c>
      <c r="F72" s="101"/>
      <c r="G72" s="101"/>
      <c r="H72" s="101"/>
      <c r="I72" s="101"/>
      <c r="J72" s="101">
        <f t="shared" si="59"/>
        <v>0</v>
      </c>
      <c r="K72" s="98"/>
      <c r="L72" s="98"/>
      <c r="M72" s="98"/>
      <c r="N72" s="98"/>
      <c r="O72" s="101">
        <f t="shared" si="60"/>
        <v>0</v>
      </c>
      <c r="P72" s="101">
        <f t="shared" si="61"/>
        <v>0</v>
      </c>
      <c r="Q72" s="102"/>
      <c r="R72" s="102"/>
      <c r="S72" s="101">
        <f t="shared" si="62"/>
        <v>0</v>
      </c>
      <c r="T72" s="101"/>
      <c r="U72" s="101"/>
      <c r="V72" s="101">
        <f t="shared" si="63"/>
        <v>0</v>
      </c>
      <c r="W72" s="102"/>
      <c r="X72" s="102"/>
      <c r="Y72" s="101">
        <f t="shared" si="64"/>
        <v>0</v>
      </c>
      <c r="Z72" s="101">
        <f t="shared" si="65"/>
        <v>0</v>
      </c>
      <c r="AA72" s="103">
        <f t="shared" si="79"/>
        <v>0</v>
      </c>
      <c r="AB72" s="101">
        <f t="shared" si="66"/>
        <v>0</v>
      </c>
      <c r="AC72" s="102"/>
      <c r="AD72" s="103">
        <f t="shared" si="67"/>
        <v>0</v>
      </c>
      <c r="AE72" s="102"/>
      <c r="AF72" s="102"/>
      <c r="AG72" s="102"/>
      <c r="AH72" s="102"/>
      <c r="AI72" s="136">
        <f t="shared" si="68"/>
        <v>0</v>
      </c>
      <c r="AJ72" s="102"/>
      <c r="AK72" s="104">
        <f t="shared" si="69"/>
        <v>0</v>
      </c>
      <c r="AL72" s="105">
        <f t="shared" si="70"/>
        <v>0</v>
      </c>
      <c r="AM72" s="106"/>
      <c r="AN72" s="107">
        <f t="shared" si="71"/>
        <v>0</v>
      </c>
      <c r="AO72" s="108">
        <f t="shared" si="72"/>
        <v>0</v>
      </c>
      <c r="AP72" s="108">
        <f t="shared" si="73"/>
        <v>0</v>
      </c>
      <c r="AQ72" s="108">
        <f t="shared" si="74"/>
        <v>0</v>
      </c>
      <c r="AR72" s="108">
        <f t="shared" si="75"/>
        <v>0</v>
      </c>
      <c r="AS72" s="108">
        <f t="array" ref="AS72">_xlfn.IFS(S72=0,AL72,S72&lt;0,AL72/-S72,S72&gt;0,AL72/S72)</f>
        <v>0</v>
      </c>
      <c r="AT72" s="103">
        <f t="shared" si="76"/>
        <v>0</v>
      </c>
      <c r="AU72" s="103">
        <f t="shared" si="77"/>
        <v>0</v>
      </c>
      <c r="AV72" s="109"/>
      <c r="AW72" s="104">
        <f t="shared" si="78"/>
        <v>0</v>
      </c>
    </row>
    <row r="73" spans="1:49" hidden="1" outlineLevel="1">
      <c r="A73" s="98"/>
      <c r="B73" s="99"/>
      <c r="C73" s="99"/>
      <c r="D73" s="133"/>
      <c r="E73" s="102">
        <f t="shared" si="58"/>
        <v>0</v>
      </c>
      <c r="F73" s="101"/>
      <c r="G73" s="101"/>
      <c r="H73" s="101"/>
      <c r="I73" s="101"/>
      <c r="J73" s="101">
        <f t="shared" si="59"/>
        <v>0</v>
      </c>
      <c r="K73" s="98"/>
      <c r="L73" s="98"/>
      <c r="M73" s="98"/>
      <c r="N73" s="98"/>
      <c r="O73" s="101">
        <f t="shared" si="60"/>
        <v>0</v>
      </c>
      <c r="P73" s="101">
        <f t="shared" si="61"/>
        <v>0</v>
      </c>
      <c r="Q73" s="102"/>
      <c r="R73" s="102"/>
      <c r="S73" s="101">
        <f t="shared" si="62"/>
        <v>0</v>
      </c>
      <c r="T73" s="101"/>
      <c r="U73" s="101"/>
      <c r="V73" s="101">
        <f t="shared" si="63"/>
        <v>0</v>
      </c>
      <c r="W73" s="102"/>
      <c r="X73" s="102"/>
      <c r="Y73" s="101">
        <f t="shared" si="64"/>
        <v>0</v>
      </c>
      <c r="Z73" s="101">
        <f t="shared" si="65"/>
        <v>0</v>
      </c>
      <c r="AA73" s="103">
        <f t="shared" si="79"/>
        <v>0</v>
      </c>
      <c r="AB73" s="101">
        <f t="shared" si="66"/>
        <v>0</v>
      </c>
      <c r="AC73" s="102"/>
      <c r="AD73" s="103">
        <f t="shared" si="67"/>
        <v>0</v>
      </c>
      <c r="AE73" s="102"/>
      <c r="AF73" s="102"/>
      <c r="AG73" s="102"/>
      <c r="AH73" s="102"/>
      <c r="AI73" s="136">
        <f t="shared" si="68"/>
        <v>0</v>
      </c>
      <c r="AJ73" s="102"/>
      <c r="AK73" s="104">
        <f t="shared" si="69"/>
        <v>0</v>
      </c>
      <c r="AL73" s="105">
        <f t="shared" si="70"/>
        <v>0</v>
      </c>
      <c r="AM73" s="106"/>
      <c r="AN73" s="107">
        <f t="shared" si="71"/>
        <v>0</v>
      </c>
      <c r="AO73" s="108">
        <f t="shared" si="72"/>
        <v>0</v>
      </c>
      <c r="AP73" s="108">
        <f t="shared" si="73"/>
        <v>0</v>
      </c>
      <c r="AQ73" s="108">
        <f t="shared" si="74"/>
        <v>0</v>
      </c>
      <c r="AR73" s="108">
        <f t="shared" si="75"/>
        <v>0</v>
      </c>
      <c r="AS73" s="108">
        <f t="array" ref="AS73">_xlfn.IFS(S73=0,AL73,S73&lt;0,AL73/-S73,S73&gt;0,AL73/S73)</f>
        <v>0</v>
      </c>
      <c r="AT73" s="103">
        <f t="shared" si="76"/>
        <v>0</v>
      </c>
      <c r="AU73" s="103">
        <f t="shared" si="77"/>
        <v>0</v>
      </c>
      <c r="AV73" s="109"/>
      <c r="AW73" s="104">
        <f t="shared" si="78"/>
        <v>0</v>
      </c>
    </row>
    <row r="74" spans="1:49" hidden="1" outlineLevel="1">
      <c r="A74" s="98"/>
      <c r="B74" s="99"/>
      <c r="C74" s="99"/>
      <c r="D74" s="133"/>
      <c r="E74" s="102">
        <f t="shared" si="58"/>
        <v>0</v>
      </c>
      <c r="F74" s="101"/>
      <c r="G74" s="101"/>
      <c r="H74" s="101"/>
      <c r="I74" s="101"/>
      <c r="J74" s="101">
        <f t="shared" si="59"/>
        <v>0</v>
      </c>
      <c r="K74" s="98"/>
      <c r="L74" s="98"/>
      <c r="M74" s="98"/>
      <c r="N74" s="98"/>
      <c r="O74" s="101">
        <f t="shared" si="60"/>
        <v>0</v>
      </c>
      <c r="P74" s="101">
        <f t="shared" si="61"/>
        <v>0</v>
      </c>
      <c r="Q74" s="102"/>
      <c r="R74" s="102"/>
      <c r="S74" s="101">
        <f t="shared" si="62"/>
        <v>0</v>
      </c>
      <c r="T74" s="101"/>
      <c r="U74" s="101"/>
      <c r="V74" s="101">
        <f t="shared" si="63"/>
        <v>0</v>
      </c>
      <c r="W74" s="102"/>
      <c r="X74" s="102"/>
      <c r="Y74" s="101">
        <f t="shared" si="64"/>
        <v>0</v>
      </c>
      <c r="Z74" s="101">
        <f t="shared" si="65"/>
        <v>0</v>
      </c>
      <c r="AA74" s="103">
        <f t="shared" si="79"/>
        <v>0</v>
      </c>
      <c r="AB74" s="101">
        <f t="shared" si="66"/>
        <v>0</v>
      </c>
      <c r="AC74" s="102"/>
      <c r="AD74" s="103">
        <f t="shared" si="67"/>
        <v>0</v>
      </c>
      <c r="AE74" s="102"/>
      <c r="AF74" s="102"/>
      <c r="AG74" s="102"/>
      <c r="AH74" s="102"/>
      <c r="AI74" s="136">
        <f t="shared" si="68"/>
        <v>0</v>
      </c>
      <c r="AJ74" s="102"/>
      <c r="AK74" s="104">
        <f t="shared" si="69"/>
        <v>0</v>
      </c>
      <c r="AL74" s="105">
        <f t="shared" si="70"/>
        <v>0</v>
      </c>
      <c r="AM74" s="106"/>
      <c r="AN74" s="107">
        <f t="shared" si="71"/>
        <v>0</v>
      </c>
      <c r="AO74" s="108">
        <f t="shared" si="72"/>
        <v>0</v>
      </c>
      <c r="AP74" s="108">
        <f t="shared" si="73"/>
        <v>0</v>
      </c>
      <c r="AQ74" s="108">
        <f t="shared" si="74"/>
        <v>0</v>
      </c>
      <c r="AR74" s="108">
        <f t="shared" si="75"/>
        <v>0</v>
      </c>
      <c r="AS74" s="108">
        <f t="array" ref="AS74">_xlfn.IFS(S74=0,AL74,S74&lt;0,AL74/-S74,S74&gt;0,AL74/S74)</f>
        <v>0</v>
      </c>
      <c r="AT74" s="103">
        <f t="shared" si="76"/>
        <v>0</v>
      </c>
      <c r="AU74" s="103">
        <f t="shared" si="77"/>
        <v>0</v>
      </c>
      <c r="AV74" s="109"/>
      <c r="AW74" s="104">
        <f t="shared" si="78"/>
        <v>0</v>
      </c>
    </row>
    <row r="75" spans="1:49" hidden="1" outlineLevel="1">
      <c r="A75" s="98"/>
      <c r="B75" s="99"/>
      <c r="C75" s="99"/>
      <c r="D75" s="100"/>
      <c r="E75" s="101">
        <f t="shared" si="58"/>
        <v>0</v>
      </c>
      <c r="F75" s="101"/>
      <c r="G75" s="101"/>
      <c r="H75" s="101"/>
      <c r="I75" s="101"/>
      <c r="J75" s="101">
        <f t="shared" si="59"/>
        <v>0</v>
      </c>
      <c r="K75" s="98"/>
      <c r="L75" s="98"/>
      <c r="M75" s="98"/>
      <c r="N75" s="98"/>
      <c r="O75" s="101">
        <f t="shared" si="60"/>
        <v>0</v>
      </c>
      <c r="P75" s="101">
        <f t="shared" si="61"/>
        <v>0</v>
      </c>
      <c r="Q75" s="102"/>
      <c r="R75" s="102"/>
      <c r="S75" s="101">
        <f t="shared" si="62"/>
        <v>0</v>
      </c>
      <c r="T75" s="101"/>
      <c r="U75" s="101"/>
      <c r="V75" s="101">
        <f t="shared" si="63"/>
        <v>0</v>
      </c>
      <c r="W75" s="102"/>
      <c r="X75" s="102"/>
      <c r="Y75" s="101">
        <f t="shared" si="64"/>
        <v>0</v>
      </c>
      <c r="Z75" s="101">
        <f t="shared" si="65"/>
        <v>0</v>
      </c>
      <c r="AA75" s="103">
        <f t="shared" si="79"/>
        <v>0</v>
      </c>
      <c r="AB75" s="101">
        <f t="shared" si="66"/>
        <v>0</v>
      </c>
      <c r="AC75" s="102"/>
      <c r="AD75" s="103">
        <f t="shared" si="67"/>
        <v>0</v>
      </c>
      <c r="AE75" s="102"/>
      <c r="AF75" s="102"/>
      <c r="AG75" s="102"/>
      <c r="AH75" s="102"/>
      <c r="AI75" s="136">
        <f t="shared" si="68"/>
        <v>0</v>
      </c>
      <c r="AJ75" s="102"/>
      <c r="AK75" s="104">
        <f t="shared" si="69"/>
        <v>0</v>
      </c>
      <c r="AL75" s="105">
        <f t="shared" si="70"/>
        <v>0</v>
      </c>
      <c r="AM75" s="106"/>
      <c r="AN75" s="107">
        <f t="shared" si="71"/>
        <v>0</v>
      </c>
      <c r="AO75" s="108">
        <f t="shared" si="72"/>
        <v>0</v>
      </c>
      <c r="AP75" s="108">
        <f t="shared" si="73"/>
        <v>0</v>
      </c>
      <c r="AQ75" s="108">
        <f t="shared" si="74"/>
        <v>0</v>
      </c>
      <c r="AR75" s="108">
        <f t="shared" si="75"/>
        <v>0</v>
      </c>
      <c r="AS75" s="108">
        <f t="array" ref="AS75">_xlfn.IFS(S75=0,AL75,S75&lt;0,AL75/-S75,S75&gt;0,AL75/S75)</f>
        <v>0</v>
      </c>
      <c r="AT75" s="103">
        <f t="shared" si="76"/>
        <v>0</v>
      </c>
      <c r="AU75" s="103">
        <f t="shared" si="77"/>
        <v>0</v>
      </c>
      <c r="AV75" s="109"/>
      <c r="AW75" s="104">
        <f t="shared" si="78"/>
        <v>0</v>
      </c>
    </row>
    <row r="76" spans="1:49" hidden="1" outlineLevel="1">
      <c r="A76" s="98"/>
      <c r="B76" s="99"/>
      <c r="C76" s="99"/>
      <c r="D76" s="100"/>
      <c r="E76" s="101">
        <f t="shared" si="58"/>
        <v>0</v>
      </c>
      <c r="F76" s="101"/>
      <c r="G76" s="101"/>
      <c r="H76" s="101"/>
      <c r="I76" s="101"/>
      <c r="J76" s="101">
        <f t="shared" si="59"/>
        <v>0</v>
      </c>
      <c r="K76" s="98"/>
      <c r="L76" s="98"/>
      <c r="M76" s="98"/>
      <c r="N76" s="98"/>
      <c r="O76" s="101">
        <f t="shared" si="60"/>
        <v>0</v>
      </c>
      <c r="P76" s="101">
        <f t="shared" si="61"/>
        <v>0</v>
      </c>
      <c r="Q76" s="102"/>
      <c r="R76" s="102"/>
      <c r="S76" s="101">
        <f t="shared" si="62"/>
        <v>0</v>
      </c>
      <c r="T76" s="101"/>
      <c r="U76" s="101"/>
      <c r="V76" s="101">
        <f t="shared" si="63"/>
        <v>0</v>
      </c>
      <c r="W76" s="102"/>
      <c r="X76" s="102"/>
      <c r="Y76" s="101">
        <f t="shared" si="64"/>
        <v>0</v>
      </c>
      <c r="Z76" s="101">
        <f t="shared" si="65"/>
        <v>0</v>
      </c>
      <c r="AA76" s="103">
        <f t="shared" si="79"/>
        <v>0</v>
      </c>
      <c r="AB76" s="101">
        <f t="shared" si="66"/>
        <v>0</v>
      </c>
      <c r="AC76" s="102"/>
      <c r="AD76" s="103">
        <f t="shared" si="67"/>
        <v>0</v>
      </c>
      <c r="AE76" s="102"/>
      <c r="AF76" s="102"/>
      <c r="AG76" s="102"/>
      <c r="AH76" s="102"/>
      <c r="AI76" s="136">
        <f t="shared" si="68"/>
        <v>0</v>
      </c>
      <c r="AJ76" s="102"/>
      <c r="AK76" s="104">
        <f t="shared" si="69"/>
        <v>0</v>
      </c>
      <c r="AL76" s="105">
        <f t="shared" si="70"/>
        <v>0</v>
      </c>
      <c r="AM76" s="106"/>
      <c r="AN76" s="107">
        <f t="shared" si="71"/>
        <v>0</v>
      </c>
      <c r="AO76" s="108">
        <f t="shared" si="72"/>
        <v>0</v>
      </c>
      <c r="AP76" s="108">
        <f t="shared" si="73"/>
        <v>0</v>
      </c>
      <c r="AQ76" s="108">
        <f t="shared" si="74"/>
        <v>0</v>
      </c>
      <c r="AR76" s="108">
        <f t="shared" si="75"/>
        <v>0</v>
      </c>
      <c r="AS76" s="108">
        <f t="array" ref="AS76">_xlfn.IFS(S76=0,AL76,S76&lt;0,AL76/-S76,S76&gt;0,AL76/S76)</f>
        <v>0</v>
      </c>
      <c r="AT76" s="103">
        <f t="shared" si="76"/>
        <v>0</v>
      </c>
      <c r="AU76" s="103">
        <f t="shared" si="77"/>
        <v>0</v>
      </c>
      <c r="AV76" s="109"/>
      <c r="AW76" s="104">
        <f t="shared" si="78"/>
        <v>0</v>
      </c>
    </row>
    <row r="77" spans="1:49" hidden="1" outlineLevel="1">
      <c r="A77" s="98"/>
      <c r="B77" s="99"/>
      <c r="C77" s="99"/>
      <c r="D77" s="100"/>
      <c r="E77" s="101">
        <f t="shared" si="58"/>
        <v>0</v>
      </c>
      <c r="F77" s="101"/>
      <c r="G77" s="101"/>
      <c r="H77" s="101"/>
      <c r="I77" s="101"/>
      <c r="J77" s="101">
        <f t="shared" si="59"/>
        <v>0</v>
      </c>
      <c r="K77" s="98"/>
      <c r="L77" s="98"/>
      <c r="M77" s="98"/>
      <c r="N77" s="98"/>
      <c r="O77" s="101">
        <f t="shared" si="60"/>
        <v>0</v>
      </c>
      <c r="P77" s="101">
        <f t="shared" si="61"/>
        <v>0</v>
      </c>
      <c r="Q77" s="102"/>
      <c r="R77" s="102"/>
      <c r="S77" s="101">
        <f t="shared" si="62"/>
        <v>0</v>
      </c>
      <c r="T77" s="101"/>
      <c r="U77" s="101"/>
      <c r="V77" s="101">
        <f t="shared" si="63"/>
        <v>0</v>
      </c>
      <c r="W77" s="102"/>
      <c r="X77" s="102"/>
      <c r="Y77" s="101">
        <f t="shared" si="64"/>
        <v>0</v>
      </c>
      <c r="Z77" s="101">
        <f t="shared" si="65"/>
        <v>0</v>
      </c>
      <c r="AA77" s="103">
        <f t="shared" si="79"/>
        <v>0</v>
      </c>
      <c r="AB77" s="101">
        <f t="shared" si="66"/>
        <v>0</v>
      </c>
      <c r="AC77" s="102"/>
      <c r="AD77" s="103">
        <f t="shared" si="67"/>
        <v>0</v>
      </c>
      <c r="AE77" s="102"/>
      <c r="AF77" s="102"/>
      <c r="AG77" s="102"/>
      <c r="AH77" s="102"/>
      <c r="AI77" s="136">
        <f t="shared" si="68"/>
        <v>0</v>
      </c>
      <c r="AJ77" s="102"/>
      <c r="AK77" s="104">
        <f t="shared" si="69"/>
        <v>0</v>
      </c>
      <c r="AL77" s="105">
        <f t="shared" si="70"/>
        <v>0</v>
      </c>
      <c r="AM77" s="106"/>
      <c r="AN77" s="107">
        <f t="shared" si="71"/>
        <v>0</v>
      </c>
      <c r="AO77" s="108">
        <f t="shared" si="72"/>
        <v>0</v>
      </c>
      <c r="AP77" s="108">
        <f t="shared" si="73"/>
        <v>0</v>
      </c>
      <c r="AQ77" s="108">
        <f t="shared" si="74"/>
        <v>0</v>
      </c>
      <c r="AR77" s="108">
        <f t="shared" si="75"/>
        <v>0</v>
      </c>
      <c r="AS77" s="108">
        <f t="array" ref="AS77">_xlfn.IFS(S77=0,AL77,S77&lt;0,AL77/-S77,S77&gt;0,AL77/S77)</f>
        <v>0</v>
      </c>
      <c r="AT77" s="103">
        <f t="shared" si="76"/>
        <v>0</v>
      </c>
      <c r="AU77" s="103">
        <f t="shared" si="77"/>
        <v>0</v>
      </c>
      <c r="AV77" s="109"/>
      <c r="AW77" s="104">
        <f t="shared" si="78"/>
        <v>0</v>
      </c>
    </row>
    <row r="78" spans="1:49" hidden="1" outlineLevel="1">
      <c r="A78" s="98"/>
      <c r="B78" s="99"/>
      <c r="C78" s="99"/>
      <c r="D78" s="100"/>
      <c r="E78" s="101">
        <f t="shared" si="58"/>
        <v>0</v>
      </c>
      <c r="F78" s="101"/>
      <c r="G78" s="101"/>
      <c r="H78" s="101"/>
      <c r="I78" s="101"/>
      <c r="J78" s="101">
        <f t="shared" si="59"/>
        <v>0</v>
      </c>
      <c r="K78" s="98"/>
      <c r="L78" s="98"/>
      <c r="M78" s="98"/>
      <c r="N78" s="98"/>
      <c r="O78" s="101">
        <f t="shared" si="60"/>
        <v>0</v>
      </c>
      <c r="P78" s="101">
        <f t="shared" si="61"/>
        <v>0</v>
      </c>
      <c r="Q78" s="102"/>
      <c r="R78" s="102"/>
      <c r="S78" s="101">
        <f t="shared" si="62"/>
        <v>0</v>
      </c>
      <c r="T78" s="101"/>
      <c r="U78" s="101"/>
      <c r="V78" s="101">
        <f t="shared" si="63"/>
        <v>0</v>
      </c>
      <c r="W78" s="102"/>
      <c r="X78" s="102"/>
      <c r="Y78" s="101">
        <f t="shared" si="64"/>
        <v>0</v>
      </c>
      <c r="Z78" s="101">
        <f t="shared" si="65"/>
        <v>0</v>
      </c>
      <c r="AA78" s="103">
        <f t="shared" si="79"/>
        <v>0</v>
      </c>
      <c r="AB78" s="101">
        <f t="shared" si="66"/>
        <v>0</v>
      </c>
      <c r="AC78" s="102"/>
      <c r="AD78" s="103">
        <f t="shared" si="67"/>
        <v>0</v>
      </c>
      <c r="AE78" s="102"/>
      <c r="AF78" s="102"/>
      <c r="AG78" s="102"/>
      <c r="AH78" s="102"/>
      <c r="AI78" s="136">
        <f t="shared" si="68"/>
        <v>0</v>
      </c>
      <c r="AJ78" s="102"/>
      <c r="AK78" s="104">
        <f t="shared" si="69"/>
        <v>0</v>
      </c>
      <c r="AL78" s="105">
        <f t="shared" si="70"/>
        <v>0</v>
      </c>
      <c r="AM78" s="106"/>
      <c r="AN78" s="107">
        <f t="shared" si="71"/>
        <v>0</v>
      </c>
      <c r="AO78" s="108">
        <f t="shared" si="72"/>
        <v>0</v>
      </c>
      <c r="AP78" s="108">
        <f t="shared" si="73"/>
        <v>0</v>
      </c>
      <c r="AQ78" s="108">
        <f t="shared" si="74"/>
        <v>0</v>
      </c>
      <c r="AR78" s="108">
        <f t="shared" si="75"/>
        <v>0</v>
      </c>
      <c r="AS78" s="108">
        <f t="array" ref="AS78">_xlfn.IFS(S78=0,AL78,S78&lt;0,AL78/-S78,S78&gt;0,AL78/S78)</f>
        <v>0</v>
      </c>
      <c r="AT78" s="103">
        <f t="shared" si="76"/>
        <v>0</v>
      </c>
      <c r="AU78" s="103">
        <f t="shared" si="77"/>
        <v>0</v>
      </c>
      <c r="AV78" s="109"/>
      <c r="AW78" s="104">
        <f t="shared" si="78"/>
        <v>0</v>
      </c>
    </row>
    <row r="79" spans="1:49" hidden="1" outlineLevel="1">
      <c r="A79" s="98"/>
      <c r="B79" s="99"/>
      <c r="C79" s="99"/>
      <c r="D79" s="100"/>
      <c r="E79" s="101">
        <f t="shared" ref="E79:E98" si="80">SUM(F79:H79)</f>
        <v>0</v>
      </c>
      <c r="F79" s="101"/>
      <c r="G79" s="101"/>
      <c r="H79" s="101"/>
      <c r="I79" s="101"/>
      <c r="J79" s="101">
        <f t="shared" si="59"/>
        <v>0</v>
      </c>
      <c r="K79" s="98"/>
      <c r="L79" s="98"/>
      <c r="M79" s="98"/>
      <c r="N79" s="98"/>
      <c r="O79" s="101">
        <f t="shared" si="60"/>
        <v>0</v>
      </c>
      <c r="P79" s="101">
        <f t="shared" si="61"/>
        <v>0</v>
      </c>
      <c r="Q79" s="102"/>
      <c r="R79" s="102"/>
      <c r="S79" s="101">
        <f t="shared" si="62"/>
        <v>0</v>
      </c>
      <c r="T79" s="101"/>
      <c r="U79" s="101"/>
      <c r="V79" s="101">
        <f t="shared" si="63"/>
        <v>0</v>
      </c>
      <c r="W79" s="102"/>
      <c r="X79" s="102"/>
      <c r="Y79" s="101">
        <f t="shared" si="64"/>
        <v>0</v>
      </c>
      <c r="Z79" s="101">
        <f t="shared" si="65"/>
        <v>0</v>
      </c>
      <c r="AA79" s="103">
        <f t="shared" si="79"/>
        <v>0</v>
      </c>
      <c r="AB79" s="101">
        <f t="shared" si="66"/>
        <v>0</v>
      </c>
      <c r="AC79" s="102"/>
      <c r="AD79" s="103">
        <f t="shared" si="67"/>
        <v>0</v>
      </c>
      <c r="AE79" s="102"/>
      <c r="AF79" s="102"/>
      <c r="AG79" s="102"/>
      <c r="AH79" s="102"/>
      <c r="AI79" s="136">
        <f t="shared" si="68"/>
        <v>0</v>
      </c>
      <c r="AJ79" s="102"/>
      <c r="AK79" s="104">
        <f t="shared" si="69"/>
        <v>0</v>
      </c>
      <c r="AL79" s="105">
        <f t="shared" si="70"/>
        <v>0</v>
      </c>
      <c r="AM79" s="106"/>
      <c r="AN79" s="107">
        <f t="shared" si="71"/>
        <v>0</v>
      </c>
      <c r="AO79" s="108">
        <f t="shared" si="72"/>
        <v>0</v>
      </c>
      <c r="AP79" s="108">
        <f t="shared" si="73"/>
        <v>0</v>
      </c>
      <c r="AQ79" s="108">
        <f t="shared" si="74"/>
        <v>0</v>
      </c>
      <c r="AR79" s="108">
        <f t="shared" si="75"/>
        <v>0</v>
      </c>
      <c r="AS79" s="108">
        <f t="array" ref="AS79">_xlfn.IFS(S79=0,AL79,S79&lt;0,AL79/-S79,S79&gt;0,AL79/S79)</f>
        <v>0</v>
      </c>
      <c r="AT79" s="103">
        <f t="shared" si="76"/>
        <v>0</v>
      </c>
      <c r="AU79" s="103">
        <f t="shared" si="77"/>
        <v>0</v>
      </c>
      <c r="AV79" s="109"/>
      <c r="AW79" s="104">
        <f t="shared" si="78"/>
        <v>0</v>
      </c>
    </row>
    <row r="80" spans="1:49" hidden="1" outlineLevel="1">
      <c r="A80" s="98"/>
      <c r="B80" s="99"/>
      <c r="C80" s="99"/>
      <c r="D80" s="100"/>
      <c r="E80" s="101">
        <f t="shared" si="80"/>
        <v>0</v>
      </c>
      <c r="F80" s="101"/>
      <c r="G80" s="101"/>
      <c r="H80" s="101"/>
      <c r="I80" s="101"/>
      <c r="J80" s="101">
        <f t="shared" si="59"/>
        <v>0</v>
      </c>
      <c r="K80" s="98"/>
      <c r="L80" s="98"/>
      <c r="M80" s="98"/>
      <c r="N80" s="98"/>
      <c r="O80" s="101">
        <f t="shared" si="60"/>
        <v>0</v>
      </c>
      <c r="P80" s="101">
        <f t="shared" si="61"/>
        <v>0</v>
      </c>
      <c r="Q80" s="102"/>
      <c r="R80" s="102"/>
      <c r="S80" s="101">
        <f t="shared" si="62"/>
        <v>0</v>
      </c>
      <c r="T80" s="101"/>
      <c r="U80" s="101"/>
      <c r="V80" s="101">
        <f t="shared" si="63"/>
        <v>0</v>
      </c>
      <c r="W80" s="102"/>
      <c r="X80" s="102"/>
      <c r="Y80" s="101">
        <f t="shared" si="64"/>
        <v>0</v>
      </c>
      <c r="Z80" s="101">
        <f t="shared" si="65"/>
        <v>0</v>
      </c>
      <c r="AA80" s="103">
        <f t="shared" si="79"/>
        <v>0</v>
      </c>
      <c r="AB80" s="101">
        <f t="shared" si="66"/>
        <v>0</v>
      </c>
      <c r="AC80" s="102"/>
      <c r="AD80" s="103">
        <f t="shared" si="67"/>
        <v>0</v>
      </c>
      <c r="AE80" s="102"/>
      <c r="AF80" s="102"/>
      <c r="AG80" s="102"/>
      <c r="AH80" s="102"/>
      <c r="AI80" s="136">
        <f t="shared" si="68"/>
        <v>0</v>
      </c>
      <c r="AJ80" s="102"/>
      <c r="AK80" s="104">
        <f t="shared" si="69"/>
        <v>0</v>
      </c>
      <c r="AL80" s="105">
        <f t="shared" si="70"/>
        <v>0</v>
      </c>
      <c r="AM80" s="106"/>
      <c r="AN80" s="107">
        <f t="shared" si="71"/>
        <v>0</v>
      </c>
      <c r="AO80" s="108">
        <f t="shared" si="72"/>
        <v>0</v>
      </c>
      <c r="AP80" s="108">
        <f t="shared" si="73"/>
        <v>0</v>
      </c>
      <c r="AQ80" s="108">
        <f t="shared" si="74"/>
        <v>0</v>
      </c>
      <c r="AR80" s="108">
        <f t="shared" si="75"/>
        <v>0</v>
      </c>
      <c r="AS80" s="108">
        <f t="array" ref="AS80">_xlfn.IFS(S80=0,AL80,S80&lt;0,AL80/-S80,S80&gt;0,AL80/S80)</f>
        <v>0</v>
      </c>
      <c r="AT80" s="103">
        <f t="shared" si="76"/>
        <v>0</v>
      </c>
      <c r="AU80" s="103">
        <f t="shared" si="77"/>
        <v>0</v>
      </c>
      <c r="AV80" s="109"/>
      <c r="AW80" s="104">
        <f t="shared" si="78"/>
        <v>0</v>
      </c>
    </row>
    <row r="81" spans="1:49" hidden="1" outlineLevel="1">
      <c r="A81" s="98"/>
      <c r="B81" s="99"/>
      <c r="C81" s="99"/>
      <c r="D81" s="100"/>
      <c r="E81" s="101">
        <f t="shared" si="80"/>
        <v>0</v>
      </c>
      <c r="F81" s="101"/>
      <c r="G81" s="101"/>
      <c r="H81" s="101"/>
      <c r="I81" s="101"/>
      <c r="J81" s="101">
        <f t="shared" si="59"/>
        <v>0</v>
      </c>
      <c r="K81" s="98"/>
      <c r="L81" s="98"/>
      <c r="M81" s="98"/>
      <c r="N81" s="98"/>
      <c r="O81" s="101">
        <f t="shared" si="60"/>
        <v>0</v>
      </c>
      <c r="P81" s="101">
        <f t="shared" si="61"/>
        <v>0</v>
      </c>
      <c r="Q81" s="102"/>
      <c r="R81" s="102"/>
      <c r="S81" s="101">
        <f t="shared" si="62"/>
        <v>0</v>
      </c>
      <c r="T81" s="101"/>
      <c r="U81" s="101"/>
      <c r="V81" s="101">
        <f t="shared" si="63"/>
        <v>0</v>
      </c>
      <c r="W81" s="102"/>
      <c r="X81" s="102"/>
      <c r="Y81" s="101">
        <f t="shared" si="64"/>
        <v>0</v>
      </c>
      <c r="Z81" s="101">
        <f t="shared" si="65"/>
        <v>0</v>
      </c>
      <c r="AA81" s="103">
        <f t="shared" si="79"/>
        <v>0</v>
      </c>
      <c r="AB81" s="101">
        <f t="shared" si="66"/>
        <v>0</v>
      </c>
      <c r="AC81" s="102"/>
      <c r="AD81" s="103">
        <f t="shared" si="67"/>
        <v>0</v>
      </c>
      <c r="AE81" s="102"/>
      <c r="AF81" s="102"/>
      <c r="AG81" s="102"/>
      <c r="AH81" s="102"/>
      <c r="AI81" s="136">
        <f t="shared" si="68"/>
        <v>0</v>
      </c>
      <c r="AJ81" s="102"/>
      <c r="AK81" s="104">
        <f t="shared" si="69"/>
        <v>0</v>
      </c>
      <c r="AL81" s="105">
        <f t="shared" si="70"/>
        <v>0</v>
      </c>
      <c r="AM81" s="106"/>
      <c r="AN81" s="107">
        <f t="shared" si="71"/>
        <v>0</v>
      </c>
      <c r="AO81" s="108">
        <f t="shared" si="72"/>
        <v>0</v>
      </c>
      <c r="AP81" s="108">
        <f t="shared" si="73"/>
        <v>0</v>
      </c>
      <c r="AQ81" s="108">
        <f t="shared" si="74"/>
        <v>0</v>
      </c>
      <c r="AR81" s="108">
        <f t="shared" si="75"/>
        <v>0</v>
      </c>
      <c r="AS81" s="108">
        <f t="array" ref="AS81">_xlfn.IFS(S81=0,AL81,S81&lt;0,AL81/-S81,S81&gt;0,AL81/S81)</f>
        <v>0</v>
      </c>
      <c r="AT81" s="103">
        <f t="shared" si="76"/>
        <v>0</v>
      </c>
      <c r="AU81" s="103">
        <f t="shared" si="77"/>
        <v>0</v>
      </c>
      <c r="AV81" s="109"/>
      <c r="AW81" s="104">
        <f t="shared" si="78"/>
        <v>0</v>
      </c>
    </row>
    <row r="82" spans="1:49" hidden="1" outlineLevel="1">
      <c r="A82" s="98"/>
      <c r="B82" s="99"/>
      <c r="C82" s="99"/>
      <c r="D82" s="100"/>
      <c r="E82" s="101">
        <f t="shared" si="80"/>
        <v>0</v>
      </c>
      <c r="F82" s="101"/>
      <c r="G82" s="101"/>
      <c r="H82" s="101"/>
      <c r="I82" s="101"/>
      <c r="J82" s="101">
        <f t="shared" si="59"/>
        <v>0</v>
      </c>
      <c r="K82" s="98"/>
      <c r="L82" s="98"/>
      <c r="M82" s="98"/>
      <c r="N82" s="98"/>
      <c r="O82" s="101">
        <f t="shared" si="60"/>
        <v>0</v>
      </c>
      <c r="P82" s="101">
        <f t="shared" si="61"/>
        <v>0</v>
      </c>
      <c r="Q82" s="102"/>
      <c r="R82" s="102"/>
      <c r="S82" s="101">
        <f t="shared" si="62"/>
        <v>0</v>
      </c>
      <c r="T82" s="101"/>
      <c r="U82" s="101"/>
      <c r="V82" s="101">
        <f t="shared" si="63"/>
        <v>0</v>
      </c>
      <c r="W82" s="102"/>
      <c r="X82" s="102"/>
      <c r="Y82" s="101">
        <f t="shared" si="64"/>
        <v>0</v>
      </c>
      <c r="Z82" s="101">
        <f t="shared" si="65"/>
        <v>0</v>
      </c>
      <c r="AA82" s="103">
        <f t="shared" si="79"/>
        <v>0</v>
      </c>
      <c r="AB82" s="101">
        <f t="shared" si="66"/>
        <v>0</v>
      </c>
      <c r="AC82" s="102"/>
      <c r="AD82" s="103">
        <f t="shared" si="67"/>
        <v>0</v>
      </c>
      <c r="AE82" s="102"/>
      <c r="AF82" s="102"/>
      <c r="AG82" s="102"/>
      <c r="AH82" s="102"/>
      <c r="AI82" s="136">
        <f t="shared" si="68"/>
        <v>0</v>
      </c>
      <c r="AJ82" s="102"/>
      <c r="AK82" s="104">
        <f t="shared" si="69"/>
        <v>0</v>
      </c>
      <c r="AL82" s="105">
        <f t="shared" si="70"/>
        <v>0</v>
      </c>
      <c r="AM82" s="106"/>
      <c r="AN82" s="107">
        <f t="shared" si="71"/>
        <v>0</v>
      </c>
      <c r="AO82" s="108">
        <f t="shared" si="72"/>
        <v>0</v>
      </c>
      <c r="AP82" s="108">
        <f t="shared" si="73"/>
        <v>0</v>
      </c>
      <c r="AQ82" s="108">
        <f t="shared" si="74"/>
        <v>0</v>
      </c>
      <c r="AR82" s="108">
        <f t="shared" si="75"/>
        <v>0</v>
      </c>
      <c r="AS82" s="108">
        <f t="array" ref="AS82">_xlfn.IFS(S82=0,AL82,S82&lt;0,AL82/-S82,S82&gt;0,AL82/S82)</f>
        <v>0</v>
      </c>
      <c r="AT82" s="103">
        <f t="shared" si="76"/>
        <v>0</v>
      </c>
      <c r="AU82" s="103">
        <f t="shared" si="77"/>
        <v>0</v>
      </c>
      <c r="AV82" s="109"/>
      <c r="AW82" s="104">
        <f t="shared" si="78"/>
        <v>0</v>
      </c>
    </row>
    <row r="83" spans="1:49" hidden="1" outlineLevel="1">
      <c r="A83" s="98"/>
      <c r="B83" s="99"/>
      <c r="C83" s="99"/>
      <c r="D83" s="100"/>
      <c r="E83" s="101">
        <f t="shared" si="80"/>
        <v>0</v>
      </c>
      <c r="F83" s="101"/>
      <c r="G83" s="101"/>
      <c r="H83" s="101"/>
      <c r="I83" s="101"/>
      <c r="J83" s="101">
        <f t="shared" si="59"/>
        <v>0</v>
      </c>
      <c r="K83" s="98"/>
      <c r="L83" s="98"/>
      <c r="M83" s="98"/>
      <c r="N83" s="98"/>
      <c r="O83" s="101">
        <f t="shared" si="60"/>
        <v>0</v>
      </c>
      <c r="P83" s="101">
        <f t="shared" si="61"/>
        <v>0</v>
      </c>
      <c r="Q83" s="102"/>
      <c r="R83" s="102"/>
      <c r="S83" s="101">
        <f t="shared" si="62"/>
        <v>0</v>
      </c>
      <c r="T83" s="101"/>
      <c r="U83" s="101"/>
      <c r="V83" s="101">
        <f t="shared" si="63"/>
        <v>0</v>
      </c>
      <c r="W83" s="102"/>
      <c r="X83" s="102"/>
      <c r="Y83" s="101">
        <f t="shared" si="64"/>
        <v>0</v>
      </c>
      <c r="Z83" s="101">
        <f t="shared" si="65"/>
        <v>0</v>
      </c>
      <c r="AA83" s="103">
        <f t="shared" si="79"/>
        <v>0</v>
      </c>
      <c r="AB83" s="101">
        <f t="shared" si="66"/>
        <v>0</v>
      </c>
      <c r="AC83" s="102"/>
      <c r="AD83" s="103">
        <f t="shared" si="67"/>
        <v>0</v>
      </c>
      <c r="AE83" s="102"/>
      <c r="AF83" s="102"/>
      <c r="AG83" s="102"/>
      <c r="AH83" s="102"/>
      <c r="AI83" s="136">
        <f t="shared" si="68"/>
        <v>0</v>
      </c>
      <c r="AJ83" s="102"/>
      <c r="AK83" s="104">
        <f t="shared" si="69"/>
        <v>0</v>
      </c>
      <c r="AL83" s="105">
        <f t="shared" si="70"/>
        <v>0</v>
      </c>
      <c r="AM83" s="106"/>
      <c r="AN83" s="107">
        <f t="shared" si="71"/>
        <v>0</v>
      </c>
      <c r="AO83" s="108">
        <f t="shared" si="72"/>
        <v>0</v>
      </c>
      <c r="AP83" s="108">
        <f t="shared" si="73"/>
        <v>0</v>
      </c>
      <c r="AQ83" s="108">
        <f t="shared" si="74"/>
        <v>0</v>
      </c>
      <c r="AR83" s="108">
        <f t="shared" si="75"/>
        <v>0</v>
      </c>
      <c r="AS83" s="108">
        <f t="array" ref="AS83">_xlfn.IFS(S83=0,AL83,S83&lt;0,AL83/-S83,S83&gt;0,AL83/S83)</f>
        <v>0</v>
      </c>
      <c r="AT83" s="103">
        <f t="shared" si="76"/>
        <v>0</v>
      </c>
      <c r="AU83" s="103">
        <f t="shared" si="77"/>
        <v>0</v>
      </c>
      <c r="AV83" s="109"/>
      <c r="AW83" s="104">
        <f t="shared" si="78"/>
        <v>0</v>
      </c>
    </row>
    <row r="84" spans="1:49" hidden="1" outlineLevel="1">
      <c r="A84" s="98"/>
      <c r="B84" s="99"/>
      <c r="C84" s="99"/>
      <c r="D84" s="100"/>
      <c r="E84" s="101">
        <f t="shared" si="80"/>
        <v>0</v>
      </c>
      <c r="F84" s="101"/>
      <c r="G84" s="101"/>
      <c r="H84" s="101"/>
      <c r="I84" s="101"/>
      <c r="J84" s="101">
        <f t="shared" si="59"/>
        <v>0</v>
      </c>
      <c r="K84" s="98"/>
      <c r="L84" s="98"/>
      <c r="M84" s="98"/>
      <c r="N84" s="98"/>
      <c r="O84" s="101">
        <f t="shared" si="60"/>
        <v>0</v>
      </c>
      <c r="P84" s="101">
        <f t="shared" si="61"/>
        <v>0</v>
      </c>
      <c r="Q84" s="102"/>
      <c r="R84" s="102"/>
      <c r="S84" s="101">
        <f t="shared" si="62"/>
        <v>0</v>
      </c>
      <c r="T84" s="101"/>
      <c r="U84" s="101"/>
      <c r="V84" s="101">
        <f t="shared" si="63"/>
        <v>0</v>
      </c>
      <c r="W84" s="102"/>
      <c r="X84" s="102"/>
      <c r="Y84" s="101">
        <f t="shared" si="64"/>
        <v>0</v>
      </c>
      <c r="Z84" s="101">
        <f t="shared" si="65"/>
        <v>0</v>
      </c>
      <c r="AA84" s="103">
        <f t="shared" si="79"/>
        <v>0</v>
      </c>
      <c r="AB84" s="101">
        <f t="shared" si="66"/>
        <v>0</v>
      </c>
      <c r="AC84" s="102"/>
      <c r="AD84" s="103">
        <f t="shared" si="67"/>
        <v>0</v>
      </c>
      <c r="AE84" s="102"/>
      <c r="AF84" s="102"/>
      <c r="AG84" s="102"/>
      <c r="AH84" s="102"/>
      <c r="AI84" s="136">
        <f t="shared" si="68"/>
        <v>0</v>
      </c>
      <c r="AJ84" s="102"/>
      <c r="AK84" s="104">
        <f t="shared" si="69"/>
        <v>0</v>
      </c>
      <c r="AL84" s="105">
        <f t="shared" si="70"/>
        <v>0</v>
      </c>
      <c r="AM84" s="106"/>
      <c r="AN84" s="107">
        <f t="shared" si="71"/>
        <v>0</v>
      </c>
      <c r="AO84" s="108">
        <f t="shared" si="72"/>
        <v>0</v>
      </c>
      <c r="AP84" s="108">
        <f t="shared" si="73"/>
        <v>0</v>
      </c>
      <c r="AQ84" s="108">
        <f t="shared" si="74"/>
        <v>0</v>
      </c>
      <c r="AR84" s="108">
        <f t="shared" si="75"/>
        <v>0</v>
      </c>
      <c r="AS84" s="108">
        <f t="array" ref="AS84">_xlfn.IFS(S84=0,AL84,S84&lt;0,AL84/-S84,S84&gt;0,AL84/S84)</f>
        <v>0</v>
      </c>
      <c r="AT84" s="103">
        <f t="shared" si="76"/>
        <v>0</v>
      </c>
      <c r="AU84" s="103">
        <f t="shared" si="77"/>
        <v>0</v>
      </c>
      <c r="AV84" s="109"/>
      <c r="AW84" s="104">
        <f t="shared" si="78"/>
        <v>0</v>
      </c>
    </row>
    <row r="85" spans="1:49" hidden="1" outlineLevel="1">
      <c r="A85" s="98"/>
      <c r="B85" s="99"/>
      <c r="C85" s="99"/>
      <c r="D85" s="100"/>
      <c r="E85" s="101">
        <f t="shared" si="80"/>
        <v>0</v>
      </c>
      <c r="F85" s="101"/>
      <c r="G85" s="101"/>
      <c r="H85" s="101"/>
      <c r="I85" s="101"/>
      <c r="J85" s="101">
        <f t="shared" si="59"/>
        <v>0</v>
      </c>
      <c r="K85" s="98"/>
      <c r="L85" s="98"/>
      <c r="M85" s="98"/>
      <c r="N85" s="98"/>
      <c r="O85" s="101">
        <f t="shared" si="60"/>
        <v>0</v>
      </c>
      <c r="P85" s="101">
        <f t="shared" si="61"/>
        <v>0</v>
      </c>
      <c r="Q85" s="102"/>
      <c r="R85" s="102"/>
      <c r="S85" s="101">
        <f t="shared" si="62"/>
        <v>0</v>
      </c>
      <c r="T85" s="101"/>
      <c r="U85" s="101"/>
      <c r="V85" s="101">
        <f t="shared" si="63"/>
        <v>0</v>
      </c>
      <c r="W85" s="102"/>
      <c r="X85" s="102"/>
      <c r="Y85" s="101">
        <f t="shared" si="64"/>
        <v>0</v>
      </c>
      <c r="Z85" s="101">
        <f t="shared" si="65"/>
        <v>0</v>
      </c>
      <c r="AA85" s="103">
        <f t="shared" si="79"/>
        <v>0</v>
      </c>
      <c r="AB85" s="101">
        <f t="shared" si="66"/>
        <v>0</v>
      </c>
      <c r="AC85" s="102"/>
      <c r="AD85" s="103">
        <f t="shared" si="67"/>
        <v>0</v>
      </c>
      <c r="AE85" s="102"/>
      <c r="AF85" s="102"/>
      <c r="AG85" s="102"/>
      <c r="AH85" s="102"/>
      <c r="AI85" s="136">
        <f t="shared" si="68"/>
        <v>0</v>
      </c>
      <c r="AJ85" s="102"/>
      <c r="AK85" s="104">
        <f t="shared" si="69"/>
        <v>0</v>
      </c>
      <c r="AL85" s="105">
        <f t="shared" si="70"/>
        <v>0</v>
      </c>
      <c r="AM85" s="106"/>
      <c r="AN85" s="107">
        <f t="shared" si="71"/>
        <v>0</v>
      </c>
      <c r="AO85" s="108">
        <f t="shared" si="72"/>
        <v>0</v>
      </c>
      <c r="AP85" s="108">
        <f t="shared" si="73"/>
        <v>0</v>
      </c>
      <c r="AQ85" s="108">
        <f t="shared" si="74"/>
        <v>0</v>
      </c>
      <c r="AR85" s="108">
        <f t="shared" si="75"/>
        <v>0</v>
      </c>
      <c r="AS85" s="108">
        <f t="array" ref="AS85">_xlfn.IFS(S85=0,AL85,S85&lt;0,AL85/-S85,S85&gt;0,AL85/S85)</f>
        <v>0</v>
      </c>
      <c r="AT85" s="103">
        <f t="shared" si="76"/>
        <v>0</v>
      </c>
      <c r="AU85" s="103">
        <f t="shared" si="77"/>
        <v>0</v>
      </c>
      <c r="AV85" s="109"/>
      <c r="AW85" s="104">
        <f t="shared" si="78"/>
        <v>0</v>
      </c>
    </row>
    <row r="86" spans="1:49" hidden="1" outlineLevel="1">
      <c r="A86" s="98"/>
      <c r="B86" s="99"/>
      <c r="C86" s="99"/>
      <c r="D86" s="100"/>
      <c r="E86" s="101">
        <f t="shared" si="80"/>
        <v>0</v>
      </c>
      <c r="F86" s="101"/>
      <c r="G86" s="101"/>
      <c r="H86" s="101"/>
      <c r="I86" s="101"/>
      <c r="J86" s="101">
        <f t="shared" si="59"/>
        <v>0</v>
      </c>
      <c r="K86" s="98"/>
      <c r="L86" s="98"/>
      <c r="M86" s="98"/>
      <c r="N86" s="98"/>
      <c r="O86" s="101">
        <f t="shared" si="60"/>
        <v>0</v>
      </c>
      <c r="P86" s="101">
        <f t="shared" si="61"/>
        <v>0</v>
      </c>
      <c r="Q86" s="102"/>
      <c r="R86" s="102"/>
      <c r="S86" s="101">
        <f t="shared" si="62"/>
        <v>0</v>
      </c>
      <c r="T86" s="101"/>
      <c r="U86" s="101"/>
      <c r="V86" s="101">
        <f t="shared" si="63"/>
        <v>0</v>
      </c>
      <c r="W86" s="102"/>
      <c r="X86" s="102"/>
      <c r="Y86" s="101">
        <f t="shared" si="64"/>
        <v>0</v>
      </c>
      <c r="Z86" s="101">
        <f t="shared" si="65"/>
        <v>0</v>
      </c>
      <c r="AA86" s="103">
        <f t="shared" si="79"/>
        <v>0</v>
      </c>
      <c r="AB86" s="101">
        <f t="shared" si="66"/>
        <v>0</v>
      </c>
      <c r="AC86" s="102"/>
      <c r="AD86" s="103">
        <f t="shared" si="67"/>
        <v>0</v>
      </c>
      <c r="AE86" s="102"/>
      <c r="AF86" s="102"/>
      <c r="AG86" s="102"/>
      <c r="AH86" s="102"/>
      <c r="AI86" s="136">
        <f t="shared" si="68"/>
        <v>0</v>
      </c>
      <c r="AJ86" s="102"/>
      <c r="AK86" s="104">
        <f t="shared" si="69"/>
        <v>0</v>
      </c>
      <c r="AL86" s="105">
        <f t="shared" si="70"/>
        <v>0</v>
      </c>
      <c r="AM86" s="106"/>
      <c r="AN86" s="107">
        <f t="shared" si="71"/>
        <v>0</v>
      </c>
      <c r="AO86" s="108">
        <f t="shared" si="72"/>
        <v>0</v>
      </c>
      <c r="AP86" s="108">
        <f t="shared" si="73"/>
        <v>0</v>
      </c>
      <c r="AQ86" s="108">
        <f t="shared" si="74"/>
        <v>0</v>
      </c>
      <c r="AR86" s="108">
        <f t="shared" si="75"/>
        <v>0</v>
      </c>
      <c r="AS86" s="108">
        <f t="array" ref="AS86">_xlfn.IFS(S86=0,AL86,S86&lt;0,AL86/-S86,S86&gt;0,AL86/S86)</f>
        <v>0</v>
      </c>
      <c r="AT86" s="103">
        <f t="shared" si="76"/>
        <v>0</v>
      </c>
      <c r="AU86" s="103">
        <f t="shared" si="77"/>
        <v>0</v>
      </c>
      <c r="AV86" s="109"/>
      <c r="AW86" s="104">
        <f t="shared" si="78"/>
        <v>0</v>
      </c>
    </row>
    <row r="87" spans="1:49" hidden="1" outlineLevel="1">
      <c r="A87" s="98"/>
      <c r="B87" s="99"/>
      <c r="C87" s="99"/>
      <c r="D87" s="100"/>
      <c r="E87" s="101">
        <f t="shared" si="80"/>
        <v>0</v>
      </c>
      <c r="F87" s="101"/>
      <c r="G87" s="101"/>
      <c r="H87" s="101"/>
      <c r="I87" s="101"/>
      <c r="J87" s="101">
        <f t="shared" si="59"/>
        <v>0</v>
      </c>
      <c r="K87" s="98"/>
      <c r="L87" s="98"/>
      <c r="M87" s="98"/>
      <c r="N87" s="98"/>
      <c r="O87" s="101">
        <f t="shared" si="60"/>
        <v>0</v>
      </c>
      <c r="P87" s="101">
        <f t="shared" si="61"/>
        <v>0</v>
      </c>
      <c r="Q87" s="102"/>
      <c r="R87" s="102"/>
      <c r="S87" s="101">
        <f t="shared" si="62"/>
        <v>0</v>
      </c>
      <c r="T87" s="101"/>
      <c r="U87" s="101"/>
      <c r="V87" s="101">
        <f t="shared" si="63"/>
        <v>0</v>
      </c>
      <c r="W87" s="102"/>
      <c r="X87" s="102"/>
      <c r="Y87" s="101">
        <f t="shared" si="64"/>
        <v>0</v>
      </c>
      <c r="Z87" s="101">
        <f t="shared" si="65"/>
        <v>0</v>
      </c>
      <c r="AA87" s="103">
        <f t="shared" si="79"/>
        <v>0</v>
      </c>
      <c r="AB87" s="101">
        <f t="shared" si="66"/>
        <v>0</v>
      </c>
      <c r="AC87" s="102"/>
      <c r="AD87" s="103">
        <f t="shared" si="67"/>
        <v>0</v>
      </c>
      <c r="AE87" s="102"/>
      <c r="AF87" s="102"/>
      <c r="AG87" s="102"/>
      <c r="AH87" s="102"/>
      <c r="AI87" s="136">
        <f t="shared" si="68"/>
        <v>0</v>
      </c>
      <c r="AJ87" s="102"/>
      <c r="AK87" s="104">
        <f t="shared" si="69"/>
        <v>0</v>
      </c>
      <c r="AL87" s="105">
        <f t="shared" si="70"/>
        <v>0</v>
      </c>
      <c r="AM87" s="106"/>
      <c r="AN87" s="107">
        <f t="shared" si="71"/>
        <v>0</v>
      </c>
      <c r="AO87" s="108">
        <f t="shared" si="72"/>
        <v>0</v>
      </c>
      <c r="AP87" s="108">
        <f t="shared" si="73"/>
        <v>0</v>
      </c>
      <c r="AQ87" s="108">
        <f t="shared" si="74"/>
        <v>0</v>
      </c>
      <c r="AR87" s="108">
        <f t="shared" si="75"/>
        <v>0</v>
      </c>
      <c r="AS87" s="108">
        <f t="array" ref="AS87">_xlfn.IFS(S87=0,AL87,S87&lt;0,AL87/-S87,S87&gt;0,AL87/S87)</f>
        <v>0</v>
      </c>
      <c r="AT87" s="103">
        <f t="shared" si="76"/>
        <v>0</v>
      </c>
      <c r="AU87" s="103">
        <f t="shared" si="77"/>
        <v>0</v>
      </c>
      <c r="AV87" s="109"/>
      <c r="AW87" s="104">
        <f t="shared" si="78"/>
        <v>0</v>
      </c>
    </row>
    <row r="88" spans="1:49" hidden="1" outlineLevel="1">
      <c r="A88" s="98"/>
      <c r="B88" s="99"/>
      <c r="C88" s="99"/>
      <c r="D88" s="100"/>
      <c r="E88" s="101">
        <f t="shared" si="80"/>
        <v>0</v>
      </c>
      <c r="F88" s="101"/>
      <c r="G88" s="101"/>
      <c r="H88" s="101"/>
      <c r="I88" s="101"/>
      <c r="J88" s="101">
        <f t="shared" si="59"/>
        <v>0</v>
      </c>
      <c r="K88" s="98"/>
      <c r="L88" s="98"/>
      <c r="M88" s="98"/>
      <c r="N88" s="98"/>
      <c r="O88" s="101">
        <f t="shared" si="60"/>
        <v>0</v>
      </c>
      <c r="P88" s="101">
        <f t="shared" si="61"/>
        <v>0</v>
      </c>
      <c r="Q88" s="102"/>
      <c r="R88" s="102"/>
      <c r="S88" s="101">
        <f t="shared" si="62"/>
        <v>0</v>
      </c>
      <c r="T88" s="101"/>
      <c r="U88" s="101"/>
      <c r="V88" s="101">
        <f t="shared" si="63"/>
        <v>0</v>
      </c>
      <c r="W88" s="102"/>
      <c r="X88" s="102"/>
      <c r="Y88" s="101">
        <f t="shared" si="64"/>
        <v>0</v>
      </c>
      <c r="Z88" s="101">
        <f t="shared" si="65"/>
        <v>0</v>
      </c>
      <c r="AA88" s="103">
        <f t="shared" si="79"/>
        <v>0</v>
      </c>
      <c r="AB88" s="101">
        <f t="shared" si="66"/>
        <v>0</v>
      </c>
      <c r="AC88" s="102"/>
      <c r="AD88" s="103">
        <f t="shared" si="67"/>
        <v>0</v>
      </c>
      <c r="AE88" s="102"/>
      <c r="AF88" s="102"/>
      <c r="AG88" s="102"/>
      <c r="AH88" s="102"/>
      <c r="AI88" s="136">
        <f t="shared" si="68"/>
        <v>0</v>
      </c>
      <c r="AJ88" s="102"/>
      <c r="AK88" s="104">
        <f t="shared" si="69"/>
        <v>0</v>
      </c>
      <c r="AL88" s="105">
        <f t="shared" si="70"/>
        <v>0</v>
      </c>
      <c r="AM88" s="106"/>
      <c r="AN88" s="107">
        <f t="shared" si="71"/>
        <v>0</v>
      </c>
      <c r="AO88" s="108">
        <f t="shared" si="72"/>
        <v>0</v>
      </c>
      <c r="AP88" s="108">
        <f t="shared" si="73"/>
        <v>0</v>
      </c>
      <c r="AQ88" s="108">
        <f t="shared" si="74"/>
        <v>0</v>
      </c>
      <c r="AR88" s="108">
        <f t="shared" si="75"/>
        <v>0</v>
      </c>
      <c r="AS88" s="108">
        <f t="array" ref="AS88">_xlfn.IFS(S88=0,AL88,S88&lt;0,AL88/-S88,S88&gt;0,AL88/S88)</f>
        <v>0</v>
      </c>
      <c r="AT88" s="103">
        <f t="shared" si="76"/>
        <v>0</v>
      </c>
      <c r="AU88" s="103">
        <f t="shared" si="77"/>
        <v>0</v>
      </c>
      <c r="AV88" s="109"/>
      <c r="AW88" s="104">
        <f t="shared" si="78"/>
        <v>0</v>
      </c>
    </row>
    <row r="89" spans="1:49" hidden="1" outlineLevel="1">
      <c r="A89" s="98"/>
      <c r="B89" s="99"/>
      <c r="C89" s="99"/>
      <c r="D89" s="100"/>
      <c r="E89" s="101">
        <f t="shared" si="80"/>
        <v>0</v>
      </c>
      <c r="F89" s="101"/>
      <c r="G89" s="101"/>
      <c r="H89" s="101"/>
      <c r="I89" s="101"/>
      <c r="J89" s="101">
        <f t="shared" si="59"/>
        <v>0</v>
      </c>
      <c r="K89" s="98"/>
      <c r="L89" s="98"/>
      <c r="M89" s="98"/>
      <c r="N89" s="98"/>
      <c r="O89" s="101">
        <f t="shared" si="60"/>
        <v>0</v>
      </c>
      <c r="P89" s="101">
        <f t="shared" si="61"/>
        <v>0</v>
      </c>
      <c r="Q89" s="102"/>
      <c r="R89" s="102"/>
      <c r="S89" s="101">
        <f t="shared" si="62"/>
        <v>0</v>
      </c>
      <c r="T89" s="101"/>
      <c r="U89" s="101"/>
      <c r="V89" s="101">
        <f t="shared" si="63"/>
        <v>0</v>
      </c>
      <c r="W89" s="102"/>
      <c r="X89" s="102"/>
      <c r="Y89" s="101">
        <f t="shared" si="64"/>
        <v>0</v>
      </c>
      <c r="Z89" s="101">
        <f t="shared" si="65"/>
        <v>0</v>
      </c>
      <c r="AA89" s="103">
        <f t="shared" si="79"/>
        <v>0</v>
      </c>
      <c r="AB89" s="101">
        <f t="shared" si="66"/>
        <v>0</v>
      </c>
      <c r="AC89" s="102"/>
      <c r="AD89" s="103">
        <f t="shared" si="67"/>
        <v>0</v>
      </c>
      <c r="AE89" s="102"/>
      <c r="AF89" s="102"/>
      <c r="AG89" s="102"/>
      <c r="AH89" s="102"/>
      <c r="AI89" s="136">
        <f t="shared" si="68"/>
        <v>0</v>
      </c>
      <c r="AJ89" s="102"/>
      <c r="AK89" s="104">
        <f t="shared" si="69"/>
        <v>0</v>
      </c>
      <c r="AL89" s="105">
        <f t="shared" si="70"/>
        <v>0</v>
      </c>
      <c r="AM89" s="106"/>
      <c r="AN89" s="107">
        <f t="shared" si="71"/>
        <v>0</v>
      </c>
      <c r="AO89" s="108">
        <f t="shared" si="72"/>
        <v>0</v>
      </c>
      <c r="AP89" s="108">
        <f t="shared" si="73"/>
        <v>0</v>
      </c>
      <c r="AQ89" s="108">
        <f t="shared" si="74"/>
        <v>0</v>
      </c>
      <c r="AR89" s="108">
        <f t="shared" si="75"/>
        <v>0</v>
      </c>
      <c r="AS89" s="108">
        <f t="array" ref="AS89">_xlfn.IFS(S89=0,AL89,S89&lt;0,AL89/-S89,S89&gt;0,AL89/S89)</f>
        <v>0</v>
      </c>
      <c r="AT89" s="103">
        <f t="shared" si="76"/>
        <v>0</v>
      </c>
      <c r="AU89" s="103">
        <f t="shared" si="77"/>
        <v>0</v>
      </c>
      <c r="AV89" s="109"/>
      <c r="AW89" s="104">
        <f t="shared" si="78"/>
        <v>0</v>
      </c>
    </row>
    <row r="90" spans="1:49" hidden="1" outlineLevel="1">
      <c r="A90" s="98"/>
      <c r="B90" s="99"/>
      <c r="C90" s="99"/>
      <c r="D90" s="100"/>
      <c r="E90" s="101">
        <f t="shared" si="80"/>
        <v>0</v>
      </c>
      <c r="F90" s="101"/>
      <c r="G90" s="101"/>
      <c r="H90" s="101"/>
      <c r="I90" s="101"/>
      <c r="J90" s="101">
        <f t="shared" si="59"/>
        <v>0</v>
      </c>
      <c r="K90" s="98"/>
      <c r="L90" s="98"/>
      <c r="M90" s="98"/>
      <c r="N90" s="98"/>
      <c r="O90" s="101">
        <f t="shared" si="60"/>
        <v>0</v>
      </c>
      <c r="P90" s="101">
        <f t="shared" si="61"/>
        <v>0</v>
      </c>
      <c r="Q90" s="102"/>
      <c r="R90" s="102"/>
      <c r="S90" s="101">
        <f t="shared" si="62"/>
        <v>0</v>
      </c>
      <c r="T90" s="101"/>
      <c r="U90" s="101"/>
      <c r="V90" s="101">
        <f t="shared" si="63"/>
        <v>0</v>
      </c>
      <c r="W90" s="102"/>
      <c r="X90" s="102"/>
      <c r="Y90" s="101">
        <f t="shared" si="64"/>
        <v>0</v>
      </c>
      <c r="Z90" s="101">
        <f t="shared" si="65"/>
        <v>0</v>
      </c>
      <c r="AA90" s="103">
        <f t="shared" si="79"/>
        <v>0</v>
      </c>
      <c r="AB90" s="101">
        <f t="shared" si="66"/>
        <v>0</v>
      </c>
      <c r="AC90" s="102"/>
      <c r="AD90" s="103">
        <f t="shared" si="67"/>
        <v>0</v>
      </c>
      <c r="AE90" s="102"/>
      <c r="AF90" s="102"/>
      <c r="AG90" s="102"/>
      <c r="AH90" s="102"/>
      <c r="AI90" s="136">
        <f t="shared" si="68"/>
        <v>0</v>
      </c>
      <c r="AJ90" s="102"/>
      <c r="AK90" s="104">
        <f t="shared" si="69"/>
        <v>0</v>
      </c>
      <c r="AL90" s="105">
        <f t="shared" si="70"/>
        <v>0</v>
      </c>
      <c r="AM90" s="106"/>
      <c r="AN90" s="107">
        <f t="shared" si="71"/>
        <v>0</v>
      </c>
      <c r="AO90" s="108">
        <f t="shared" si="72"/>
        <v>0</v>
      </c>
      <c r="AP90" s="108">
        <f t="shared" si="73"/>
        <v>0</v>
      </c>
      <c r="AQ90" s="108">
        <f t="shared" si="74"/>
        <v>0</v>
      </c>
      <c r="AR90" s="108">
        <f t="shared" si="75"/>
        <v>0</v>
      </c>
      <c r="AS90" s="108">
        <f t="array" ref="AS90">_xlfn.IFS(S90=0,AL90,S90&lt;0,AL90/-S90,S90&gt;0,AL90/S90)</f>
        <v>0</v>
      </c>
      <c r="AT90" s="103">
        <f t="shared" si="76"/>
        <v>0</v>
      </c>
      <c r="AU90" s="103">
        <f t="shared" si="77"/>
        <v>0</v>
      </c>
      <c r="AV90" s="109"/>
      <c r="AW90" s="104">
        <f t="shared" si="78"/>
        <v>0</v>
      </c>
    </row>
    <row r="91" spans="1:49" hidden="1" outlineLevel="1">
      <c r="A91" s="98"/>
      <c r="B91" s="99"/>
      <c r="C91" s="99"/>
      <c r="D91" s="133"/>
      <c r="E91" s="102">
        <f t="shared" si="80"/>
        <v>0</v>
      </c>
      <c r="F91" s="101"/>
      <c r="G91" s="101"/>
      <c r="H91" s="101"/>
      <c r="I91" s="101"/>
      <c r="J91" s="101">
        <f t="shared" si="59"/>
        <v>0</v>
      </c>
      <c r="K91" s="98"/>
      <c r="L91" s="98"/>
      <c r="M91" s="98"/>
      <c r="N91" s="98"/>
      <c r="O91" s="101">
        <f t="shared" si="60"/>
        <v>0</v>
      </c>
      <c r="P91" s="101">
        <f t="shared" si="61"/>
        <v>0</v>
      </c>
      <c r="Q91" s="102"/>
      <c r="R91" s="102"/>
      <c r="S91" s="101">
        <f t="shared" si="62"/>
        <v>0</v>
      </c>
      <c r="T91" s="101"/>
      <c r="U91" s="101"/>
      <c r="V91" s="101">
        <f t="shared" si="63"/>
        <v>0</v>
      </c>
      <c r="W91" s="102"/>
      <c r="X91" s="102"/>
      <c r="Y91" s="101">
        <f t="shared" si="64"/>
        <v>0</v>
      </c>
      <c r="Z91" s="101">
        <f t="shared" si="65"/>
        <v>0</v>
      </c>
      <c r="AA91" s="103">
        <f t="shared" si="79"/>
        <v>0</v>
      </c>
      <c r="AB91" s="101">
        <f t="shared" si="66"/>
        <v>0</v>
      </c>
      <c r="AC91" s="102"/>
      <c r="AD91" s="103">
        <f t="shared" si="67"/>
        <v>0</v>
      </c>
      <c r="AE91" s="102"/>
      <c r="AF91" s="102"/>
      <c r="AG91" s="102"/>
      <c r="AH91" s="102"/>
      <c r="AI91" s="136">
        <f t="shared" si="68"/>
        <v>0</v>
      </c>
      <c r="AJ91" s="102"/>
      <c r="AK91" s="104">
        <f t="shared" si="69"/>
        <v>0</v>
      </c>
      <c r="AL91" s="105">
        <f t="shared" si="70"/>
        <v>0</v>
      </c>
      <c r="AM91" s="106"/>
      <c r="AN91" s="107">
        <f t="shared" si="71"/>
        <v>0</v>
      </c>
      <c r="AO91" s="108">
        <f t="shared" si="72"/>
        <v>0</v>
      </c>
      <c r="AP91" s="108">
        <f t="shared" si="73"/>
        <v>0</v>
      </c>
      <c r="AQ91" s="108">
        <f t="shared" si="74"/>
        <v>0</v>
      </c>
      <c r="AR91" s="108">
        <f t="shared" si="75"/>
        <v>0</v>
      </c>
      <c r="AS91" s="108">
        <f t="array" ref="AS91">_xlfn.IFS(S91=0,AL91,S91&lt;0,AL91/-S91,S91&gt;0,AL91/S91)</f>
        <v>0</v>
      </c>
      <c r="AT91" s="103">
        <f t="shared" si="76"/>
        <v>0</v>
      </c>
      <c r="AU91" s="103">
        <f t="shared" si="77"/>
        <v>0</v>
      </c>
      <c r="AV91" s="109"/>
      <c r="AW91" s="104">
        <f t="shared" si="78"/>
        <v>0</v>
      </c>
    </row>
    <row r="92" spans="1:49" hidden="1" outlineLevel="1">
      <c r="A92" s="98"/>
      <c r="B92" s="99"/>
      <c r="C92" s="99"/>
      <c r="D92" s="133"/>
      <c r="E92" s="102">
        <f t="shared" si="80"/>
        <v>0</v>
      </c>
      <c r="F92" s="101"/>
      <c r="G92" s="101"/>
      <c r="H92" s="101"/>
      <c r="I92" s="101"/>
      <c r="J92" s="101">
        <f t="shared" si="59"/>
        <v>0</v>
      </c>
      <c r="K92" s="98"/>
      <c r="L92" s="98"/>
      <c r="M92" s="98"/>
      <c r="N92" s="98"/>
      <c r="O92" s="101">
        <f t="shared" si="60"/>
        <v>0</v>
      </c>
      <c r="P92" s="101">
        <f t="shared" si="61"/>
        <v>0</v>
      </c>
      <c r="Q92" s="102"/>
      <c r="R92" s="102"/>
      <c r="S92" s="101">
        <f t="shared" si="62"/>
        <v>0</v>
      </c>
      <c r="T92" s="101"/>
      <c r="U92" s="101"/>
      <c r="V92" s="101">
        <f t="shared" si="63"/>
        <v>0</v>
      </c>
      <c r="W92" s="102"/>
      <c r="X92" s="102"/>
      <c r="Y92" s="101">
        <f t="shared" si="64"/>
        <v>0</v>
      </c>
      <c r="Z92" s="101">
        <f t="shared" si="65"/>
        <v>0</v>
      </c>
      <c r="AA92" s="103">
        <f t="shared" si="79"/>
        <v>0</v>
      </c>
      <c r="AB92" s="101">
        <f t="shared" si="66"/>
        <v>0</v>
      </c>
      <c r="AC92" s="102"/>
      <c r="AD92" s="103">
        <f t="shared" si="67"/>
        <v>0</v>
      </c>
      <c r="AE92" s="102"/>
      <c r="AF92" s="102"/>
      <c r="AG92" s="102"/>
      <c r="AH92" s="102"/>
      <c r="AI92" s="136">
        <f t="shared" si="68"/>
        <v>0</v>
      </c>
      <c r="AJ92" s="102"/>
      <c r="AK92" s="104">
        <f t="shared" si="69"/>
        <v>0</v>
      </c>
      <c r="AL92" s="105">
        <f t="shared" si="70"/>
        <v>0</v>
      </c>
      <c r="AM92" s="106"/>
      <c r="AN92" s="107">
        <f t="shared" si="71"/>
        <v>0</v>
      </c>
      <c r="AO92" s="108">
        <f t="shared" si="72"/>
        <v>0</v>
      </c>
      <c r="AP92" s="108">
        <f t="shared" si="73"/>
        <v>0</v>
      </c>
      <c r="AQ92" s="108">
        <f t="shared" si="74"/>
        <v>0</v>
      </c>
      <c r="AR92" s="108">
        <f t="shared" si="75"/>
        <v>0</v>
      </c>
      <c r="AS92" s="108">
        <f t="array" ref="AS92">_xlfn.IFS(S92=0,AL92,S92&lt;0,AL92/-S92,S92&gt;0,AL92/S92)</f>
        <v>0</v>
      </c>
      <c r="AT92" s="103">
        <f t="shared" si="76"/>
        <v>0</v>
      </c>
      <c r="AU92" s="103">
        <f t="shared" si="77"/>
        <v>0</v>
      </c>
      <c r="AV92" s="109"/>
      <c r="AW92" s="104">
        <f t="shared" si="78"/>
        <v>0</v>
      </c>
    </row>
    <row r="93" spans="1:49" hidden="1" outlineLevel="1">
      <c r="A93" s="98"/>
      <c r="B93" s="99"/>
      <c r="C93" s="99"/>
      <c r="D93" s="133"/>
      <c r="E93" s="102">
        <f t="shared" si="80"/>
        <v>0</v>
      </c>
      <c r="F93" s="101"/>
      <c r="G93" s="101"/>
      <c r="H93" s="101"/>
      <c r="I93" s="101"/>
      <c r="J93" s="101">
        <f t="shared" si="59"/>
        <v>0</v>
      </c>
      <c r="K93" s="98"/>
      <c r="L93" s="98"/>
      <c r="M93" s="98"/>
      <c r="N93" s="98"/>
      <c r="O93" s="101">
        <f t="shared" si="60"/>
        <v>0</v>
      </c>
      <c r="P93" s="101">
        <f t="shared" si="61"/>
        <v>0</v>
      </c>
      <c r="Q93" s="102"/>
      <c r="R93" s="102"/>
      <c r="S93" s="101">
        <f t="shared" si="62"/>
        <v>0</v>
      </c>
      <c r="T93" s="101"/>
      <c r="U93" s="101"/>
      <c r="V93" s="101">
        <f t="shared" si="63"/>
        <v>0</v>
      </c>
      <c r="W93" s="102"/>
      <c r="X93" s="102"/>
      <c r="Y93" s="101">
        <f t="shared" si="64"/>
        <v>0</v>
      </c>
      <c r="Z93" s="101">
        <f t="shared" si="65"/>
        <v>0</v>
      </c>
      <c r="AA93" s="103">
        <f t="shared" si="79"/>
        <v>0</v>
      </c>
      <c r="AB93" s="101">
        <f t="shared" si="66"/>
        <v>0</v>
      </c>
      <c r="AC93" s="102"/>
      <c r="AD93" s="103">
        <f t="shared" si="67"/>
        <v>0</v>
      </c>
      <c r="AE93" s="102"/>
      <c r="AF93" s="102"/>
      <c r="AG93" s="102"/>
      <c r="AH93" s="102"/>
      <c r="AI93" s="136">
        <f t="shared" si="68"/>
        <v>0</v>
      </c>
      <c r="AJ93" s="102"/>
      <c r="AK93" s="104">
        <f t="shared" si="69"/>
        <v>0</v>
      </c>
      <c r="AL93" s="105">
        <f t="shared" si="70"/>
        <v>0</v>
      </c>
      <c r="AM93" s="106"/>
      <c r="AN93" s="107">
        <f t="shared" si="71"/>
        <v>0</v>
      </c>
      <c r="AO93" s="108">
        <f t="shared" si="72"/>
        <v>0</v>
      </c>
      <c r="AP93" s="108">
        <f t="shared" si="73"/>
        <v>0</v>
      </c>
      <c r="AQ93" s="108">
        <f t="shared" si="74"/>
        <v>0</v>
      </c>
      <c r="AR93" s="108">
        <f t="shared" si="75"/>
        <v>0</v>
      </c>
      <c r="AS93" s="108">
        <f t="array" ref="AS93">_xlfn.IFS(S93=0,AL93,S93&lt;0,AL93/-S93,S93&gt;0,AL93/S93)</f>
        <v>0</v>
      </c>
      <c r="AT93" s="103">
        <f t="shared" si="76"/>
        <v>0</v>
      </c>
      <c r="AU93" s="103">
        <f t="shared" si="77"/>
        <v>0</v>
      </c>
      <c r="AV93" s="109"/>
      <c r="AW93" s="104">
        <f t="shared" si="78"/>
        <v>0</v>
      </c>
    </row>
    <row r="94" spans="1:49" hidden="1" outlineLevel="1">
      <c r="A94" s="98"/>
      <c r="B94" s="99"/>
      <c r="C94" s="99"/>
      <c r="D94" s="133"/>
      <c r="E94" s="102">
        <f t="shared" si="80"/>
        <v>0</v>
      </c>
      <c r="F94" s="101"/>
      <c r="G94" s="101"/>
      <c r="H94" s="101"/>
      <c r="I94" s="101"/>
      <c r="J94" s="101">
        <f t="shared" si="59"/>
        <v>0</v>
      </c>
      <c r="K94" s="98"/>
      <c r="L94" s="98"/>
      <c r="M94" s="98"/>
      <c r="N94" s="98"/>
      <c r="O94" s="101">
        <f t="shared" si="60"/>
        <v>0</v>
      </c>
      <c r="P94" s="101">
        <f t="shared" si="61"/>
        <v>0</v>
      </c>
      <c r="Q94" s="102"/>
      <c r="R94" s="102"/>
      <c r="S94" s="101">
        <f t="shared" si="62"/>
        <v>0</v>
      </c>
      <c r="T94" s="101"/>
      <c r="U94" s="101"/>
      <c r="V94" s="101">
        <f t="shared" si="63"/>
        <v>0</v>
      </c>
      <c r="W94" s="102"/>
      <c r="X94" s="102"/>
      <c r="Y94" s="101">
        <f t="shared" si="64"/>
        <v>0</v>
      </c>
      <c r="Z94" s="101">
        <f>L94*M94*N94/100</f>
        <v>0</v>
      </c>
      <c r="AA94" s="103">
        <f t="shared" si="79"/>
        <v>0</v>
      </c>
      <c r="AB94" s="101">
        <f t="shared" si="66"/>
        <v>0</v>
      </c>
      <c r="AC94" s="102"/>
      <c r="AD94" s="103">
        <f t="shared" si="67"/>
        <v>0</v>
      </c>
      <c r="AE94" s="102"/>
      <c r="AF94" s="102"/>
      <c r="AG94" s="102"/>
      <c r="AH94" s="102"/>
      <c r="AI94" s="136">
        <f t="shared" si="68"/>
        <v>0</v>
      </c>
      <c r="AJ94" s="102"/>
      <c r="AK94" s="104">
        <f t="shared" si="69"/>
        <v>0</v>
      </c>
      <c r="AL94" s="105">
        <f t="shared" si="70"/>
        <v>0</v>
      </c>
      <c r="AM94" s="106"/>
      <c r="AN94" s="107">
        <f t="shared" si="71"/>
        <v>0</v>
      </c>
      <c r="AO94" s="108">
        <f t="shared" si="72"/>
        <v>0</v>
      </c>
      <c r="AP94" s="108">
        <f t="shared" si="73"/>
        <v>0</v>
      </c>
      <c r="AQ94" s="108">
        <f t="shared" si="74"/>
        <v>0</v>
      </c>
      <c r="AR94" s="108">
        <f t="shared" si="75"/>
        <v>0</v>
      </c>
      <c r="AS94" s="108">
        <f t="array" ref="AS94">_xlfn.IFS(S94=0,AL94,S94&lt;0,AL94/-S94,S94&gt;0,AL94/S94)</f>
        <v>0</v>
      </c>
      <c r="AT94" s="103">
        <f t="shared" si="76"/>
        <v>0</v>
      </c>
      <c r="AU94" s="103">
        <f t="shared" si="77"/>
        <v>0</v>
      </c>
      <c r="AV94" s="109"/>
      <c r="AW94" s="104">
        <f t="shared" si="78"/>
        <v>0</v>
      </c>
    </row>
    <row r="95" spans="1:49" hidden="1" outlineLevel="1">
      <c r="A95" s="98"/>
      <c r="B95" s="99"/>
      <c r="C95" s="99"/>
      <c r="D95" s="133"/>
      <c r="E95" s="102">
        <f t="shared" si="80"/>
        <v>0</v>
      </c>
      <c r="F95" s="101"/>
      <c r="G95" s="101"/>
      <c r="H95" s="101"/>
      <c r="I95" s="101"/>
      <c r="J95" s="101">
        <f t="shared" si="59"/>
        <v>0</v>
      </c>
      <c r="K95" s="98"/>
      <c r="L95" s="98"/>
      <c r="M95" s="98"/>
      <c r="N95" s="98"/>
      <c r="O95" s="101">
        <f t="shared" si="60"/>
        <v>0</v>
      </c>
      <c r="P95" s="101">
        <f t="shared" si="61"/>
        <v>0</v>
      </c>
      <c r="Q95" s="102"/>
      <c r="R95" s="102"/>
      <c r="S95" s="101">
        <f t="shared" si="62"/>
        <v>0</v>
      </c>
      <c r="T95" s="101"/>
      <c r="U95" s="101"/>
      <c r="V95" s="101">
        <f t="shared" si="63"/>
        <v>0</v>
      </c>
      <c r="W95" s="102"/>
      <c r="X95" s="102"/>
      <c r="Y95" s="101">
        <f t="shared" si="64"/>
        <v>0</v>
      </c>
      <c r="Z95" s="101">
        <f t="shared" ref="Z95:Z98" si="81">L95*M95*N95/100</f>
        <v>0</v>
      </c>
      <c r="AA95" s="103">
        <f t="shared" si="79"/>
        <v>0</v>
      </c>
      <c r="AB95" s="101">
        <f t="shared" si="66"/>
        <v>0</v>
      </c>
      <c r="AC95" s="102"/>
      <c r="AD95" s="103">
        <f t="shared" si="67"/>
        <v>0</v>
      </c>
      <c r="AE95" s="102"/>
      <c r="AF95" s="102"/>
      <c r="AG95" s="102"/>
      <c r="AH95" s="102"/>
      <c r="AI95" s="136">
        <f t="shared" si="68"/>
        <v>0</v>
      </c>
      <c r="AJ95" s="102"/>
      <c r="AK95" s="104">
        <f t="shared" si="69"/>
        <v>0</v>
      </c>
      <c r="AL95" s="105">
        <f t="shared" si="70"/>
        <v>0</v>
      </c>
      <c r="AM95" s="106"/>
      <c r="AN95" s="107">
        <f t="shared" si="71"/>
        <v>0</v>
      </c>
      <c r="AO95" s="108">
        <f t="shared" si="72"/>
        <v>0</v>
      </c>
      <c r="AP95" s="108">
        <f t="shared" si="73"/>
        <v>0</v>
      </c>
      <c r="AQ95" s="108">
        <f t="shared" si="74"/>
        <v>0</v>
      </c>
      <c r="AR95" s="108">
        <f t="shared" si="75"/>
        <v>0</v>
      </c>
      <c r="AS95" s="108">
        <f t="array" ref="AS95">_xlfn.IFS(S95=0,AL95,S95&lt;0,AL95/-S95,S95&gt;0,AL95/S95)</f>
        <v>0</v>
      </c>
      <c r="AT95" s="103">
        <f t="shared" si="76"/>
        <v>0</v>
      </c>
      <c r="AU95" s="103">
        <f t="shared" si="77"/>
        <v>0</v>
      </c>
      <c r="AV95" s="109"/>
      <c r="AW95" s="104">
        <f t="shared" si="78"/>
        <v>0</v>
      </c>
    </row>
    <row r="96" spans="1:49" hidden="1" outlineLevel="1">
      <c r="A96" s="98"/>
      <c r="B96" s="99"/>
      <c r="C96" s="99"/>
      <c r="D96" s="100"/>
      <c r="E96" s="101">
        <f t="shared" si="80"/>
        <v>0</v>
      </c>
      <c r="F96" s="101"/>
      <c r="G96" s="101"/>
      <c r="H96" s="101"/>
      <c r="I96" s="101"/>
      <c r="J96" s="101">
        <f t="shared" si="59"/>
        <v>0</v>
      </c>
      <c r="K96" s="98"/>
      <c r="L96" s="98"/>
      <c r="M96" s="98"/>
      <c r="N96" s="98"/>
      <c r="O96" s="101">
        <f t="shared" si="60"/>
        <v>0</v>
      </c>
      <c r="P96" s="101">
        <f t="shared" si="61"/>
        <v>0</v>
      </c>
      <c r="Q96" s="102"/>
      <c r="R96" s="102"/>
      <c r="S96" s="101">
        <f t="shared" si="62"/>
        <v>0</v>
      </c>
      <c r="T96" s="101"/>
      <c r="U96" s="101"/>
      <c r="V96" s="101">
        <f t="shared" si="63"/>
        <v>0</v>
      </c>
      <c r="W96" s="102"/>
      <c r="X96" s="102"/>
      <c r="Y96" s="101">
        <f t="shared" si="64"/>
        <v>0</v>
      </c>
      <c r="Z96" s="101">
        <f t="shared" si="81"/>
        <v>0</v>
      </c>
      <c r="AA96" s="103">
        <f t="shared" si="79"/>
        <v>0</v>
      </c>
      <c r="AB96" s="101">
        <f t="shared" si="66"/>
        <v>0</v>
      </c>
      <c r="AC96" s="102"/>
      <c r="AD96" s="103">
        <f t="shared" si="67"/>
        <v>0</v>
      </c>
      <c r="AE96" s="102"/>
      <c r="AF96" s="102"/>
      <c r="AG96" s="102"/>
      <c r="AH96" s="102"/>
      <c r="AI96" s="136">
        <f t="shared" si="68"/>
        <v>0</v>
      </c>
      <c r="AJ96" s="102"/>
      <c r="AK96" s="104">
        <f t="shared" si="69"/>
        <v>0</v>
      </c>
      <c r="AL96" s="105">
        <f t="shared" si="70"/>
        <v>0</v>
      </c>
      <c r="AM96" s="106"/>
      <c r="AN96" s="107">
        <f t="shared" si="71"/>
        <v>0</v>
      </c>
      <c r="AO96" s="108">
        <f t="shared" si="72"/>
        <v>0</v>
      </c>
      <c r="AP96" s="108">
        <f t="shared" si="73"/>
        <v>0</v>
      </c>
      <c r="AQ96" s="108">
        <f t="shared" si="74"/>
        <v>0</v>
      </c>
      <c r="AR96" s="108">
        <f t="shared" si="75"/>
        <v>0</v>
      </c>
      <c r="AS96" s="108">
        <f t="array" ref="AS96">_xlfn.IFS(S96=0,AL96,S96&lt;0,AL96/-S96,S96&gt;0,AL96/S96)</f>
        <v>0</v>
      </c>
      <c r="AT96" s="103">
        <f t="shared" si="76"/>
        <v>0</v>
      </c>
      <c r="AU96" s="103">
        <f t="shared" si="77"/>
        <v>0</v>
      </c>
      <c r="AV96" s="109"/>
      <c r="AW96" s="104">
        <f t="shared" si="78"/>
        <v>0</v>
      </c>
    </row>
    <row r="97" spans="1:49" hidden="1" outlineLevel="1">
      <c r="A97" s="98"/>
      <c r="B97" s="99"/>
      <c r="C97" s="99"/>
      <c r="D97" s="100"/>
      <c r="E97" s="101">
        <f t="shared" si="80"/>
        <v>0</v>
      </c>
      <c r="F97" s="101"/>
      <c r="G97" s="101"/>
      <c r="H97" s="101"/>
      <c r="I97" s="101"/>
      <c r="J97" s="101">
        <f t="shared" si="59"/>
        <v>0</v>
      </c>
      <c r="K97" s="98"/>
      <c r="L97" s="98"/>
      <c r="M97" s="98"/>
      <c r="N97" s="98"/>
      <c r="O97" s="101">
        <f t="shared" si="60"/>
        <v>0</v>
      </c>
      <c r="P97" s="101">
        <f t="shared" si="61"/>
        <v>0</v>
      </c>
      <c r="Q97" s="102"/>
      <c r="R97" s="102"/>
      <c r="S97" s="101">
        <f t="shared" si="62"/>
        <v>0</v>
      </c>
      <c r="T97" s="101"/>
      <c r="U97" s="101"/>
      <c r="V97" s="101">
        <f t="shared" si="63"/>
        <v>0</v>
      </c>
      <c r="W97" s="102"/>
      <c r="X97" s="102"/>
      <c r="Y97" s="101">
        <f t="shared" si="64"/>
        <v>0</v>
      </c>
      <c r="Z97" s="101">
        <f t="shared" si="81"/>
        <v>0</v>
      </c>
      <c r="AA97" s="103">
        <f t="shared" si="79"/>
        <v>0</v>
      </c>
      <c r="AB97" s="101">
        <f t="shared" si="66"/>
        <v>0</v>
      </c>
      <c r="AC97" s="102"/>
      <c r="AD97" s="103">
        <f t="shared" si="67"/>
        <v>0</v>
      </c>
      <c r="AE97" s="102"/>
      <c r="AF97" s="102"/>
      <c r="AG97" s="102"/>
      <c r="AH97" s="102"/>
      <c r="AI97" s="136">
        <f t="shared" si="68"/>
        <v>0</v>
      </c>
      <c r="AJ97" s="102"/>
      <c r="AK97" s="104">
        <f t="shared" si="69"/>
        <v>0</v>
      </c>
      <c r="AL97" s="105">
        <f t="shared" si="70"/>
        <v>0</v>
      </c>
      <c r="AM97" s="106"/>
      <c r="AN97" s="107">
        <f t="shared" si="71"/>
        <v>0</v>
      </c>
      <c r="AO97" s="108">
        <f t="shared" si="72"/>
        <v>0</v>
      </c>
      <c r="AP97" s="108">
        <f t="shared" si="73"/>
        <v>0</v>
      </c>
      <c r="AQ97" s="108">
        <f t="shared" si="74"/>
        <v>0</v>
      </c>
      <c r="AR97" s="108">
        <f t="shared" si="75"/>
        <v>0</v>
      </c>
      <c r="AS97" s="108">
        <f t="array" ref="AS97">_xlfn.IFS(S97=0,AL97,S97&lt;0,AL97/-S97,S97&gt;0,AL97/S97)</f>
        <v>0</v>
      </c>
      <c r="AT97" s="103">
        <f t="shared" si="76"/>
        <v>0</v>
      </c>
      <c r="AU97" s="103">
        <f t="shared" si="77"/>
        <v>0</v>
      </c>
      <c r="AV97" s="109"/>
      <c r="AW97" s="104">
        <f t="shared" si="78"/>
        <v>0</v>
      </c>
    </row>
    <row r="98" spans="1:49" hidden="1" outlineLevel="1">
      <c r="A98" s="98"/>
      <c r="B98" s="99"/>
      <c r="C98" s="99"/>
      <c r="D98" s="100"/>
      <c r="E98" s="101">
        <f t="shared" si="80"/>
        <v>0</v>
      </c>
      <c r="F98" s="101"/>
      <c r="G98" s="101"/>
      <c r="H98" s="101"/>
      <c r="I98" s="101"/>
      <c r="J98" s="101">
        <f t="shared" si="59"/>
        <v>0</v>
      </c>
      <c r="K98" s="98"/>
      <c r="L98" s="98"/>
      <c r="M98" s="98"/>
      <c r="N98" s="98"/>
      <c r="O98" s="101">
        <f t="shared" si="60"/>
        <v>0</v>
      </c>
      <c r="P98" s="101">
        <f t="shared" si="61"/>
        <v>0</v>
      </c>
      <c r="Q98" s="102"/>
      <c r="R98" s="102"/>
      <c r="S98" s="101">
        <f t="shared" si="62"/>
        <v>0</v>
      </c>
      <c r="T98" s="101"/>
      <c r="U98" s="101"/>
      <c r="V98" s="101">
        <f t="shared" si="63"/>
        <v>0</v>
      </c>
      <c r="W98" s="102"/>
      <c r="X98" s="102"/>
      <c r="Y98" s="101">
        <f t="shared" si="64"/>
        <v>0</v>
      </c>
      <c r="Z98" s="101">
        <f t="shared" si="81"/>
        <v>0</v>
      </c>
      <c r="AA98" s="103">
        <f t="shared" si="79"/>
        <v>0</v>
      </c>
      <c r="AB98" s="101">
        <f t="shared" si="66"/>
        <v>0</v>
      </c>
      <c r="AC98" s="102"/>
      <c r="AD98" s="103">
        <f t="shared" si="67"/>
        <v>0</v>
      </c>
      <c r="AE98" s="102"/>
      <c r="AF98" s="102"/>
      <c r="AG98" s="102"/>
      <c r="AH98" s="102"/>
      <c r="AI98" s="136">
        <f t="shared" si="68"/>
        <v>0</v>
      </c>
      <c r="AJ98" s="102"/>
      <c r="AK98" s="104">
        <f t="shared" si="69"/>
        <v>0</v>
      </c>
      <c r="AL98" s="105">
        <f t="shared" si="70"/>
        <v>0</v>
      </c>
      <c r="AM98" s="106"/>
      <c r="AN98" s="107">
        <f t="shared" si="71"/>
        <v>0</v>
      </c>
      <c r="AO98" s="108">
        <f t="shared" si="72"/>
        <v>0</v>
      </c>
      <c r="AP98" s="108">
        <f t="shared" si="73"/>
        <v>0</v>
      </c>
      <c r="AQ98" s="108">
        <f t="shared" si="74"/>
        <v>0</v>
      </c>
      <c r="AR98" s="108">
        <f t="shared" si="75"/>
        <v>0</v>
      </c>
      <c r="AS98" s="108">
        <f t="array" ref="AS98">_xlfn.IFS(S98=0,AL98,S98&lt;0,AL98/-S98,S98&gt;0,AL98/S98)</f>
        <v>0</v>
      </c>
      <c r="AT98" s="103">
        <f t="shared" si="76"/>
        <v>0</v>
      </c>
      <c r="AU98" s="103">
        <f t="shared" si="77"/>
        <v>0</v>
      </c>
      <c r="AV98" s="109"/>
      <c r="AW98" s="104">
        <f t="shared" si="78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82">AVERAGE(AO47:AO98)</f>
        <v>0</v>
      </c>
      <c r="AP99" s="145">
        <f t="shared" si="82"/>
        <v>0</v>
      </c>
      <c r="AQ99" s="145">
        <f t="shared" si="82"/>
        <v>0</v>
      </c>
      <c r="AR99" s="145">
        <f t="shared" si="82"/>
        <v>0</v>
      </c>
      <c r="AS99" s="145">
        <f t="shared" si="82"/>
        <v>0</v>
      </c>
      <c r="AT99" s="146">
        <f t="shared" si="82"/>
        <v>0</v>
      </c>
      <c r="AU99" s="146">
        <f t="shared" si="82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83">SUM(Q47:Q98)</f>
        <v>0</v>
      </c>
      <c r="R100" s="149">
        <f t="shared" si="83"/>
        <v>0</v>
      </c>
      <c r="S100" s="149">
        <f t="shared" si="83"/>
        <v>0</v>
      </c>
      <c r="T100" s="149">
        <f t="shared" si="83"/>
        <v>0</v>
      </c>
      <c r="U100" s="149">
        <f t="shared" si="83"/>
        <v>0</v>
      </c>
      <c r="V100" s="149">
        <f t="shared" si="83"/>
        <v>0</v>
      </c>
      <c r="W100" s="149">
        <f t="shared" si="83"/>
        <v>0</v>
      </c>
      <c r="X100" s="149">
        <f t="shared" si="83"/>
        <v>0</v>
      </c>
      <c r="Y100" s="149">
        <f t="shared" si="83"/>
        <v>0</v>
      </c>
      <c r="Z100" s="149">
        <f t="shared" si="83"/>
        <v>0</v>
      </c>
      <c r="AA100" s="150">
        <f t="shared" si="83"/>
        <v>0</v>
      </c>
      <c r="AB100" s="151">
        <f t="shared" si="83"/>
        <v>0</v>
      </c>
      <c r="AC100" s="149">
        <f t="shared" si="83"/>
        <v>0</v>
      </c>
      <c r="AD100" s="150" t="e">
        <f>AC100/Y100</f>
        <v>#DIV/0!</v>
      </c>
      <c r="AE100" s="149">
        <f t="shared" ref="AE100:AK100" si="84">SUM(AE47:AE98)</f>
        <v>0</v>
      </c>
      <c r="AF100" s="149">
        <f t="shared" si="84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84"/>
        <v>0</v>
      </c>
      <c r="AK100" s="149">
        <f t="shared" si="84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552"/>
      <c r="AG101" s="552"/>
      <c r="AH101" s="246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85">E45+E100</f>
        <v>2813</v>
      </c>
      <c r="F102" s="172">
        <f t="shared" si="85"/>
        <v>463</v>
      </c>
      <c r="G102" s="172">
        <f t="shared" si="85"/>
        <v>94</v>
      </c>
      <c r="H102" s="172">
        <f t="shared" si="85"/>
        <v>2256</v>
      </c>
      <c r="I102" s="172">
        <f t="shared" si="85"/>
        <v>0</v>
      </c>
      <c r="J102" s="172">
        <f t="shared" si="85"/>
        <v>376372.58</v>
      </c>
      <c r="K102" s="172">
        <f t="shared" si="85"/>
        <v>0</v>
      </c>
      <c r="L102" s="172">
        <f t="shared" si="85"/>
        <v>632</v>
      </c>
      <c r="M102" s="172">
        <f t="shared" si="85"/>
        <v>0</v>
      </c>
      <c r="N102" s="172">
        <f t="shared" si="85"/>
        <v>0</v>
      </c>
      <c r="O102" s="172">
        <f t="shared" si="85"/>
        <v>0</v>
      </c>
      <c r="P102" s="172">
        <f t="shared" si="85"/>
        <v>0</v>
      </c>
      <c r="Q102" s="172">
        <f t="shared" si="85"/>
        <v>399</v>
      </c>
      <c r="R102" s="172">
        <f t="shared" si="85"/>
        <v>-9</v>
      </c>
      <c r="S102" s="172">
        <f t="shared" si="85"/>
        <v>390</v>
      </c>
      <c r="T102" s="172">
        <f t="shared" si="85"/>
        <v>296481.40000000008</v>
      </c>
      <c r="U102" s="172">
        <f t="shared" si="85"/>
        <v>-6522</v>
      </c>
      <c r="V102" s="172">
        <f t="shared" si="85"/>
        <v>289959.40000000008</v>
      </c>
      <c r="W102" s="172">
        <f t="shared" si="85"/>
        <v>464446.44</v>
      </c>
      <c r="X102" s="172">
        <f t="shared" si="85"/>
        <v>-10316</v>
      </c>
      <c r="Y102" s="172">
        <f t="shared" si="85"/>
        <v>454130.44</v>
      </c>
      <c r="Z102" s="172">
        <f t="shared" si="85"/>
        <v>474416.82999999996</v>
      </c>
      <c r="AA102" s="173">
        <f t="shared" si="85"/>
        <v>1.0000000000000002</v>
      </c>
      <c r="AB102" s="174">
        <f t="shared" si="85"/>
        <v>51789.50999999998</v>
      </c>
      <c r="AC102" s="172">
        <f t="shared" si="85"/>
        <v>171766.48999999993</v>
      </c>
      <c r="AD102" s="173">
        <f>AC102/Y102</f>
        <v>0.37823161556842549</v>
      </c>
      <c r="AE102" s="174">
        <f>AE45+AE100</f>
        <v>45998.579999999973</v>
      </c>
      <c r="AF102" s="175">
        <f>AF45+AF100</f>
        <v>20188</v>
      </c>
      <c r="AG102" s="175">
        <f>AG45+AG100</f>
        <v>49771</v>
      </c>
      <c r="AH102" s="175">
        <f>AH45+AH100</f>
        <v>0</v>
      </c>
      <c r="AI102" s="176">
        <v>1545.78</v>
      </c>
      <c r="AJ102" s="172">
        <f>AJ45+AJ100</f>
        <v>0</v>
      </c>
      <c r="AK102" s="172">
        <f>AK45+AK100</f>
        <v>2899.5940000000014</v>
      </c>
      <c r="AL102" s="172">
        <f>AL45+AL100</f>
        <v>110171.48600000009</v>
      </c>
      <c r="AM102" s="172"/>
      <c r="AN102" s="172"/>
      <c r="AO102" s="172"/>
      <c r="AP102" s="172"/>
      <c r="AQ102" s="172"/>
      <c r="AR102" s="172">
        <f>(AF102+AG102)/Q102</f>
        <v>175.3358395989975</v>
      </c>
      <c r="AS102" s="172"/>
      <c r="AT102" s="172"/>
      <c r="AU102" s="172"/>
      <c r="AV102" s="177"/>
      <c r="AW102" s="172">
        <f>AW45+AW100</f>
        <v>480194.25923518988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552">
        <f>AF46+AF101</f>
        <v>0</v>
      </c>
      <c r="AG103" s="552"/>
      <c r="AH103" s="246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9">
    <mergeCell ref="AF101:AG101"/>
    <mergeCell ref="AF103:AG103"/>
    <mergeCell ref="AN1:AU1"/>
    <mergeCell ref="F1:H1"/>
    <mergeCell ref="L1:N1"/>
    <mergeCell ref="Q1:R1"/>
    <mergeCell ref="T1:U1"/>
    <mergeCell ref="AF1:AG1"/>
    <mergeCell ref="AF46:AG46"/>
  </mergeCells>
  <phoneticPr fontId="34" type="noConversion"/>
  <conditionalFormatting sqref="K99:M99 K46:K98 K3:K44">
    <cfRule type="cellIs" dxfId="46" priority="3" operator="greaterThan">
      <formula>120</formula>
    </cfRule>
  </conditionalFormatting>
  <conditionalFormatting sqref="O99">
    <cfRule type="cellIs" dxfId="45" priority="2" operator="between">
      <formula>0.000001</formula>
      <formula>25</formula>
    </cfRule>
  </conditionalFormatting>
  <conditionalFormatting sqref="AA101 AA103:AA1048576">
    <cfRule type="cellIs" dxfId="44" priority="4" operator="greaterThan">
      <formula>0.23</formula>
    </cfRule>
  </conditionalFormatting>
  <conditionalFormatting sqref="AA1">
    <cfRule type="cellIs" dxfId="43" priority="1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{5DD618E8-732D-415B-AE53-2F788A754315}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{115C0D2A-5904-4A27-A20E-F7DC148A5B78}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{7C8A290B-9502-4F87-AE80-874506B2F098}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{2F27A8A7-1AB6-476D-B369-90A63817D28D}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{B7FA5609-9266-44D9-A62A-85C758FEE416}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{E77192EF-8266-4F27-BD6B-9A102141A963}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{99373AE4-A84B-4F4D-9FC7-BD2E5343B37D}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{FB86FA48-580E-4F84-B133-887263A0A422}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D618E8-732D-415B-AE53-2F788A7543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115C0D2A-5904-4A27-A20E-F7DC148A5B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7C8A290B-9502-4F87-AE80-874506B2F0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2F27A8A7-1AB6-476D-B369-90A63817D2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B7FA5609-9266-44D9-A62A-85C758FEE4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E77192EF-8266-4F27-BD6B-9A102141A9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99373AE4-A84B-4F4D-9FC7-BD2E5343B3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FB86FA48-580E-4F84-B133-887263A0A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F731-6063-4D78-A988-F37268D5A53A}">
  <dimension ref="A1:AW105"/>
  <sheetViews>
    <sheetView zoomScale="70" zoomScaleNormal="70" workbookViewId="0">
      <pane xSplit="3" ySplit="2" topLeftCell="O18" activePane="bottomRight" state="frozen"/>
      <selection pane="topRight" activeCell="D1" sqref="D1"/>
      <selection pane="bottomLeft" activeCell="A3" sqref="A3"/>
      <selection pane="bottomRight" activeCell="C24" sqref="C24:C2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162</v>
      </c>
      <c r="B1" s="77"/>
      <c r="C1" s="76"/>
      <c r="D1" s="76"/>
      <c r="E1" s="78"/>
      <c r="F1" s="545" t="s">
        <v>47</v>
      </c>
      <c r="G1" s="545"/>
      <c r="H1" s="545"/>
      <c r="K1" s="247" t="s">
        <v>48</v>
      </c>
      <c r="L1" s="545" t="s">
        <v>49</v>
      </c>
      <c r="M1" s="545"/>
      <c r="N1" s="545"/>
      <c r="P1" s="80"/>
      <c r="Q1" s="546"/>
      <c r="R1" s="546"/>
      <c r="S1" s="216"/>
      <c r="T1" s="547"/>
      <c r="U1" s="548"/>
      <c r="V1" s="216"/>
      <c r="W1" s="546"/>
      <c r="X1" s="546"/>
      <c r="Y1" s="80"/>
      <c r="Z1" s="80"/>
      <c r="AA1" s="80"/>
      <c r="AB1" s="80"/>
      <c r="AC1" s="215"/>
      <c r="AD1" s="216"/>
      <c r="AE1" s="215"/>
      <c r="AF1" s="549"/>
      <c r="AG1" s="549"/>
      <c r="AH1" s="248"/>
      <c r="AI1" s="81" t="s">
        <v>50</v>
      </c>
      <c r="AJ1" s="215"/>
      <c r="AM1" s="82"/>
      <c r="AN1" s="542" t="s">
        <v>51</v>
      </c>
      <c r="AO1" s="543"/>
      <c r="AP1" s="543"/>
      <c r="AQ1" s="543"/>
      <c r="AR1" s="543"/>
      <c r="AS1" s="543"/>
      <c r="AT1" s="543"/>
      <c r="AU1" s="544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189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395</v>
      </c>
      <c r="F3" s="101">
        <v>57</v>
      </c>
      <c r="G3" s="101">
        <v>16</v>
      </c>
      <c r="H3" s="101">
        <v>322</v>
      </c>
      <c r="I3" s="101">
        <v>142.97999999999999</v>
      </c>
      <c r="J3" s="101">
        <f t="shared" ref="J3:J43" si="0">E3*I3</f>
        <v>56477.1</v>
      </c>
      <c r="K3" s="98">
        <v>43</v>
      </c>
      <c r="L3" s="98">
        <v>103</v>
      </c>
      <c r="M3" s="98">
        <v>1281</v>
      </c>
      <c r="N3" s="98">
        <v>75</v>
      </c>
      <c r="O3" s="189">
        <f t="shared" ref="O3:O43" si="1">L3/7</f>
        <v>14.714285714285714</v>
      </c>
      <c r="P3" s="101">
        <f t="shared" ref="P3" si="2">S3/7</f>
        <v>9</v>
      </c>
      <c r="Q3" s="102">
        <v>65</v>
      </c>
      <c r="R3" s="102">
        <v>-2</v>
      </c>
      <c r="S3" s="101">
        <f>Q3+R3</f>
        <v>63</v>
      </c>
      <c r="T3" s="102">
        <v>51183.67</v>
      </c>
      <c r="U3" s="102">
        <v>-1537</v>
      </c>
      <c r="V3" s="101">
        <f>T3+U3</f>
        <v>49646.67</v>
      </c>
      <c r="W3" s="102">
        <v>81338.41</v>
      </c>
      <c r="X3" s="102">
        <v>-2476</v>
      </c>
      <c r="Y3" s="101">
        <f t="shared" ref="Y3" si="3">W3+X3</f>
        <v>78862.41</v>
      </c>
      <c r="Z3" s="101">
        <f>L3*M3*N3/100</f>
        <v>98957.25</v>
      </c>
      <c r="AA3" s="103">
        <f t="shared" ref="AA3:AA23" si="4">Y3/$Y$102</f>
        <v>0.2207797570578634</v>
      </c>
      <c r="AB3" s="101">
        <f>S3*I3</f>
        <v>9007.74</v>
      </c>
      <c r="AC3" s="102">
        <v>29227.529999999992</v>
      </c>
      <c r="AD3" s="103">
        <f t="shared" ref="AD3" si="5">IF(Y3=0,0,AC3/Y3)</f>
        <v>0.3706142127789398</v>
      </c>
      <c r="AE3" s="102">
        <v>7253.8299999999981</v>
      </c>
      <c r="AF3" s="102">
        <v>5000</v>
      </c>
      <c r="AG3" s="102">
        <v>6343</v>
      </c>
      <c r="AH3" s="102"/>
      <c r="AI3" s="136">
        <f t="shared" ref="AI3:AI23" si="6">IFERROR($AI$102*H3/$H$102,0)</f>
        <v>207.66090361445785</v>
      </c>
      <c r="AJ3" s="102">
        <v>0</v>
      </c>
      <c r="AK3" s="104">
        <f>V3*1%</f>
        <v>496.4667</v>
      </c>
      <c r="AL3" s="105">
        <f>Y3-AB3-AC3-AE3-AF3-AG3-AH3-AI3-AK3-AJ3</f>
        <v>21326.182396385553</v>
      </c>
      <c r="AM3" s="106"/>
      <c r="AN3" s="107">
        <f t="shared" ref="AN3:AN43" si="7">IF(S3=0,0,Y3/S3)</f>
        <v>1251.7842857142857</v>
      </c>
      <c r="AO3" s="108">
        <f t="shared" ref="AO3:AO43" si="8">I3</f>
        <v>142.97999999999999</v>
      </c>
      <c r="AP3" s="108">
        <f t="shared" ref="AP3:AP43" si="9">IF(S3=0,0,AC3/S3)</f>
        <v>463.92904761904748</v>
      </c>
      <c r="AQ3" s="108">
        <f>IF(Q3=0,AE3/1,AE3/Q3)</f>
        <v>111.59738461538458</v>
      </c>
      <c r="AR3" s="108">
        <f>IF(Q3=0,0,(AF3+AG3)/Q3)</f>
        <v>174.50769230769231</v>
      </c>
      <c r="AS3" s="108">
        <f>_xlfn.IFS(S3=0,AL3,S3&lt;0,AL3/-S3,S3&gt;0,AL3/S3)</f>
        <v>338.51083168865955</v>
      </c>
      <c r="AT3" s="103">
        <f t="shared" ref="AT3" si="10">IF(AN3=0,0,AS3/AN3)</f>
        <v>0.27042265632492785</v>
      </c>
      <c r="AU3" s="103">
        <f t="shared" ref="AU3" si="11">IF(AO3=0,0,AS3/AO3)</f>
        <v>2.3675397376462413</v>
      </c>
      <c r="AV3" s="109"/>
      <c r="AW3" s="104">
        <f t="shared" ref="AW3:AW43" si="12">AS3*E3</f>
        <v>133711.77851702052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300</v>
      </c>
      <c r="F4" s="101">
        <v>134</v>
      </c>
      <c r="G4" s="101">
        <v>17</v>
      </c>
      <c r="H4" s="101">
        <v>149</v>
      </c>
      <c r="I4" s="101">
        <v>123.09</v>
      </c>
      <c r="J4" s="101">
        <f t="shared" si="0"/>
        <v>36927</v>
      </c>
      <c r="K4" s="98">
        <v>15</v>
      </c>
      <c r="L4" s="98">
        <v>191</v>
      </c>
      <c r="M4" s="98">
        <v>987</v>
      </c>
      <c r="N4" s="98">
        <v>81</v>
      </c>
      <c r="O4" s="189">
        <f t="shared" si="1"/>
        <v>27.285714285714285</v>
      </c>
      <c r="P4" s="101">
        <f>S4/7</f>
        <v>16.714285714285715</v>
      </c>
      <c r="Q4" s="102">
        <v>118</v>
      </c>
      <c r="R4" s="102">
        <v>-1</v>
      </c>
      <c r="S4" s="101">
        <f t="shared" ref="S4:S43" si="14">Q4+R4</f>
        <v>117</v>
      </c>
      <c r="T4" s="102">
        <v>73788.169999999984</v>
      </c>
      <c r="U4" s="102">
        <v>-641</v>
      </c>
      <c r="V4" s="101">
        <f t="shared" ref="V4:V43" si="15">T4+U4</f>
        <v>73147.169999999984</v>
      </c>
      <c r="W4" s="102">
        <v>112488.17000000001</v>
      </c>
      <c r="X4" s="102">
        <v>-990</v>
      </c>
      <c r="Y4" s="101">
        <f t="shared" ref="Y4:Y43" si="16">W4+X4</f>
        <v>111498.17000000001</v>
      </c>
      <c r="Z4" s="101">
        <f t="shared" ref="Z4:Z43" si="17">L4*M4*N4/100</f>
        <v>152698.76999999999</v>
      </c>
      <c r="AA4" s="103">
        <f t="shared" si="4"/>
        <v>0.31214540469910007</v>
      </c>
      <c r="AB4" s="101">
        <f t="shared" ref="AB4:AB43" si="18">S4*I4</f>
        <v>14401.53</v>
      </c>
      <c r="AC4" s="102">
        <v>41305.910000000025</v>
      </c>
      <c r="AD4" s="103">
        <f t="shared" ref="AD4:AD43" si="19">IF(Y4=0,0,AC4/Y4)</f>
        <v>0.37046267216762407</v>
      </c>
      <c r="AE4" s="102">
        <v>9589.6400000000012</v>
      </c>
      <c r="AF4" s="102">
        <v>2000</v>
      </c>
      <c r="AG4" s="102">
        <v>10000</v>
      </c>
      <c r="AH4" s="102"/>
      <c r="AI4" s="136">
        <f t="shared" si="6"/>
        <v>96.091536144578328</v>
      </c>
      <c r="AJ4" s="102">
        <v>0</v>
      </c>
      <c r="AK4" s="104">
        <f t="shared" ref="AK4:AK43" si="20">V4*1%</f>
        <v>731.47169999999983</v>
      </c>
      <c r="AL4" s="105">
        <f t="shared" ref="AL4:AL43" si="21">Y4-AB4-AC4-AE4-AF4-AG4-AH4-AI4-AK4-AJ4</f>
        <v>33373.526763855407</v>
      </c>
      <c r="AM4" s="106"/>
      <c r="AN4" s="107">
        <f t="shared" si="7"/>
        <v>952.97581196581211</v>
      </c>
      <c r="AO4" s="108">
        <f t="shared" si="8"/>
        <v>123.09</v>
      </c>
      <c r="AP4" s="108">
        <f t="shared" si="9"/>
        <v>353.04196581196601</v>
      </c>
      <c r="AQ4" s="108">
        <f t="shared" ref="AQ4:AQ43" si="22">IF(Q4=0,AE4/1,AE4/Q4)</f>
        <v>81.26813559322035</v>
      </c>
      <c r="AR4" s="108">
        <f t="shared" ref="AR4:AR43" si="23">IF(Q4=0,0,(AF4+AG4)/Q4)</f>
        <v>101.69491525423729</v>
      </c>
      <c r="AS4" s="108">
        <f t="array" ref="AS4">_xlfn.IFS(S4=0,AL4,S4&lt;0,AL4/-S4,S4&gt;0,AL4/S4)</f>
        <v>285.24381849449065</v>
      </c>
      <c r="AT4" s="103">
        <f>IF(AN4=0,0,AS4/AN4)</f>
        <v>0.29931905397062036</v>
      </c>
      <c r="AU4" s="103">
        <f>IF(AO4=0,0,AS4/AO4)</f>
        <v>2.3173598057883713</v>
      </c>
      <c r="AV4" s="109"/>
      <c r="AW4" s="104">
        <f t="shared" si="12"/>
        <v>85573.145548347195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360</v>
      </c>
      <c r="F5" s="101">
        <v>7</v>
      </c>
      <c r="G5" s="101">
        <v>4</v>
      </c>
      <c r="H5" s="101">
        <v>349</v>
      </c>
      <c r="I5" s="101">
        <v>123.09</v>
      </c>
      <c r="J5" s="101">
        <f t="shared" si="0"/>
        <v>44312.4</v>
      </c>
      <c r="K5" s="98">
        <v>424</v>
      </c>
      <c r="L5" s="98">
        <v>13</v>
      </c>
      <c r="M5" s="98">
        <v>1238</v>
      </c>
      <c r="N5" s="98">
        <v>71</v>
      </c>
      <c r="O5" s="189">
        <f t="shared" si="1"/>
        <v>1.8571428571428572</v>
      </c>
      <c r="P5" s="101">
        <f>S5/7</f>
        <v>1</v>
      </c>
      <c r="Q5" s="102">
        <v>7</v>
      </c>
      <c r="R5" s="102">
        <v>0</v>
      </c>
      <c r="S5" s="101">
        <f t="shared" si="14"/>
        <v>7</v>
      </c>
      <c r="T5" s="102">
        <v>5189</v>
      </c>
      <c r="U5" s="102">
        <v>0</v>
      </c>
      <c r="V5" s="101">
        <f t="shared" si="15"/>
        <v>5189</v>
      </c>
      <c r="W5" s="102">
        <v>8418</v>
      </c>
      <c r="X5" s="102">
        <v>0</v>
      </c>
      <c r="Y5" s="101">
        <f t="shared" si="16"/>
        <v>8418</v>
      </c>
      <c r="Z5" s="101">
        <f t="shared" si="17"/>
        <v>11426.74</v>
      </c>
      <c r="AA5" s="103">
        <f t="shared" si="4"/>
        <v>2.3566664966402803E-2</v>
      </c>
      <c r="AB5" s="101">
        <f t="shared" si="18"/>
        <v>861.63</v>
      </c>
      <c r="AC5" s="102">
        <v>3128.6600000000008</v>
      </c>
      <c r="AD5" s="103">
        <f t="shared" si="19"/>
        <v>0.37166310287479221</v>
      </c>
      <c r="AE5" s="102">
        <v>715.4799999999999</v>
      </c>
      <c r="AF5" s="102">
        <v>1000</v>
      </c>
      <c r="AG5" s="102">
        <v>213</v>
      </c>
      <c r="AH5" s="102"/>
      <c r="AI5" s="136">
        <f t="shared" si="6"/>
        <v>225.07346385542169</v>
      </c>
      <c r="AJ5" s="102">
        <v>0</v>
      </c>
      <c r="AK5" s="104">
        <f t="shared" si="20"/>
        <v>51.89</v>
      </c>
      <c r="AL5" s="105">
        <f t="shared" si="21"/>
        <v>2222.2665361445775</v>
      </c>
      <c r="AM5" s="106"/>
      <c r="AN5" s="107">
        <f t="shared" si="7"/>
        <v>1202.5714285714287</v>
      </c>
      <c r="AO5" s="108">
        <f t="shared" si="8"/>
        <v>123.09</v>
      </c>
      <c r="AP5" s="108">
        <f t="shared" si="9"/>
        <v>446.95142857142866</v>
      </c>
      <c r="AQ5" s="108">
        <f t="shared" si="22"/>
        <v>102.21142857142856</v>
      </c>
      <c r="AR5" s="108">
        <f t="shared" si="23"/>
        <v>173.28571428571428</v>
      </c>
      <c r="AS5" s="108">
        <f t="array" ref="AS5">_xlfn.IFS(S5=0,AL5,S5&lt;0,AL5/-S5,S5&gt;0,AL5/S5)</f>
        <v>317.46664802065391</v>
      </c>
      <c r="AT5" s="103">
        <f>IF(AN5=0,0,AS5/AN5)</f>
        <v>0.26398984748688253</v>
      </c>
      <c r="AU5" s="103">
        <f>IF(AO5=0,0,AS5/AO5)</f>
        <v>2.579142481279177</v>
      </c>
      <c r="AV5" s="109"/>
      <c r="AW5" s="104">
        <f t="shared" si="12"/>
        <v>114287.99328743541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297</v>
      </c>
      <c r="F6" s="101">
        <v>24</v>
      </c>
      <c r="G6" s="101">
        <v>2</v>
      </c>
      <c r="H6" s="101">
        <v>271</v>
      </c>
      <c r="I6" s="101">
        <v>123.09</v>
      </c>
      <c r="J6" s="101">
        <f t="shared" si="0"/>
        <v>36557.730000000003</v>
      </c>
      <c r="K6" s="98">
        <v>127</v>
      </c>
      <c r="L6" s="98">
        <v>44</v>
      </c>
      <c r="M6" s="98">
        <v>1237</v>
      </c>
      <c r="N6" s="98">
        <v>86</v>
      </c>
      <c r="O6" s="189">
        <f t="shared" si="1"/>
        <v>6.2857142857142856</v>
      </c>
      <c r="P6" s="101">
        <f t="shared" ref="P6:P43" si="24">S6/7</f>
        <v>3.5714285714285716</v>
      </c>
      <c r="Q6" s="102">
        <v>25</v>
      </c>
      <c r="R6" s="102">
        <v>0</v>
      </c>
      <c r="S6" s="101">
        <f t="shared" si="14"/>
        <v>25</v>
      </c>
      <c r="T6" s="102">
        <v>19227.920000000002</v>
      </c>
      <c r="U6" s="102">
        <v>0</v>
      </c>
      <c r="V6" s="101">
        <f t="shared" si="15"/>
        <v>19227.920000000002</v>
      </c>
      <c r="W6" s="102">
        <v>30268.26</v>
      </c>
      <c r="X6" s="102">
        <v>0</v>
      </c>
      <c r="Y6" s="101">
        <f t="shared" si="16"/>
        <v>30268.26</v>
      </c>
      <c r="Z6" s="101">
        <f t="shared" si="17"/>
        <v>46808.08</v>
      </c>
      <c r="AA6" s="103">
        <f t="shared" si="4"/>
        <v>8.4737698091704838E-2</v>
      </c>
      <c r="AB6" s="101">
        <f t="shared" si="18"/>
        <v>3077.25</v>
      </c>
      <c r="AC6" s="102">
        <v>11193.599999999995</v>
      </c>
      <c r="AD6" s="103">
        <f t="shared" si="19"/>
        <v>0.36981313098275209</v>
      </c>
      <c r="AE6" s="102">
        <v>1903.9699999999991</v>
      </c>
      <c r="AF6" s="102">
        <v>1000</v>
      </c>
      <c r="AG6" s="102">
        <v>3000</v>
      </c>
      <c r="AH6" s="102"/>
      <c r="AI6" s="136">
        <f t="shared" si="6"/>
        <v>174.77051204819278</v>
      </c>
      <c r="AJ6" s="102">
        <v>0</v>
      </c>
      <c r="AK6" s="104">
        <f t="shared" si="20"/>
        <v>192.27920000000003</v>
      </c>
      <c r="AL6" s="105">
        <f t="shared" si="21"/>
        <v>9726.39028795181</v>
      </c>
      <c r="AM6" s="106"/>
      <c r="AN6" s="107">
        <f t="shared" si="7"/>
        <v>1210.7303999999999</v>
      </c>
      <c r="AO6" s="108">
        <f t="shared" si="8"/>
        <v>123.09</v>
      </c>
      <c r="AP6" s="108">
        <f t="shared" si="9"/>
        <v>447.7439999999998</v>
      </c>
      <c r="AQ6" s="108">
        <f t="shared" si="22"/>
        <v>76.158799999999971</v>
      </c>
      <c r="AR6" s="108">
        <f t="shared" si="23"/>
        <v>160</v>
      </c>
      <c r="AS6" s="108">
        <f t="array" ref="AS6">_xlfn.IFS(S6=0,AL6,S6&lt;0,AL6/-S6,S6&gt;0,AL6/S6)</f>
        <v>389.0556115180724</v>
      </c>
      <c r="AT6" s="103">
        <f t="shared" ref="AT6:AT43" si="25">IF(AN6=0,0,AS6/AN6)</f>
        <v>0.32133959097588732</v>
      </c>
      <c r="AU6" s="103">
        <f t="shared" ref="AU6:AU43" si="26">IF(AO6=0,0,AS6/AO6)</f>
        <v>3.16074101485151</v>
      </c>
      <c r="AV6" s="109"/>
      <c r="AW6" s="104">
        <f t="shared" si="12"/>
        <v>115549.51662086751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241</v>
      </c>
      <c r="F7" s="101">
        <v>9</v>
      </c>
      <c r="G7" s="101">
        <v>4</v>
      </c>
      <c r="H7" s="101">
        <v>228</v>
      </c>
      <c r="I7" s="101">
        <v>123.09</v>
      </c>
      <c r="J7" s="101">
        <f t="shared" si="0"/>
        <v>29664.690000000002</v>
      </c>
      <c r="K7" s="98">
        <v>127</v>
      </c>
      <c r="L7" s="98">
        <v>18</v>
      </c>
      <c r="M7" s="98">
        <v>1218</v>
      </c>
      <c r="N7" s="98">
        <v>60</v>
      </c>
      <c r="O7" s="189">
        <f t="shared" si="1"/>
        <v>2.5714285714285716</v>
      </c>
      <c r="P7" s="101">
        <f t="shared" si="24"/>
        <v>2</v>
      </c>
      <c r="Q7" s="102">
        <v>14</v>
      </c>
      <c r="R7" s="102">
        <v>0</v>
      </c>
      <c r="S7" s="101">
        <f t="shared" si="14"/>
        <v>14</v>
      </c>
      <c r="T7" s="102">
        <v>10105</v>
      </c>
      <c r="U7" s="102">
        <v>0</v>
      </c>
      <c r="V7" s="101">
        <f t="shared" si="15"/>
        <v>10105</v>
      </c>
      <c r="W7" s="102">
        <v>16460</v>
      </c>
      <c r="X7" s="102">
        <v>0</v>
      </c>
      <c r="Y7" s="101">
        <f t="shared" si="16"/>
        <v>16460</v>
      </c>
      <c r="Z7" s="101">
        <f t="shared" si="17"/>
        <v>13154.4</v>
      </c>
      <c r="AA7" s="103">
        <f t="shared" si="4"/>
        <v>4.6080696762531501E-2</v>
      </c>
      <c r="AB7" s="101">
        <f t="shared" si="18"/>
        <v>1723.26</v>
      </c>
      <c r="AC7" s="102">
        <v>6045.4</v>
      </c>
      <c r="AD7" s="103">
        <f t="shared" si="19"/>
        <v>0.36727825030376671</v>
      </c>
      <c r="AE7" s="102">
        <v>2064.9899999999998</v>
      </c>
      <c r="AF7" s="102"/>
      <c r="AG7" s="102">
        <v>2000</v>
      </c>
      <c r="AH7" s="102"/>
      <c r="AI7" s="136">
        <f t="shared" si="6"/>
        <v>147.03939759036146</v>
      </c>
      <c r="AJ7" s="102">
        <v>0</v>
      </c>
      <c r="AK7" s="104">
        <f t="shared" si="20"/>
        <v>101.05</v>
      </c>
      <c r="AL7" s="105">
        <f t="shared" si="21"/>
        <v>4378.2606024096385</v>
      </c>
      <c r="AM7" s="106"/>
      <c r="AN7" s="107">
        <f t="shared" si="7"/>
        <v>1175.7142857142858</v>
      </c>
      <c r="AO7" s="108">
        <f t="shared" si="8"/>
        <v>123.09</v>
      </c>
      <c r="AP7" s="108">
        <f t="shared" si="9"/>
        <v>431.81428571428569</v>
      </c>
      <c r="AQ7" s="108">
        <f t="shared" si="22"/>
        <v>147.49928571428569</v>
      </c>
      <c r="AR7" s="108">
        <f t="shared" si="23"/>
        <v>142.85714285714286</v>
      </c>
      <c r="AS7" s="108">
        <f t="array" ref="AS7">_xlfn.IFS(S7=0,AL7,S7&lt;0,AL7/-S7,S7&gt;0,AL7/S7)</f>
        <v>312.73290017211701</v>
      </c>
      <c r="AT7" s="103">
        <f t="shared" si="25"/>
        <v>0.26599396126425506</v>
      </c>
      <c r="AU7" s="103">
        <f t="shared" si="26"/>
        <v>2.5406848661314241</v>
      </c>
      <c r="AV7" s="109"/>
      <c r="AW7" s="104">
        <f t="shared" si="12"/>
        <v>75368.628941480201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258</v>
      </c>
      <c r="F8" s="101">
        <v>36</v>
      </c>
      <c r="G8" s="101">
        <v>6</v>
      </c>
      <c r="H8" s="101">
        <v>216</v>
      </c>
      <c r="I8" s="101">
        <v>123.09</v>
      </c>
      <c r="J8" s="101">
        <f t="shared" si="0"/>
        <v>31757.22</v>
      </c>
      <c r="K8" s="98">
        <v>28</v>
      </c>
      <c r="L8" s="98">
        <v>57</v>
      </c>
      <c r="M8" s="98">
        <v>1219</v>
      </c>
      <c r="N8" s="98">
        <v>79</v>
      </c>
      <c r="O8" s="189">
        <f t="shared" si="1"/>
        <v>8.1428571428571423</v>
      </c>
      <c r="P8" s="101">
        <f t="shared" si="24"/>
        <v>4.7142857142857144</v>
      </c>
      <c r="Q8" s="102">
        <v>33</v>
      </c>
      <c r="R8" s="102">
        <v>0</v>
      </c>
      <c r="S8" s="101">
        <f t="shared" si="14"/>
        <v>33</v>
      </c>
      <c r="T8" s="102">
        <v>24742.45</v>
      </c>
      <c r="U8" s="102">
        <v>0</v>
      </c>
      <c r="V8" s="101">
        <f t="shared" si="15"/>
        <v>24742.45</v>
      </c>
      <c r="W8" s="102">
        <v>39103.140000000007</v>
      </c>
      <c r="X8" s="102">
        <v>0</v>
      </c>
      <c r="Y8" s="101">
        <f t="shared" si="16"/>
        <v>39103.140000000007</v>
      </c>
      <c r="Z8" s="101">
        <f t="shared" si="17"/>
        <v>54891.57</v>
      </c>
      <c r="AA8" s="103">
        <f t="shared" si="4"/>
        <v>0.10947144209008604</v>
      </c>
      <c r="AB8" s="101">
        <f t="shared" si="18"/>
        <v>4061.9700000000003</v>
      </c>
      <c r="AC8" s="102">
        <v>14367.090000000004</v>
      </c>
      <c r="AD8" s="103">
        <f t="shared" si="19"/>
        <v>0.36741525105145012</v>
      </c>
      <c r="AE8" s="102">
        <v>2848.83</v>
      </c>
      <c r="AF8" s="102">
        <v>1000</v>
      </c>
      <c r="AG8" s="102">
        <v>7000</v>
      </c>
      <c r="AH8" s="102"/>
      <c r="AI8" s="136">
        <f t="shared" si="6"/>
        <v>139.30048192771085</v>
      </c>
      <c r="AJ8" s="102">
        <v>0</v>
      </c>
      <c r="AK8" s="104">
        <f t="shared" si="20"/>
        <v>247.42450000000002</v>
      </c>
      <c r="AL8" s="105">
        <f t="shared" si="21"/>
        <v>9438.5250180722905</v>
      </c>
      <c r="AM8" s="106"/>
      <c r="AN8" s="107">
        <f t="shared" si="7"/>
        <v>1184.9436363636366</v>
      </c>
      <c r="AO8" s="108">
        <f t="shared" si="8"/>
        <v>123.09</v>
      </c>
      <c r="AP8" s="108">
        <f t="shared" si="9"/>
        <v>435.36636363636376</v>
      </c>
      <c r="AQ8" s="108">
        <f t="shared" si="22"/>
        <v>86.328181818181818</v>
      </c>
      <c r="AR8" s="108">
        <f t="shared" si="23"/>
        <v>242.42424242424244</v>
      </c>
      <c r="AS8" s="108">
        <f t="array" ref="AS8">_xlfn.IFS(S8=0,AL8,S8&lt;0,AL8/-S8,S8&gt;0,AL8/S8)</f>
        <v>286.01590963855426</v>
      </c>
      <c r="AT8" s="103">
        <f t="shared" si="25"/>
        <v>0.24137511765224706</v>
      </c>
      <c r="AU8" s="103">
        <f t="shared" si="26"/>
        <v>2.3236323798728917</v>
      </c>
      <c r="AV8" s="109"/>
      <c r="AW8" s="104">
        <f t="shared" si="12"/>
        <v>73792.104686747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209</v>
      </c>
      <c r="F9" s="101">
        <v>33</v>
      </c>
      <c r="G9" s="101">
        <v>9</v>
      </c>
      <c r="H9" s="101">
        <v>167</v>
      </c>
      <c r="I9" s="101">
        <v>169.89</v>
      </c>
      <c r="J9" s="101">
        <f t="shared" si="0"/>
        <v>35507.009999999995</v>
      </c>
      <c r="K9" s="98">
        <v>74</v>
      </c>
      <c r="L9" s="98">
        <v>55</v>
      </c>
      <c r="M9" s="98">
        <v>1230</v>
      </c>
      <c r="N9" s="98">
        <v>60</v>
      </c>
      <c r="O9" s="189">
        <f t="shared" si="1"/>
        <v>7.8571428571428568</v>
      </c>
      <c r="P9" s="101">
        <f t="shared" si="24"/>
        <v>2.7142857142857144</v>
      </c>
      <c r="Q9" s="102">
        <v>19</v>
      </c>
      <c r="R9" s="102">
        <v>0</v>
      </c>
      <c r="S9" s="101">
        <f t="shared" si="14"/>
        <v>19</v>
      </c>
      <c r="T9" s="102">
        <v>15448.899999999998</v>
      </c>
      <c r="U9" s="102">
        <v>0</v>
      </c>
      <c r="V9" s="101">
        <f t="shared" si="15"/>
        <v>15448.899999999998</v>
      </c>
      <c r="W9" s="102">
        <v>23368.430000000004</v>
      </c>
      <c r="X9" s="102">
        <v>0</v>
      </c>
      <c r="Y9" s="101">
        <f t="shared" si="16"/>
        <v>23368.430000000004</v>
      </c>
      <c r="Z9" s="101">
        <f t="shared" si="17"/>
        <v>40590</v>
      </c>
      <c r="AA9" s="103">
        <f t="shared" si="4"/>
        <v>6.5421235519225032E-2</v>
      </c>
      <c r="AB9" s="101">
        <f t="shared" si="18"/>
        <v>3227.91</v>
      </c>
      <c r="AC9" s="102">
        <v>8566.1100000000042</v>
      </c>
      <c r="AD9" s="103">
        <f t="shared" si="19"/>
        <v>0.36656762991779945</v>
      </c>
      <c r="AE9" s="102">
        <v>2690.2500000000009</v>
      </c>
      <c r="AF9" s="102">
        <v>3000</v>
      </c>
      <c r="AG9" s="102">
        <v>2000</v>
      </c>
      <c r="AH9" s="102"/>
      <c r="AI9" s="136">
        <f t="shared" si="6"/>
        <v>107.69990963855422</v>
      </c>
      <c r="AJ9" s="102">
        <v>0</v>
      </c>
      <c r="AK9" s="104">
        <f t="shared" si="20"/>
        <v>154.48899999999998</v>
      </c>
      <c r="AL9" s="105">
        <f t="shared" si="21"/>
        <v>3621.9710903614455</v>
      </c>
      <c r="AM9" s="106"/>
      <c r="AN9" s="107">
        <f t="shared" si="7"/>
        <v>1229.9173684210527</v>
      </c>
      <c r="AO9" s="108">
        <f t="shared" si="8"/>
        <v>169.89</v>
      </c>
      <c r="AP9" s="108">
        <f t="shared" si="9"/>
        <v>450.84789473684231</v>
      </c>
      <c r="AQ9" s="108">
        <f t="shared" si="22"/>
        <v>141.59210526315795</v>
      </c>
      <c r="AR9" s="108">
        <f t="shared" si="23"/>
        <v>263.15789473684208</v>
      </c>
      <c r="AS9" s="108">
        <f t="array" ref="AS9">_xlfn.IFS(S9=0,AL9,S9&lt;0,AL9/-S9,S9&gt;0,AL9/S9)</f>
        <v>190.63005738744451</v>
      </c>
      <c r="AT9" s="103">
        <f t="shared" si="25"/>
        <v>0.15499419902669737</v>
      </c>
      <c r="AU9" s="103">
        <f t="shared" si="26"/>
        <v>1.1220793300809024</v>
      </c>
      <c r="AV9" s="109"/>
      <c r="AW9" s="104">
        <f t="shared" si="12"/>
        <v>39841.681993975901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29</v>
      </c>
      <c r="F10" s="101">
        <v>2</v>
      </c>
      <c r="G10" s="101">
        <v>4</v>
      </c>
      <c r="H10" s="101">
        <v>23</v>
      </c>
      <c r="I10" s="101">
        <v>169.89</v>
      </c>
      <c r="J10" s="101">
        <f t="shared" si="0"/>
        <v>4926.8099999999995</v>
      </c>
      <c r="K10" s="98">
        <v>64</v>
      </c>
      <c r="L10" s="98">
        <v>5</v>
      </c>
      <c r="M10" s="98">
        <v>1254</v>
      </c>
      <c r="N10" s="98">
        <v>67</v>
      </c>
      <c r="O10" s="189">
        <f t="shared" si="1"/>
        <v>0.7142857142857143</v>
      </c>
      <c r="P10" s="101">
        <f t="shared" si="24"/>
        <v>0.8571428571428571</v>
      </c>
      <c r="Q10" s="102">
        <v>6</v>
      </c>
      <c r="R10" s="102">
        <v>0</v>
      </c>
      <c r="S10" s="101">
        <f t="shared" si="14"/>
        <v>6</v>
      </c>
      <c r="T10" s="102">
        <v>4873.72</v>
      </c>
      <c r="U10" s="102">
        <v>0</v>
      </c>
      <c r="V10" s="101">
        <f t="shared" si="15"/>
        <v>4873.72</v>
      </c>
      <c r="W10" s="102">
        <v>7523.0499999999993</v>
      </c>
      <c r="X10" s="102">
        <v>0</v>
      </c>
      <c r="Y10" s="101">
        <f t="shared" si="16"/>
        <v>7523.0499999999993</v>
      </c>
      <c r="Z10" s="101">
        <f t="shared" si="17"/>
        <v>4200.8999999999996</v>
      </c>
      <c r="AA10" s="103">
        <f t="shared" si="4"/>
        <v>2.1061202052209148E-2</v>
      </c>
      <c r="AB10" s="101">
        <f t="shared" si="18"/>
        <v>1019.3399999999999</v>
      </c>
      <c r="AC10" s="102">
        <v>2779.99</v>
      </c>
      <c r="AD10" s="103">
        <f t="shared" si="19"/>
        <v>0.36952964555599127</v>
      </c>
      <c r="AE10" s="102">
        <v>650.40999999999985</v>
      </c>
      <c r="AF10" s="102"/>
      <c r="AG10" s="102"/>
      <c r="AH10" s="102"/>
      <c r="AI10" s="136">
        <f t="shared" si="6"/>
        <v>14.832921686746989</v>
      </c>
      <c r="AJ10" s="102">
        <v>0</v>
      </c>
      <c r="AK10" s="104">
        <f t="shared" si="20"/>
        <v>48.737200000000001</v>
      </c>
      <c r="AL10" s="105">
        <f t="shared" si="21"/>
        <v>3009.7398783132526</v>
      </c>
      <c r="AM10" s="106"/>
      <c r="AN10" s="107">
        <f t="shared" si="7"/>
        <v>1253.8416666666665</v>
      </c>
      <c r="AO10" s="108">
        <f t="shared" si="8"/>
        <v>169.89</v>
      </c>
      <c r="AP10" s="108">
        <f t="shared" si="9"/>
        <v>463.33166666666665</v>
      </c>
      <c r="AQ10" s="108">
        <f t="shared" si="22"/>
        <v>108.40166666666664</v>
      </c>
      <c r="AR10" s="108">
        <f t="shared" si="23"/>
        <v>0</v>
      </c>
      <c r="AS10" s="108">
        <f t="array" ref="AS10">_xlfn.IFS(S10=0,AL10,S10&lt;0,AL10/-S10,S10&gt;0,AL10/S10)</f>
        <v>501.62331305220874</v>
      </c>
      <c r="AT10" s="103">
        <f t="shared" si="25"/>
        <v>0.40006910472657403</v>
      </c>
      <c r="AU10" s="103">
        <f t="shared" si="26"/>
        <v>2.952635900007115</v>
      </c>
      <c r="AV10" s="109"/>
      <c r="AW10" s="104">
        <f t="shared" si="12"/>
        <v>14547.076078514054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37</v>
      </c>
      <c r="F11" s="101">
        <v>0</v>
      </c>
      <c r="G11" s="101">
        <v>0</v>
      </c>
      <c r="H11" s="101">
        <v>37</v>
      </c>
      <c r="I11" s="101">
        <v>169.89</v>
      </c>
      <c r="J11" s="101">
        <f t="shared" si="0"/>
        <v>6285.9299999999994</v>
      </c>
      <c r="K11" s="98">
        <v>376</v>
      </c>
      <c r="L11" s="98">
        <v>0</v>
      </c>
      <c r="M11" s="98">
        <v>0</v>
      </c>
      <c r="N11" s="98">
        <v>0</v>
      </c>
      <c r="O11" s="189">
        <f t="shared" si="1"/>
        <v>0</v>
      </c>
      <c r="P11" s="101">
        <f t="shared" si="24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686</v>
      </c>
      <c r="U11" s="102">
        <v>0</v>
      </c>
      <c r="V11" s="101">
        <f t="shared" si="15"/>
        <v>686</v>
      </c>
      <c r="W11" s="102">
        <v>1145</v>
      </c>
      <c r="X11" s="102">
        <v>0</v>
      </c>
      <c r="Y11" s="101">
        <f t="shared" si="16"/>
        <v>1145</v>
      </c>
      <c r="Z11" s="101">
        <f t="shared" si="17"/>
        <v>0</v>
      </c>
      <c r="AA11" s="103">
        <f t="shared" si="4"/>
        <v>3.2054919679889772E-3</v>
      </c>
      <c r="AB11" s="101">
        <f t="shared" si="18"/>
        <v>169.89</v>
      </c>
      <c r="AC11" s="102">
        <v>425.90999999999997</v>
      </c>
      <c r="AD11" s="103">
        <f t="shared" si="19"/>
        <v>0.37197379912663753</v>
      </c>
      <c r="AE11" s="102">
        <v>59.16</v>
      </c>
      <c r="AF11" s="102"/>
      <c r="AG11" s="102"/>
      <c r="AH11" s="102"/>
      <c r="AI11" s="136">
        <f t="shared" si="6"/>
        <v>23.861656626506026</v>
      </c>
      <c r="AJ11" s="102">
        <v>0</v>
      </c>
      <c r="AK11" s="104">
        <f t="shared" si="20"/>
        <v>6.86</v>
      </c>
      <c r="AL11" s="105">
        <f t="shared" si="21"/>
        <v>459.31834337349403</v>
      </c>
      <c r="AM11" s="106"/>
      <c r="AN11" s="107">
        <f t="shared" si="7"/>
        <v>1145</v>
      </c>
      <c r="AO11" s="108">
        <f t="shared" si="8"/>
        <v>169.89</v>
      </c>
      <c r="AP11" s="108">
        <f t="shared" si="9"/>
        <v>425.90999999999997</v>
      </c>
      <c r="AQ11" s="108">
        <f t="shared" si="22"/>
        <v>59.16</v>
      </c>
      <c r="AR11" s="108">
        <f t="shared" si="23"/>
        <v>0</v>
      </c>
      <c r="AS11" s="108">
        <f t="array" ref="AS11">_xlfn.IFS(S11=0,AL11,S11&lt;0,AL11/-S11,S11&gt;0,AL11/S11)</f>
        <v>459.31834337349403</v>
      </c>
      <c r="AT11" s="103">
        <f t="shared" si="25"/>
        <v>0.40115139159257118</v>
      </c>
      <c r="AU11" s="103">
        <f t="shared" si="26"/>
        <v>2.7036220105567961</v>
      </c>
      <c r="AV11" s="109"/>
      <c r="AW11" s="104">
        <f t="shared" si="12"/>
        <v>16994.77870481928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37</v>
      </c>
      <c r="F12" s="101">
        <v>14</v>
      </c>
      <c r="G12" s="101">
        <v>1</v>
      </c>
      <c r="H12" s="101">
        <v>22</v>
      </c>
      <c r="I12" s="101">
        <v>169.89</v>
      </c>
      <c r="J12" s="101">
        <f t="shared" si="0"/>
        <v>6285.9299999999994</v>
      </c>
      <c r="K12" s="98">
        <v>61</v>
      </c>
      <c r="L12" s="98">
        <v>16</v>
      </c>
      <c r="M12" s="98">
        <v>1166</v>
      </c>
      <c r="N12" s="98">
        <v>67</v>
      </c>
      <c r="O12" s="189">
        <f t="shared" si="1"/>
        <v>2.2857142857142856</v>
      </c>
      <c r="P12" s="101">
        <f t="shared" si="24"/>
        <v>0.42857142857142855</v>
      </c>
      <c r="Q12" s="102">
        <v>3</v>
      </c>
      <c r="R12" s="102">
        <v>0</v>
      </c>
      <c r="S12" s="101">
        <f t="shared" si="14"/>
        <v>3</v>
      </c>
      <c r="T12" s="102">
        <v>2098</v>
      </c>
      <c r="U12" s="102">
        <v>0</v>
      </c>
      <c r="V12" s="101">
        <f t="shared" si="15"/>
        <v>2098</v>
      </c>
      <c r="W12" s="102">
        <v>3498</v>
      </c>
      <c r="X12" s="102">
        <v>0</v>
      </c>
      <c r="Y12" s="101">
        <f t="shared" si="16"/>
        <v>3498</v>
      </c>
      <c r="Z12" s="101">
        <f t="shared" si="17"/>
        <v>12499.52</v>
      </c>
      <c r="AA12" s="103">
        <f t="shared" si="4"/>
        <v>9.7928479511139241E-3</v>
      </c>
      <c r="AB12" s="101">
        <f t="shared" si="18"/>
        <v>509.66999999999996</v>
      </c>
      <c r="AC12" s="102">
        <v>1293.9899999999998</v>
      </c>
      <c r="AD12" s="103">
        <f t="shared" si="19"/>
        <v>0.36992281303602054</v>
      </c>
      <c r="AE12" s="102">
        <v>389.18</v>
      </c>
      <c r="AF12" s="102"/>
      <c r="AG12" s="102"/>
      <c r="AH12" s="102"/>
      <c r="AI12" s="136">
        <f t="shared" si="6"/>
        <v>14.188012048192771</v>
      </c>
      <c r="AJ12" s="102">
        <v>0</v>
      </c>
      <c r="AK12" s="104">
        <f t="shared" si="20"/>
        <v>20.98</v>
      </c>
      <c r="AL12" s="105">
        <f t="shared" si="21"/>
        <v>1269.9919879518072</v>
      </c>
      <c r="AM12" s="106"/>
      <c r="AN12" s="107">
        <f t="shared" si="7"/>
        <v>1166</v>
      </c>
      <c r="AO12" s="108">
        <f t="shared" si="8"/>
        <v>169.89</v>
      </c>
      <c r="AP12" s="108">
        <f t="shared" si="9"/>
        <v>431.32999999999993</v>
      </c>
      <c r="AQ12" s="108">
        <f t="shared" si="22"/>
        <v>129.72666666666666</v>
      </c>
      <c r="AR12" s="108">
        <f t="shared" si="23"/>
        <v>0</v>
      </c>
      <c r="AS12" s="108">
        <f t="array" ref="AS12">_xlfn.IFS(S12=0,AL12,S12&lt;0,AL12/-S12,S12&gt;0,AL12/S12)</f>
        <v>423.33066265060239</v>
      </c>
      <c r="AT12" s="103">
        <f t="shared" si="25"/>
        <v>0.36306231788216331</v>
      </c>
      <c r="AU12" s="103">
        <f t="shared" si="26"/>
        <v>2.4917927049891251</v>
      </c>
      <c r="AV12" s="109"/>
      <c r="AW12" s="104">
        <f t="shared" si="12"/>
        <v>15663.234518072288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4</v>
      </c>
      <c r="F13" s="101">
        <v>0</v>
      </c>
      <c r="G13" s="101">
        <v>0</v>
      </c>
      <c r="H13" s="101">
        <v>4</v>
      </c>
      <c r="I13" s="101">
        <v>169.89</v>
      </c>
      <c r="J13" s="101">
        <f t="shared" si="0"/>
        <v>679.56</v>
      </c>
      <c r="K13" s="98">
        <v>32</v>
      </c>
      <c r="L13" s="98">
        <v>2</v>
      </c>
      <c r="M13" s="98">
        <v>1221</v>
      </c>
      <c r="N13" s="98">
        <v>50</v>
      </c>
      <c r="O13" s="189">
        <f t="shared" si="1"/>
        <v>0.2857142857142857</v>
      </c>
      <c r="P13" s="101">
        <f t="shared" si="24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743</v>
      </c>
      <c r="U13" s="102">
        <v>0</v>
      </c>
      <c r="V13" s="101">
        <f t="shared" si="15"/>
        <v>743</v>
      </c>
      <c r="W13" s="102">
        <v>1221</v>
      </c>
      <c r="X13" s="102">
        <v>0</v>
      </c>
      <c r="Y13" s="101">
        <f t="shared" si="16"/>
        <v>1221</v>
      </c>
      <c r="Z13" s="101">
        <f t="shared" si="17"/>
        <v>1221</v>
      </c>
      <c r="AA13" s="103">
        <f t="shared" si="4"/>
        <v>3.4182582470869355E-3</v>
      </c>
      <c r="AB13" s="101">
        <f t="shared" si="18"/>
        <v>169.89</v>
      </c>
      <c r="AC13" s="102">
        <v>445.39</v>
      </c>
      <c r="AD13" s="103">
        <f t="shared" si="19"/>
        <v>0.36477477477477477</v>
      </c>
      <c r="AE13" s="102">
        <v>179.97</v>
      </c>
      <c r="AF13" s="102"/>
      <c r="AG13" s="102"/>
      <c r="AH13" s="102"/>
      <c r="AI13" s="136">
        <f t="shared" si="6"/>
        <v>2.5796385542168676</v>
      </c>
      <c r="AJ13" s="102">
        <v>0</v>
      </c>
      <c r="AK13" s="104">
        <f t="shared" si="20"/>
        <v>7.43</v>
      </c>
      <c r="AL13" s="105">
        <f t="shared" si="21"/>
        <v>415.74036144578326</v>
      </c>
      <c r="AM13" s="106"/>
      <c r="AN13" s="107">
        <f t="shared" si="7"/>
        <v>1221</v>
      </c>
      <c r="AO13" s="108">
        <f t="shared" si="8"/>
        <v>169.89</v>
      </c>
      <c r="AP13" s="108">
        <f t="shared" si="9"/>
        <v>445.39</v>
      </c>
      <c r="AQ13" s="108">
        <f t="shared" si="22"/>
        <v>179.97</v>
      </c>
      <c r="AR13" s="108">
        <f t="shared" si="23"/>
        <v>0</v>
      </c>
      <c r="AS13" s="108">
        <f t="array" ref="AS13">_xlfn.IFS(S13=0,AL13,S13&lt;0,AL13/-S13,S13&gt;0,AL13/S13)</f>
        <v>415.74036144578326</v>
      </c>
      <c r="AT13" s="103">
        <f t="shared" si="25"/>
        <v>0.34049169651579303</v>
      </c>
      <c r="AU13" s="103">
        <f t="shared" si="26"/>
        <v>2.447114965246826</v>
      </c>
      <c r="AV13" s="109"/>
      <c r="AW13" s="104">
        <f t="shared" si="12"/>
        <v>1662.9614457831331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52</v>
      </c>
      <c r="F14" s="101">
        <v>1</v>
      </c>
      <c r="G14" s="101">
        <v>2</v>
      </c>
      <c r="H14" s="101">
        <v>49</v>
      </c>
      <c r="I14" s="101">
        <v>169.89</v>
      </c>
      <c r="J14" s="101">
        <f t="shared" si="0"/>
        <v>8834.2799999999988</v>
      </c>
      <c r="K14" s="98">
        <v>150</v>
      </c>
      <c r="L14" s="98">
        <v>6</v>
      </c>
      <c r="M14" s="98">
        <v>1287</v>
      </c>
      <c r="N14" s="98">
        <v>60</v>
      </c>
      <c r="O14" s="189">
        <f t="shared" si="1"/>
        <v>0.8571428571428571</v>
      </c>
      <c r="P14" s="101">
        <f t="shared" si="24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2320</v>
      </c>
      <c r="U14" s="102">
        <v>0</v>
      </c>
      <c r="V14" s="101">
        <f t="shared" si="15"/>
        <v>2320</v>
      </c>
      <c r="W14" s="102">
        <v>3864</v>
      </c>
      <c r="X14" s="102">
        <v>0</v>
      </c>
      <c r="Y14" s="101">
        <f t="shared" si="16"/>
        <v>3864</v>
      </c>
      <c r="Z14" s="101">
        <f t="shared" si="17"/>
        <v>4633.2</v>
      </c>
      <c r="AA14" s="103">
        <f t="shared" si="4"/>
        <v>1.0817485558348827E-2</v>
      </c>
      <c r="AB14" s="101">
        <f t="shared" si="18"/>
        <v>509.66999999999996</v>
      </c>
      <c r="AC14" s="102">
        <v>1429.5700000000002</v>
      </c>
      <c r="AD14" s="103">
        <f t="shared" si="19"/>
        <v>0.36997153209109734</v>
      </c>
      <c r="AE14" s="102">
        <v>741.00999999999988</v>
      </c>
      <c r="AF14" s="102">
        <v>1000</v>
      </c>
      <c r="AG14" s="102"/>
      <c r="AH14" s="102"/>
      <c r="AI14" s="136">
        <f t="shared" si="6"/>
        <v>31.600572289156627</v>
      </c>
      <c r="AJ14" s="102">
        <v>0</v>
      </c>
      <c r="AK14" s="104">
        <f t="shared" si="20"/>
        <v>23.2</v>
      </c>
      <c r="AL14" s="105">
        <f t="shared" si="21"/>
        <v>128.94942771084339</v>
      </c>
      <c r="AM14" s="106"/>
      <c r="AN14" s="107">
        <f t="shared" si="7"/>
        <v>1288</v>
      </c>
      <c r="AO14" s="108">
        <f t="shared" si="8"/>
        <v>169.89</v>
      </c>
      <c r="AP14" s="108">
        <f t="shared" si="9"/>
        <v>476.52333333333337</v>
      </c>
      <c r="AQ14" s="108">
        <f t="shared" si="22"/>
        <v>247.0033333333333</v>
      </c>
      <c r="AR14" s="108">
        <f t="shared" si="23"/>
        <v>333.33333333333331</v>
      </c>
      <c r="AS14" s="108">
        <f t="array" ref="AS14">_xlfn.IFS(S14=0,AL14,S14&lt;0,AL14/-S14,S14&gt;0,AL14/S14)</f>
        <v>42.983142570281132</v>
      </c>
      <c r="AT14" s="103">
        <f t="shared" si="25"/>
        <v>3.3372005101149946E-2</v>
      </c>
      <c r="AU14" s="103">
        <f t="shared" si="26"/>
        <v>0.25300572470587518</v>
      </c>
      <c r="AV14" s="109"/>
      <c r="AW14" s="104">
        <f t="shared" si="12"/>
        <v>2235.1234136546191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32</v>
      </c>
      <c r="F15" s="101">
        <v>3</v>
      </c>
      <c r="G15" s="101">
        <v>0</v>
      </c>
      <c r="H15" s="101">
        <v>29</v>
      </c>
      <c r="I15" s="101">
        <v>169.89</v>
      </c>
      <c r="J15" s="101">
        <f t="shared" si="0"/>
        <v>5436.48</v>
      </c>
      <c r="K15" s="98">
        <v>160</v>
      </c>
      <c r="L15" s="98">
        <v>3</v>
      </c>
      <c r="M15" s="98">
        <v>1232</v>
      </c>
      <c r="N15" s="98">
        <v>0</v>
      </c>
      <c r="O15" s="189">
        <f t="shared" si="1"/>
        <v>0.42857142857142855</v>
      </c>
      <c r="P15" s="101">
        <f t="shared" si="24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798</v>
      </c>
      <c r="U15" s="102">
        <v>0</v>
      </c>
      <c r="V15" s="101">
        <f t="shared" si="15"/>
        <v>798</v>
      </c>
      <c r="W15" s="102">
        <v>1232</v>
      </c>
      <c r="X15" s="102">
        <v>0</v>
      </c>
      <c r="Y15" s="101">
        <f t="shared" si="16"/>
        <v>1232</v>
      </c>
      <c r="Z15" s="101">
        <f t="shared" si="17"/>
        <v>0</v>
      </c>
      <c r="AA15" s="103">
        <f t="shared" si="4"/>
        <v>3.4490533664300609E-3</v>
      </c>
      <c r="AB15" s="101">
        <f t="shared" si="18"/>
        <v>169.89</v>
      </c>
      <c r="AC15" s="102">
        <v>456.69000000000005</v>
      </c>
      <c r="AD15" s="103">
        <f t="shared" si="19"/>
        <v>0.37068993506493508</v>
      </c>
      <c r="AE15" s="102">
        <v>167.62</v>
      </c>
      <c r="AF15" s="102"/>
      <c r="AG15" s="102"/>
      <c r="AH15" s="102"/>
      <c r="AI15" s="136">
        <f t="shared" si="6"/>
        <v>18.702379518072288</v>
      </c>
      <c r="AJ15" s="102">
        <v>0</v>
      </c>
      <c r="AK15" s="104">
        <f t="shared" si="20"/>
        <v>7.98</v>
      </c>
      <c r="AL15" s="105">
        <f t="shared" si="21"/>
        <v>411.11762048192776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456.69000000000005</v>
      </c>
      <c r="AQ15" s="108">
        <f t="shared" si="22"/>
        <v>167.62</v>
      </c>
      <c r="AR15" s="108">
        <f t="shared" si="23"/>
        <v>0</v>
      </c>
      <c r="AS15" s="108">
        <f t="array" ref="AS15">_xlfn.IFS(S15=0,AL15,S15&lt;0,AL15/-S15,S15&gt;0,AL15/S15)</f>
        <v>411.11762048192776</v>
      </c>
      <c r="AT15" s="103">
        <f t="shared" si="25"/>
        <v>0.333699367274292</v>
      </c>
      <c r="AU15" s="103">
        <f t="shared" si="26"/>
        <v>2.4199047647414669</v>
      </c>
      <c r="AV15" s="109"/>
      <c r="AW15" s="104">
        <f t="shared" si="12"/>
        <v>13155.763855421688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ref="E16:E18" si="27">F16+G16+H16</f>
        <v>1</v>
      </c>
      <c r="F16" s="101"/>
      <c r="G16" s="101">
        <v>1</v>
      </c>
      <c r="H16" s="101"/>
      <c r="I16" s="101">
        <v>169.89</v>
      </c>
      <c r="J16" s="101">
        <f t="shared" ref="J16:J18" si="28">E16*I16</f>
        <v>169.89</v>
      </c>
      <c r="K16" s="98" t="s">
        <v>142</v>
      </c>
      <c r="L16" s="98">
        <v>0</v>
      </c>
      <c r="M16" s="98">
        <v>0</v>
      </c>
      <c r="N16" s="98">
        <v>0</v>
      </c>
      <c r="O16" s="189">
        <f t="shared" ref="O16:O18" si="29">L16/7</f>
        <v>0</v>
      </c>
      <c r="P16" s="101">
        <f t="shared" ref="P16:P18" si="30">S16/7</f>
        <v>0.42857142857142855</v>
      </c>
      <c r="Q16" s="102">
        <v>3</v>
      </c>
      <c r="R16" s="102">
        <v>0</v>
      </c>
      <c r="S16" s="101">
        <f t="shared" ref="S16:S18" si="31">Q16+R16</f>
        <v>3</v>
      </c>
      <c r="T16" s="102">
        <v>0</v>
      </c>
      <c r="U16" s="102">
        <v>0</v>
      </c>
      <c r="V16" s="101">
        <f t="shared" ref="V16:V18" si="32">T16+U16</f>
        <v>0</v>
      </c>
      <c r="W16" s="102">
        <v>0</v>
      </c>
      <c r="X16" s="102">
        <v>0</v>
      </c>
      <c r="Y16" s="101">
        <f t="shared" ref="Y16:Y18" si="33">W16+X16</f>
        <v>0</v>
      </c>
      <c r="Z16" s="101">
        <f t="shared" ref="Z16:Z18" si="34">L16*M16*N16/100</f>
        <v>0</v>
      </c>
      <c r="AA16" s="103">
        <f t="shared" si="4"/>
        <v>0</v>
      </c>
      <c r="AB16" s="101">
        <f t="shared" ref="AB16:AB18" si="35">S16*I16</f>
        <v>509.66999999999996</v>
      </c>
      <c r="AC16" s="102">
        <v>0</v>
      </c>
      <c r="AD16" s="103">
        <f t="shared" ref="AD16:AD18" si="36">IF(Y16=0,0,AC16/Y16)</f>
        <v>0</v>
      </c>
      <c r="AE16" s="102">
        <v>0</v>
      </c>
      <c r="AF16" s="102"/>
      <c r="AG16" s="102"/>
      <c r="AH16" s="102"/>
      <c r="AI16" s="136">
        <f t="shared" si="6"/>
        <v>0</v>
      </c>
      <c r="AJ16" s="102">
        <v>0</v>
      </c>
      <c r="AK16" s="104">
        <f t="shared" ref="AK16:AK18" si="37">V16*1%</f>
        <v>0</v>
      </c>
      <c r="AL16" s="105">
        <f t="shared" ref="AL16:AL18" si="38">Y16-AB16-AC16-AE16-AF16-AG16-AH16-AI16-AK16-AJ16</f>
        <v>-509.66999999999996</v>
      </c>
      <c r="AM16" s="106"/>
      <c r="AN16" s="107">
        <f t="shared" ref="AN16:AN18" si="39">IF(S16=0,0,Y16/S16)</f>
        <v>0</v>
      </c>
      <c r="AO16" s="108">
        <f t="shared" ref="AO16:AO18" si="40">I16</f>
        <v>169.89</v>
      </c>
      <c r="AP16" s="108">
        <f t="shared" ref="AP16:AP18" si="41">IF(S16=0,0,AC16/S16)</f>
        <v>0</v>
      </c>
      <c r="AQ16" s="108">
        <f t="shared" ref="AQ16:AQ18" si="42">IF(Q16=0,AE16/1,AE16/Q16)</f>
        <v>0</v>
      </c>
      <c r="AR16" s="108">
        <f t="shared" ref="AR16:AR18" si="43">IF(Q16=0,0,(AF16+AG16)/Q16)</f>
        <v>0</v>
      </c>
      <c r="AS16" s="108">
        <f t="array" ref="AS16">_xlfn.IFS(S16=0,AL16,S16&lt;0,AL16/-S16,S16&gt;0,AL16/S16)</f>
        <v>-169.89</v>
      </c>
      <c r="AT16" s="103">
        <f t="shared" ref="AT16:AT18" si="44">IF(AN16=0,0,AS16/AN16)</f>
        <v>0</v>
      </c>
      <c r="AU16" s="103">
        <f t="shared" ref="AU16:AU18" si="45">IF(AO16=0,0,AS16/AO16)</f>
        <v>-1</v>
      </c>
      <c r="AV16" s="109"/>
      <c r="AW16" s="104">
        <f t="shared" ref="AW16:AW18" si="46">AS16*E16</f>
        <v>-169.89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27"/>
        <v>2</v>
      </c>
      <c r="F17" s="101"/>
      <c r="G17" s="101">
        <v>2</v>
      </c>
      <c r="H17" s="101"/>
      <c r="I17" s="101">
        <v>169.89</v>
      </c>
      <c r="J17" s="101">
        <f t="shared" si="28"/>
        <v>339.78</v>
      </c>
      <c r="K17" s="98" t="s">
        <v>142</v>
      </c>
      <c r="L17" s="98">
        <v>0</v>
      </c>
      <c r="M17" s="98">
        <v>0</v>
      </c>
      <c r="N17" s="98">
        <v>0</v>
      </c>
      <c r="O17" s="189">
        <f t="shared" si="29"/>
        <v>0</v>
      </c>
      <c r="P17" s="101">
        <f t="shared" si="30"/>
        <v>0.2857142857142857</v>
      </c>
      <c r="Q17" s="102">
        <v>2</v>
      </c>
      <c r="R17" s="102">
        <v>0</v>
      </c>
      <c r="S17" s="101">
        <f t="shared" si="31"/>
        <v>2</v>
      </c>
      <c r="T17" s="102">
        <v>0</v>
      </c>
      <c r="U17" s="102">
        <v>0</v>
      </c>
      <c r="V17" s="101">
        <f t="shared" si="32"/>
        <v>0</v>
      </c>
      <c r="W17" s="102">
        <v>0</v>
      </c>
      <c r="X17" s="102">
        <v>0</v>
      </c>
      <c r="Y17" s="101">
        <f t="shared" si="33"/>
        <v>0</v>
      </c>
      <c r="Z17" s="101">
        <f t="shared" si="34"/>
        <v>0</v>
      </c>
      <c r="AA17" s="103">
        <f t="shared" si="4"/>
        <v>0</v>
      </c>
      <c r="AB17" s="101">
        <f t="shared" si="35"/>
        <v>339.78</v>
      </c>
      <c r="AC17" s="102">
        <v>0</v>
      </c>
      <c r="AD17" s="103">
        <f t="shared" si="36"/>
        <v>0</v>
      </c>
      <c r="AE17" s="102">
        <v>0</v>
      </c>
      <c r="AF17" s="102"/>
      <c r="AG17" s="102"/>
      <c r="AH17" s="102"/>
      <c r="AI17" s="136">
        <f t="shared" si="6"/>
        <v>0</v>
      </c>
      <c r="AJ17" s="102">
        <v>0</v>
      </c>
      <c r="AK17" s="104">
        <f t="shared" si="37"/>
        <v>0</v>
      </c>
      <c r="AL17" s="105">
        <f t="shared" si="38"/>
        <v>-339.78</v>
      </c>
      <c r="AM17" s="106"/>
      <c r="AN17" s="107">
        <f t="shared" si="39"/>
        <v>0</v>
      </c>
      <c r="AO17" s="108">
        <f t="shared" si="40"/>
        <v>169.89</v>
      </c>
      <c r="AP17" s="108">
        <f t="shared" si="41"/>
        <v>0</v>
      </c>
      <c r="AQ17" s="108">
        <f t="shared" si="42"/>
        <v>0</v>
      </c>
      <c r="AR17" s="108">
        <f t="shared" si="43"/>
        <v>0</v>
      </c>
      <c r="AS17" s="108">
        <f t="array" ref="AS17">_xlfn.IFS(S17=0,AL17,S17&lt;0,AL17/-S17,S17&gt;0,AL17/S17)</f>
        <v>-169.89</v>
      </c>
      <c r="AT17" s="103">
        <f t="shared" si="44"/>
        <v>0</v>
      </c>
      <c r="AU17" s="103">
        <f t="shared" si="45"/>
        <v>-1</v>
      </c>
      <c r="AV17" s="109"/>
      <c r="AW17" s="104">
        <f t="shared" si="46"/>
        <v>-339.78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27"/>
        <v>3</v>
      </c>
      <c r="F18" s="101"/>
      <c r="G18" s="101">
        <v>3</v>
      </c>
      <c r="H18" s="101"/>
      <c r="I18" s="101">
        <v>169.89</v>
      </c>
      <c r="J18" s="101">
        <f t="shared" si="28"/>
        <v>509.66999999999996</v>
      </c>
      <c r="K18" s="98" t="s">
        <v>142</v>
      </c>
      <c r="L18" s="98">
        <v>0</v>
      </c>
      <c r="M18" s="98">
        <v>0</v>
      </c>
      <c r="N18" s="98">
        <v>0</v>
      </c>
      <c r="O18" s="189">
        <f t="shared" si="29"/>
        <v>0</v>
      </c>
      <c r="P18" s="101">
        <f t="shared" si="30"/>
        <v>0</v>
      </c>
      <c r="Q18" s="102">
        <v>0</v>
      </c>
      <c r="R18" s="102">
        <v>0</v>
      </c>
      <c r="S18" s="101">
        <f t="shared" si="31"/>
        <v>0</v>
      </c>
      <c r="T18" s="102">
        <v>0</v>
      </c>
      <c r="U18" s="102">
        <v>0</v>
      </c>
      <c r="V18" s="101">
        <f t="shared" si="32"/>
        <v>0</v>
      </c>
      <c r="W18" s="102">
        <v>0</v>
      </c>
      <c r="X18" s="102">
        <v>0</v>
      </c>
      <c r="Y18" s="101">
        <f t="shared" si="33"/>
        <v>0</v>
      </c>
      <c r="Z18" s="101">
        <f t="shared" si="34"/>
        <v>0</v>
      </c>
      <c r="AA18" s="103">
        <f t="shared" si="4"/>
        <v>0</v>
      </c>
      <c r="AB18" s="101">
        <f t="shared" si="35"/>
        <v>0</v>
      </c>
      <c r="AC18" s="102">
        <v>0</v>
      </c>
      <c r="AD18" s="103">
        <f t="shared" si="36"/>
        <v>0</v>
      </c>
      <c r="AE18" s="102">
        <v>0</v>
      </c>
      <c r="AF18" s="102"/>
      <c r="AG18" s="102"/>
      <c r="AH18" s="102"/>
      <c r="AI18" s="136">
        <f t="shared" si="6"/>
        <v>0</v>
      </c>
      <c r="AJ18" s="102">
        <v>0</v>
      </c>
      <c r="AK18" s="104">
        <f t="shared" si="37"/>
        <v>0</v>
      </c>
      <c r="AL18" s="105">
        <f t="shared" si="38"/>
        <v>0</v>
      </c>
      <c r="AM18" s="106"/>
      <c r="AN18" s="107">
        <f t="shared" si="39"/>
        <v>0</v>
      </c>
      <c r="AO18" s="108">
        <f t="shared" si="40"/>
        <v>169.89</v>
      </c>
      <c r="AP18" s="108">
        <f t="shared" si="41"/>
        <v>0</v>
      </c>
      <c r="AQ18" s="108">
        <f t="shared" si="42"/>
        <v>0</v>
      </c>
      <c r="AR18" s="108">
        <f t="shared" si="43"/>
        <v>0</v>
      </c>
      <c r="AS18" s="108">
        <f t="array" ref="AS18">_xlfn.IFS(S18=0,AL18,S18&lt;0,AL18/-S18,S18&gt;0,AL18/S18)</f>
        <v>0</v>
      </c>
      <c r="AT18" s="103">
        <f t="shared" si="44"/>
        <v>0</v>
      </c>
      <c r="AU18" s="103">
        <f t="shared" si="45"/>
        <v>0</v>
      </c>
      <c r="AV18" s="109"/>
      <c r="AW18" s="104">
        <f t="shared" si="46"/>
        <v>0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38</v>
      </c>
      <c r="F19" s="101">
        <v>18</v>
      </c>
      <c r="G19" s="101">
        <v>1</v>
      </c>
      <c r="H19" s="101">
        <v>19</v>
      </c>
      <c r="I19" s="101">
        <v>129.46</v>
      </c>
      <c r="J19" s="101">
        <f t="shared" si="0"/>
        <v>4919.4800000000005</v>
      </c>
      <c r="K19" s="98">
        <v>7</v>
      </c>
      <c r="L19" s="98">
        <v>23</v>
      </c>
      <c r="M19" s="98">
        <v>1240</v>
      </c>
      <c r="N19" s="98">
        <v>75</v>
      </c>
      <c r="O19" s="189">
        <f t="shared" si="1"/>
        <v>3.2857142857142856</v>
      </c>
      <c r="P19" s="101">
        <f t="shared" si="24"/>
        <v>0.42857142857142855</v>
      </c>
      <c r="Q19" s="102">
        <v>3</v>
      </c>
      <c r="R19" s="102">
        <v>0</v>
      </c>
      <c r="S19" s="101">
        <f t="shared" si="14"/>
        <v>3</v>
      </c>
      <c r="T19" s="102">
        <v>2321</v>
      </c>
      <c r="U19" s="102">
        <v>0</v>
      </c>
      <c r="V19" s="101">
        <f t="shared" si="15"/>
        <v>2321</v>
      </c>
      <c r="W19" s="102">
        <v>3690</v>
      </c>
      <c r="X19" s="102">
        <v>0</v>
      </c>
      <c r="Y19" s="101">
        <f t="shared" si="16"/>
        <v>3690</v>
      </c>
      <c r="Z19" s="101">
        <f t="shared" si="17"/>
        <v>21390</v>
      </c>
      <c r="AA19" s="103">
        <f t="shared" si="4"/>
        <v>1.033036276146666E-2</v>
      </c>
      <c r="AB19" s="101">
        <f t="shared" si="18"/>
        <v>388.38</v>
      </c>
      <c r="AC19" s="102">
        <v>1543</v>
      </c>
      <c r="AD19" s="103">
        <f t="shared" si="19"/>
        <v>0.41815718157181569</v>
      </c>
      <c r="AE19" s="102">
        <v>300.56</v>
      </c>
      <c r="AF19" s="102">
        <v>3000</v>
      </c>
      <c r="AG19" s="102">
        <v>1400</v>
      </c>
      <c r="AH19" s="102"/>
      <c r="AI19" s="136">
        <f t="shared" si="6"/>
        <v>12.253283132530122</v>
      </c>
      <c r="AJ19" s="102">
        <v>0</v>
      </c>
      <c r="AK19" s="104">
        <f t="shared" si="20"/>
        <v>23.21</v>
      </c>
      <c r="AL19" s="105">
        <f t="shared" si="21"/>
        <v>-2977.4032831325303</v>
      </c>
      <c r="AM19" s="106"/>
      <c r="AN19" s="107">
        <f t="shared" si="7"/>
        <v>1230</v>
      </c>
      <c r="AO19" s="108">
        <f t="shared" si="8"/>
        <v>129.46</v>
      </c>
      <c r="AP19" s="108">
        <f t="shared" si="9"/>
        <v>514.33333333333337</v>
      </c>
      <c r="AQ19" s="108">
        <f t="shared" si="22"/>
        <v>100.18666666666667</v>
      </c>
      <c r="AR19" s="108">
        <f t="shared" si="23"/>
        <v>1466.6666666666667</v>
      </c>
      <c r="AS19" s="108">
        <f t="array" ref="AS19">_xlfn.IFS(S19=0,AL19,S19&lt;0,AL19/-S19,S19&gt;0,AL19/S19)</f>
        <v>-992.46776104417677</v>
      </c>
      <c r="AT19" s="103">
        <f t="shared" si="25"/>
        <v>-0.8068843585725014</v>
      </c>
      <c r="AU19" s="103">
        <f t="shared" si="26"/>
        <v>-7.6662116564512335</v>
      </c>
      <c r="AV19" s="109"/>
      <c r="AW19" s="104">
        <f t="shared" si="12"/>
        <v>-37713.774919678719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101</v>
      </c>
      <c r="F20" s="101">
        <v>24</v>
      </c>
      <c r="G20" s="101">
        <v>3</v>
      </c>
      <c r="H20" s="101">
        <v>74</v>
      </c>
      <c r="I20" s="101">
        <v>117.76</v>
      </c>
      <c r="J20" s="101">
        <f t="shared" si="0"/>
        <v>11893.76</v>
      </c>
      <c r="K20" s="98">
        <v>16</v>
      </c>
      <c r="L20" s="98">
        <v>28</v>
      </c>
      <c r="M20" s="98">
        <v>1350</v>
      </c>
      <c r="N20" s="98">
        <v>40</v>
      </c>
      <c r="O20" s="189">
        <f t="shared" si="1"/>
        <v>4</v>
      </c>
      <c r="P20" s="101">
        <f t="shared" si="24"/>
        <v>0.2857142857142857</v>
      </c>
      <c r="Q20" s="102">
        <v>2</v>
      </c>
      <c r="R20" s="102">
        <v>0</v>
      </c>
      <c r="S20" s="101">
        <f t="shared" si="14"/>
        <v>2</v>
      </c>
      <c r="T20" s="102">
        <v>1716</v>
      </c>
      <c r="U20" s="102">
        <v>0</v>
      </c>
      <c r="V20" s="101">
        <f t="shared" si="15"/>
        <v>1716</v>
      </c>
      <c r="W20" s="102">
        <v>2700</v>
      </c>
      <c r="X20" s="102">
        <v>0</v>
      </c>
      <c r="Y20" s="101">
        <f t="shared" si="16"/>
        <v>2700</v>
      </c>
      <c r="Z20" s="101">
        <f t="shared" si="17"/>
        <v>15120</v>
      </c>
      <c r="AA20" s="103">
        <f t="shared" si="4"/>
        <v>7.5588020205853614E-3</v>
      </c>
      <c r="AB20" s="101">
        <f t="shared" si="18"/>
        <v>235.52</v>
      </c>
      <c r="AC20" s="102">
        <v>1139.58</v>
      </c>
      <c r="AD20" s="103">
        <f t="shared" si="19"/>
        <v>0.42206666666666665</v>
      </c>
      <c r="AE20" s="102">
        <v>572.36</v>
      </c>
      <c r="AF20" s="102">
        <v>1000</v>
      </c>
      <c r="AG20" s="102">
        <v>2000</v>
      </c>
      <c r="AH20" s="102"/>
      <c r="AI20" s="136">
        <f t="shared" si="6"/>
        <v>47.723313253012051</v>
      </c>
      <c r="AJ20" s="102">
        <v>0</v>
      </c>
      <c r="AK20" s="104">
        <f t="shared" si="20"/>
        <v>17.16</v>
      </c>
      <c r="AL20" s="105">
        <f t="shared" si="21"/>
        <v>-2312.3433132530117</v>
      </c>
      <c r="AM20" s="106"/>
      <c r="AN20" s="107">
        <f t="shared" si="7"/>
        <v>1350</v>
      </c>
      <c r="AO20" s="108">
        <f t="shared" si="8"/>
        <v>117.76</v>
      </c>
      <c r="AP20" s="108">
        <f t="shared" si="9"/>
        <v>569.79</v>
      </c>
      <c r="AQ20" s="108">
        <f t="shared" si="22"/>
        <v>286.18</v>
      </c>
      <c r="AR20" s="108">
        <f t="shared" si="23"/>
        <v>1500</v>
      </c>
      <c r="AS20" s="108">
        <f t="array" ref="AS20">_xlfn.IFS(S20=0,AL20,S20&lt;0,AL20/-S20,S20&gt;0,AL20/S20)</f>
        <v>-1156.1716566265059</v>
      </c>
      <c r="AT20" s="103">
        <f t="shared" si="25"/>
        <v>-0.85642344935296733</v>
      </c>
      <c r="AU20" s="103">
        <f t="shared" si="26"/>
        <v>-9.8180337689071493</v>
      </c>
      <c r="AV20" s="109"/>
      <c r="AW20" s="104">
        <f t="shared" si="12"/>
        <v>-116773.3373192771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1</v>
      </c>
      <c r="F21" s="101">
        <v>1</v>
      </c>
      <c r="G21" s="101">
        <v>0</v>
      </c>
      <c r="H21" s="101">
        <v>0</v>
      </c>
      <c r="I21" s="101">
        <v>129.46</v>
      </c>
      <c r="J21" s="101">
        <f t="shared" si="0"/>
        <v>129.46</v>
      </c>
      <c r="K21" s="98" t="s">
        <v>142</v>
      </c>
      <c r="L21" s="98">
        <v>1</v>
      </c>
      <c r="M21" s="98">
        <v>1170</v>
      </c>
      <c r="N21" s="98">
        <v>0</v>
      </c>
      <c r="O21" s="189">
        <f t="shared" si="1"/>
        <v>0.14285714285714285</v>
      </c>
      <c r="P21" s="101">
        <f t="shared" si="24"/>
        <v>0</v>
      </c>
      <c r="Q21" s="102">
        <v>0</v>
      </c>
      <c r="R21" s="102">
        <v>0</v>
      </c>
      <c r="S21" s="101">
        <f t="shared" si="14"/>
        <v>0</v>
      </c>
      <c r="T21" s="102">
        <v>0</v>
      </c>
      <c r="U21" s="102">
        <v>0</v>
      </c>
      <c r="V21" s="101">
        <f t="shared" si="15"/>
        <v>0</v>
      </c>
      <c r="W21" s="102">
        <v>0</v>
      </c>
      <c r="X21" s="102">
        <v>0</v>
      </c>
      <c r="Y21" s="101">
        <f t="shared" si="16"/>
        <v>0</v>
      </c>
      <c r="Z21" s="101">
        <f t="shared" si="17"/>
        <v>0</v>
      </c>
      <c r="AA21" s="103">
        <f t="shared" si="4"/>
        <v>0</v>
      </c>
      <c r="AB21" s="101">
        <f t="shared" si="18"/>
        <v>0</v>
      </c>
      <c r="AC21" s="102">
        <v>0</v>
      </c>
      <c r="AD21" s="103">
        <f t="shared" si="19"/>
        <v>0</v>
      </c>
      <c r="AE21" s="102">
        <v>0</v>
      </c>
      <c r="AF21" s="102"/>
      <c r="AG21" s="102"/>
      <c r="AH21" s="102"/>
      <c r="AI21" s="136">
        <f t="shared" si="6"/>
        <v>0</v>
      </c>
      <c r="AJ21" s="102">
        <v>0</v>
      </c>
      <c r="AK21" s="104">
        <f t="shared" si="20"/>
        <v>0</v>
      </c>
      <c r="AL21" s="105">
        <f t="shared" si="21"/>
        <v>0</v>
      </c>
      <c r="AM21" s="106"/>
      <c r="AN21" s="107">
        <f t="shared" si="7"/>
        <v>0</v>
      </c>
      <c r="AO21" s="108">
        <f t="shared" si="8"/>
        <v>129.46</v>
      </c>
      <c r="AP21" s="108">
        <f t="shared" si="9"/>
        <v>0</v>
      </c>
      <c r="AQ21" s="108">
        <f t="shared" si="22"/>
        <v>0</v>
      </c>
      <c r="AR21" s="108">
        <f t="shared" si="23"/>
        <v>0</v>
      </c>
      <c r="AS21" s="108">
        <f t="array" ref="AS21">_xlfn.IFS(S21=0,AL21,S21&lt;0,AL21/-S21,S21&gt;0,AL21/S21)</f>
        <v>0</v>
      </c>
      <c r="AT21" s="103">
        <f t="shared" si="25"/>
        <v>0</v>
      </c>
      <c r="AU21" s="103">
        <f t="shared" si="26"/>
        <v>0</v>
      </c>
      <c r="AV21" s="109"/>
      <c r="AW21" s="104">
        <f t="shared" si="12"/>
        <v>0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</v>
      </c>
      <c r="F22" s="101">
        <v>5</v>
      </c>
      <c r="G22" s="101">
        <v>0</v>
      </c>
      <c r="H22" s="101">
        <v>0</v>
      </c>
      <c r="I22" s="101">
        <v>129.46</v>
      </c>
      <c r="J22" s="101">
        <f t="shared" si="0"/>
        <v>647.30000000000007</v>
      </c>
      <c r="K22" s="98" t="s">
        <v>142</v>
      </c>
      <c r="L22" s="98">
        <v>7</v>
      </c>
      <c r="M22" s="98">
        <v>1320</v>
      </c>
      <c r="N22" s="98">
        <v>100</v>
      </c>
      <c r="O22" s="189">
        <f t="shared" si="1"/>
        <v>1</v>
      </c>
      <c r="P22" s="101">
        <f t="shared" si="24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1685</v>
      </c>
      <c r="U22" s="102">
        <v>0</v>
      </c>
      <c r="V22" s="101">
        <f t="shared" si="15"/>
        <v>1685</v>
      </c>
      <c r="W22" s="102">
        <v>2640</v>
      </c>
      <c r="X22" s="102">
        <v>0</v>
      </c>
      <c r="Y22" s="101">
        <f t="shared" si="16"/>
        <v>2640</v>
      </c>
      <c r="Z22" s="101">
        <f t="shared" si="17"/>
        <v>9240</v>
      </c>
      <c r="AA22" s="103">
        <f t="shared" si="4"/>
        <v>7.3908286423501309E-3</v>
      </c>
      <c r="AB22" s="101">
        <f t="shared" si="18"/>
        <v>258.92</v>
      </c>
      <c r="AC22" s="102">
        <v>1097.83</v>
      </c>
      <c r="AD22" s="103">
        <f t="shared" si="19"/>
        <v>0.41584469696969695</v>
      </c>
      <c r="AE22" s="102">
        <v>125.28</v>
      </c>
      <c r="AF22" s="102"/>
      <c r="AG22" s="102"/>
      <c r="AH22" s="102"/>
      <c r="AI22" s="136">
        <f t="shared" si="6"/>
        <v>0</v>
      </c>
      <c r="AJ22" s="102">
        <v>0</v>
      </c>
      <c r="AK22" s="104">
        <f t="shared" si="20"/>
        <v>16.850000000000001</v>
      </c>
      <c r="AL22" s="105">
        <f t="shared" si="21"/>
        <v>1141.1200000000001</v>
      </c>
      <c r="AM22" s="106"/>
      <c r="AN22" s="107">
        <f t="shared" si="7"/>
        <v>1320</v>
      </c>
      <c r="AO22" s="108">
        <f t="shared" si="8"/>
        <v>129.46</v>
      </c>
      <c r="AP22" s="108">
        <f t="shared" si="9"/>
        <v>548.91499999999996</v>
      </c>
      <c r="AQ22" s="108">
        <f t="shared" si="22"/>
        <v>62.64</v>
      </c>
      <c r="AR22" s="108">
        <f t="shared" si="23"/>
        <v>0</v>
      </c>
      <c r="AS22" s="108">
        <f t="array" ref="AS22">_xlfn.IFS(S22=0,AL22,S22&lt;0,AL22/-S22,S22&gt;0,AL22/S22)</f>
        <v>570.56000000000006</v>
      </c>
      <c r="AT22" s="103">
        <f t="shared" si="25"/>
        <v>0.43224242424242426</v>
      </c>
      <c r="AU22" s="103">
        <f t="shared" si="26"/>
        <v>4.4072300324424534</v>
      </c>
      <c r="AV22" s="109"/>
      <c r="AW22" s="104">
        <f t="shared" si="12"/>
        <v>2852.8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5</v>
      </c>
      <c r="F23" s="101">
        <v>3</v>
      </c>
      <c r="G23" s="101">
        <v>1</v>
      </c>
      <c r="H23" s="101">
        <v>1</v>
      </c>
      <c r="I23" s="101">
        <v>129.46</v>
      </c>
      <c r="J23" s="101">
        <f t="shared" si="0"/>
        <v>647.30000000000007</v>
      </c>
      <c r="K23" s="98" t="s">
        <v>142</v>
      </c>
      <c r="L23" s="98">
        <v>5</v>
      </c>
      <c r="M23" s="98">
        <v>1170</v>
      </c>
      <c r="N23" s="98">
        <v>0</v>
      </c>
      <c r="O23" s="189">
        <f t="shared" si="1"/>
        <v>0.7142857142857143</v>
      </c>
      <c r="P23" s="101">
        <f t="shared" si="24"/>
        <v>0</v>
      </c>
      <c r="Q23" s="102">
        <v>0</v>
      </c>
      <c r="R23" s="102">
        <v>0</v>
      </c>
      <c r="S23" s="101">
        <f t="shared" si="14"/>
        <v>0</v>
      </c>
      <c r="T23" s="102">
        <v>0</v>
      </c>
      <c r="U23" s="102">
        <v>0</v>
      </c>
      <c r="V23" s="101">
        <f t="shared" si="15"/>
        <v>0</v>
      </c>
      <c r="W23" s="102">
        <v>0</v>
      </c>
      <c r="X23" s="102">
        <v>0</v>
      </c>
      <c r="Y23" s="101">
        <f t="shared" si="16"/>
        <v>0</v>
      </c>
      <c r="Z23" s="101">
        <f t="shared" si="17"/>
        <v>0</v>
      </c>
      <c r="AA23" s="103">
        <f t="shared" si="4"/>
        <v>0</v>
      </c>
      <c r="AB23" s="101">
        <f t="shared" si="18"/>
        <v>0</v>
      </c>
      <c r="AC23" s="102">
        <v>0</v>
      </c>
      <c r="AD23" s="103">
        <f t="shared" si="19"/>
        <v>0</v>
      </c>
      <c r="AE23" s="102">
        <v>225.28</v>
      </c>
      <c r="AF23" s="102"/>
      <c r="AG23" s="102"/>
      <c r="AH23" s="102"/>
      <c r="AI23" s="136">
        <f t="shared" si="6"/>
        <v>0.6449096385542169</v>
      </c>
      <c r="AJ23" s="102">
        <v>0</v>
      </c>
      <c r="AK23" s="104">
        <f t="shared" si="20"/>
        <v>0</v>
      </c>
      <c r="AL23" s="105">
        <f t="shared" si="21"/>
        <v>-225.92490963855423</v>
      </c>
      <c r="AM23" s="106"/>
      <c r="AN23" s="107">
        <f t="shared" si="7"/>
        <v>0</v>
      </c>
      <c r="AO23" s="108">
        <f t="shared" si="8"/>
        <v>129.46</v>
      </c>
      <c r="AP23" s="108">
        <f t="shared" si="9"/>
        <v>0</v>
      </c>
      <c r="AQ23" s="108">
        <f t="shared" si="22"/>
        <v>225.28</v>
      </c>
      <c r="AR23" s="108">
        <f t="shared" si="23"/>
        <v>0</v>
      </c>
      <c r="AS23" s="108">
        <f t="array" ref="AS23">_xlfn.IFS(S23=0,AL23,S23&lt;0,AL23/-S23,S23&gt;0,AL23/S23)</f>
        <v>-225.92490963855423</v>
      </c>
      <c r="AT23" s="103">
        <f t="shared" si="25"/>
        <v>0</v>
      </c>
      <c r="AU23" s="103">
        <f t="shared" si="26"/>
        <v>-1.7451329340225106</v>
      </c>
      <c r="AV23" s="109"/>
      <c r="AW23" s="104">
        <f t="shared" si="12"/>
        <v>-1129.624548192771</v>
      </c>
    </row>
    <row r="24" spans="1:49" outlineLevel="1">
      <c r="A24" s="98"/>
      <c r="B24" s="262"/>
      <c r="C24" s="262"/>
      <c r="D24" s="100"/>
      <c r="E24" s="101"/>
      <c r="F24" s="101"/>
      <c r="G24" s="101"/>
      <c r="H24" s="101"/>
      <c r="I24" s="101"/>
      <c r="J24" s="101"/>
      <c r="K24" s="98"/>
      <c r="L24" s="98"/>
      <c r="M24" s="98"/>
      <c r="N24" s="98"/>
      <c r="O24" s="189"/>
      <c r="P24" s="101"/>
      <c r="Q24" s="102"/>
      <c r="R24" s="102"/>
      <c r="S24" s="101"/>
      <c r="T24" s="102"/>
      <c r="U24" s="102"/>
      <c r="V24" s="101"/>
      <c r="W24" s="102"/>
      <c r="X24" s="102"/>
      <c r="Y24" s="101"/>
      <c r="Z24" s="101"/>
      <c r="AA24" s="103"/>
      <c r="AB24" s="101"/>
      <c r="AC24" s="102"/>
      <c r="AD24" s="103"/>
      <c r="AE24" s="102"/>
      <c r="AF24" s="102"/>
      <c r="AG24" s="102"/>
      <c r="AH24" s="102"/>
      <c r="AI24" s="136"/>
      <c r="AJ24" s="102"/>
      <c r="AK24" s="104"/>
      <c r="AL24" s="105"/>
      <c r="AM24" s="106"/>
      <c r="AN24" s="107"/>
      <c r="AO24" s="108"/>
      <c r="AP24" s="108"/>
      <c r="AQ24" s="108"/>
      <c r="AR24" s="108"/>
      <c r="AS24" s="108"/>
      <c r="AT24" s="103"/>
      <c r="AU24" s="103"/>
      <c r="AV24" s="109"/>
      <c r="AW24" s="104"/>
    </row>
    <row r="25" spans="1:49" outlineLevel="1">
      <c r="A25" s="98"/>
      <c r="B25" s="262"/>
      <c r="C25" s="262"/>
      <c r="D25" s="100"/>
      <c r="E25" s="101"/>
      <c r="F25" s="101"/>
      <c r="G25" s="101"/>
      <c r="H25" s="101"/>
      <c r="I25" s="101"/>
      <c r="J25" s="101"/>
      <c r="K25" s="98"/>
      <c r="L25" s="98"/>
      <c r="M25" s="98"/>
      <c r="N25" s="98"/>
      <c r="O25" s="189"/>
      <c r="P25" s="101"/>
      <c r="Q25" s="102"/>
      <c r="R25" s="102"/>
      <c r="S25" s="101"/>
      <c r="T25" s="102"/>
      <c r="U25" s="102"/>
      <c r="V25" s="101"/>
      <c r="W25" s="102"/>
      <c r="X25" s="102"/>
      <c r="Y25" s="101"/>
      <c r="Z25" s="101"/>
      <c r="AA25" s="103"/>
      <c r="AB25" s="101"/>
      <c r="AC25" s="102"/>
      <c r="AD25" s="103"/>
      <c r="AE25" s="102"/>
      <c r="AF25" s="102"/>
      <c r="AG25" s="102"/>
      <c r="AH25" s="102"/>
      <c r="AI25" s="136"/>
      <c r="AJ25" s="102"/>
      <c r="AK25" s="104"/>
      <c r="AL25" s="105"/>
      <c r="AM25" s="106"/>
      <c r="AN25" s="107"/>
      <c r="AO25" s="108"/>
      <c r="AP25" s="108"/>
      <c r="AQ25" s="108"/>
      <c r="AR25" s="108"/>
      <c r="AS25" s="108"/>
      <c r="AT25" s="103"/>
      <c r="AU25" s="103"/>
      <c r="AV25" s="109"/>
      <c r="AW25" s="104"/>
    </row>
    <row r="26" spans="1:49" outlineLevel="1">
      <c r="A26" s="98"/>
      <c r="B26" s="262"/>
      <c r="C26" s="262"/>
      <c r="D26" s="100"/>
      <c r="E26" s="101"/>
      <c r="F26" s="101"/>
      <c r="G26" s="101"/>
      <c r="H26" s="101"/>
      <c r="I26" s="101"/>
      <c r="J26" s="101"/>
      <c r="K26" s="98"/>
      <c r="L26" s="98"/>
      <c r="M26" s="98"/>
      <c r="N26" s="98"/>
      <c r="O26" s="189"/>
      <c r="P26" s="101"/>
      <c r="Q26" s="102"/>
      <c r="R26" s="102"/>
      <c r="S26" s="101"/>
      <c r="T26" s="102"/>
      <c r="U26" s="102"/>
      <c r="V26" s="101"/>
      <c r="W26" s="102"/>
      <c r="X26" s="102"/>
      <c r="Y26" s="101"/>
      <c r="Z26" s="101"/>
      <c r="AA26" s="103"/>
      <c r="AB26" s="101"/>
      <c r="AC26" s="102"/>
      <c r="AD26" s="103"/>
      <c r="AE26" s="102"/>
      <c r="AF26" s="102"/>
      <c r="AG26" s="102"/>
      <c r="AH26" s="102"/>
      <c r="AI26" s="136"/>
      <c r="AJ26" s="102"/>
      <c r="AK26" s="104"/>
      <c r="AL26" s="105"/>
      <c r="AM26" s="106"/>
      <c r="AN26" s="107"/>
      <c r="AO26" s="108"/>
      <c r="AP26" s="108"/>
      <c r="AQ26" s="108"/>
      <c r="AR26" s="108"/>
      <c r="AS26" s="108"/>
      <c r="AT26" s="103"/>
      <c r="AU26" s="103"/>
      <c r="AV26" s="109"/>
      <c r="AW26" s="104"/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ref="E27:E29" si="47">F27+G27+H27</f>
        <v>0</v>
      </c>
      <c r="F27" s="101"/>
      <c r="G27" s="101"/>
      <c r="H27" s="101"/>
      <c r="I27" s="101">
        <v>117.76</v>
      </c>
      <c r="J27" s="101">
        <f t="shared" ref="J27:J29" si="48">E27*I27</f>
        <v>0</v>
      </c>
      <c r="K27" s="98" t="s">
        <v>142</v>
      </c>
      <c r="L27" s="98">
        <v>0</v>
      </c>
      <c r="M27" s="98">
        <v>0</v>
      </c>
      <c r="N27" s="98">
        <v>0</v>
      </c>
      <c r="O27" s="189">
        <f t="shared" ref="O27:O29" si="49">L27/7</f>
        <v>0</v>
      </c>
      <c r="P27" s="101">
        <f t="shared" ref="P27:P29" si="50">S27/7</f>
        <v>0.14285714285714285</v>
      </c>
      <c r="Q27" s="102">
        <v>1</v>
      </c>
      <c r="R27" s="102">
        <v>0</v>
      </c>
      <c r="S27" s="101">
        <f t="shared" ref="S27:S29" si="51">Q27+R27</f>
        <v>1</v>
      </c>
      <c r="T27" s="102">
        <v>0</v>
      </c>
      <c r="U27" s="102">
        <v>0</v>
      </c>
      <c r="V27" s="101">
        <f t="shared" ref="V27:V29" si="52">T27+U27</f>
        <v>0</v>
      </c>
      <c r="W27" s="102">
        <v>0</v>
      </c>
      <c r="X27" s="102">
        <v>0</v>
      </c>
      <c r="Y27" s="101">
        <f t="shared" ref="Y27:Y29" si="53">W27+X27</f>
        <v>0</v>
      </c>
      <c r="Z27" s="101">
        <f t="shared" ref="Z27:Z29" si="54">L27*M27*N27/100</f>
        <v>0</v>
      </c>
      <c r="AA27" s="103">
        <f t="shared" ref="AA27:AA29" si="55">Y27/$Y$102</f>
        <v>0</v>
      </c>
      <c r="AB27" s="101">
        <f t="shared" ref="AB27:AB29" si="56">S27*I27</f>
        <v>117.76</v>
      </c>
      <c r="AC27" s="102">
        <v>0</v>
      </c>
      <c r="AD27" s="103">
        <f t="shared" ref="AD27:AD29" si="57">IF(Y27=0,0,AC27/Y27)</f>
        <v>0</v>
      </c>
      <c r="AE27" s="102">
        <v>0</v>
      </c>
      <c r="AF27" s="102"/>
      <c r="AG27" s="102"/>
      <c r="AH27" s="102"/>
      <c r="AI27" s="136">
        <f t="shared" ref="AI27:AI29" si="58">IFERROR($AI$102*H27/$H$102,0)</f>
        <v>0</v>
      </c>
      <c r="AJ27" s="102">
        <v>0</v>
      </c>
      <c r="AK27" s="104">
        <f t="shared" ref="AK27:AK29" si="59">V27*1%</f>
        <v>0</v>
      </c>
      <c r="AL27" s="105">
        <f t="shared" ref="AL27:AL29" si="60">Y27-AB27-AC27-AE27-AF27-AG27-AH27-AI27-AK27-AJ27</f>
        <v>-117.76</v>
      </c>
      <c r="AM27" s="106"/>
      <c r="AN27" s="107">
        <f t="shared" ref="AN27:AN29" si="61">IF(S27=0,0,Y27/S27)</f>
        <v>0</v>
      </c>
      <c r="AO27" s="108">
        <f t="shared" ref="AO27:AO29" si="62">I27</f>
        <v>117.76</v>
      </c>
      <c r="AP27" s="108">
        <f t="shared" ref="AP27:AP29" si="63">IF(S27=0,0,AC27/S27)</f>
        <v>0</v>
      </c>
      <c r="AQ27" s="108">
        <f t="shared" ref="AQ27:AQ29" si="64">IF(Q27=0,AE27/1,AE27/Q27)</f>
        <v>0</v>
      </c>
      <c r="AR27" s="108">
        <f t="shared" ref="AR27:AR29" si="65">IF(Q27=0,0,(AF27+AG27)/Q27)</f>
        <v>0</v>
      </c>
      <c r="AS27" s="108">
        <f t="array" ref="AS27">_xlfn.IFS(S27=0,AL27,S27&lt;0,AL27/-S27,S27&gt;0,AL27/S27)</f>
        <v>-117.76</v>
      </c>
      <c r="AT27" s="103">
        <f t="shared" ref="AT27:AT29" si="66">IF(AN27=0,0,AS27/AN27)</f>
        <v>0</v>
      </c>
      <c r="AU27" s="103">
        <f t="shared" ref="AU27:AU29" si="67">IF(AO27=0,0,AS27/AO27)</f>
        <v>-1</v>
      </c>
      <c r="AV27" s="109"/>
      <c r="AW27" s="104">
        <f t="shared" ref="AW27:AW29" si="68">AS27*E27</f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47"/>
        <v>0</v>
      </c>
      <c r="F28" s="101"/>
      <c r="G28" s="101"/>
      <c r="H28" s="101"/>
      <c r="I28" s="101">
        <v>117.76</v>
      </c>
      <c r="J28" s="101">
        <f t="shared" si="48"/>
        <v>0</v>
      </c>
      <c r="K28" s="98" t="s">
        <v>142</v>
      </c>
      <c r="L28" s="98">
        <v>0</v>
      </c>
      <c r="M28" s="98">
        <v>0</v>
      </c>
      <c r="N28" s="98">
        <v>0</v>
      </c>
      <c r="O28" s="189">
        <f t="shared" si="49"/>
        <v>0</v>
      </c>
      <c r="P28" s="101">
        <f t="shared" si="50"/>
        <v>0.42857142857142855</v>
      </c>
      <c r="Q28" s="102">
        <v>3</v>
      </c>
      <c r="R28" s="102">
        <v>0</v>
      </c>
      <c r="S28" s="101">
        <f t="shared" si="51"/>
        <v>3</v>
      </c>
      <c r="T28" s="102">
        <v>0</v>
      </c>
      <c r="U28" s="102">
        <v>0</v>
      </c>
      <c r="V28" s="101">
        <f t="shared" si="52"/>
        <v>0</v>
      </c>
      <c r="W28" s="102">
        <v>0</v>
      </c>
      <c r="X28" s="102">
        <v>0</v>
      </c>
      <c r="Y28" s="101">
        <f t="shared" si="53"/>
        <v>0</v>
      </c>
      <c r="Z28" s="101">
        <f t="shared" si="54"/>
        <v>0</v>
      </c>
      <c r="AA28" s="103">
        <f t="shared" si="55"/>
        <v>0</v>
      </c>
      <c r="AB28" s="101">
        <f t="shared" si="56"/>
        <v>353.28000000000003</v>
      </c>
      <c r="AC28" s="102">
        <v>0</v>
      </c>
      <c r="AD28" s="103">
        <f t="shared" si="57"/>
        <v>0</v>
      </c>
      <c r="AE28" s="102">
        <v>0</v>
      </c>
      <c r="AF28" s="102"/>
      <c r="AG28" s="102"/>
      <c r="AH28" s="102"/>
      <c r="AI28" s="136">
        <f t="shared" si="58"/>
        <v>0</v>
      </c>
      <c r="AJ28" s="102">
        <v>0</v>
      </c>
      <c r="AK28" s="104">
        <f t="shared" si="59"/>
        <v>0</v>
      </c>
      <c r="AL28" s="105">
        <f t="shared" si="60"/>
        <v>-353.28000000000003</v>
      </c>
      <c r="AM28" s="106"/>
      <c r="AN28" s="107">
        <f t="shared" si="61"/>
        <v>0</v>
      </c>
      <c r="AO28" s="108">
        <f t="shared" si="62"/>
        <v>117.76</v>
      </c>
      <c r="AP28" s="108">
        <f t="shared" si="63"/>
        <v>0</v>
      </c>
      <c r="AQ28" s="108">
        <f t="shared" si="64"/>
        <v>0</v>
      </c>
      <c r="AR28" s="108">
        <f t="shared" si="65"/>
        <v>0</v>
      </c>
      <c r="AS28" s="108">
        <f t="array" ref="AS28">_xlfn.IFS(S28=0,AL28,S28&lt;0,AL28/-S28,S28&gt;0,AL28/S28)</f>
        <v>-117.76</v>
      </c>
      <c r="AT28" s="103">
        <f t="shared" si="66"/>
        <v>0</v>
      </c>
      <c r="AU28" s="103">
        <f t="shared" si="67"/>
        <v>-1</v>
      </c>
      <c r="AV28" s="109"/>
      <c r="AW28" s="104">
        <f t="shared" si="68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47"/>
        <v>0</v>
      </c>
      <c r="F29" s="101"/>
      <c r="G29" s="101"/>
      <c r="H29" s="101"/>
      <c r="I29" s="101">
        <v>117.76</v>
      </c>
      <c r="J29" s="101">
        <f t="shared" si="48"/>
        <v>0</v>
      </c>
      <c r="K29" s="98" t="s">
        <v>142</v>
      </c>
      <c r="L29" s="98">
        <v>0</v>
      </c>
      <c r="M29" s="98">
        <v>0</v>
      </c>
      <c r="N29" s="98">
        <v>0</v>
      </c>
      <c r="O29" s="189">
        <f t="shared" si="49"/>
        <v>0</v>
      </c>
      <c r="P29" s="101">
        <f t="shared" si="50"/>
        <v>0.14285714285714285</v>
      </c>
      <c r="Q29" s="102">
        <v>1</v>
      </c>
      <c r="R29" s="102">
        <v>0</v>
      </c>
      <c r="S29" s="101">
        <f t="shared" si="51"/>
        <v>1</v>
      </c>
      <c r="T29" s="102">
        <v>0</v>
      </c>
      <c r="U29" s="102">
        <v>0</v>
      </c>
      <c r="V29" s="101">
        <f t="shared" si="52"/>
        <v>0</v>
      </c>
      <c r="W29" s="102">
        <v>0</v>
      </c>
      <c r="X29" s="102">
        <v>0</v>
      </c>
      <c r="Y29" s="101">
        <f t="shared" si="53"/>
        <v>0</v>
      </c>
      <c r="Z29" s="101">
        <f t="shared" si="54"/>
        <v>0</v>
      </c>
      <c r="AA29" s="103">
        <f t="shared" si="55"/>
        <v>0</v>
      </c>
      <c r="AB29" s="101">
        <f t="shared" si="56"/>
        <v>117.76</v>
      </c>
      <c r="AC29" s="102">
        <v>0</v>
      </c>
      <c r="AD29" s="103">
        <f t="shared" si="57"/>
        <v>0</v>
      </c>
      <c r="AE29" s="102">
        <v>0</v>
      </c>
      <c r="AF29" s="102"/>
      <c r="AG29" s="102"/>
      <c r="AH29" s="102"/>
      <c r="AI29" s="136">
        <f t="shared" si="58"/>
        <v>0</v>
      </c>
      <c r="AJ29" s="102">
        <v>0</v>
      </c>
      <c r="AK29" s="104">
        <f t="shared" si="59"/>
        <v>0</v>
      </c>
      <c r="AL29" s="105">
        <f t="shared" si="60"/>
        <v>-117.76</v>
      </c>
      <c r="AM29" s="106"/>
      <c r="AN29" s="107">
        <f t="shared" si="61"/>
        <v>0</v>
      </c>
      <c r="AO29" s="108">
        <f t="shared" si="62"/>
        <v>117.76</v>
      </c>
      <c r="AP29" s="108">
        <f t="shared" si="63"/>
        <v>0</v>
      </c>
      <c r="AQ29" s="108">
        <f t="shared" si="64"/>
        <v>0</v>
      </c>
      <c r="AR29" s="108">
        <f t="shared" si="65"/>
        <v>0</v>
      </c>
      <c r="AS29" s="108">
        <f t="array" ref="AS29">_xlfn.IFS(S29=0,AL29,S29&lt;0,AL29/-S29,S29&gt;0,AL29/S29)</f>
        <v>-117.76</v>
      </c>
      <c r="AT29" s="103">
        <f t="shared" si="66"/>
        <v>0</v>
      </c>
      <c r="AU29" s="103">
        <f t="shared" si="67"/>
        <v>-1</v>
      </c>
      <c r="AV29" s="109"/>
      <c r="AW29" s="104">
        <f t="shared" si="68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9</v>
      </c>
      <c r="F30" s="101">
        <v>8</v>
      </c>
      <c r="G30" s="101">
        <v>1</v>
      </c>
      <c r="H30" s="101">
        <v>0</v>
      </c>
      <c r="I30" s="101">
        <v>135.31</v>
      </c>
      <c r="J30" s="101">
        <f t="shared" si="0"/>
        <v>1217.79</v>
      </c>
      <c r="K30" s="98" t="s">
        <v>142</v>
      </c>
      <c r="L30" s="98">
        <v>9</v>
      </c>
      <c r="M30" s="98">
        <v>1200</v>
      </c>
      <c r="N30" s="98">
        <v>100</v>
      </c>
      <c r="O30" s="189">
        <f t="shared" si="1"/>
        <v>1.2857142857142858</v>
      </c>
      <c r="P30" s="101">
        <f t="shared" si="24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753</v>
      </c>
      <c r="U30" s="102">
        <v>0</v>
      </c>
      <c r="V30" s="101">
        <f t="shared" si="15"/>
        <v>753</v>
      </c>
      <c r="W30" s="102">
        <v>1200</v>
      </c>
      <c r="X30" s="102">
        <v>0</v>
      </c>
      <c r="Y30" s="101">
        <f t="shared" si="16"/>
        <v>1200</v>
      </c>
      <c r="Z30" s="101">
        <f t="shared" si="17"/>
        <v>10800</v>
      </c>
      <c r="AA30" s="103">
        <f t="shared" ref="AA30:AA43" si="69">Y30/$Y$102</f>
        <v>3.3594675647046048E-3</v>
      </c>
      <c r="AB30" s="101">
        <f t="shared" si="18"/>
        <v>135.31</v>
      </c>
      <c r="AC30" s="102">
        <v>495.12</v>
      </c>
      <c r="AD30" s="103">
        <f t="shared" si="19"/>
        <v>0.41260000000000002</v>
      </c>
      <c r="AE30" s="102">
        <v>171.8</v>
      </c>
      <c r="AF30" s="102"/>
      <c r="AG30" s="102"/>
      <c r="AH30" s="102"/>
      <c r="AI30" s="136">
        <f t="shared" ref="AI30:AI43" si="70">IFERROR($AI$102*H30/$H$102,0)</f>
        <v>0</v>
      </c>
      <c r="AJ30" s="102">
        <v>0</v>
      </c>
      <c r="AK30" s="104">
        <f t="shared" si="20"/>
        <v>7.53</v>
      </c>
      <c r="AL30" s="105">
        <f t="shared" si="21"/>
        <v>390.24000000000007</v>
      </c>
      <c r="AM30" s="106"/>
      <c r="AN30" s="107">
        <f t="shared" si="7"/>
        <v>1200</v>
      </c>
      <c r="AO30" s="108">
        <f t="shared" si="8"/>
        <v>135.31</v>
      </c>
      <c r="AP30" s="108">
        <f t="shared" si="9"/>
        <v>495.12</v>
      </c>
      <c r="AQ30" s="108">
        <f t="shared" si="22"/>
        <v>171.8</v>
      </c>
      <c r="AR30" s="108">
        <f t="shared" si="23"/>
        <v>0</v>
      </c>
      <c r="AS30" s="108">
        <f t="array" ref="AS30">_xlfn.IFS(S30=0,AL30,S30&lt;0,AL30/-S30,S30&gt;0,AL30/S30)</f>
        <v>390.24000000000007</v>
      </c>
      <c r="AT30" s="103">
        <f t="shared" si="25"/>
        <v>0.32520000000000004</v>
      </c>
      <c r="AU30" s="103">
        <f t="shared" si="26"/>
        <v>2.8840440470031785</v>
      </c>
      <c r="AV30" s="109"/>
      <c r="AW30" s="104">
        <f t="shared" si="12"/>
        <v>3512.1600000000008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53</v>
      </c>
      <c r="F31" s="101">
        <v>19</v>
      </c>
      <c r="G31" s="101">
        <v>3</v>
      </c>
      <c r="H31" s="101">
        <v>31</v>
      </c>
      <c r="I31" s="101">
        <v>135.31</v>
      </c>
      <c r="J31" s="101">
        <f t="shared" si="0"/>
        <v>7171.43</v>
      </c>
      <c r="K31" s="98">
        <v>7</v>
      </c>
      <c r="L31" s="98">
        <v>18</v>
      </c>
      <c r="M31" s="98">
        <v>1220</v>
      </c>
      <c r="N31" s="98">
        <v>100</v>
      </c>
      <c r="O31" s="189">
        <f t="shared" si="1"/>
        <v>2.5714285714285716</v>
      </c>
      <c r="P31" s="101">
        <f t="shared" si="24"/>
        <v>0.42857142857142855</v>
      </c>
      <c r="Q31" s="102">
        <v>3</v>
      </c>
      <c r="R31" s="102">
        <v>0</v>
      </c>
      <c r="S31" s="101">
        <f t="shared" si="14"/>
        <v>3</v>
      </c>
      <c r="T31" s="102">
        <v>2129</v>
      </c>
      <c r="U31" s="102">
        <v>0</v>
      </c>
      <c r="V31" s="101">
        <f t="shared" si="15"/>
        <v>2129</v>
      </c>
      <c r="W31" s="102">
        <v>3420</v>
      </c>
      <c r="X31" s="102">
        <v>0</v>
      </c>
      <c r="Y31" s="101">
        <f t="shared" si="16"/>
        <v>3420</v>
      </c>
      <c r="Z31" s="101">
        <f t="shared" si="17"/>
        <v>21960</v>
      </c>
      <c r="AA31" s="103">
        <f t="shared" si="69"/>
        <v>9.5744825594081245E-3</v>
      </c>
      <c r="AB31" s="101">
        <f t="shared" si="18"/>
        <v>405.93</v>
      </c>
      <c r="AC31" s="102">
        <v>1438.1600000000003</v>
      </c>
      <c r="AD31" s="103">
        <f t="shared" si="19"/>
        <v>0.42051461988304101</v>
      </c>
      <c r="AE31" s="102">
        <v>399.28</v>
      </c>
      <c r="AF31" s="102"/>
      <c r="AG31" s="102">
        <v>2993</v>
      </c>
      <c r="AH31" s="102"/>
      <c r="AI31" s="136">
        <f t="shared" si="70"/>
        <v>19.992198795180723</v>
      </c>
      <c r="AJ31" s="102">
        <v>0</v>
      </c>
      <c r="AK31" s="104">
        <f t="shared" si="20"/>
        <v>21.29</v>
      </c>
      <c r="AL31" s="105">
        <f t="shared" si="21"/>
        <v>-1857.6521987951808</v>
      </c>
      <c r="AM31" s="106"/>
      <c r="AN31" s="107">
        <f t="shared" si="7"/>
        <v>1140</v>
      </c>
      <c r="AO31" s="108">
        <f t="shared" si="8"/>
        <v>135.31</v>
      </c>
      <c r="AP31" s="108">
        <f t="shared" si="9"/>
        <v>479.38666666666677</v>
      </c>
      <c r="AQ31" s="108">
        <f t="shared" si="22"/>
        <v>133.09333333333333</v>
      </c>
      <c r="AR31" s="108">
        <f t="shared" si="23"/>
        <v>997.66666666666663</v>
      </c>
      <c r="AS31" s="108">
        <f t="array" ref="AS31">_xlfn.IFS(S31=0,AL31,S31&lt;0,AL31/-S31,S31&gt;0,AL31/S31)</f>
        <v>-619.21739959839363</v>
      </c>
      <c r="AT31" s="103">
        <f t="shared" si="25"/>
        <v>-0.54317315754245055</v>
      </c>
      <c r="AU31" s="103">
        <f t="shared" si="26"/>
        <v>-4.5762870415962871</v>
      </c>
      <c r="AV31" s="109"/>
      <c r="AW31" s="104">
        <f t="shared" si="12"/>
        <v>-32818.522178714862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7</v>
      </c>
      <c r="F32" s="101">
        <v>6</v>
      </c>
      <c r="G32" s="101">
        <v>1</v>
      </c>
      <c r="H32" s="101">
        <v>0</v>
      </c>
      <c r="I32" s="101">
        <v>135.31</v>
      </c>
      <c r="J32" s="101">
        <f t="shared" si="0"/>
        <v>947.17000000000007</v>
      </c>
      <c r="K32" s="98">
        <v>1</v>
      </c>
      <c r="L32" s="98">
        <v>5</v>
      </c>
      <c r="M32" s="98">
        <v>2490</v>
      </c>
      <c r="N32" s="98">
        <v>0</v>
      </c>
      <c r="O32" s="189">
        <f t="shared" si="1"/>
        <v>0.7142857142857143</v>
      </c>
      <c r="P32" s="101">
        <f t="shared" si="24"/>
        <v>0.14285714285714285</v>
      </c>
      <c r="Q32" s="102">
        <v>1</v>
      </c>
      <c r="R32" s="102">
        <v>0</v>
      </c>
      <c r="S32" s="101">
        <f t="shared" si="14"/>
        <v>1</v>
      </c>
      <c r="T32" s="102">
        <v>1804</v>
      </c>
      <c r="U32" s="102">
        <v>0</v>
      </c>
      <c r="V32" s="101">
        <f t="shared" si="15"/>
        <v>1804</v>
      </c>
      <c r="W32" s="102">
        <v>2850</v>
      </c>
      <c r="X32" s="102">
        <v>0</v>
      </c>
      <c r="Y32" s="101">
        <f t="shared" si="16"/>
        <v>2850</v>
      </c>
      <c r="Z32" s="101">
        <f t="shared" si="17"/>
        <v>0</v>
      </c>
      <c r="AA32" s="103">
        <f t="shared" si="69"/>
        <v>7.9787354661734373E-3</v>
      </c>
      <c r="AB32" s="101">
        <f t="shared" si="18"/>
        <v>135.31</v>
      </c>
      <c r="AC32" s="102">
        <v>1192.4100000000001</v>
      </c>
      <c r="AD32" s="103">
        <f t="shared" si="19"/>
        <v>0.41838947368421053</v>
      </c>
      <c r="AE32" s="102">
        <v>168.32</v>
      </c>
      <c r="AF32" s="102"/>
      <c r="AG32" s="102"/>
      <c r="AH32" s="102"/>
      <c r="AI32" s="136">
        <f t="shared" si="70"/>
        <v>0</v>
      </c>
      <c r="AJ32" s="102">
        <v>0</v>
      </c>
      <c r="AK32" s="104">
        <f t="shared" si="20"/>
        <v>18.04</v>
      </c>
      <c r="AL32" s="105">
        <f t="shared" si="21"/>
        <v>1335.92</v>
      </c>
      <c r="AM32" s="106"/>
      <c r="AN32" s="107">
        <f t="shared" si="7"/>
        <v>2850</v>
      </c>
      <c r="AO32" s="108">
        <f t="shared" si="8"/>
        <v>135.31</v>
      </c>
      <c r="AP32" s="108">
        <f t="shared" si="9"/>
        <v>1192.4100000000001</v>
      </c>
      <c r="AQ32" s="108">
        <f t="shared" si="22"/>
        <v>168.32</v>
      </c>
      <c r="AR32" s="108">
        <f t="shared" si="23"/>
        <v>0</v>
      </c>
      <c r="AS32" s="108">
        <f t="array" ref="AS32">_xlfn.IFS(S32=0,AL32,S32&lt;0,AL32/-S32,S32&gt;0,AL32/S32)</f>
        <v>1335.92</v>
      </c>
      <c r="AT32" s="103">
        <f t="shared" si="25"/>
        <v>0.46874385964912285</v>
      </c>
      <c r="AU32" s="103">
        <f t="shared" si="26"/>
        <v>9.8730322962087058</v>
      </c>
      <c r="AV32" s="109"/>
      <c r="AW32" s="104">
        <f t="shared" si="12"/>
        <v>9351.44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1</v>
      </c>
      <c r="G33" s="101">
        <v>0</v>
      </c>
      <c r="H33" s="101">
        <v>1</v>
      </c>
      <c r="I33" s="101">
        <v>129.46</v>
      </c>
      <c r="J33" s="101">
        <f t="shared" si="0"/>
        <v>258.92</v>
      </c>
      <c r="K33" s="98">
        <v>999</v>
      </c>
      <c r="L33" s="98">
        <v>1</v>
      </c>
      <c r="M33" s="98">
        <v>980</v>
      </c>
      <c r="N33" s="98">
        <v>0</v>
      </c>
      <c r="O33" s="189">
        <f t="shared" si="1"/>
        <v>0.14285714285714285</v>
      </c>
      <c r="P33" s="101">
        <f t="shared" si="24"/>
        <v>0.14285714285714285</v>
      </c>
      <c r="Q33" s="102">
        <v>1</v>
      </c>
      <c r="R33" s="102">
        <v>0</v>
      </c>
      <c r="S33" s="101">
        <f t="shared" si="14"/>
        <v>1</v>
      </c>
      <c r="T33" s="102">
        <v>615</v>
      </c>
      <c r="U33" s="102">
        <v>0</v>
      </c>
      <c r="V33" s="101">
        <f t="shared" si="15"/>
        <v>615</v>
      </c>
      <c r="W33" s="102">
        <v>980</v>
      </c>
      <c r="X33" s="102">
        <v>0</v>
      </c>
      <c r="Y33" s="101">
        <f t="shared" si="16"/>
        <v>980</v>
      </c>
      <c r="Z33" s="101">
        <f t="shared" si="17"/>
        <v>0</v>
      </c>
      <c r="AA33" s="103">
        <f t="shared" si="69"/>
        <v>2.7435651778420938E-3</v>
      </c>
      <c r="AB33" s="101">
        <f t="shared" si="18"/>
        <v>129.46</v>
      </c>
      <c r="AC33" s="102">
        <v>411.1</v>
      </c>
      <c r="AD33" s="103">
        <f t="shared" si="19"/>
        <v>0.41948979591836738</v>
      </c>
      <c r="AE33" s="102">
        <v>59.16</v>
      </c>
      <c r="AF33" s="102"/>
      <c r="AG33" s="102"/>
      <c r="AH33" s="102"/>
      <c r="AI33" s="136">
        <f t="shared" si="70"/>
        <v>0.6449096385542169</v>
      </c>
      <c r="AJ33" s="102">
        <v>0</v>
      </c>
      <c r="AK33" s="104">
        <f t="shared" si="20"/>
        <v>6.15</v>
      </c>
      <c r="AL33" s="105">
        <f t="shared" si="21"/>
        <v>373.48509036144577</v>
      </c>
      <c r="AM33" s="106"/>
      <c r="AN33" s="107">
        <f t="shared" si="7"/>
        <v>980</v>
      </c>
      <c r="AO33" s="108">
        <f t="shared" si="8"/>
        <v>129.46</v>
      </c>
      <c r="AP33" s="108">
        <f t="shared" si="9"/>
        <v>411.1</v>
      </c>
      <c r="AQ33" s="108">
        <f t="shared" si="22"/>
        <v>59.16</v>
      </c>
      <c r="AR33" s="108">
        <f t="shared" si="23"/>
        <v>0</v>
      </c>
      <c r="AS33" s="108">
        <f t="array" ref="AS33">_xlfn.IFS(S33=0,AL33,S33&lt;0,AL33/-S33,S33&gt;0,AL33/S33)</f>
        <v>373.48509036144577</v>
      </c>
      <c r="AT33" s="103">
        <f t="shared" si="25"/>
        <v>0.38110723506269978</v>
      </c>
      <c r="AU33" s="103">
        <f t="shared" si="26"/>
        <v>2.884945854792567</v>
      </c>
      <c r="AV33" s="109"/>
      <c r="AW33" s="104">
        <f t="shared" si="12"/>
        <v>746.97018072289154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10</v>
      </c>
      <c r="F34" s="101">
        <v>8</v>
      </c>
      <c r="G34" s="101">
        <v>2</v>
      </c>
      <c r="H34" s="101">
        <v>0</v>
      </c>
      <c r="I34" s="101">
        <v>117.76</v>
      </c>
      <c r="J34" s="101">
        <f t="shared" si="0"/>
        <v>1177.6000000000001</v>
      </c>
      <c r="K34" s="98" t="s">
        <v>142</v>
      </c>
      <c r="L34" s="98">
        <v>11</v>
      </c>
      <c r="M34" s="98">
        <v>1053</v>
      </c>
      <c r="N34" s="98">
        <v>50</v>
      </c>
      <c r="O34" s="189">
        <f t="shared" si="1"/>
        <v>1.5714285714285714</v>
      </c>
      <c r="P34" s="101">
        <f t="shared" si="24"/>
        <v>0.14285714285714285</v>
      </c>
      <c r="Q34" s="102">
        <v>1</v>
      </c>
      <c r="R34" s="102">
        <v>0</v>
      </c>
      <c r="S34" s="101">
        <f t="shared" si="14"/>
        <v>1</v>
      </c>
      <c r="T34" s="102">
        <v>680</v>
      </c>
      <c r="U34" s="102">
        <v>0</v>
      </c>
      <c r="V34" s="101">
        <f t="shared" si="15"/>
        <v>680</v>
      </c>
      <c r="W34" s="102">
        <v>1050</v>
      </c>
      <c r="X34" s="102">
        <v>0</v>
      </c>
      <c r="Y34" s="101">
        <f t="shared" si="16"/>
        <v>1050</v>
      </c>
      <c r="Z34" s="101">
        <f t="shared" si="17"/>
        <v>5791.5</v>
      </c>
      <c r="AA34" s="103">
        <f t="shared" si="69"/>
        <v>2.9395341191165293E-3</v>
      </c>
      <c r="AB34" s="101">
        <f t="shared" si="18"/>
        <v>117.76</v>
      </c>
      <c r="AC34" s="102">
        <v>441.53</v>
      </c>
      <c r="AD34" s="103">
        <f t="shared" si="19"/>
        <v>0.42050476190476188</v>
      </c>
      <c r="AE34" s="102">
        <v>287.92</v>
      </c>
      <c r="AF34" s="102"/>
      <c r="AG34" s="102">
        <v>2132</v>
      </c>
      <c r="AH34" s="102"/>
      <c r="AI34" s="136">
        <f t="shared" si="70"/>
        <v>0</v>
      </c>
      <c r="AJ34" s="102">
        <v>294</v>
      </c>
      <c r="AK34" s="104">
        <f t="shared" si="20"/>
        <v>6.8</v>
      </c>
      <c r="AL34" s="105">
        <f t="shared" si="21"/>
        <v>-2230.0100000000002</v>
      </c>
      <c r="AM34" s="106"/>
      <c r="AN34" s="107">
        <f t="shared" si="7"/>
        <v>1050</v>
      </c>
      <c r="AO34" s="108">
        <f t="shared" si="8"/>
        <v>117.76</v>
      </c>
      <c r="AP34" s="108">
        <f t="shared" si="9"/>
        <v>441.53</v>
      </c>
      <c r="AQ34" s="108">
        <f t="shared" si="22"/>
        <v>287.92</v>
      </c>
      <c r="AR34" s="108">
        <f t="shared" si="23"/>
        <v>2132</v>
      </c>
      <c r="AS34" s="108">
        <f t="array" ref="AS34">_xlfn.IFS(S34=0,AL34,S34&lt;0,AL34/-S34,S34&gt;0,AL34/S34)</f>
        <v>-2230.0100000000002</v>
      </c>
      <c r="AT34" s="103">
        <f t="shared" si="25"/>
        <v>-2.1238190476190479</v>
      </c>
      <c r="AU34" s="103">
        <f t="shared" si="26"/>
        <v>-18.936905570652176</v>
      </c>
      <c r="AV34" s="109"/>
      <c r="AW34" s="104">
        <f t="shared" si="12"/>
        <v>-22300.100000000002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2</v>
      </c>
      <c r="F35" s="101">
        <v>2</v>
      </c>
      <c r="G35" s="101">
        <v>0</v>
      </c>
      <c r="H35" s="101">
        <v>0</v>
      </c>
      <c r="I35" s="101">
        <v>117.76</v>
      </c>
      <c r="J35" s="101">
        <f t="shared" si="0"/>
        <v>235.52</v>
      </c>
      <c r="K35" s="98" t="s">
        <v>142</v>
      </c>
      <c r="L35" s="98">
        <v>3</v>
      </c>
      <c r="M35" s="98">
        <v>1020</v>
      </c>
      <c r="N35" s="98">
        <v>100</v>
      </c>
      <c r="O35" s="189">
        <f t="shared" si="1"/>
        <v>0.42857142857142855</v>
      </c>
      <c r="P35" s="101">
        <f t="shared" si="24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630</v>
      </c>
      <c r="U35" s="102">
        <v>0</v>
      </c>
      <c r="V35" s="101">
        <f t="shared" si="15"/>
        <v>630</v>
      </c>
      <c r="W35" s="102">
        <v>1020</v>
      </c>
      <c r="X35" s="102">
        <v>0</v>
      </c>
      <c r="Y35" s="101">
        <f t="shared" si="16"/>
        <v>1020</v>
      </c>
      <c r="Z35" s="101">
        <f t="shared" si="17"/>
        <v>3060</v>
      </c>
      <c r="AA35" s="103">
        <f t="shared" si="69"/>
        <v>2.855547429998914E-3</v>
      </c>
      <c r="AB35" s="101">
        <f t="shared" si="18"/>
        <v>117.76</v>
      </c>
      <c r="AC35" s="102">
        <v>420.45000000000005</v>
      </c>
      <c r="AD35" s="103">
        <f t="shared" si="19"/>
        <v>0.4122058823529412</v>
      </c>
      <c r="AE35" s="102">
        <v>62.64</v>
      </c>
      <c r="AF35" s="102"/>
      <c r="AG35" s="102"/>
      <c r="AH35" s="102"/>
      <c r="AI35" s="136">
        <f t="shared" si="70"/>
        <v>0</v>
      </c>
      <c r="AJ35" s="102">
        <v>0</v>
      </c>
      <c r="AK35" s="104">
        <f t="shared" si="20"/>
        <v>6.3</v>
      </c>
      <c r="AL35" s="105">
        <f t="shared" si="21"/>
        <v>412.84999999999997</v>
      </c>
      <c r="AM35" s="106"/>
      <c r="AN35" s="107">
        <f t="shared" si="7"/>
        <v>1020</v>
      </c>
      <c r="AO35" s="108">
        <f t="shared" si="8"/>
        <v>117.76</v>
      </c>
      <c r="AP35" s="108">
        <f t="shared" si="9"/>
        <v>420.45000000000005</v>
      </c>
      <c r="AQ35" s="108">
        <f t="shared" si="22"/>
        <v>62.64</v>
      </c>
      <c r="AR35" s="108">
        <f t="shared" si="23"/>
        <v>0</v>
      </c>
      <c r="AS35" s="108">
        <f t="array" ref="AS35">_xlfn.IFS(S35=0,AL35,S35&lt;0,AL35/-S35,S35&gt;0,AL35/S35)</f>
        <v>412.84999999999997</v>
      </c>
      <c r="AT35" s="103">
        <f t="shared" si="25"/>
        <v>0.40475490196078429</v>
      </c>
      <c r="AU35" s="103">
        <f t="shared" si="26"/>
        <v>3.5058593749999996</v>
      </c>
      <c r="AV35" s="109"/>
      <c r="AW35" s="104">
        <f t="shared" si="12"/>
        <v>825.69999999999993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3</v>
      </c>
      <c r="F36" s="101">
        <v>2</v>
      </c>
      <c r="G36" s="101">
        <v>1</v>
      </c>
      <c r="H36" s="101">
        <v>0</v>
      </c>
      <c r="I36" s="101">
        <v>117.76</v>
      </c>
      <c r="J36" s="101">
        <f t="shared" si="0"/>
        <v>353.28000000000003</v>
      </c>
      <c r="K36" s="98" t="s">
        <v>142</v>
      </c>
      <c r="L36" s="98">
        <v>3</v>
      </c>
      <c r="M36" s="98">
        <v>1020</v>
      </c>
      <c r="N36" s="98">
        <v>0</v>
      </c>
      <c r="O36" s="189">
        <f t="shared" si="1"/>
        <v>0.42857142857142855</v>
      </c>
      <c r="P36" s="101">
        <f t="shared" si="24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69"/>
        <v>0</v>
      </c>
      <c r="AB36" s="101">
        <f t="shared" si="18"/>
        <v>0</v>
      </c>
      <c r="AC36" s="102">
        <v>0</v>
      </c>
      <c r="AD36" s="103">
        <f t="shared" si="19"/>
        <v>0</v>
      </c>
      <c r="AE36" s="102">
        <v>0</v>
      </c>
      <c r="AF36" s="102"/>
      <c r="AG36" s="102">
        <v>1624</v>
      </c>
      <c r="AH36" s="102"/>
      <c r="AI36" s="136">
        <f t="shared" si="70"/>
        <v>0</v>
      </c>
      <c r="AJ36" s="102">
        <v>0</v>
      </c>
      <c r="AK36" s="104">
        <f t="shared" si="20"/>
        <v>0</v>
      </c>
      <c r="AL36" s="105">
        <f t="shared" si="21"/>
        <v>-1624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2"/>
        <v>0</v>
      </c>
      <c r="AR36" s="108">
        <f t="shared" si="23"/>
        <v>0</v>
      </c>
      <c r="AS36" s="108">
        <f t="array" ref="AS36">_xlfn.IFS(S36=0,AL36,S36&lt;0,AL36/-S36,S36&gt;0,AL36/S36)</f>
        <v>-1624</v>
      </c>
      <c r="AT36" s="103">
        <f t="shared" si="25"/>
        <v>0</v>
      </c>
      <c r="AU36" s="103">
        <f t="shared" si="26"/>
        <v>-13.790760869565217</v>
      </c>
      <c r="AV36" s="109"/>
      <c r="AW36" s="104">
        <f t="shared" si="12"/>
        <v>-4872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1</v>
      </c>
      <c r="F37" s="101">
        <v>1</v>
      </c>
      <c r="G37" s="101">
        <v>0</v>
      </c>
      <c r="H37" s="101">
        <v>0</v>
      </c>
      <c r="I37" s="101">
        <v>218.89</v>
      </c>
      <c r="J37" s="101">
        <f t="shared" si="0"/>
        <v>218.89</v>
      </c>
      <c r="K37" s="98" t="s">
        <v>142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4"/>
        <v>0.14285714285714285</v>
      </c>
      <c r="Q37" s="102">
        <v>1</v>
      </c>
      <c r="R37" s="102">
        <v>0</v>
      </c>
      <c r="S37" s="101">
        <f t="shared" si="14"/>
        <v>1</v>
      </c>
      <c r="T37" s="102">
        <v>706</v>
      </c>
      <c r="U37" s="102">
        <v>0</v>
      </c>
      <c r="V37" s="101">
        <f t="shared" si="15"/>
        <v>706</v>
      </c>
      <c r="W37" s="102">
        <v>990</v>
      </c>
      <c r="X37" s="102">
        <v>0</v>
      </c>
      <c r="Y37" s="101">
        <f t="shared" si="16"/>
        <v>990</v>
      </c>
      <c r="Z37" s="101">
        <f t="shared" si="17"/>
        <v>0</v>
      </c>
      <c r="AA37" s="103">
        <f t="shared" si="69"/>
        <v>2.7715607408812992E-3</v>
      </c>
      <c r="AB37" s="101">
        <f t="shared" si="18"/>
        <v>218.89</v>
      </c>
      <c r="AC37" s="102">
        <v>337.27</v>
      </c>
      <c r="AD37" s="103">
        <f t="shared" si="19"/>
        <v>0.34067676767676763</v>
      </c>
      <c r="AE37" s="102">
        <v>59.16</v>
      </c>
      <c r="AF37" s="102"/>
      <c r="AG37" s="102"/>
      <c r="AH37" s="102"/>
      <c r="AI37" s="136">
        <f t="shared" si="70"/>
        <v>0</v>
      </c>
      <c r="AJ37" s="102">
        <v>0</v>
      </c>
      <c r="AK37" s="104">
        <f t="shared" si="20"/>
        <v>7.0600000000000005</v>
      </c>
      <c r="AL37" s="105">
        <f t="shared" si="21"/>
        <v>367.62000000000006</v>
      </c>
      <c r="AM37" s="106"/>
      <c r="AN37" s="107">
        <f t="shared" si="7"/>
        <v>990</v>
      </c>
      <c r="AO37" s="108">
        <f t="shared" si="8"/>
        <v>218.89</v>
      </c>
      <c r="AP37" s="108">
        <f t="shared" si="9"/>
        <v>337.27</v>
      </c>
      <c r="AQ37" s="108">
        <f t="shared" si="22"/>
        <v>59.16</v>
      </c>
      <c r="AR37" s="108">
        <f t="shared" si="23"/>
        <v>0</v>
      </c>
      <c r="AS37" s="108">
        <f t="array" ref="AS37">_xlfn.IFS(S37=0,AL37,S37&lt;0,AL37/-S37,S37&gt;0,AL37/S37)</f>
        <v>367.62000000000006</v>
      </c>
      <c r="AT37" s="103">
        <f t="shared" si="25"/>
        <v>0.3713333333333334</v>
      </c>
      <c r="AU37" s="103">
        <f t="shared" si="26"/>
        <v>1.6794737082552884</v>
      </c>
      <c r="AV37" s="109"/>
      <c r="AW37" s="104">
        <f t="shared" si="12"/>
        <v>367.62000000000006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1</v>
      </c>
      <c r="F38" s="101">
        <v>1</v>
      </c>
      <c r="G38" s="101">
        <v>0</v>
      </c>
      <c r="H38" s="101">
        <v>0</v>
      </c>
      <c r="I38" s="101">
        <v>218.89</v>
      </c>
      <c r="J38" s="101">
        <f t="shared" si="0"/>
        <v>218.89</v>
      </c>
      <c r="K38" s="98" t="s">
        <v>142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4"/>
        <v>0.2857142857142857</v>
      </c>
      <c r="Q38" s="102">
        <v>2</v>
      </c>
      <c r="R38" s="102">
        <v>0</v>
      </c>
      <c r="S38" s="101">
        <f t="shared" si="14"/>
        <v>2</v>
      </c>
      <c r="T38" s="102">
        <v>1391</v>
      </c>
      <c r="U38" s="102">
        <v>0</v>
      </c>
      <c r="V38" s="101">
        <f t="shared" si="15"/>
        <v>1391</v>
      </c>
      <c r="W38" s="102">
        <v>2040</v>
      </c>
      <c r="X38" s="102">
        <v>0</v>
      </c>
      <c r="Y38" s="101">
        <f t="shared" si="16"/>
        <v>2040</v>
      </c>
      <c r="Z38" s="101">
        <f t="shared" si="17"/>
        <v>0</v>
      </c>
      <c r="AA38" s="103">
        <f t="shared" si="69"/>
        <v>5.7110948599978281E-3</v>
      </c>
      <c r="AB38" s="101">
        <f t="shared" si="18"/>
        <v>437.78</v>
      </c>
      <c r="AC38" s="102">
        <v>677.59999999999991</v>
      </c>
      <c r="AD38" s="103">
        <f t="shared" si="19"/>
        <v>0.33215686274509798</v>
      </c>
      <c r="AE38" s="102">
        <v>118.32</v>
      </c>
      <c r="AF38" s="102"/>
      <c r="AG38" s="102"/>
      <c r="AH38" s="102"/>
      <c r="AI38" s="136">
        <f t="shared" si="70"/>
        <v>0</v>
      </c>
      <c r="AJ38" s="102">
        <v>0</v>
      </c>
      <c r="AK38" s="104">
        <f t="shared" si="20"/>
        <v>13.91</v>
      </c>
      <c r="AL38" s="105">
        <f t="shared" si="21"/>
        <v>792.39000000000021</v>
      </c>
      <c r="AM38" s="106"/>
      <c r="AN38" s="107">
        <f t="shared" si="7"/>
        <v>1020</v>
      </c>
      <c r="AO38" s="108">
        <f t="shared" si="8"/>
        <v>218.89</v>
      </c>
      <c r="AP38" s="108">
        <f t="shared" si="9"/>
        <v>338.79999999999995</v>
      </c>
      <c r="AQ38" s="108">
        <f t="shared" si="22"/>
        <v>59.16</v>
      </c>
      <c r="AR38" s="108">
        <f t="shared" si="23"/>
        <v>0</v>
      </c>
      <c r="AS38" s="108">
        <f t="array" ref="AS38">_xlfn.IFS(S38=0,AL38,S38&lt;0,AL38/-S38,S38&gt;0,AL38/S38)</f>
        <v>396.19500000000011</v>
      </c>
      <c r="AT38" s="103">
        <f t="shared" si="25"/>
        <v>0.38842647058823537</v>
      </c>
      <c r="AU38" s="103">
        <f t="shared" si="26"/>
        <v>1.8100187308693871</v>
      </c>
      <c r="AV38" s="109"/>
      <c r="AW38" s="104">
        <f t="shared" si="12"/>
        <v>396.19500000000011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3</v>
      </c>
      <c r="F39" s="101">
        <v>2</v>
      </c>
      <c r="G39" s="101">
        <v>1</v>
      </c>
      <c r="H39" s="101">
        <v>0</v>
      </c>
      <c r="I39" s="101">
        <v>178.89</v>
      </c>
      <c r="J39" s="101">
        <f t="shared" si="0"/>
        <v>536.66999999999996</v>
      </c>
      <c r="K39" s="98" t="s">
        <v>142</v>
      </c>
      <c r="L39" s="98">
        <v>4</v>
      </c>
      <c r="M39" s="98">
        <v>1092</v>
      </c>
      <c r="N39" s="98">
        <v>50</v>
      </c>
      <c r="O39" s="189">
        <f t="shared" si="1"/>
        <v>0.5714285714285714</v>
      </c>
      <c r="P39" s="101">
        <f t="shared" si="24"/>
        <v>0.14285714285714285</v>
      </c>
      <c r="Q39" s="102">
        <v>1</v>
      </c>
      <c r="R39" s="102">
        <v>0</v>
      </c>
      <c r="S39" s="101">
        <f t="shared" si="14"/>
        <v>1</v>
      </c>
      <c r="T39" s="102">
        <v>722</v>
      </c>
      <c r="U39" s="102">
        <v>0</v>
      </c>
      <c r="V39" s="101">
        <f t="shared" si="15"/>
        <v>722</v>
      </c>
      <c r="W39" s="102">
        <v>1036</v>
      </c>
      <c r="X39" s="102">
        <v>0</v>
      </c>
      <c r="Y39" s="101">
        <f t="shared" si="16"/>
        <v>1036</v>
      </c>
      <c r="Z39" s="101">
        <f t="shared" si="17"/>
        <v>2184</v>
      </c>
      <c r="AA39" s="103">
        <f t="shared" si="69"/>
        <v>2.9003403308616423E-3</v>
      </c>
      <c r="AB39" s="101">
        <f t="shared" si="18"/>
        <v>178.89</v>
      </c>
      <c r="AC39" s="102">
        <v>409.37</v>
      </c>
      <c r="AD39" s="103">
        <f t="shared" si="19"/>
        <v>0.39514478764478767</v>
      </c>
      <c r="AE39" s="102">
        <v>175.28</v>
      </c>
      <c r="AF39" s="102"/>
      <c r="AG39" s="102">
        <v>881</v>
      </c>
      <c r="AH39" s="102"/>
      <c r="AI39" s="136">
        <f t="shared" si="70"/>
        <v>0</v>
      </c>
      <c r="AJ39" s="102">
        <v>0</v>
      </c>
      <c r="AK39" s="104">
        <f t="shared" si="20"/>
        <v>7.22</v>
      </c>
      <c r="AL39" s="105">
        <f t="shared" si="21"/>
        <v>-615.76</v>
      </c>
      <c r="AM39" s="106"/>
      <c r="AN39" s="107">
        <f t="shared" si="7"/>
        <v>1036</v>
      </c>
      <c r="AO39" s="108">
        <f t="shared" si="8"/>
        <v>178.89</v>
      </c>
      <c r="AP39" s="108">
        <f t="shared" si="9"/>
        <v>409.37</v>
      </c>
      <c r="AQ39" s="108">
        <f t="shared" si="22"/>
        <v>175.28</v>
      </c>
      <c r="AR39" s="108">
        <f t="shared" si="23"/>
        <v>881</v>
      </c>
      <c r="AS39" s="108">
        <f t="array" ref="AS39">_xlfn.IFS(S39=0,AL39,S39&lt;0,AL39/-S39,S39&gt;0,AL39/S39)</f>
        <v>-615.76</v>
      </c>
      <c r="AT39" s="103">
        <f t="shared" si="25"/>
        <v>-0.5943629343629343</v>
      </c>
      <c r="AU39" s="103">
        <f t="shared" si="26"/>
        <v>-3.4421152663648056</v>
      </c>
      <c r="AV39" s="109"/>
      <c r="AW39" s="104">
        <f t="shared" si="12"/>
        <v>-1847.28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2</v>
      </c>
      <c r="F40" s="101">
        <v>2</v>
      </c>
      <c r="G40" s="101">
        <v>0</v>
      </c>
      <c r="H40" s="101">
        <v>0</v>
      </c>
      <c r="I40" s="101">
        <v>178.89</v>
      </c>
      <c r="J40" s="101">
        <f t="shared" si="0"/>
        <v>357.78</v>
      </c>
      <c r="K40" s="98" t="s">
        <v>142</v>
      </c>
      <c r="L40" s="98">
        <v>0</v>
      </c>
      <c r="M40" s="98">
        <v>0</v>
      </c>
      <c r="N40" s="98">
        <v>0</v>
      </c>
      <c r="O40" s="189">
        <f t="shared" si="1"/>
        <v>0</v>
      </c>
      <c r="P40" s="101">
        <f t="shared" si="24"/>
        <v>0.14285714285714285</v>
      </c>
      <c r="Q40" s="102">
        <v>1</v>
      </c>
      <c r="R40" s="102">
        <v>0</v>
      </c>
      <c r="S40" s="101">
        <f t="shared" si="14"/>
        <v>1</v>
      </c>
      <c r="T40" s="102">
        <v>706</v>
      </c>
      <c r="U40" s="102">
        <v>0</v>
      </c>
      <c r="V40" s="101">
        <f t="shared" si="15"/>
        <v>706</v>
      </c>
      <c r="W40" s="102">
        <v>990</v>
      </c>
      <c r="X40" s="102">
        <v>0</v>
      </c>
      <c r="Y40" s="101">
        <f t="shared" si="16"/>
        <v>990</v>
      </c>
      <c r="Z40" s="101">
        <f t="shared" si="17"/>
        <v>0</v>
      </c>
      <c r="AA40" s="103">
        <f t="shared" si="69"/>
        <v>2.7715607408812992E-3</v>
      </c>
      <c r="AB40" s="101">
        <f t="shared" si="18"/>
        <v>178.89</v>
      </c>
      <c r="AC40" s="102">
        <v>353.78999999999996</v>
      </c>
      <c r="AD40" s="103">
        <f t="shared" si="19"/>
        <v>0.35736363636363633</v>
      </c>
      <c r="AE40" s="102">
        <v>59.16</v>
      </c>
      <c r="AF40" s="102"/>
      <c r="AG40" s="102"/>
      <c r="AH40" s="102"/>
      <c r="AI40" s="136">
        <f t="shared" si="70"/>
        <v>0</v>
      </c>
      <c r="AJ40" s="102">
        <v>0</v>
      </c>
      <c r="AK40" s="104">
        <f t="shared" si="20"/>
        <v>7.0600000000000005</v>
      </c>
      <c r="AL40" s="105">
        <f t="shared" si="21"/>
        <v>391.10000000000008</v>
      </c>
      <c r="AM40" s="106"/>
      <c r="AN40" s="107">
        <f t="shared" si="7"/>
        <v>990</v>
      </c>
      <c r="AO40" s="108">
        <f t="shared" si="8"/>
        <v>178.89</v>
      </c>
      <c r="AP40" s="108">
        <f t="shared" si="9"/>
        <v>353.78999999999996</v>
      </c>
      <c r="AQ40" s="108">
        <f t="shared" si="22"/>
        <v>59.16</v>
      </c>
      <c r="AR40" s="108">
        <f t="shared" si="23"/>
        <v>0</v>
      </c>
      <c r="AS40" s="108">
        <f t="array" ref="AS40">_xlfn.IFS(S40=0,AL40,S40&lt;0,AL40/-S40,S40&gt;0,AL40/S40)</f>
        <v>391.10000000000008</v>
      </c>
      <c r="AT40" s="103">
        <f t="shared" si="25"/>
        <v>0.39505050505050515</v>
      </c>
      <c r="AU40" s="103">
        <f t="shared" si="26"/>
        <v>2.1862597126725927</v>
      </c>
      <c r="AV40" s="109"/>
      <c r="AW40" s="104">
        <f t="shared" si="12"/>
        <v>782.20000000000016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5</v>
      </c>
      <c r="F41" s="101">
        <v>5</v>
      </c>
      <c r="G41" s="101">
        <v>0</v>
      </c>
      <c r="H41" s="101">
        <v>0</v>
      </c>
      <c r="I41" s="101">
        <v>178.89</v>
      </c>
      <c r="J41" s="101">
        <f t="shared" si="0"/>
        <v>894.44999999999993</v>
      </c>
      <c r="K41" s="98">
        <v>2</v>
      </c>
      <c r="L41" s="98">
        <v>6</v>
      </c>
      <c r="M41" s="98">
        <v>1170</v>
      </c>
      <c r="N41" s="98">
        <v>100</v>
      </c>
      <c r="O41" s="189">
        <f t="shared" si="1"/>
        <v>0.8571428571428571</v>
      </c>
      <c r="P41" s="101">
        <f t="shared" si="24"/>
        <v>0.5714285714285714</v>
      </c>
      <c r="Q41" s="102">
        <v>4</v>
      </c>
      <c r="R41" s="102">
        <v>0</v>
      </c>
      <c r="S41" s="101">
        <f t="shared" si="14"/>
        <v>4</v>
      </c>
      <c r="T41" s="102">
        <v>2932</v>
      </c>
      <c r="U41" s="102">
        <v>0</v>
      </c>
      <c r="V41" s="101">
        <f t="shared" si="15"/>
        <v>2932</v>
      </c>
      <c r="W41" s="102">
        <v>4020</v>
      </c>
      <c r="X41" s="102">
        <v>0</v>
      </c>
      <c r="Y41" s="101">
        <f t="shared" si="16"/>
        <v>4020</v>
      </c>
      <c r="Z41" s="101">
        <f t="shared" si="17"/>
        <v>7020</v>
      </c>
      <c r="AA41" s="103">
        <f t="shared" si="69"/>
        <v>1.1254216341760426E-2</v>
      </c>
      <c r="AB41" s="101">
        <f t="shared" si="18"/>
        <v>715.56</v>
      </c>
      <c r="AC41" s="102">
        <v>1438.2599999999998</v>
      </c>
      <c r="AD41" s="103">
        <f t="shared" si="19"/>
        <v>0.35777611940298504</v>
      </c>
      <c r="AE41" s="102">
        <v>446.26</v>
      </c>
      <c r="AF41" s="102"/>
      <c r="AG41" s="102">
        <v>1773</v>
      </c>
      <c r="AH41" s="102"/>
      <c r="AI41" s="136">
        <f t="shared" si="70"/>
        <v>0</v>
      </c>
      <c r="AJ41" s="102">
        <v>0</v>
      </c>
      <c r="AK41" s="104">
        <f t="shared" si="20"/>
        <v>29.32</v>
      </c>
      <c r="AL41" s="105">
        <f t="shared" si="21"/>
        <v>-382.39999999999969</v>
      </c>
      <c r="AM41" s="106"/>
      <c r="AN41" s="107">
        <f t="shared" si="7"/>
        <v>1005</v>
      </c>
      <c r="AO41" s="108">
        <f t="shared" si="8"/>
        <v>178.89</v>
      </c>
      <c r="AP41" s="108">
        <f t="shared" si="9"/>
        <v>359.56499999999994</v>
      </c>
      <c r="AQ41" s="108">
        <f t="shared" si="22"/>
        <v>111.565</v>
      </c>
      <c r="AR41" s="108">
        <f t="shared" si="23"/>
        <v>443.25</v>
      </c>
      <c r="AS41" s="108">
        <f t="array" ref="AS41">_xlfn.IFS(S41=0,AL41,S41&lt;0,AL41/-S41,S41&gt;0,AL41/S41)</f>
        <v>-95.599999999999923</v>
      </c>
      <c r="AT41" s="103">
        <f t="shared" si="25"/>
        <v>-9.5124378109452665E-2</v>
      </c>
      <c r="AU41" s="103">
        <f t="shared" si="26"/>
        <v>-0.53440661859243066</v>
      </c>
      <c r="AV41" s="109"/>
      <c r="AW41" s="104">
        <f t="shared" si="12"/>
        <v>-477.9999999999996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2</v>
      </c>
      <c r="F42" s="101">
        <v>2</v>
      </c>
      <c r="G42" s="101">
        <v>0</v>
      </c>
      <c r="H42" s="101">
        <v>0</v>
      </c>
      <c r="I42" s="101">
        <v>178.89</v>
      </c>
      <c r="J42" s="101">
        <f t="shared" si="0"/>
        <v>357.78</v>
      </c>
      <c r="K42" s="98" t="s">
        <v>142</v>
      </c>
      <c r="L42" s="98">
        <v>1</v>
      </c>
      <c r="M42" s="98">
        <v>1248</v>
      </c>
      <c r="N42" s="98">
        <v>0</v>
      </c>
      <c r="O42" s="189">
        <f t="shared" si="1"/>
        <v>0.14285714285714285</v>
      </c>
      <c r="P42" s="101">
        <f t="shared" si="24"/>
        <v>0.2857142857142857</v>
      </c>
      <c r="Q42" s="102">
        <v>2</v>
      </c>
      <c r="R42" s="102">
        <v>0</v>
      </c>
      <c r="S42" s="101">
        <f t="shared" si="14"/>
        <v>2</v>
      </c>
      <c r="T42" s="102">
        <v>1524</v>
      </c>
      <c r="U42" s="102">
        <v>0</v>
      </c>
      <c r="V42" s="101">
        <f t="shared" si="15"/>
        <v>1524</v>
      </c>
      <c r="W42" s="102">
        <v>2112</v>
      </c>
      <c r="X42" s="102">
        <v>0</v>
      </c>
      <c r="Y42" s="101">
        <f t="shared" si="16"/>
        <v>2112</v>
      </c>
      <c r="Z42" s="101">
        <f t="shared" si="17"/>
        <v>0</v>
      </c>
      <c r="AA42" s="103">
        <f t="shared" si="69"/>
        <v>5.9126629138801044E-3</v>
      </c>
      <c r="AB42" s="101">
        <f t="shared" si="18"/>
        <v>357.78</v>
      </c>
      <c r="AC42" s="102">
        <v>799.9699999999998</v>
      </c>
      <c r="AD42" s="103">
        <f t="shared" si="19"/>
        <v>0.37877367424242414</v>
      </c>
      <c r="AE42" s="102">
        <v>118.32</v>
      </c>
      <c r="AF42" s="102"/>
      <c r="AG42" s="102"/>
      <c r="AH42" s="102"/>
      <c r="AI42" s="136">
        <f t="shared" si="70"/>
        <v>0</v>
      </c>
      <c r="AJ42" s="102">
        <v>0</v>
      </c>
      <c r="AK42" s="104">
        <f t="shared" si="20"/>
        <v>15.24</v>
      </c>
      <c r="AL42" s="105">
        <f t="shared" si="21"/>
        <v>820.69000000000028</v>
      </c>
      <c r="AM42" s="106"/>
      <c r="AN42" s="107">
        <f t="shared" si="7"/>
        <v>1056</v>
      </c>
      <c r="AO42" s="108">
        <f t="shared" si="8"/>
        <v>178.89</v>
      </c>
      <c r="AP42" s="108">
        <f t="shared" si="9"/>
        <v>399.9849999999999</v>
      </c>
      <c r="AQ42" s="108">
        <f t="shared" si="22"/>
        <v>59.16</v>
      </c>
      <c r="AR42" s="108">
        <f t="shared" si="23"/>
        <v>0</v>
      </c>
      <c r="AS42" s="108">
        <f t="array" ref="AS42">_xlfn.IFS(S42=0,AL42,S42&lt;0,AL42/-S42,S42&gt;0,AL42/S42)</f>
        <v>410.34500000000014</v>
      </c>
      <c r="AT42" s="103">
        <f t="shared" si="25"/>
        <v>0.38858428030303044</v>
      </c>
      <c r="AU42" s="103">
        <f t="shared" si="26"/>
        <v>2.2938397898149709</v>
      </c>
      <c r="AV42" s="109"/>
      <c r="AW42" s="104">
        <f t="shared" si="12"/>
        <v>820.69000000000028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2</v>
      </c>
      <c r="F43" s="101">
        <v>1</v>
      </c>
      <c r="G43" s="101">
        <v>1</v>
      </c>
      <c r="H43" s="101">
        <v>0</v>
      </c>
      <c r="I43" s="101">
        <v>178.89</v>
      </c>
      <c r="J43" s="101">
        <f t="shared" si="0"/>
        <v>357.78</v>
      </c>
      <c r="K43" s="98" t="s">
        <v>142</v>
      </c>
      <c r="L43" s="98">
        <v>2</v>
      </c>
      <c r="M43" s="98">
        <v>1040</v>
      </c>
      <c r="N43" s="98">
        <v>0</v>
      </c>
      <c r="O43" s="189">
        <f t="shared" si="1"/>
        <v>0.2857142857142857</v>
      </c>
      <c r="P43" s="101">
        <f t="shared" si="24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69"/>
        <v>0</v>
      </c>
      <c r="AB43" s="101">
        <f t="shared" si="18"/>
        <v>0</v>
      </c>
      <c r="AC43" s="102">
        <v>0</v>
      </c>
      <c r="AD43" s="103">
        <f t="shared" si="19"/>
        <v>0</v>
      </c>
      <c r="AE43" s="102">
        <v>112.64</v>
      </c>
      <c r="AF43" s="102">
        <v>1000</v>
      </c>
      <c r="AG43" s="102"/>
      <c r="AH43" s="102"/>
      <c r="AI43" s="136">
        <f t="shared" si="70"/>
        <v>0</v>
      </c>
      <c r="AJ43" s="102">
        <v>0</v>
      </c>
      <c r="AK43" s="104">
        <f t="shared" si="20"/>
        <v>0</v>
      </c>
      <c r="AL43" s="105">
        <f t="shared" si="21"/>
        <v>-1112.6400000000001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2"/>
        <v>112.64</v>
      </c>
      <c r="AR43" s="108">
        <f t="shared" si="23"/>
        <v>0</v>
      </c>
      <c r="AS43" s="108">
        <f t="array" ref="AS43">_xlfn.IFS(S43=0,AL43,S43&lt;0,AL43/-S43,S43&gt;0,AL43/S43)</f>
        <v>-1112.6400000000001</v>
      </c>
      <c r="AT43" s="103">
        <f t="shared" si="25"/>
        <v>0</v>
      </c>
      <c r="AU43" s="103">
        <f t="shared" si="26"/>
        <v>-6.2196880764715754</v>
      </c>
      <c r="AV43" s="109"/>
      <c r="AW43" s="104">
        <f t="shared" si="12"/>
        <v>-2225.2800000000002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115"/>
      <c r="Z44" s="115"/>
      <c r="AA44" s="117"/>
      <c r="AB44" s="115"/>
      <c r="AC44" s="116"/>
      <c r="AD44" s="117"/>
      <c r="AE44" s="116"/>
      <c r="AF44" s="116"/>
      <c r="AG44" s="116"/>
      <c r="AH44" s="116"/>
      <c r="AI44" s="118"/>
      <c r="AJ44" s="116"/>
      <c r="AK44" s="119"/>
      <c r="AL44" s="120"/>
      <c r="AM44" s="121"/>
      <c r="AN44" s="122">
        <f t="shared" ref="AN44:AU44" si="71">AVERAGE(AN3:AN6)</f>
        <v>1154.5154815628816</v>
      </c>
      <c r="AO44" s="122">
        <f t="shared" si="71"/>
        <v>128.0625</v>
      </c>
      <c r="AP44" s="122">
        <f t="shared" si="71"/>
        <v>427.91661050061043</v>
      </c>
      <c r="AQ44" s="122">
        <f t="shared" si="71"/>
        <v>92.808937195008369</v>
      </c>
      <c r="AR44" s="122">
        <f t="shared" si="71"/>
        <v>152.37208046191097</v>
      </c>
      <c r="AS44" s="122">
        <f t="shared" si="71"/>
        <v>332.56922743046914</v>
      </c>
      <c r="AT44" s="123">
        <f t="shared" si="71"/>
        <v>0.28876778718957952</v>
      </c>
      <c r="AU44" s="122">
        <f t="shared" si="71"/>
        <v>2.606195759891325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2509</v>
      </c>
      <c r="F45" s="127">
        <f>SUM(F3:F43)</f>
        <v>431</v>
      </c>
      <c r="G45" s="127">
        <f>SUM(G3:G43)</f>
        <v>86</v>
      </c>
      <c r="H45" s="127">
        <f>SUM(H3:H43)</f>
        <v>1992</v>
      </c>
      <c r="I45" s="127"/>
      <c r="J45" s="127">
        <f>SUM(J3:J43)</f>
        <v>337212.7300000001</v>
      </c>
      <c r="K45" s="127"/>
      <c r="L45" s="127">
        <f>SUM(L3:L43)</f>
        <v>640</v>
      </c>
      <c r="M45" s="127"/>
      <c r="N45" s="127"/>
      <c r="O45" s="127"/>
      <c r="P45" s="127"/>
      <c r="Q45" s="127">
        <f t="shared" ref="Q45:AC45" si="72">SUM(Q3:Q43)</f>
        <v>332</v>
      </c>
      <c r="R45" s="127">
        <f t="shared" si="72"/>
        <v>-3</v>
      </c>
      <c r="S45" s="127">
        <f t="shared" si="72"/>
        <v>329</v>
      </c>
      <c r="T45" s="127">
        <f t="shared" si="72"/>
        <v>231517.83</v>
      </c>
      <c r="U45" s="127">
        <f t="shared" si="72"/>
        <v>-2178</v>
      </c>
      <c r="V45" s="127">
        <f t="shared" si="72"/>
        <v>229339.83</v>
      </c>
      <c r="W45" s="127">
        <f t="shared" si="72"/>
        <v>360665.46</v>
      </c>
      <c r="X45" s="127">
        <f t="shared" si="72"/>
        <v>-3466</v>
      </c>
      <c r="Y45" s="127">
        <f t="shared" si="72"/>
        <v>357199.46</v>
      </c>
      <c r="Z45" s="127">
        <f t="shared" si="72"/>
        <v>537646.93000000017</v>
      </c>
      <c r="AA45" s="128">
        <f t="shared" si="72"/>
        <v>1</v>
      </c>
      <c r="AB45" s="129">
        <f t="shared" si="72"/>
        <v>44360.02999999997</v>
      </c>
      <c r="AC45" s="129">
        <f t="shared" si="72"/>
        <v>132861.28000000003</v>
      </c>
      <c r="AD45" s="128">
        <f>AC45/Y45</f>
        <v>0.37195263397094724</v>
      </c>
      <c r="AE45" s="127">
        <f t="shared" ref="AE45:AL45" si="73">SUM(AE3:AE43)</f>
        <v>32716.079999999987</v>
      </c>
      <c r="AF45" s="127">
        <f t="shared" si="73"/>
        <v>19000</v>
      </c>
      <c r="AG45" s="127">
        <f t="shared" si="73"/>
        <v>43359</v>
      </c>
      <c r="AH45" s="127">
        <f t="shared" si="73"/>
        <v>0</v>
      </c>
      <c r="AI45" s="127">
        <f t="shared" si="73"/>
        <v>1284.6600000000001</v>
      </c>
      <c r="AJ45" s="127">
        <f t="shared" si="73"/>
        <v>294</v>
      </c>
      <c r="AK45" s="127">
        <f t="shared" si="73"/>
        <v>2293.3982999999994</v>
      </c>
      <c r="AL45" s="127">
        <f t="shared" si="73"/>
        <v>81031.011700000046</v>
      </c>
      <c r="AM45" s="130"/>
      <c r="AN45" s="127"/>
      <c r="AO45" s="127"/>
      <c r="AP45" s="127"/>
      <c r="AQ45" s="127"/>
      <c r="AR45" s="127">
        <f>(AF45+AG45)/Q45</f>
        <v>187.82831325301206</v>
      </c>
      <c r="AS45" s="127"/>
      <c r="AT45" s="127"/>
      <c r="AU45" s="127"/>
      <c r="AV45" s="131"/>
      <c r="AW45" s="127">
        <f>SUM(AW3:AW6)</f>
        <v>449122.4339736707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551"/>
      <c r="AG46" s="551"/>
      <c r="AH46" s="245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74">SUM(F47:H47)</f>
        <v>0</v>
      </c>
      <c r="F47" s="101"/>
      <c r="G47" s="101"/>
      <c r="H47" s="101"/>
      <c r="I47" s="101"/>
      <c r="J47" s="101">
        <f t="shared" ref="J47:J98" si="75">E47*I47</f>
        <v>0</v>
      </c>
      <c r="K47" s="98"/>
      <c r="L47" s="98"/>
      <c r="M47" s="98"/>
      <c r="N47" s="98"/>
      <c r="O47" s="101">
        <f t="shared" ref="O47:O98" si="76">L47/7</f>
        <v>0</v>
      </c>
      <c r="P47" s="101">
        <f t="shared" ref="P47:P98" si="77">S47/7</f>
        <v>0</v>
      </c>
      <c r="Q47" s="102"/>
      <c r="R47" s="102"/>
      <c r="S47" s="101">
        <f t="shared" ref="S47:S98" si="78">Q47+R47</f>
        <v>0</v>
      </c>
      <c r="T47" s="101"/>
      <c r="U47" s="101"/>
      <c r="V47" s="101">
        <f t="shared" ref="V47:V98" si="79">T47+U47</f>
        <v>0</v>
      </c>
      <c r="W47" s="102"/>
      <c r="X47" s="102"/>
      <c r="Y47" s="101">
        <f t="shared" ref="Y47:Y98" si="80">W47+X47</f>
        <v>0</v>
      </c>
      <c r="Z47" s="101">
        <f t="shared" ref="Z47:Z93" si="81">L47*M47*N47/100</f>
        <v>0</v>
      </c>
      <c r="AA47" s="103">
        <f>Y47/$Y$102</f>
        <v>0</v>
      </c>
      <c r="AB47" s="101">
        <f t="shared" ref="AB47:AB98" si="82">S47*I47</f>
        <v>0</v>
      </c>
      <c r="AC47" s="102"/>
      <c r="AD47" s="103">
        <f t="shared" ref="AD47:AD98" si="83">IF(Y47=0,0,AC47/Y47)</f>
        <v>0</v>
      </c>
      <c r="AE47" s="102"/>
      <c r="AF47" s="102"/>
      <c r="AG47" s="102"/>
      <c r="AH47" s="102"/>
      <c r="AI47" s="136">
        <f t="shared" ref="AI47:AI98" si="84">$AI$102*H47/$H$102</f>
        <v>0</v>
      </c>
      <c r="AJ47" s="102"/>
      <c r="AK47" s="104">
        <f t="shared" ref="AK47:AK98" si="85">V47*1%</f>
        <v>0</v>
      </c>
      <c r="AL47" s="105">
        <f t="shared" ref="AL47:AL98" si="86">Y47-AB47-AC47-AE47-AF47-AG47-AH47-AI47-AK47-AJ47</f>
        <v>0</v>
      </c>
      <c r="AM47" s="106"/>
      <c r="AN47" s="107">
        <f t="shared" ref="AN47:AN98" si="87">IF(S47=0,0,Y47/S47)</f>
        <v>0</v>
      </c>
      <c r="AO47" s="108">
        <f t="shared" ref="AO47:AO98" si="88">I47</f>
        <v>0</v>
      </c>
      <c r="AP47" s="108">
        <f t="shared" ref="AP47:AP98" si="89">IF(S47=0,0,AC47/S47)</f>
        <v>0</v>
      </c>
      <c r="AQ47" s="108">
        <f t="shared" ref="AQ47:AQ98" si="90">IF(Q47=0,AE47/1,AE47/Q47)</f>
        <v>0</v>
      </c>
      <c r="AR47" s="108">
        <f t="shared" ref="AR47:AR98" si="91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92">IF(AN47=0,0,AS47/AN47)</f>
        <v>0</v>
      </c>
      <c r="AU47" s="103">
        <f t="shared" ref="AU47:AU98" si="93">IF(AO47=0,0,AS47/AO47)</f>
        <v>0</v>
      </c>
      <c r="AV47" s="109"/>
      <c r="AW47" s="104">
        <f t="shared" ref="AW47:AW98" si="94">AS47*E47</f>
        <v>0</v>
      </c>
    </row>
    <row r="48" spans="1:49" hidden="1" outlineLevel="1">
      <c r="A48" s="98"/>
      <c r="B48" s="99"/>
      <c r="C48" s="99"/>
      <c r="D48" s="100"/>
      <c r="E48" s="101">
        <f t="shared" si="74"/>
        <v>0</v>
      </c>
      <c r="F48" s="101"/>
      <c r="G48" s="101"/>
      <c r="H48" s="101"/>
      <c r="I48" s="101"/>
      <c r="J48" s="101">
        <f t="shared" si="75"/>
        <v>0</v>
      </c>
      <c r="K48" s="98"/>
      <c r="L48" s="98"/>
      <c r="M48" s="98"/>
      <c r="N48" s="98"/>
      <c r="O48" s="101">
        <f t="shared" si="76"/>
        <v>0</v>
      </c>
      <c r="P48" s="101">
        <f t="shared" si="77"/>
        <v>0</v>
      </c>
      <c r="Q48" s="102"/>
      <c r="R48" s="102"/>
      <c r="S48" s="101">
        <f t="shared" si="78"/>
        <v>0</v>
      </c>
      <c r="T48" s="101"/>
      <c r="U48" s="101"/>
      <c r="V48" s="101">
        <f t="shared" si="79"/>
        <v>0</v>
      </c>
      <c r="W48" s="102"/>
      <c r="X48" s="102"/>
      <c r="Y48" s="101">
        <f t="shared" si="80"/>
        <v>0</v>
      </c>
      <c r="Z48" s="101">
        <f t="shared" si="81"/>
        <v>0</v>
      </c>
      <c r="AA48" s="103">
        <f t="shared" ref="AA48:AA98" si="95">Y48/$Y$102</f>
        <v>0</v>
      </c>
      <c r="AB48" s="101">
        <f t="shared" si="82"/>
        <v>0</v>
      </c>
      <c r="AC48" s="102"/>
      <c r="AD48" s="103">
        <f t="shared" si="83"/>
        <v>0</v>
      </c>
      <c r="AE48" s="102"/>
      <c r="AF48" s="102"/>
      <c r="AG48" s="102"/>
      <c r="AH48" s="102"/>
      <c r="AI48" s="136">
        <f t="shared" si="84"/>
        <v>0</v>
      </c>
      <c r="AJ48" s="102"/>
      <c r="AK48" s="104">
        <f t="shared" si="85"/>
        <v>0</v>
      </c>
      <c r="AL48" s="105">
        <f t="shared" si="86"/>
        <v>0</v>
      </c>
      <c r="AM48" s="106"/>
      <c r="AN48" s="107">
        <f t="shared" si="87"/>
        <v>0</v>
      </c>
      <c r="AO48" s="108">
        <f t="shared" si="88"/>
        <v>0</v>
      </c>
      <c r="AP48" s="108">
        <f t="shared" si="89"/>
        <v>0</v>
      </c>
      <c r="AQ48" s="108">
        <f t="shared" si="90"/>
        <v>0</v>
      </c>
      <c r="AR48" s="108">
        <f t="shared" si="91"/>
        <v>0</v>
      </c>
      <c r="AS48" s="108">
        <f t="array" ref="AS48">_xlfn.IFS(S48=0,AL48,S48&lt;0,AL48/-S48,S48&gt;0,AL48/S48)</f>
        <v>0</v>
      </c>
      <c r="AT48" s="103">
        <f t="shared" si="92"/>
        <v>0</v>
      </c>
      <c r="AU48" s="103">
        <f t="shared" si="93"/>
        <v>0</v>
      </c>
      <c r="AV48" s="109"/>
      <c r="AW48" s="104">
        <f t="shared" si="94"/>
        <v>0</v>
      </c>
    </row>
    <row r="49" spans="1:49" hidden="1" outlineLevel="1">
      <c r="A49" s="98"/>
      <c r="B49" s="99"/>
      <c r="C49" s="99"/>
      <c r="D49" s="100"/>
      <c r="E49" s="101">
        <f t="shared" si="74"/>
        <v>0</v>
      </c>
      <c r="F49" s="101"/>
      <c r="G49" s="101"/>
      <c r="H49" s="101"/>
      <c r="I49" s="101"/>
      <c r="J49" s="101">
        <f t="shared" si="75"/>
        <v>0</v>
      </c>
      <c r="K49" s="98"/>
      <c r="L49" s="98"/>
      <c r="M49" s="98"/>
      <c r="N49" s="98"/>
      <c r="O49" s="101">
        <f t="shared" si="76"/>
        <v>0</v>
      </c>
      <c r="P49" s="101">
        <f t="shared" si="77"/>
        <v>0</v>
      </c>
      <c r="Q49" s="102"/>
      <c r="R49" s="102"/>
      <c r="S49" s="101">
        <f t="shared" si="78"/>
        <v>0</v>
      </c>
      <c r="T49" s="101"/>
      <c r="U49" s="101"/>
      <c r="V49" s="101">
        <f t="shared" si="79"/>
        <v>0</v>
      </c>
      <c r="W49" s="102"/>
      <c r="X49" s="102"/>
      <c r="Y49" s="101">
        <f t="shared" si="80"/>
        <v>0</v>
      </c>
      <c r="Z49" s="101">
        <f t="shared" si="81"/>
        <v>0</v>
      </c>
      <c r="AA49" s="103">
        <f t="shared" si="95"/>
        <v>0</v>
      </c>
      <c r="AB49" s="101">
        <f t="shared" si="82"/>
        <v>0</v>
      </c>
      <c r="AC49" s="102"/>
      <c r="AD49" s="103">
        <f t="shared" si="83"/>
        <v>0</v>
      </c>
      <c r="AE49" s="102"/>
      <c r="AF49" s="102"/>
      <c r="AG49" s="102"/>
      <c r="AH49" s="102"/>
      <c r="AI49" s="136">
        <f t="shared" si="84"/>
        <v>0</v>
      </c>
      <c r="AJ49" s="102"/>
      <c r="AK49" s="104">
        <f t="shared" si="85"/>
        <v>0</v>
      </c>
      <c r="AL49" s="105">
        <f t="shared" si="86"/>
        <v>0</v>
      </c>
      <c r="AM49" s="106"/>
      <c r="AN49" s="107">
        <f t="shared" si="87"/>
        <v>0</v>
      </c>
      <c r="AO49" s="108">
        <f t="shared" si="88"/>
        <v>0</v>
      </c>
      <c r="AP49" s="108">
        <f t="shared" si="89"/>
        <v>0</v>
      </c>
      <c r="AQ49" s="108">
        <f t="shared" si="90"/>
        <v>0</v>
      </c>
      <c r="AR49" s="108">
        <f t="shared" si="91"/>
        <v>0</v>
      </c>
      <c r="AS49" s="108">
        <f t="array" ref="AS49">_xlfn.IFS(S49=0,AL49,S49&lt;0,AL49/-S49,S49&gt;0,AL49/S49)</f>
        <v>0</v>
      </c>
      <c r="AT49" s="103">
        <f t="shared" si="92"/>
        <v>0</v>
      </c>
      <c r="AU49" s="103">
        <f t="shared" si="93"/>
        <v>0</v>
      </c>
      <c r="AV49" s="109"/>
      <c r="AW49" s="104">
        <f t="shared" si="94"/>
        <v>0</v>
      </c>
    </row>
    <row r="50" spans="1:49" hidden="1" outlineLevel="1">
      <c r="A50" s="98"/>
      <c r="B50" s="99"/>
      <c r="C50" s="99"/>
      <c r="D50" s="100"/>
      <c r="E50" s="101">
        <f t="shared" si="74"/>
        <v>0</v>
      </c>
      <c r="F50" s="101"/>
      <c r="G50" s="101"/>
      <c r="H50" s="101"/>
      <c r="I50" s="101"/>
      <c r="J50" s="101">
        <f t="shared" si="75"/>
        <v>0</v>
      </c>
      <c r="K50" s="98"/>
      <c r="L50" s="98"/>
      <c r="M50" s="98"/>
      <c r="N50" s="98"/>
      <c r="O50" s="101">
        <f t="shared" si="76"/>
        <v>0</v>
      </c>
      <c r="P50" s="101">
        <f t="shared" si="77"/>
        <v>0</v>
      </c>
      <c r="Q50" s="102"/>
      <c r="R50" s="102"/>
      <c r="S50" s="101">
        <f t="shared" si="78"/>
        <v>0</v>
      </c>
      <c r="T50" s="101"/>
      <c r="U50" s="101"/>
      <c r="V50" s="101">
        <f t="shared" si="79"/>
        <v>0</v>
      </c>
      <c r="W50" s="102"/>
      <c r="X50" s="102"/>
      <c r="Y50" s="101">
        <f t="shared" si="80"/>
        <v>0</v>
      </c>
      <c r="Z50" s="101">
        <f t="shared" si="81"/>
        <v>0</v>
      </c>
      <c r="AA50" s="103">
        <f t="shared" si="95"/>
        <v>0</v>
      </c>
      <c r="AB50" s="101">
        <f t="shared" si="82"/>
        <v>0</v>
      </c>
      <c r="AC50" s="102"/>
      <c r="AD50" s="103">
        <f t="shared" si="83"/>
        <v>0</v>
      </c>
      <c r="AE50" s="102"/>
      <c r="AF50" s="102"/>
      <c r="AG50" s="102"/>
      <c r="AH50" s="102"/>
      <c r="AI50" s="136">
        <f t="shared" si="84"/>
        <v>0</v>
      </c>
      <c r="AJ50" s="102"/>
      <c r="AK50" s="104">
        <f t="shared" si="85"/>
        <v>0</v>
      </c>
      <c r="AL50" s="105">
        <f t="shared" si="86"/>
        <v>0</v>
      </c>
      <c r="AM50" s="106"/>
      <c r="AN50" s="107">
        <f t="shared" si="87"/>
        <v>0</v>
      </c>
      <c r="AO50" s="108">
        <f t="shared" si="88"/>
        <v>0</v>
      </c>
      <c r="AP50" s="108">
        <f t="shared" si="89"/>
        <v>0</v>
      </c>
      <c r="AQ50" s="108">
        <f t="shared" si="90"/>
        <v>0</v>
      </c>
      <c r="AR50" s="108">
        <f t="shared" si="91"/>
        <v>0</v>
      </c>
      <c r="AS50" s="108">
        <f t="array" ref="AS50">_xlfn.IFS(S50=0,AL50,S50&lt;0,AL50/-S50,S50&gt;0,AL50/S50)</f>
        <v>0</v>
      </c>
      <c r="AT50" s="103">
        <f t="shared" si="92"/>
        <v>0</v>
      </c>
      <c r="AU50" s="103">
        <f t="shared" si="93"/>
        <v>0</v>
      </c>
      <c r="AV50" s="109"/>
      <c r="AW50" s="104">
        <f t="shared" si="94"/>
        <v>0</v>
      </c>
    </row>
    <row r="51" spans="1:49" hidden="1" outlineLevel="1">
      <c r="A51" s="98"/>
      <c r="B51" s="99"/>
      <c r="C51" s="99"/>
      <c r="D51" s="100"/>
      <c r="E51" s="101">
        <f t="shared" si="74"/>
        <v>0</v>
      </c>
      <c r="F51" s="101"/>
      <c r="G51" s="101"/>
      <c r="H51" s="101"/>
      <c r="I51" s="101"/>
      <c r="J51" s="101">
        <f t="shared" si="75"/>
        <v>0</v>
      </c>
      <c r="K51" s="98"/>
      <c r="L51" s="98"/>
      <c r="M51" s="98"/>
      <c r="N51" s="98"/>
      <c r="O51" s="101">
        <f t="shared" si="76"/>
        <v>0</v>
      </c>
      <c r="P51" s="101">
        <f t="shared" si="77"/>
        <v>0</v>
      </c>
      <c r="Q51" s="102"/>
      <c r="R51" s="102"/>
      <c r="S51" s="101">
        <f t="shared" si="78"/>
        <v>0</v>
      </c>
      <c r="T51" s="101"/>
      <c r="U51" s="101"/>
      <c r="V51" s="101">
        <f t="shared" si="79"/>
        <v>0</v>
      </c>
      <c r="W51" s="102"/>
      <c r="X51" s="102"/>
      <c r="Y51" s="101">
        <f t="shared" si="80"/>
        <v>0</v>
      </c>
      <c r="Z51" s="101">
        <f t="shared" si="81"/>
        <v>0</v>
      </c>
      <c r="AA51" s="103">
        <f t="shared" si="95"/>
        <v>0</v>
      </c>
      <c r="AB51" s="101">
        <f t="shared" si="82"/>
        <v>0</v>
      </c>
      <c r="AC51" s="102"/>
      <c r="AD51" s="103">
        <f t="shared" si="83"/>
        <v>0</v>
      </c>
      <c r="AE51" s="102"/>
      <c r="AF51" s="102"/>
      <c r="AG51" s="102"/>
      <c r="AH51" s="102"/>
      <c r="AI51" s="136">
        <f t="shared" si="84"/>
        <v>0</v>
      </c>
      <c r="AJ51" s="102"/>
      <c r="AK51" s="104">
        <f t="shared" si="85"/>
        <v>0</v>
      </c>
      <c r="AL51" s="105">
        <f t="shared" si="86"/>
        <v>0</v>
      </c>
      <c r="AM51" s="106"/>
      <c r="AN51" s="107">
        <f t="shared" si="87"/>
        <v>0</v>
      </c>
      <c r="AO51" s="108">
        <f t="shared" si="88"/>
        <v>0</v>
      </c>
      <c r="AP51" s="108">
        <f t="shared" si="89"/>
        <v>0</v>
      </c>
      <c r="AQ51" s="108">
        <f t="shared" si="90"/>
        <v>0</v>
      </c>
      <c r="AR51" s="108">
        <f t="shared" si="91"/>
        <v>0</v>
      </c>
      <c r="AS51" s="108">
        <f t="array" ref="AS51">_xlfn.IFS(S51=0,AL51,S51&lt;0,AL51/-S51,S51&gt;0,AL51/S51)</f>
        <v>0</v>
      </c>
      <c r="AT51" s="103">
        <f t="shared" si="92"/>
        <v>0</v>
      </c>
      <c r="AU51" s="103">
        <f t="shared" si="93"/>
        <v>0</v>
      </c>
      <c r="AV51" s="109"/>
      <c r="AW51" s="104">
        <f t="shared" si="94"/>
        <v>0</v>
      </c>
    </row>
    <row r="52" spans="1:49" hidden="1" outlineLevel="1">
      <c r="A52" s="98"/>
      <c r="B52" s="99"/>
      <c r="C52" s="99"/>
      <c r="D52" s="100"/>
      <c r="E52" s="101">
        <f t="shared" si="74"/>
        <v>0</v>
      </c>
      <c r="F52" s="101"/>
      <c r="G52" s="101"/>
      <c r="H52" s="101"/>
      <c r="I52" s="101"/>
      <c r="J52" s="101">
        <f t="shared" si="75"/>
        <v>0</v>
      </c>
      <c r="K52" s="98"/>
      <c r="L52" s="98"/>
      <c r="M52" s="98"/>
      <c r="N52" s="98"/>
      <c r="O52" s="101">
        <f t="shared" si="76"/>
        <v>0</v>
      </c>
      <c r="P52" s="101">
        <f t="shared" si="77"/>
        <v>0</v>
      </c>
      <c r="Q52" s="102"/>
      <c r="R52" s="102"/>
      <c r="S52" s="101">
        <f t="shared" si="78"/>
        <v>0</v>
      </c>
      <c r="T52" s="101"/>
      <c r="U52" s="101"/>
      <c r="V52" s="101">
        <f t="shared" si="79"/>
        <v>0</v>
      </c>
      <c r="W52" s="102"/>
      <c r="X52" s="102"/>
      <c r="Y52" s="101">
        <f t="shared" si="80"/>
        <v>0</v>
      </c>
      <c r="Z52" s="101">
        <f t="shared" si="81"/>
        <v>0</v>
      </c>
      <c r="AA52" s="103">
        <f t="shared" si="95"/>
        <v>0</v>
      </c>
      <c r="AB52" s="101">
        <f t="shared" si="82"/>
        <v>0</v>
      </c>
      <c r="AC52" s="102"/>
      <c r="AD52" s="103">
        <f t="shared" si="83"/>
        <v>0</v>
      </c>
      <c r="AE52" s="102"/>
      <c r="AF52" s="102"/>
      <c r="AG52" s="102"/>
      <c r="AH52" s="102"/>
      <c r="AI52" s="136">
        <f t="shared" si="84"/>
        <v>0</v>
      </c>
      <c r="AJ52" s="102"/>
      <c r="AK52" s="104">
        <f t="shared" si="85"/>
        <v>0</v>
      </c>
      <c r="AL52" s="105">
        <f t="shared" si="86"/>
        <v>0</v>
      </c>
      <c r="AM52" s="106"/>
      <c r="AN52" s="107">
        <f t="shared" si="87"/>
        <v>0</v>
      </c>
      <c r="AO52" s="108">
        <f t="shared" si="88"/>
        <v>0</v>
      </c>
      <c r="AP52" s="108">
        <f t="shared" si="89"/>
        <v>0</v>
      </c>
      <c r="AQ52" s="108">
        <f t="shared" si="90"/>
        <v>0</v>
      </c>
      <c r="AR52" s="108">
        <f t="shared" si="91"/>
        <v>0</v>
      </c>
      <c r="AS52" s="108">
        <f t="array" ref="AS52">_xlfn.IFS(S52=0,AL52,S52&lt;0,AL52/-S52,S52&gt;0,AL52/S52)</f>
        <v>0</v>
      </c>
      <c r="AT52" s="103">
        <f t="shared" si="92"/>
        <v>0</v>
      </c>
      <c r="AU52" s="103">
        <f t="shared" si="93"/>
        <v>0</v>
      </c>
      <c r="AV52" s="109"/>
      <c r="AW52" s="104">
        <f t="shared" si="94"/>
        <v>0</v>
      </c>
    </row>
    <row r="53" spans="1:49" hidden="1" outlineLevel="1">
      <c r="A53" s="98"/>
      <c r="B53" s="99"/>
      <c r="C53" s="99"/>
      <c r="D53" s="100"/>
      <c r="E53" s="101">
        <f t="shared" si="74"/>
        <v>0</v>
      </c>
      <c r="F53" s="101"/>
      <c r="G53" s="101"/>
      <c r="H53" s="101"/>
      <c r="I53" s="101"/>
      <c r="J53" s="101">
        <f t="shared" si="75"/>
        <v>0</v>
      </c>
      <c r="K53" s="98"/>
      <c r="L53" s="98"/>
      <c r="M53" s="98"/>
      <c r="N53" s="98"/>
      <c r="O53" s="101">
        <f t="shared" si="76"/>
        <v>0</v>
      </c>
      <c r="P53" s="101">
        <f t="shared" si="77"/>
        <v>0</v>
      </c>
      <c r="Q53" s="102"/>
      <c r="R53" s="102"/>
      <c r="S53" s="101">
        <f t="shared" si="78"/>
        <v>0</v>
      </c>
      <c r="T53" s="101"/>
      <c r="U53" s="101"/>
      <c r="V53" s="101">
        <f t="shared" si="79"/>
        <v>0</v>
      </c>
      <c r="W53" s="102"/>
      <c r="X53" s="102"/>
      <c r="Y53" s="101">
        <f t="shared" si="80"/>
        <v>0</v>
      </c>
      <c r="Z53" s="101">
        <f t="shared" si="81"/>
        <v>0</v>
      </c>
      <c r="AA53" s="103">
        <f t="shared" si="95"/>
        <v>0</v>
      </c>
      <c r="AB53" s="101">
        <f t="shared" si="82"/>
        <v>0</v>
      </c>
      <c r="AC53" s="102"/>
      <c r="AD53" s="103">
        <f t="shared" si="83"/>
        <v>0</v>
      </c>
      <c r="AE53" s="102"/>
      <c r="AF53" s="102"/>
      <c r="AG53" s="102"/>
      <c r="AH53" s="102"/>
      <c r="AI53" s="136">
        <f t="shared" si="84"/>
        <v>0</v>
      </c>
      <c r="AJ53" s="102"/>
      <c r="AK53" s="104">
        <f t="shared" si="85"/>
        <v>0</v>
      </c>
      <c r="AL53" s="105">
        <f t="shared" si="86"/>
        <v>0</v>
      </c>
      <c r="AM53" s="106"/>
      <c r="AN53" s="107">
        <f t="shared" si="87"/>
        <v>0</v>
      </c>
      <c r="AO53" s="108">
        <f t="shared" si="88"/>
        <v>0</v>
      </c>
      <c r="AP53" s="108">
        <f t="shared" si="89"/>
        <v>0</v>
      </c>
      <c r="AQ53" s="108">
        <f t="shared" si="90"/>
        <v>0</v>
      </c>
      <c r="AR53" s="108">
        <f t="shared" si="91"/>
        <v>0</v>
      </c>
      <c r="AS53" s="108">
        <f t="array" ref="AS53">_xlfn.IFS(S53=0,AL53,S53&lt;0,AL53/-S53,S53&gt;0,AL53/S53)</f>
        <v>0</v>
      </c>
      <c r="AT53" s="103">
        <f t="shared" si="92"/>
        <v>0</v>
      </c>
      <c r="AU53" s="103">
        <f t="shared" si="93"/>
        <v>0</v>
      </c>
      <c r="AV53" s="109"/>
      <c r="AW53" s="104">
        <f t="shared" si="94"/>
        <v>0</v>
      </c>
    </row>
    <row r="54" spans="1:49" hidden="1" outlineLevel="1">
      <c r="A54" s="98"/>
      <c r="B54" s="99"/>
      <c r="C54" s="99"/>
      <c r="D54" s="100"/>
      <c r="E54" s="101">
        <f t="shared" si="74"/>
        <v>0</v>
      </c>
      <c r="F54" s="101"/>
      <c r="G54" s="101"/>
      <c r="H54" s="101"/>
      <c r="I54" s="101"/>
      <c r="J54" s="101">
        <f t="shared" si="75"/>
        <v>0</v>
      </c>
      <c r="K54" s="98"/>
      <c r="L54" s="98"/>
      <c r="M54" s="98"/>
      <c r="N54" s="98"/>
      <c r="O54" s="101">
        <f t="shared" si="76"/>
        <v>0</v>
      </c>
      <c r="P54" s="101">
        <f t="shared" si="77"/>
        <v>0</v>
      </c>
      <c r="Q54" s="102"/>
      <c r="R54" s="102"/>
      <c r="S54" s="101">
        <f t="shared" si="78"/>
        <v>0</v>
      </c>
      <c r="T54" s="101"/>
      <c r="U54" s="101"/>
      <c r="V54" s="101">
        <f t="shared" si="79"/>
        <v>0</v>
      </c>
      <c r="W54" s="102"/>
      <c r="X54" s="102"/>
      <c r="Y54" s="101">
        <f t="shared" si="80"/>
        <v>0</v>
      </c>
      <c r="Z54" s="101">
        <f t="shared" si="81"/>
        <v>0</v>
      </c>
      <c r="AA54" s="103">
        <f t="shared" si="95"/>
        <v>0</v>
      </c>
      <c r="AB54" s="101">
        <f t="shared" si="82"/>
        <v>0</v>
      </c>
      <c r="AC54" s="102"/>
      <c r="AD54" s="103">
        <f t="shared" si="83"/>
        <v>0</v>
      </c>
      <c r="AE54" s="102"/>
      <c r="AF54" s="102"/>
      <c r="AG54" s="102"/>
      <c r="AH54" s="102"/>
      <c r="AI54" s="136">
        <f t="shared" si="84"/>
        <v>0</v>
      </c>
      <c r="AJ54" s="102"/>
      <c r="AK54" s="104">
        <f t="shared" si="85"/>
        <v>0</v>
      </c>
      <c r="AL54" s="105">
        <f t="shared" si="86"/>
        <v>0</v>
      </c>
      <c r="AM54" s="106"/>
      <c r="AN54" s="107">
        <f t="shared" si="87"/>
        <v>0</v>
      </c>
      <c r="AO54" s="108">
        <f t="shared" si="88"/>
        <v>0</v>
      </c>
      <c r="AP54" s="108">
        <f t="shared" si="89"/>
        <v>0</v>
      </c>
      <c r="AQ54" s="108">
        <f t="shared" si="90"/>
        <v>0</v>
      </c>
      <c r="AR54" s="108">
        <f t="shared" si="91"/>
        <v>0</v>
      </c>
      <c r="AS54" s="108">
        <f t="array" ref="AS54">_xlfn.IFS(S54=0,AL54,S54&lt;0,AL54/-S54,S54&gt;0,AL54/S54)</f>
        <v>0</v>
      </c>
      <c r="AT54" s="103">
        <f t="shared" si="92"/>
        <v>0</v>
      </c>
      <c r="AU54" s="103">
        <f t="shared" si="93"/>
        <v>0</v>
      </c>
      <c r="AV54" s="109"/>
      <c r="AW54" s="104">
        <f t="shared" si="94"/>
        <v>0</v>
      </c>
    </row>
    <row r="55" spans="1:49" hidden="1" outlineLevel="1">
      <c r="A55" s="98"/>
      <c r="B55" s="99"/>
      <c r="C55" s="99"/>
      <c r="D55" s="100"/>
      <c r="E55" s="101">
        <f t="shared" si="74"/>
        <v>0</v>
      </c>
      <c r="F55" s="101"/>
      <c r="G55" s="101"/>
      <c r="H55" s="101"/>
      <c r="I55" s="101"/>
      <c r="J55" s="101">
        <f t="shared" si="75"/>
        <v>0</v>
      </c>
      <c r="K55" s="98"/>
      <c r="L55" s="98"/>
      <c r="M55" s="98"/>
      <c r="N55" s="98"/>
      <c r="O55" s="101">
        <f t="shared" si="76"/>
        <v>0</v>
      </c>
      <c r="P55" s="101">
        <f t="shared" si="77"/>
        <v>0</v>
      </c>
      <c r="Q55" s="102"/>
      <c r="R55" s="102"/>
      <c r="S55" s="101">
        <f t="shared" si="78"/>
        <v>0</v>
      </c>
      <c r="T55" s="101"/>
      <c r="U55" s="101"/>
      <c r="V55" s="101">
        <f t="shared" si="79"/>
        <v>0</v>
      </c>
      <c r="W55" s="102"/>
      <c r="X55" s="102"/>
      <c r="Y55" s="101">
        <f t="shared" si="80"/>
        <v>0</v>
      </c>
      <c r="Z55" s="101">
        <f t="shared" si="81"/>
        <v>0</v>
      </c>
      <c r="AA55" s="103">
        <f t="shared" si="95"/>
        <v>0</v>
      </c>
      <c r="AB55" s="101">
        <f t="shared" si="82"/>
        <v>0</v>
      </c>
      <c r="AC55" s="102"/>
      <c r="AD55" s="103">
        <f t="shared" si="83"/>
        <v>0</v>
      </c>
      <c r="AE55" s="102"/>
      <c r="AF55" s="102"/>
      <c r="AG55" s="102"/>
      <c r="AH55" s="102"/>
      <c r="AI55" s="136">
        <f t="shared" si="84"/>
        <v>0</v>
      </c>
      <c r="AJ55" s="102"/>
      <c r="AK55" s="104">
        <f t="shared" si="85"/>
        <v>0</v>
      </c>
      <c r="AL55" s="105">
        <f t="shared" si="86"/>
        <v>0</v>
      </c>
      <c r="AM55" s="106"/>
      <c r="AN55" s="107">
        <f t="shared" si="87"/>
        <v>0</v>
      </c>
      <c r="AO55" s="108">
        <f t="shared" si="88"/>
        <v>0</v>
      </c>
      <c r="AP55" s="108">
        <f t="shared" si="89"/>
        <v>0</v>
      </c>
      <c r="AQ55" s="108">
        <f t="shared" si="90"/>
        <v>0</v>
      </c>
      <c r="AR55" s="108">
        <f t="shared" si="91"/>
        <v>0</v>
      </c>
      <c r="AS55" s="108">
        <f t="array" ref="AS55">_xlfn.IFS(S55=0,AL55,S55&lt;0,AL55/-S55,S55&gt;0,AL55/S55)</f>
        <v>0</v>
      </c>
      <c r="AT55" s="103">
        <f t="shared" si="92"/>
        <v>0</v>
      </c>
      <c r="AU55" s="103">
        <f t="shared" si="93"/>
        <v>0</v>
      </c>
      <c r="AV55" s="109"/>
      <c r="AW55" s="104">
        <f t="shared" si="94"/>
        <v>0</v>
      </c>
    </row>
    <row r="56" spans="1:49" hidden="1" outlineLevel="1">
      <c r="A56" s="98"/>
      <c r="B56" s="99"/>
      <c r="C56" s="99"/>
      <c r="D56" s="100"/>
      <c r="E56" s="101">
        <f t="shared" si="74"/>
        <v>0</v>
      </c>
      <c r="F56" s="101"/>
      <c r="G56" s="101"/>
      <c r="H56" s="101"/>
      <c r="I56" s="101"/>
      <c r="J56" s="101">
        <f t="shared" si="75"/>
        <v>0</v>
      </c>
      <c r="K56" s="98"/>
      <c r="L56" s="98"/>
      <c r="M56" s="98"/>
      <c r="N56" s="98"/>
      <c r="O56" s="101">
        <f t="shared" si="76"/>
        <v>0</v>
      </c>
      <c r="P56" s="101">
        <f t="shared" si="77"/>
        <v>0</v>
      </c>
      <c r="Q56" s="102"/>
      <c r="R56" s="102"/>
      <c r="S56" s="101">
        <f t="shared" si="78"/>
        <v>0</v>
      </c>
      <c r="T56" s="101"/>
      <c r="U56" s="101"/>
      <c r="V56" s="101">
        <f t="shared" si="79"/>
        <v>0</v>
      </c>
      <c r="W56" s="102"/>
      <c r="X56" s="102"/>
      <c r="Y56" s="101">
        <f t="shared" si="80"/>
        <v>0</v>
      </c>
      <c r="Z56" s="101">
        <f t="shared" si="81"/>
        <v>0</v>
      </c>
      <c r="AA56" s="103">
        <f t="shared" si="95"/>
        <v>0</v>
      </c>
      <c r="AB56" s="101">
        <f t="shared" si="82"/>
        <v>0</v>
      </c>
      <c r="AC56" s="102"/>
      <c r="AD56" s="103">
        <f t="shared" si="83"/>
        <v>0</v>
      </c>
      <c r="AE56" s="102"/>
      <c r="AF56" s="102"/>
      <c r="AG56" s="102"/>
      <c r="AH56" s="102"/>
      <c r="AI56" s="136">
        <f t="shared" si="84"/>
        <v>0</v>
      </c>
      <c r="AJ56" s="102"/>
      <c r="AK56" s="104">
        <f t="shared" si="85"/>
        <v>0</v>
      </c>
      <c r="AL56" s="105">
        <f t="shared" si="86"/>
        <v>0</v>
      </c>
      <c r="AM56" s="106"/>
      <c r="AN56" s="107">
        <f t="shared" si="87"/>
        <v>0</v>
      </c>
      <c r="AO56" s="108">
        <f t="shared" si="88"/>
        <v>0</v>
      </c>
      <c r="AP56" s="108">
        <f t="shared" si="89"/>
        <v>0</v>
      </c>
      <c r="AQ56" s="108">
        <f t="shared" si="90"/>
        <v>0</v>
      </c>
      <c r="AR56" s="108">
        <f t="shared" si="91"/>
        <v>0</v>
      </c>
      <c r="AS56" s="108">
        <f t="array" ref="AS56">_xlfn.IFS(S56=0,AL56,S56&lt;0,AL56/-S56,S56&gt;0,AL56/S56)</f>
        <v>0</v>
      </c>
      <c r="AT56" s="103">
        <f t="shared" si="92"/>
        <v>0</v>
      </c>
      <c r="AU56" s="103">
        <f t="shared" si="93"/>
        <v>0</v>
      </c>
      <c r="AV56" s="109"/>
      <c r="AW56" s="104">
        <f t="shared" si="94"/>
        <v>0</v>
      </c>
    </row>
    <row r="57" spans="1:49" hidden="1" outlineLevel="1">
      <c r="A57" s="98"/>
      <c r="B57" s="99"/>
      <c r="C57" s="99"/>
      <c r="D57" s="100"/>
      <c r="E57" s="101">
        <f t="shared" si="74"/>
        <v>0</v>
      </c>
      <c r="F57" s="101"/>
      <c r="G57" s="101"/>
      <c r="H57" s="101"/>
      <c r="I57" s="101"/>
      <c r="J57" s="101">
        <f t="shared" si="75"/>
        <v>0</v>
      </c>
      <c r="K57" s="98"/>
      <c r="L57" s="98"/>
      <c r="M57" s="98"/>
      <c r="N57" s="98"/>
      <c r="O57" s="101">
        <f t="shared" si="76"/>
        <v>0</v>
      </c>
      <c r="P57" s="101">
        <f t="shared" si="77"/>
        <v>0</v>
      </c>
      <c r="Q57" s="102"/>
      <c r="R57" s="102"/>
      <c r="S57" s="101">
        <f t="shared" si="78"/>
        <v>0</v>
      </c>
      <c r="T57" s="101"/>
      <c r="U57" s="101"/>
      <c r="V57" s="101">
        <f t="shared" si="79"/>
        <v>0</v>
      </c>
      <c r="W57" s="102"/>
      <c r="X57" s="102"/>
      <c r="Y57" s="101">
        <f t="shared" si="80"/>
        <v>0</v>
      </c>
      <c r="Z57" s="101">
        <f t="shared" si="81"/>
        <v>0</v>
      </c>
      <c r="AA57" s="103">
        <f t="shared" si="95"/>
        <v>0</v>
      </c>
      <c r="AB57" s="101">
        <f t="shared" si="82"/>
        <v>0</v>
      </c>
      <c r="AC57" s="102"/>
      <c r="AD57" s="103">
        <f t="shared" si="83"/>
        <v>0</v>
      </c>
      <c r="AE57" s="102"/>
      <c r="AF57" s="102"/>
      <c r="AG57" s="102"/>
      <c r="AH57" s="102"/>
      <c r="AI57" s="136">
        <f t="shared" si="84"/>
        <v>0</v>
      </c>
      <c r="AJ57" s="102"/>
      <c r="AK57" s="104">
        <f t="shared" si="85"/>
        <v>0</v>
      </c>
      <c r="AL57" s="105">
        <f t="shared" si="86"/>
        <v>0</v>
      </c>
      <c r="AM57" s="106"/>
      <c r="AN57" s="107">
        <f t="shared" si="87"/>
        <v>0</v>
      </c>
      <c r="AO57" s="108">
        <f t="shared" si="88"/>
        <v>0</v>
      </c>
      <c r="AP57" s="108">
        <f t="shared" si="89"/>
        <v>0</v>
      </c>
      <c r="AQ57" s="108">
        <f t="shared" si="90"/>
        <v>0</v>
      </c>
      <c r="AR57" s="108">
        <f t="shared" si="91"/>
        <v>0</v>
      </c>
      <c r="AS57" s="108">
        <f t="array" ref="AS57">_xlfn.IFS(S57=0,AL57,S57&lt;0,AL57/-S57,S57&gt;0,AL57/S57)</f>
        <v>0</v>
      </c>
      <c r="AT57" s="103">
        <f t="shared" si="92"/>
        <v>0</v>
      </c>
      <c r="AU57" s="103">
        <f t="shared" si="93"/>
        <v>0</v>
      </c>
      <c r="AV57" s="109"/>
      <c r="AW57" s="104">
        <f t="shared" si="94"/>
        <v>0</v>
      </c>
    </row>
    <row r="58" spans="1:49" hidden="1" outlineLevel="1">
      <c r="A58" s="98"/>
      <c r="B58" s="99"/>
      <c r="C58" s="99"/>
      <c r="D58" s="100"/>
      <c r="E58" s="101">
        <f t="shared" si="74"/>
        <v>0</v>
      </c>
      <c r="F58" s="101"/>
      <c r="G58" s="101"/>
      <c r="H58" s="101"/>
      <c r="I58" s="101"/>
      <c r="J58" s="101">
        <f t="shared" si="75"/>
        <v>0</v>
      </c>
      <c r="K58" s="98"/>
      <c r="L58" s="98"/>
      <c r="M58" s="98"/>
      <c r="N58" s="98"/>
      <c r="O58" s="101">
        <f t="shared" si="76"/>
        <v>0</v>
      </c>
      <c r="P58" s="101">
        <f t="shared" si="77"/>
        <v>0</v>
      </c>
      <c r="Q58" s="102"/>
      <c r="R58" s="102"/>
      <c r="S58" s="101">
        <f t="shared" si="78"/>
        <v>0</v>
      </c>
      <c r="T58" s="101"/>
      <c r="U58" s="101"/>
      <c r="V58" s="101">
        <f t="shared" si="79"/>
        <v>0</v>
      </c>
      <c r="W58" s="102"/>
      <c r="X58" s="102"/>
      <c r="Y58" s="101">
        <f t="shared" si="80"/>
        <v>0</v>
      </c>
      <c r="Z58" s="101">
        <f t="shared" si="81"/>
        <v>0</v>
      </c>
      <c r="AA58" s="103">
        <f t="shared" si="95"/>
        <v>0</v>
      </c>
      <c r="AB58" s="101">
        <f t="shared" si="82"/>
        <v>0</v>
      </c>
      <c r="AC58" s="102"/>
      <c r="AD58" s="103">
        <f t="shared" si="83"/>
        <v>0</v>
      </c>
      <c r="AE58" s="102"/>
      <c r="AF58" s="102"/>
      <c r="AG58" s="102"/>
      <c r="AH58" s="102"/>
      <c r="AI58" s="136">
        <f t="shared" si="84"/>
        <v>0</v>
      </c>
      <c r="AJ58" s="102"/>
      <c r="AK58" s="104">
        <f t="shared" si="85"/>
        <v>0</v>
      </c>
      <c r="AL58" s="105">
        <f t="shared" si="86"/>
        <v>0</v>
      </c>
      <c r="AM58" s="106"/>
      <c r="AN58" s="107">
        <f t="shared" si="87"/>
        <v>0</v>
      </c>
      <c r="AO58" s="108">
        <f t="shared" si="88"/>
        <v>0</v>
      </c>
      <c r="AP58" s="108">
        <f t="shared" si="89"/>
        <v>0</v>
      </c>
      <c r="AQ58" s="108">
        <f t="shared" si="90"/>
        <v>0</v>
      </c>
      <c r="AR58" s="108">
        <f t="shared" si="91"/>
        <v>0</v>
      </c>
      <c r="AS58" s="108">
        <f t="array" ref="AS58">_xlfn.IFS(S58=0,AL58,S58&lt;0,AL58/-S58,S58&gt;0,AL58/S58)</f>
        <v>0</v>
      </c>
      <c r="AT58" s="103">
        <f t="shared" si="92"/>
        <v>0</v>
      </c>
      <c r="AU58" s="103">
        <f t="shared" si="93"/>
        <v>0</v>
      </c>
      <c r="AV58" s="109"/>
      <c r="AW58" s="104">
        <f t="shared" si="94"/>
        <v>0</v>
      </c>
    </row>
    <row r="59" spans="1:49" hidden="1" outlineLevel="1">
      <c r="A59" s="98"/>
      <c r="B59" s="99"/>
      <c r="C59" s="99"/>
      <c r="D59" s="100"/>
      <c r="E59" s="101">
        <f t="shared" si="74"/>
        <v>0</v>
      </c>
      <c r="F59" s="101"/>
      <c r="G59" s="101"/>
      <c r="H59" s="101"/>
      <c r="I59" s="101"/>
      <c r="J59" s="101">
        <f t="shared" si="75"/>
        <v>0</v>
      </c>
      <c r="K59" s="98"/>
      <c r="L59" s="98"/>
      <c r="M59" s="98"/>
      <c r="N59" s="98"/>
      <c r="O59" s="101">
        <f t="shared" si="76"/>
        <v>0</v>
      </c>
      <c r="P59" s="101">
        <f t="shared" si="77"/>
        <v>0</v>
      </c>
      <c r="Q59" s="102"/>
      <c r="R59" s="102"/>
      <c r="S59" s="101">
        <f t="shared" si="78"/>
        <v>0</v>
      </c>
      <c r="T59" s="101"/>
      <c r="U59" s="101"/>
      <c r="V59" s="101">
        <f t="shared" si="79"/>
        <v>0</v>
      </c>
      <c r="W59" s="102"/>
      <c r="X59" s="102"/>
      <c r="Y59" s="101">
        <f t="shared" si="80"/>
        <v>0</v>
      </c>
      <c r="Z59" s="101">
        <f t="shared" si="81"/>
        <v>0</v>
      </c>
      <c r="AA59" s="103">
        <f t="shared" si="95"/>
        <v>0</v>
      </c>
      <c r="AB59" s="101">
        <f t="shared" si="82"/>
        <v>0</v>
      </c>
      <c r="AC59" s="102"/>
      <c r="AD59" s="103">
        <f t="shared" si="83"/>
        <v>0</v>
      </c>
      <c r="AE59" s="102"/>
      <c r="AF59" s="102"/>
      <c r="AG59" s="102"/>
      <c r="AH59" s="102"/>
      <c r="AI59" s="136">
        <f t="shared" si="84"/>
        <v>0</v>
      </c>
      <c r="AJ59" s="102"/>
      <c r="AK59" s="104">
        <f t="shared" si="85"/>
        <v>0</v>
      </c>
      <c r="AL59" s="105">
        <f t="shared" si="86"/>
        <v>0</v>
      </c>
      <c r="AM59" s="106"/>
      <c r="AN59" s="107">
        <f t="shared" si="87"/>
        <v>0</v>
      </c>
      <c r="AO59" s="108">
        <f t="shared" si="88"/>
        <v>0</v>
      </c>
      <c r="AP59" s="108">
        <f t="shared" si="89"/>
        <v>0</v>
      </c>
      <c r="AQ59" s="108">
        <f t="shared" si="90"/>
        <v>0</v>
      </c>
      <c r="AR59" s="108">
        <f t="shared" si="91"/>
        <v>0</v>
      </c>
      <c r="AS59" s="108">
        <f t="array" ref="AS59">_xlfn.IFS(S59=0,AL59,S59&lt;0,AL59/-S59,S59&gt;0,AL59/S59)</f>
        <v>0</v>
      </c>
      <c r="AT59" s="103">
        <f t="shared" si="92"/>
        <v>0</v>
      </c>
      <c r="AU59" s="103">
        <f t="shared" si="93"/>
        <v>0</v>
      </c>
      <c r="AV59" s="109"/>
      <c r="AW59" s="104">
        <f t="shared" si="94"/>
        <v>0</v>
      </c>
    </row>
    <row r="60" spans="1:49" hidden="1" outlineLevel="1">
      <c r="A60" s="98"/>
      <c r="B60" s="99"/>
      <c r="C60" s="99"/>
      <c r="D60" s="100"/>
      <c r="E60" s="101">
        <f t="shared" si="74"/>
        <v>0</v>
      </c>
      <c r="F60" s="101"/>
      <c r="G60" s="101"/>
      <c r="H60" s="101"/>
      <c r="I60" s="101"/>
      <c r="J60" s="101">
        <f t="shared" si="75"/>
        <v>0</v>
      </c>
      <c r="K60" s="98"/>
      <c r="L60" s="98"/>
      <c r="M60" s="98"/>
      <c r="N60" s="98"/>
      <c r="O60" s="101">
        <f t="shared" si="76"/>
        <v>0</v>
      </c>
      <c r="P60" s="101">
        <f t="shared" si="77"/>
        <v>0</v>
      </c>
      <c r="Q60" s="102"/>
      <c r="R60" s="102"/>
      <c r="S60" s="101">
        <f t="shared" si="78"/>
        <v>0</v>
      </c>
      <c r="T60" s="101"/>
      <c r="U60" s="101"/>
      <c r="V60" s="101">
        <f t="shared" si="79"/>
        <v>0</v>
      </c>
      <c r="W60" s="102"/>
      <c r="X60" s="102"/>
      <c r="Y60" s="101">
        <f t="shared" si="80"/>
        <v>0</v>
      </c>
      <c r="Z60" s="101">
        <f t="shared" si="81"/>
        <v>0</v>
      </c>
      <c r="AA60" s="103">
        <f t="shared" si="95"/>
        <v>0</v>
      </c>
      <c r="AB60" s="101">
        <f t="shared" si="82"/>
        <v>0</v>
      </c>
      <c r="AC60" s="102"/>
      <c r="AD60" s="103">
        <f t="shared" si="83"/>
        <v>0</v>
      </c>
      <c r="AE60" s="102"/>
      <c r="AF60" s="102"/>
      <c r="AG60" s="102"/>
      <c r="AH60" s="102"/>
      <c r="AI60" s="136">
        <f t="shared" si="84"/>
        <v>0</v>
      </c>
      <c r="AJ60" s="102"/>
      <c r="AK60" s="104">
        <f t="shared" si="85"/>
        <v>0</v>
      </c>
      <c r="AL60" s="105">
        <f t="shared" si="86"/>
        <v>0</v>
      </c>
      <c r="AM60" s="106"/>
      <c r="AN60" s="107">
        <f t="shared" si="87"/>
        <v>0</v>
      </c>
      <c r="AO60" s="108">
        <f t="shared" si="88"/>
        <v>0</v>
      </c>
      <c r="AP60" s="108">
        <f t="shared" si="89"/>
        <v>0</v>
      </c>
      <c r="AQ60" s="108">
        <f t="shared" si="90"/>
        <v>0</v>
      </c>
      <c r="AR60" s="108">
        <f t="shared" si="91"/>
        <v>0</v>
      </c>
      <c r="AS60" s="108">
        <f t="array" ref="AS60">_xlfn.IFS(S60=0,AL60,S60&lt;0,AL60/-S60,S60&gt;0,AL60/S60)</f>
        <v>0</v>
      </c>
      <c r="AT60" s="103">
        <f t="shared" si="92"/>
        <v>0</v>
      </c>
      <c r="AU60" s="103">
        <f t="shared" si="93"/>
        <v>0</v>
      </c>
      <c r="AV60" s="109"/>
      <c r="AW60" s="104">
        <f t="shared" si="94"/>
        <v>0</v>
      </c>
    </row>
    <row r="61" spans="1:49" hidden="1" outlineLevel="1">
      <c r="A61" s="98"/>
      <c r="B61" s="99"/>
      <c r="C61" s="99"/>
      <c r="D61" s="100"/>
      <c r="E61" s="101">
        <f t="shared" si="74"/>
        <v>0</v>
      </c>
      <c r="F61" s="101"/>
      <c r="G61" s="101"/>
      <c r="H61" s="101"/>
      <c r="I61" s="101"/>
      <c r="J61" s="101">
        <f t="shared" si="75"/>
        <v>0</v>
      </c>
      <c r="K61" s="98"/>
      <c r="L61" s="98"/>
      <c r="M61" s="98"/>
      <c r="N61" s="98"/>
      <c r="O61" s="101">
        <f t="shared" si="76"/>
        <v>0</v>
      </c>
      <c r="P61" s="101">
        <f t="shared" si="77"/>
        <v>0</v>
      </c>
      <c r="Q61" s="102"/>
      <c r="R61" s="102"/>
      <c r="S61" s="101">
        <f t="shared" si="78"/>
        <v>0</v>
      </c>
      <c r="T61" s="101"/>
      <c r="U61" s="101"/>
      <c r="V61" s="101">
        <f t="shared" si="79"/>
        <v>0</v>
      </c>
      <c r="W61" s="102"/>
      <c r="X61" s="102"/>
      <c r="Y61" s="101">
        <f t="shared" si="80"/>
        <v>0</v>
      </c>
      <c r="Z61" s="101">
        <f t="shared" si="81"/>
        <v>0</v>
      </c>
      <c r="AA61" s="103">
        <f t="shared" si="95"/>
        <v>0</v>
      </c>
      <c r="AB61" s="101">
        <f t="shared" si="82"/>
        <v>0</v>
      </c>
      <c r="AC61" s="102"/>
      <c r="AD61" s="103">
        <f t="shared" si="83"/>
        <v>0</v>
      </c>
      <c r="AE61" s="102"/>
      <c r="AF61" s="102"/>
      <c r="AG61" s="102"/>
      <c r="AH61" s="102"/>
      <c r="AI61" s="136">
        <f t="shared" si="84"/>
        <v>0</v>
      </c>
      <c r="AJ61" s="102"/>
      <c r="AK61" s="104">
        <f t="shared" si="85"/>
        <v>0</v>
      </c>
      <c r="AL61" s="105">
        <f t="shared" si="86"/>
        <v>0</v>
      </c>
      <c r="AM61" s="106"/>
      <c r="AN61" s="107">
        <f t="shared" si="87"/>
        <v>0</v>
      </c>
      <c r="AO61" s="108">
        <f t="shared" si="88"/>
        <v>0</v>
      </c>
      <c r="AP61" s="108">
        <f t="shared" si="89"/>
        <v>0</v>
      </c>
      <c r="AQ61" s="108">
        <f t="shared" si="90"/>
        <v>0</v>
      </c>
      <c r="AR61" s="108">
        <f t="shared" si="91"/>
        <v>0</v>
      </c>
      <c r="AS61" s="108">
        <f t="array" ref="AS61">_xlfn.IFS(S61=0,AL61,S61&lt;0,AL61/-S61,S61&gt;0,AL61/S61)</f>
        <v>0</v>
      </c>
      <c r="AT61" s="103">
        <f t="shared" si="92"/>
        <v>0</v>
      </c>
      <c r="AU61" s="103">
        <f t="shared" si="93"/>
        <v>0</v>
      </c>
      <c r="AV61" s="109"/>
      <c r="AW61" s="104">
        <f t="shared" si="94"/>
        <v>0</v>
      </c>
    </row>
    <row r="62" spans="1:49" hidden="1" outlineLevel="1">
      <c r="A62" s="98"/>
      <c r="B62" s="99"/>
      <c r="C62" s="99"/>
      <c r="D62" s="100"/>
      <c r="E62" s="101">
        <f t="shared" si="74"/>
        <v>0</v>
      </c>
      <c r="F62" s="101"/>
      <c r="G62" s="101"/>
      <c r="H62" s="101"/>
      <c r="I62" s="101"/>
      <c r="J62" s="101">
        <f t="shared" si="75"/>
        <v>0</v>
      </c>
      <c r="K62" s="98"/>
      <c r="L62" s="98"/>
      <c r="M62" s="98"/>
      <c r="N62" s="98"/>
      <c r="O62" s="101">
        <f t="shared" si="76"/>
        <v>0</v>
      </c>
      <c r="P62" s="101">
        <f t="shared" si="77"/>
        <v>0</v>
      </c>
      <c r="Q62" s="102"/>
      <c r="R62" s="102"/>
      <c r="S62" s="101">
        <f t="shared" si="78"/>
        <v>0</v>
      </c>
      <c r="T62" s="101"/>
      <c r="U62" s="101"/>
      <c r="V62" s="101">
        <f t="shared" si="79"/>
        <v>0</v>
      </c>
      <c r="W62" s="102"/>
      <c r="X62" s="102"/>
      <c r="Y62" s="101">
        <f t="shared" si="80"/>
        <v>0</v>
      </c>
      <c r="Z62" s="101">
        <f t="shared" si="81"/>
        <v>0</v>
      </c>
      <c r="AA62" s="103">
        <f t="shared" si="95"/>
        <v>0</v>
      </c>
      <c r="AB62" s="101">
        <f t="shared" si="82"/>
        <v>0</v>
      </c>
      <c r="AC62" s="102"/>
      <c r="AD62" s="103">
        <f t="shared" si="83"/>
        <v>0</v>
      </c>
      <c r="AE62" s="102"/>
      <c r="AF62" s="102"/>
      <c r="AG62" s="102"/>
      <c r="AH62" s="102"/>
      <c r="AI62" s="136">
        <f t="shared" si="84"/>
        <v>0</v>
      </c>
      <c r="AJ62" s="102"/>
      <c r="AK62" s="104">
        <f t="shared" si="85"/>
        <v>0</v>
      </c>
      <c r="AL62" s="105">
        <f t="shared" si="86"/>
        <v>0</v>
      </c>
      <c r="AM62" s="106"/>
      <c r="AN62" s="107">
        <f t="shared" si="87"/>
        <v>0</v>
      </c>
      <c r="AO62" s="108">
        <f t="shared" si="88"/>
        <v>0</v>
      </c>
      <c r="AP62" s="108">
        <f t="shared" si="89"/>
        <v>0</v>
      </c>
      <c r="AQ62" s="108">
        <f t="shared" si="90"/>
        <v>0</v>
      </c>
      <c r="AR62" s="108">
        <f t="shared" si="91"/>
        <v>0</v>
      </c>
      <c r="AS62" s="108">
        <f t="array" ref="AS62">_xlfn.IFS(S62=0,AL62,S62&lt;0,AL62/-S62,S62&gt;0,AL62/S62)</f>
        <v>0</v>
      </c>
      <c r="AT62" s="103">
        <f t="shared" si="92"/>
        <v>0</v>
      </c>
      <c r="AU62" s="103">
        <f t="shared" si="93"/>
        <v>0</v>
      </c>
      <c r="AV62" s="109"/>
      <c r="AW62" s="104">
        <f t="shared" si="94"/>
        <v>0</v>
      </c>
    </row>
    <row r="63" spans="1:49" hidden="1" outlineLevel="1">
      <c r="A63" s="98"/>
      <c r="B63" s="99"/>
      <c r="C63" s="99"/>
      <c r="D63" s="100"/>
      <c r="E63" s="101">
        <f t="shared" si="74"/>
        <v>0</v>
      </c>
      <c r="F63" s="101"/>
      <c r="G63" s="101"/>
      <c r="H63" s="101"/>
      <c r="I63" s="101"/>
      <c r="J63" s="101">
        <f t="shared" si="75"/>
        <v>0</v>
      </c>
      <c r="K63" s="98"/>
      <c r="L63" s="98"/>
      <c r="M63" s="98"/>
      <c r="N63" s="98"/>
      <c r="O63" s="101">
        <f t="shared" si="76"/>
        <v>0</v>
      </c>
      <c r="P63" s="101">
        <f t="shared" si="77"/>
        <v>0</v>
      </c>
      <c r="Q63" s="102"/>
      <c r="R63" s="102"/>
      <c r="S63" s="101">
        <f t="shared" si="78"/>
        <v>0</v>
      </c>
      <c r="T63" s="101"/>
      <c r="U63" s="101"/>
      <c r="V63" s="101">
        <f t="shared" si="79"/>
        <v>0</v>
      </c>
      <c r="W63" s="102"/>
      <c r="X63" s="102"/>
      <c r="Y63" s="101">
        <f t="shared" si="80"/>
        <v>0</v>
      </c>
      <c r="Z63" s="101">
        <f t="shared" si="81"/>
        <v>0</v>
      </c>
      <c r="AA63" s="103">
        <f t="shared" si="95"/>
        <v>0</v>
      </c>
      <c r="AB63" s="101">
        <f t="shared" si="82"/>
        <v>0</v>
      </c>
      <c r="AC63" s="102"/>
      <c r="AD63" s="103">
        <f t="shared" si="83"/>
        <v>0</v>
      </c>
      <c r="AE63" s="102"/>
      <c r="AF63" s="102"/>
      <c r="AG63" s="102"/>
      <c r="AH63" s="102"/>
      <c r="AI63" s="136">
        <f t="shared" si="84"/>
        <v>0</v>
      </c>
      <c r="AJ63" s="102"/>
      <c r="AK63" s="104">
        <f t="shared" si="85"/>
        <v>0</v>
      </c>
      <c r="AL63" s="105">
        <f t="shared" si="86"/>
        <v>0</v>
      </c>
      <c r="AM63" s="106"/>
      <c r="AN63" s="107">
        <f t="shared" si="87"/>
        <v>0</v>
      </c>
      <c r="AO63" s="108">
        <f t="shared" si="88"/>
        <v>0</v>
      </c>
      <c r="AP63" s="108">
        <f t="shared" si="89"/>
        <v>0</v>
      </c>
      <c r="AQ63" s="108">
        <f t="shared" si="90"/>
        <v>0</v>
      </c>
      <c r="AR63" s="108">
        <f t="shared" si="91"/>
        <v>0</v>
      </c>
      <c r="AS63" s="108">
        <f t="array" ref="AS63">_xlfn.IFS(S63=0,AL63,S63&lt;0,AL63/-S63,S63&gt;0,AL63/S63)</f>
        <v>0</v>
      </c>
      <c r="AT63" s="103">
        <f t="shared" si="92"/>
        <v>0</v>
      </c>
      <c r="AU63" s="103">
        <f t="shared" si="93"/>
        <v>0</v>
      </c>
      <c r="AV63" s="109"/>
      <c r="AW63" s="104">
        <f t="shared" si="94"/>
        <v>0</v>
      </c>
    </row>
    <row r="64" spans="1:49" hidden="1" outlineLevel="1">
      <c r="A64" s="98"/>
      <c r="B64" s="99"/>
      <c r="C64" s="99"/>
      <c r="D64" s="100"/>
      <c r="E64" s="101">
        <f t="shared" si="74"/>
        <v>0</v>
      </c>
      <c r="F64" s="101"/>
      <c r="G64" s="101"/>
      <c r="H64" s="101"/>
      <c r="I64" s="101"/>
      <c r="J64" s="101">
        <f t="shared" si="75"/>
        <v>0</v>
      </c>
      <c r="K64" s="98"/>
      <c r="L64" s="98"/>
      <c r="M64" s="98"/>
      <c r="N64" s="98"/>
      <c r="O64" s="101">
        <f t="shared" si="76"/>
        <v>0</v>
      </c>
      <c r="P64" s="101">
        <f t="shared" si="77"/>
        <v>0</v>
      </c>
      <c r="Q64" s="102"/>
      <c r="R64" s="102"/>
      <c r="S64" s="101">
        <f t="shared" si="78"/>
        <v>0</v>
      </c>
      <c r="T64" s="101"/>
      <c r="U64" s="101"/>
      <c r="V64" s="101">
        <f t="shared" si="79"/>
        <v>0</v>
      </c>
      <c r="W64" s="102"/>
      <c r="X64" s="102"/>
      <c r="Y64" s="101">
        <f t="shared" si="80"/>
        <v>0</v>
      </c>
      <c r="Z64" s="101">
        <f t="shared" si="81"/>
        <v>0</v>
      </c>
      <c r="AA64" s="103">
        <f t="shared" si="95"/>
        <v>0</v>
      </c>
      <c r="AB64" s="101">
        <f t="shared" si="82"/>
        <v>0</v>
      </c>
      <c r="AC64" s="102"/>
      <c r="AD64" s="103">
        <f t="shared" si="83"/>
        <v>0</v>
      </c>
      <c r="AE64" s="102"/>
      <c r="AF64" s="102"/>
      <c r="AG64" s="102"/>
      <c r="AH64" s="102"/>
      <c r="AI64" s="136">
        <f t="shared" si="84"/>
        <v>0</v>
      </c>
      <c r="AJ64" s="102"/>
      <c r="AK64" s="104">
        <f t="shared" si="85"/>
        <v>0</v>
      </c>
      <c r="AL64" s="105">
        <f t="shared" si="86"/>
        <v>0</v>
      </c>
      <c r="AM64" s="106"/>
      <c r="AN64" s="107">
        <f t="shared" si="87"/>
        <v>0</v>
      </c>
      <c r="AO64" s="108">
        <f t="shared" si="88"/>
        <v>0</v>
      </c>
      <c r="AP64" s="108">
        <f t="shared" si="89"/>
        <v>0</v>
      </c>
      <c r="AQ64" s="108">
        <f t="shared" si="90"/>
        <v>0</v>
      </c>
      <c r="AR64" s="108">
        <f t="shared" si="91"/>
        <v>0</v>
      </c>
      <c r="AS64" s="108">
        <f t="array" ref="AS64">_xlfn.IFS(S64=0,AL64,S64&lt;0,AL64/-S64,S64&gt;0,AL64/S64)</f>
        <v>0</v>
      </c>
      <c r="AT64" s="103">
        <f t="shared" si="92"/>
        <v>0</v>
      </c>
      <c r="AU64" s="103">
        <f t="shared" si="93"/>
        <v>0</v>
      </c>
      <c r="AV64" s="109"/>
      <c r="AW64" s="104">
        <f t="shared" si="94"/>
        <v>0</v>
      </c>
    </row>
    <row r="65" spans="1:49" hidden="1" outlineLevel="1">
      <c r="A65" s="98"/>
      <c r="B65" s="99"/>
      <c r="C65" s="99"/>
      <c r="D65" s="100"/>
      <c r="E65" s="101">
        <f t="shared" si="74"/>
        <v>0</v>
      </c>
      <c r="F65" s="101"/>
      <c r="G65" s="101"/>
      <c r="H65" s="101"/>
      <c r="I65" s="101"/>
      <c r="J65" s="101">
        <f t="shared" si="75"/>
        <v>0</v>
      </c>
      <c r="K65" s="98"/>
      <c r="L65" s="98"/>
      <c r="M65" s="98"/>
      <c r="N65" s="98"/>
      <c r="O65" s="101">
        <f t="shared" si="76"/>
        <v>0</v>
      </c>
      <c r="P65" s="101">
        <f t="shared" si="77"/>
        <v>0</v>
      </c>
      <c r="Q65" s="102"/>
      <c r="R65" s="102"/>
      <c r="S65" s="101">
        <f t="shared" si="78"/>
        <v>0</v>
      </c>
      <c r="T65" s="101"/>
      <c r="U65" s="101"/>
      <c r="V65" s="101">
        <f t="shared" si="79"/>
        <v>0</v>
      </c>
      <c r="W65" s="102"/>
      <c r="X65" s="102"/>
      <c r="Y65" s="101">
        <f t="shared" si="80"/>
        <v>0</v>
      </c>
      <c r="Z65" s="101">
        <f t="shared" si="81"/>
        <v>0</v>
      </c>
      <c r="AA65" s="103">
        <f t="shared" si="95"/>
        <v>0</v>
      </c>
      <c r="AB65" s="101">
        <f t="shared" si="82"/>
        <v>0</v>
      </c>
      <c r="AC65" s="102"/>
      <c r="AD65" s="103">
        <f t="shared" si="83"/>
        <v>0</v>
      </c>
      <c r="AE65" s="102"/>
      <c r="AF65" s="102"/>
      <c r="AG65" s="102"/>
      <c r="AH65" s="102"/>
      <c r="AI65" s="136">
        <f t="shared" si="84"/>
        <v>0</v>
      </c>
      <c r="AJ65" s="102"/>
      <c r="AK65" s="104">
        <f t="shared" si="85"/>
        <v>0</v>
      </c>
      <c r="AL65" s="105">
        <f t="shared" si="86"/>
        <v>0</v>
      </c>
      <c r="AM65" s="106"/>
      <c r="AN65" s="107">
        <f t="shared" si="87"/>
        <v>0</v>
      </c>
      <c r="AO65" s="108">
        <f t="shared" si="88"/>
        <v>0</v>
      </c>
      <c r="AP65" s="108">
        <f t="shared" si="89"/>
        <v>0</v>
      </c>
      <c r="AQ65" s="108">
        <f t="shared" si="90"/>
        <v>0</v>
      </c>
      <c r="AR65" s="108">
        <f t="shared" si="91"/>
        <v>0</v>
      </c>
      <c r="AS65" s="108">
        <f t="array" ref="AS65">_xlfn.IFS(S65=0,AL65,S65&lt;0,AL65/-S65,S65&gt;0,AL65/S65)</f>
        <v>0</v>
      </c>
      <c r="AT65" s="103">
        <f t="shared" si="92"/>
        <v>0</v>
      </c>
      <c r="AU65" s="103">
        <f t="shared" si="93"/>
        <v>0</v>
      </c>
      <c r="AV65" s="109"/>
      <c r="AW65" s="104">
        <f t="shared" si="94"/>
        <v>0</v>
      </c>
    </row>
    <row r="66" spans="1:49" hidden="1" outlineLevel="1">
      <c r="A66" s="98"/>
      <c r="B66" s="99"/>
      <c r="C66" s="99"/>
      <c r="D66" s="100"/>
      <c r="E66" s="101">
        <f t="shared" si="74"/>
        <v>0</v>
      </c>
      <c r="F66" s="101"/>
      <c r="G66" s="101"/>
      <c r="H66" s="101"/>
      <c r="I66" s="101"/>
      <c r="J66" s="101">
        <f t="shared" si="75"/>
        <v>0</v>
      </c>
      <c r="K66" s="98"/>
      <c r="L66" s="98"/>
      <c r="M66" s="98"/>
      <c r="N66" s="98"/>
      <c r="O66" s="101">
        <f t="shared" si="76"/>
        <v>0</v>
      </c>
      <c r="P66" s="101">
        <f t="shared" si="77"/>
        <v>0</v>
      </c>
      <c r="Q66" s="102"/>
      <c r="R66" s="102"/>
      <c r="S66" s="101">
        <f t="shared" si="78"/>
        <v>0</v>
      </c>
      <c r="T66" s="101"/>
      <c r="U66" s="101"/>
      <c r="V66" s="101">
        <f t="shared" si="79"/>
        <v>0</v>
      </c>
      <c r="W66" s="102"/>
      <c r="X66" s="102"/>
      <c r="Y66" s="101">
        <f t="shared" si="80"/>
        <v>0</v>
      </c>
      <c r="Z66" s="101">
        <f t="shared" si="81"/>
        <v>0</v>
      </c>
      <c r="AA66" s="103">
        <f t="shared" si="95"/>
        <v>0</v>
      </c>
      <c r="AB66" s="101">
        <f t="shared" si="82"/>
        <v>0</v>
      </c>
      <c r="AC66" s="102"/>
      <c r="AD66" s="103">
        <f t="shared" si="83"/>
        <v>0</v>
      </c>
      <c r="AE66" s="102"/>
      <c r="AF66" s="102"/>
      <c r="AG66" s="102"/>
      <c r="AH66" s="102"/>
      <c r="AI66" s="136">
        <f t="shared" si="84"/>
        <v>0</v>
      </c>
      <c r="AJ66" s="102"/>
      <c r="AK66" s="104">
        <f t="shared" si="85"/>
        <v>0</v>
      </c>
      <c r="AL66" s="105">
        <f t="shared" si="86"/>
        <v>0</v>
      </c>
      <c r="AM66" s="106"/>
      <c r="AN66" s="107">
        <f t="shared" si="87"/>
        <v>0</v>
      </c>
      <c r="AO66" s="108">
        <f t="shared" si="88"/>
        <v>0</v>
      </c>
      <c r="AP66" s="108">
        <f t="shared" si="89"/>
        <v>0</v>
      </c>
      <c r="AQ66" s="108">
        <f t="shared" si="90"/>
        <v>0</v>
      </c>
      <c r="AR66" s="108">
        <f t="shared" si="91"/>
        <v>0</v>
      </c>
      <c r="AS66" s="108">
        <f t="array" ref="AS66">_xlfn.IFS(S66=0,AL66,S66&lt;0,AL66/-S66,S66&gt;0,AL66/S66)</f>
        <v>0</v>
      </c>
      <c r="AT66" s="103">
        <f t="shared" si="92"/>
        <v>0</v>
      </c>
      <c r="AU66" s="103">
        <f t="shared" si="93"/>
        <v>0</v>
      </c>
      <c r="AV66" s="109"/>
      <c r="AW66" s="104">
        <f t="shared" si="94"/>
        <v>0</v>
      </c>
    </row>
    <row r="67" spans="1:49" hidden="1" outlineLevel="1">
      <c r="A67" s="98"/>
      <c r="B67" s="99"/>
      <c r="C67" s="99"/>
      <c r="D67" s="100"/>
      <c r="E67" s="101">
        <f t="shared" si="74"/>
        <v>0</v>
      </c>
      <c r="F67" s="101"/>
      <c r="G67" s="101"/>
      <c r="H67" s="101"/>
      <c r="I67" s="101"/>
      <c r="J67" s="101">
        <f t="shared" si="75"/>
        <v>0</v>
      </c>
      <c r="K67" s="98"/>
      <c r="L67" s="98"/>
      <c r="M67" s="98"/>
      <c r="N67" s="98"/>
      <c r="O67" s="101">
        <f t="shared" si="76"/>
        <v>0</v>
      </c>
      <c r="P67" s="101">
        <f t="shared" si="77"/>
        <v>0</v>
      </c>
      <c r="Q67" s="102"/>
      <c r="R67" s="102"/>
      <c r="S67" s="101">
        <f t="shared" si="78"/>
        <v>0</v>
      </c>
      <c r="T67" s="101"/>
      <c r="U67" s="101"/>
      <c r="V67" s="101">
        <f t="shared" si="79"/>
        <v>0</v>
      </c>
      <c r="W67" s="102"/>
      <c r="X67" s="102"/>
      <c r="Y67" s="101">
        <f t="shared" si="80"/>
        <v>0</v>
      </c>
      <c r="Z67" s="101">
        <f t="shared" si="81"/>
        <v>0</v>
      </c>
      <c r="AA67" s="103">
        <f t="shared" si="95"/>
        <v>0</v>
      </c>
      <c r="AB67" s="101">
        <f t="shared" si="82"/>
        <v>0</v>
      </c>
      <c r="AC67" s="102"/>
      <c r="AD67" s="103">
        <f t="shared" si="83"/>
        <v>0</v>
      </c>
      <c r="AE67" s="102"/>
      <c r="AF67" s="102"/>
      <c r="AG67" s="102"/>
      <c r="AH67" s="102"/>
      <c r="AI67" s="136">
        <f t="shared" si="84"/>
        <v>0</v>
      </c>
      <c r="AJ67" s="102"/>
      <c r="AK67" s="104">
        <f t="shared" si="85"/>
        <v>0</v>
      </c>
      <c r="AL67" s="105">
        <f t="shared" si="86"/>
        <v>0</v>
      </c>
      <c r="AM67" s="106"/>
      <c r="AN67" s="107">
        <f t="shared" si="87"/>
        <v>0</v>
      </c>
      <c r="AO67" s="108">
        <f t="shared" si="88"/>
        <v>0</v>
      </c>
      <c r="AP67" s="108">
        <f t="shared" si="89"/>
        <v>0</v>
      </c>
      <c r="AQ67" s="108">
        <f t="shared" si="90"/>
        <v>0</v>
      </c>
      <c r="AR67" s="108">
        <f t="shared" si="91"/>
        <v>0</v>
      </c>
      <c r="AS67" s="108">
        <f t="array" ref="AS67">_xlfn.IFS(S67=0,AL67,S67&lt;0,AL67/-S67,S67&gt;0,AL67/S67)</f>
        <v>0</v>
      </c>
      <c r="AT67" s="103">
        <f t="shared" si="92"/>
        <v>0</v>
      </c>
      <c r="AU67" s="103">
        <f t="shared" si="93"/>
        <v>0</v>
      </c>
      <c r="AV67" s="109"/>
      <c r="AW67" s="104">
        <f t="shared" si="94"/>
        <v>0</v>
      </c>
    </row>
    <row r="68" spans="1:49" hidden="1" outlineLevel="1">
      <c r="A68" s="98"/>
      <c r="B68" s="99"/>
      <c r="C68" s="99"/>
      <c r="D68" s="100"/>
      <c r="E68" s="101">
        <f t="shared" si="74"/>
        <v>0</v>
      </c>
      <c r="F68" s="101"/>
      <c r="G68" s="101"/>
      <c r="H68" s="101"/>
      <c r="I68" s="101"/>
      <c r="J68" s="101">
        <f t="shared" si="75"/>
        <v>0</v>
      </c>
      <c r="K68" s="98"/>
      <c r="L68" s="98"/>
      <c r="M68" s="98"/>
      <c r="N68" s="98"/>
      <c r="O68" s="101">
        <f t="shared" si="76"/>
        <v>0</v>
      </c>
      <c r="P68" s="101">
        <f t="shared" si="77"/>
        <v>0</v>
      </c>
      <c r="Q68" s="102"/>
      <c r="R68" s="102"/>
      <c r="S68" s="101">
        <f t="shared" si="78"/>
        <v>0</v>
      </c>
      <c r="T68" s="101"/>
      <c r="U68" s="101"/>
      <c r="V68" s="101">
        <f t="shared" si="79"/>
        <v>0</v>
      </c>
      <c r="W68" s="102"/>
      <c r="X68" s="102"/>
      <c r="Y68" s="101">
        <f t="shared" si="80"/>
        <v>0</v>
      </c>
      <c r="Z68" s="101">
        <f t="shared" si="81"/>
        <v>0</v>
      </c>
      <c r="AA68" s="103">
        <f t="shared" si="95"/>
        <v>0</v>
      </c>
      <c r="AB68" s="101">
        <f t="shared" si="82"/>
        <v>0</v>
      </c>
      <c r="AC68" s="102"/>
      <c r="AD68" s="103">
        <f t="shared" si="83"/>
        <v>0</v>
      </c>
      <c r="AE68" s="102"/>
      <c r="AF68" s="102"/>
      <c r="AG68" s="102"/>
      <c r="AH68" s="102"/>
      <c r="AI68" s="136">
        <f t="shared" si="84"/>
        <v>0</v>
      </c>
      <c r="AJ68" s="102"/>
      <c r="AK68" s="104">
        <f t="shared" si="85"/>
        <v>0</v>
      </c>
      <c r="AL68" s="105">
        <f t="shared" si="86"/>
        <v>0</v>
      </c>
      <c r="AM68" s="106"/>
      <c r="AN68" s="107">
        <f t="shared" si="87"/>
        <v>0</v>
      </c>
      <c r="AO68" s="108">
        <f t="shared" si="88"/>
        <v>0</v>
      </c>
      <c r="AP68" s="108">
        <f t="shared" si="89"/>
        <v>0</v>
      </c>
      <c r="AQ68" s="108">
        <f t="shared" si="90"/>
        <v>0</v>
      </c>
      <c r="AR68" s="108">
        <f t="shared" si="91"/>
        <v>0</v>
      </c>
      <c r="AS68" s="108">
        <f t="array" ref="AS68">_xlfn.IFS(S68=0,AL68,S68&lt;0,AL68/-S68,S68&gt;0,AL68/S68)</f>
        <v>0</v>
      </c>
      <c r="AT68" s="103">
        <f t="shared" si="92"/>
        <v>0</v>
      </c>
      <c r="AU68" s="103">
        <f t="shared" si="93"/>
        <v>0</v>
      </c>
      <c r="AV68" s="109"/>
      <c r="AW68" s="104">
        <f t="shared" si="94"/>
        <v>0</v>
      </c>
    </row>
    <row r="69" spans="1:49" hidden="1" outlineLevel="1">
      <c r="A69" s="98"/>
      <c r="B69" s="99"/>
      <c r="C69" s="99"/>
      <c r="D69" s="100"/>
      <c r="E69" s="101">
        <f t="shared" si="74"/>
        <v>0</v>
      </c>
      <c r="F69" s="101"/>
      <c r="G69" s="101"/>
      <c r="H69" s="101"/>
      <c r="I69" s="101"/>
      <c r="J69" s="101">
        <f t="shared" si="75"/>
        <v>0</v>
      </c>
      <c r="K69" s="98"/>
      <c r="L69" s="98"/>
      <c r="M69" s="98"/>
      <c r="N69" s="98"/>
      <c r="O69" s="101">
        <f t="shared" si="76"/>
        <v>0</v>
      </c>
      <c r="P69" s="101">
        <f t="shared" si="77"/>
        <v>0</v>
      </c>
      <c r="Q69" s="102"/>
      <c r="R69" s="102"/>
      <c r="S69" s="101">
        <f t="shared" si="78"/>
        <v>0</v>
      </c>
      <c r="T69" s="101"/>
      <c r="U69" s="101"/>
      <c r="V69" s="101">
        <f t="shared" si="79"/>
        <v>0</v>
      </c>
      <c r="W69" s="102"/>
      <c r="X69" s="102"/>
      <c r="Y69" s="101">
        <f t="shared" si="80"/>
        <v>0</v>
      </c>
      <c r="Z69" s="101">
        <f t="shared" si="81"/>
        <v>0</v>
      </c>
      <c r="AA69" s="103">
        <f t="shared" si="95"/>
        <v>0</v>
      </c>
      <c r="AB69" s="101">
        <f t="shared" si="82"/>
        <v>0</v>
      </c>
      <c r="AC69" s="102"/>
      <c r="AD69" s="103">
        <f t="shared" si="83"/>
        <v>0</v>
      </c>
      <c r="AE69" s="102"/>
      <c r="AF69" s="102"/>
      <c r="AG69" s="102"/>
      <c r="AH69" s="102"/>
      <c r="AI69" s="136">
        <f t="shared" si="84"/>
        <v>0</v>
      </c>
      <c r="AJ69" s="102"/>
      <c r="AK69" s="104">
        <f t="shared" si="85"/>
        <v>0</v>
      </c>
      <c r="AL69" s="105">
        <f t="shared" si="86"/>
        <v>0</v>
      </c>
      <c r="AM69" s="106"/>
      <c r="AN69" s="107">
        <f t="shared" si="87"/>
        <v>0</v>
      </c>
      <c r="AO69" s="108">
        <f t="shared" si="88"/>
        <v>0</v>
      </c>
      <c r="AP69" s="108">
        <f t="shared" si="89"/>
        <v>0</v>
      </c>
      <c r="AQ69" s="108">
        <f t="shared" si="90"/>
        <v>0</v>
      </c>
      <c r="AR69" s="108">
        <f t="shared" si="91"/>
        <v>0</v>
      </c>
      <c r="AS69" s="108">
        <f t="array" ref="AS69">_xlfn.IFS(S69=0,AL69,S69&lt;0,AL69/-S69,S69&gt;0,AL69/S69)</f>
        <v>0</v>
      </c>
      <c r="AT69" s="103">
        <f t="shared" si="92"/>
        <v>0</v>
      </c>
      <c r="AU69" s="103">
        <f t="shared" si="93"/>
        <v>0</v>
      </c>
      <c r="AV69" s="109"/>
      <c r="AW69" s="104">
        <f t="shared" si="94"/>
        <v>0</v>
      </c>
    </row>
    <row r="70" spans="1:49" hidden="1" outlineLevel="1">
      <c r="A70" s="98"/>
      <c r="B70" s="99"/>
      <c r="C70" s="99"/>
      <c r="D70" s="100"/>
      <c r="E70" s="101">
        <f t="shared" si="74"/>
        <v>0</v>
      </c>
      <c r="F70" s="101"/>
      <c r="G70" s="101"/>
      <c r="H70" s="101"/>
      <c r="I70" s="101"/>
      <c r="J70" s="101">
        <f t="shared" si="75"/>
        <v>0</v>
      </c>
      <c r="K70" s="98"/>
      <c r="L70" s="98"/>
      <c r="M70" s="98"/>
      <c r="N70" s="98"/>
      <c r="O70" s="101">
        <f t="shared" si="76"/>
        <v>0</v>
      </c>
      <c r="P70" s="101">
        <f t="shared" si="77"/>
        <v>0</v>
      </c>
      <c r="Q70" s="102"/>
      <c r="R70" s="102"/>
      <c r="S70" s="101">
        <f t="shared" si="78"/>
        <v>0</v>
      </c>
      <c r="T70" s="101"/>
      <c r="U70" s="101"/>
      <c r="V70" s="101">
        <f t="shared" si="79"/>
        <v>0</v>
      </c>
      <c r="W70" s="102"/>
      <c r="X70" s="102"/>
      <c r="Y70" s="101">
        <f t="shared" si="80"/>
        <v>0</v>
      </c>
      <c r="Z70" s="101">
        <f t="shared" si="81"/>
        <v>0</v>
      </c>
      <c r="AA70" s="103">
        <f t="shared" si="95"/>
        <v>0</v>
      </c>
      <c r="AB70" s="101">
        <f t="shared" si="82"/>
        <v>0</v>
      </c>
      <c r="AC70" s="102"/>
      <c r="AD70" s="103">
        <f t="shared" si="83"/>
        <v>0</v>
      </c>
      <c r="AE70" s="102"/>
      <c r="AF70" s="102"/>
      <c r="AG70" s="102"/>
      <c r="AH70" s="102"/>
      <c r="AI70" s="136">
        <f t="shared" si="84"/>
        <v>0</v>
      </c>
      <c r="AJ70" s="102"/>
      <c r="AK70" s="104">
        <f t="shared" si="85"/>
        <v>0</v>
      </c>
      <c r="AL70" s="105">
        <f t="shared" si="86"/>
        <v>0</v>
      </c>
      <c r="AM70" s="106"/>
      <c r="AN70" s="107">
        <f t="shared" si="87"/>
        <v>0</v>
      </c>
      <c r="AO70" s="108">
        <f t="shared" si="88"/>
        <v>0</v>
      </c>
      <c r="AP70" s="108">
        <f t="shared" si="89"/>
        <v>0</v>
      </c>
      <c r="AQ70" s="108">
        <f t="shared" si="90"/>
        <v>0</v>
      </c>
      <c r="AR70" s="108">
        <f t="shared" si="91"/>
        <v>0</v>
      </c>
      <c r="AS70" s="108">
        <f t="array" ref="AS70">_xlfn.IFS(S70=0,AL70,S70&lt;0,AL70/-S70,S70&gt;0,AL70/S70)</f>
        <v>0</v>
      </c>
      <c r="AT70" s="103">
        <f t="shared" si="92"/>
        <v>0</v>
      </c>
      <c r="AU70" s="103">
        <f t="shared" si="93"/>
        <v>0</v>
      </c>
      <c r="AV70" s="109"/>
      <c r="AW70" s="104">
        <f t="shared" si="94"/>
        <v>0</v>
      </c>
    </row>
    <row r="71" spans="1:49" hidden="1" outlineLevel="1">
      <c r="A71" s="98"/>
      <c r="B71" s="99"/>
      <c r="C71" s="99"/>
      <c r="D71" s="100"/>
      <c r="E71" s="101">
        <f t="shared" si="74"/>
        <v>0</v>
      </c>
      <c r="F71" s="101"/>
      <c r="G71" s="101"/>
      <c r="H71" s="101"/>
      <c r="I71" s="101"/>
      <c r="J71" s="101">
        <f t="shared" si="75"/>
        <v>0</v>
      </c>
      <c r="K71" s="98"/>
      <c r="L71" s="98"/>
      <c r="M71" s="98"/>
      <c r="N71" s="98"/>
      <c r="O71" s="101">
        <f t="shared" si="76"/>
        <v>0</v>
      </c>
      <c r="P71" s="101">
        <f t="shared" si="77"/>
        <v>0</v>
      </c>
      <c r="Q71" s="102"/>
      <c r="R71" s="102"/>
      <c r="S71" s="101">
        <f t="shared" si="78"/>
        <v>0</v>
      </c>
      <c r="T71" s="101"/>
      <c r="U71" s="101"/>
      <c r="V71" s="101">
        <f t="shared" si="79"/>
        <v>0</v>
      </c>
      <c r="W71" s="102"/>
      <c r="X71" s="102"/>
      <c r="Y71" s="101">
        <f t="shared" si="80"/>
        <v>0</v>
      </c>
      <c r="Z71" s="101">
        <f t="shared" si="81"/>
        <v>0</v>
      </c>
      <c r="AA71" s="103">
        <f t="shared" si="95"/>
        <v>0</v>
      </c>
      <c r="AB71" s="101">
        <f t="shared" si="82"/>
        <v>0</v>
      </c>
      <c r="AC71" s="102"/>
      <c r="AD71" s="103">
        <f t="shared" si="83"/>
        <v>0</v>
      </c>
      <c r="AE71" s="102"/>
      <c r="AF71" s="102"/>
      <c r="AG71" s="102"/>
      <c r="AH71" s="102"/>
      <c r="AI71" s="136">
        <f t="shared" si="84"/>
        <v>0</v>
      </c>
      <c r="AJ71" s="102"/>
      <c r="AK71" s="104">
        <f t="shared" si="85"/>
        <v>0</v>
      </c>
      <c r="AL71" s="105">
        <f t="shared" si="86"/>
        <v>0</v>
      </c>
      <c r="AM71" s="106"/>
      <c r="AN71" s="107">
        <f t="shared" si="87"/>
        <v>0</v>
      </c>
      <c r="AO71" s="108">
        <f t="shared" si="88"/>
        <v>0</v>
      </c>
      <c r="AP71" s="108">
        <f t="shared" si="89"/>
        <v>0</v>
      </c>
      <c r="AQ71" s="108">
        <f t="shared" si="90"/>
        <v>0</v>
      </c>
      <c r="AR71" s="108">
        <f t="shared" si="91"/>
        <v>0</v>
      </c>
      <c r="AS71" s="108">
        <f t="array" ref="AS71">_xlfn.IFS(S71=0,AL71,S71&lt;0,AL71/-S71,S71&gt;0,AL71/S71)</f>
        <v>0</v>
      </c>
      <c r="AT71" s="103">
        <f t="shared" si="92"/>
        <v>0</v>
      </c>
      <c r="AU71" s="103">
        <f t="shared" si="93"/>
        <v>0</v>
      </c>
      <c r="AV71" s="109"/>
      <c r="AW71" s="104">
        <f t="shared" si="94"/>
        <v>0</v>
      </c>
    </row>
    <row r="72" spans="1:49" hidden="1" outlineLevel="1">
      <c r="A72" s="98"/>
      <c r="B72" s="99"/>
      <c r="C72" s="99"/>
      <c r="D72" s="133"/>
      <c r="E72" s="102">
        <f t="shared" si="74"/>
        <v>0</v>
      </c>
      <c r="F72" s="101"/>
      <c r="G72" s="101"/>
      <c r="H72" s="101"/>
      <c r="I72" s="101"/>
      <c r="J72" s="101">
        <f t="shared" si="75"/>
        <v>0</v>
      </c>
      <c r="K72" s="98"/>
      <c r="L72" s="98"/>
      <c r="M72" s="98"/>
      <c r="N72" s="98"/>
      <c r="O72" s="101">
        <f t="shared" si="76"/>
        <v>0</v>
      </c>
      <c r="P72" s="101">
        <f t="shared" si="77"/>
        <v>0</v>
      </c>
      <c r="Q72" s="102"/>
      <c r="R72" s="102"/>
      <c r="S72" s="101">
        <f t="shared" si="78"/>
        <v>0</v>
      </c>
      <c r="T72" s="101"/>
      <c r="U72" s="101"/>
      <c r="V72" s="101">
        <f t="shared" si="79"/>
        <v>0</v>
      </c>
      <c r="W72" s="102"/>
      <c r="X72" s="102"/>
      <c r="Y72" s="101">
        <f t="shared" si="80"/>
        <v>0</v>
      </c>
      <c r="Z72" s="101">
        <f t="shared" si="81"/>
        <v>0</v>
      </c>
      <c r="AA72" s="103">
        <f t="shared" si="95"/>
        <v>0</v>
      </c>
      <c r="AB72" s="101">
        <f t="shared" si="82"/>
        <v>0</v>
      </c>
      <c r="AC72" s="102"/>
      <c r="AD72" s="103">
        <f t="shared" si="83"/>
        <v>0</v>
      </c>
      <c r="AE72" s="102"/>
      <c r="AF72" s="102"/>
      <c r="AG72" s="102"/>
      <c r="AH72" s="102"/>
      <c r="AI72" s="136">
        <f t="shared" si="84"/>
        <v>0</v>
      </c>
      <c r="AJ72" s="102"/>
      <c r="AK72" s="104">
        <f t="shared" si="85"/>
        <v>0</v>
      </c>
      <c r="AL72" s="105">
        <f t="shared" si="86"/>
        <v>0</v>
      </c>
      <c r="AM72" s="106"/>
      <c r="AN72" s="107">
        <f t="shared" si="87"/>
        <v>0</v>
      </c>
      <c r="AO72" s="108">
        <f t="shared" si="88"/>
        <v>0</v>
      </c>
      <c r="AP72" s="108">
        <f t="shared" si="89"/>
        <v>0</v>
      </c>
      <c r="AQ72" s="108">
        <f t="shared" si="90"/>
        <v>0</v>
      </c>
      <c r="AR72" s="108">
        <f t="shared" si="91"/>
        <v>0</v>
      </c>
      <c r="AS72" s="108">
        <f t="array" ref="AS72">_xlfn.IFS(S72=0,AL72,S72&lt;0,AL72/-S72,S72&gt;0,AL72/S72)</f>
        <v>0</v>
      </c>
      <c r="AT72" s="103">
        <f t="shared" si="92"/>
        <v>0</v>
      </c>
      <c r="AU72" s="103">
        <f t="shared" si="93"/>
        <v>0</v>
      </c>
      <c r="AV72" s="109"/>
      <c r="AW72" s="104">
        <f t="shared" si="94"/>
        <v>0</v>
      </c>
    </row>
    <row r="73" spans="1:49" hidden="1" outlineLevel="1">
      <c r="A73" s="98"/>
      <c r="B73" s="99"/>
      <c r="C73" s="99"/>
      <c r="D73" s="133"/>
      <c r="E73" s="102">
        <f t="shared" si="74"/>
        <v>0</v>
      </c>
      <c r="F73" s="101"/>
      <c r="G73" s="101"/>
      <c r="H73" s="101"/>
      <c r="I73" s="101"/>
      <c r="J73" s="101">
        <f t="shared" si="75"/>
        <v>0</v>
      </c>
      <c r="K73" s="98"/>
      <c r="L73" s="98"/>
      <c r="M73" s="98"/>
      <c r="N73" s="98"/>
      <c r="O73" s="101">
        <f t="shared" si="76"/>
        <v>0</v>
      </c>
      <c r="P73" s="101">
        <f t="shared" si="77"/>
        <v>0</v>
      </c>
      <c r="Q73" s="102"/>
      <c r="R73" s="102"/>
      <c r="S73" s="101">
        <f t="shared" si="78"/>
        <v>0</v>
      </c>
      <c r="T73" s="101"/>
      <c r="U73" s="101"/>
      <c r="V73" s="101">
        <f t="shared" si="79"/>
        <v>0</v>
      </c>
      <c r="W73" s="102"/>
      <c r="X73" s="102"/>
      <c r="Y73" s="101">
        <f t="shared" si="80"/>
        <v>0</v>
      </c>
      <c r="Z73" s="101">
        <f t="shared" si="81"/>
        <v>0</v>
      </c>
      <c r="AA73" s="103">
        <f t="shared" si="95"/>
        <v>0</v>
      </c>
      <c r="AB73" s="101">
        <f t="shared" si="82"/>
        <v>0</v>
      </c>
      <c r="AC73" s="102"/>
      <c r="AD73" s="103">
        <f t="shared" si="83"/>
        <v>0</v>
      </c>
      <c r="AE73" s="102"/>
      <c r="AF73" s="102"/>
      <c r="AG73" s="102"/>
      <c r="AH73" s="102"/>
      <c r="AI73" s="136">
        <f t="shared" si="84"/>
        <v>0</v>
      </c>
      <c r="AJ73" s="102"/>
      <c r="AK73" s="104">
        <f t="shared" si="85"/>
        <v>0</v>
      </c>
      <c r="AL73" s="105">
        <f t="shared" si="86"/>
        <v>0</v>
      </c>
      <c r="AM73" s="106"/>
      <c r="AN73" s="107">
        <f t="shared" si="87"/>
        <v>0</v>
      </c>
      <c r="AO73" s="108">
        <f t="shared" si="88"/>
        <v>0</v>
      </c>
      <c r="AP73" s="108">
        <f t="shared" si="89"/>
        <v>0</v>
      </c>
      <c r="AQ73" s="108">
        <f t="shared" si="90"/>
        <v>0</v>
      </c>
      <c r="AR73" s="108">
        <f t="shared" si="91"/>
        <v>0</v>
      </c>
      <c r="AS73" s="108">
        <f t="array" ref="AS73">_xlfn.IFS(S73=0,AL73,S73&lt;0,AL73/-S73,S73&gt;0,AL73/S73)</f>
        <v>0</v>
      </c>
      <c r="AT73" s="103">
        <f t="shared" si="92"/>
        <v>0</v>
      </c>
      <c r="AU73" s="103">
        <f t="shared" si="93"/>
        <v>0</v>
      </c>
      <c r="AV73" s="109"/>
      <c r="AW73" s="104">
        <f t="shared" si="94"/>
        <v>0</v>
      </c>
    </row>
    <row r="74" spans="1:49" hidden="1" outlineLevel="1">
      <c r="A74" s="98"/>
      <c r="B74" s="99"/>
      <c r="C74" s="99"/>
      <c r="D74" s="133"/>
      <c r="E74" s="102">
        <f t="shared" si="74"/>
        <v>0</v>
      </c>
      <c r="F74" s="101"/>
      <c r="G74" s="101"/>
      <c r="H74" s="101"/>
      <c r="I74" s="101"/>
      <c r="J74" s="101">
        <f t="shared" si="75"/>
        <v>0</v>
      </c>
      <c r="K74" s="98"/>
      <c r="L74" s="98"/>
      <c r="M74" s="98"/>
      <c r="N74" s="98"/>
      <c r="O74" s="101">
        <f t="shared" si="76"/>
        <v>0</v>
      </c>
      <c r="P74" s="101">
        <f t="shared" si="77"/>
        <v>0</v>
      </c>
      <c r="Q74" s="102"/>
      <c r="R74" s="102"/>
      <c r="S74" s="101">
        <f t="shared" si="78"/>
        <v>0</v>
      </c>
      <c r="T74" s="101"/>
      <c r="U74" s="101"/>
      <c r="V74" s="101">
        <f t="shared" si="79"/>
        <v>0</v>
      </c>
      <c r="W74" s="102"/>
      <c r="X74" s="102"/>
      <c r="Y74" s="101">
        <f t="shared" si="80"/>
        <v>0</v>
      </c>
      <c r="Z74" s="101">
        <f t="shared" si="81"/>
        <v>0</v>
      </c>
      <c r="AA74" s="103">
        <f t="shared" si="95"/>
        <v>0</v>
      </c>
      <c r="AB74" s="101">
        <f t="shared" si="82"/>
        <v>0</v>
      </c>
      <c r="AC74" s="102"/>
      <c r="AD74" s="103">
        <f t="shared" si="83"/>
        <v>0</v>
      </c>
      <c r="AE74" s="102"/>
      <c r="AF74" s="102"/>
      <c r="AG74" s="102"/>
      <c r="AH74" s="102"/>
      <c r="AI74" s="136">
        <f t="shared" si="84"/>
        <v>0</v>
      </c>
      <c r="AJ74" s="102"/>
      <c r="AK74" s="104">
        <f t="shared" si="85"/>
        <v>0</v>
      </c>
      <c r="AL74" s="105">
        <f t="shared" si="86"/>
        <v>0</v>
      </c>
      <c r="AM74" s="106"/>
      <c r="AN74" s="107">
        <f t="shared" si="87"/>
        <v>0</v>
      </c>
      <c r="AO74" s="108">
        <f t="shared" si="88"/>
        <v>0</v>
      </c>
      <c r="AP74" s="108">
        <f t="shared" si="89"/>
        <v>0</v>
      </c>
      <c r="AQ74" s="108">
        <f t="shared" si="90"/>
        <v>0</v>
      </c>
      <c r="AR74" s="108">
        <f t="shared" si="91"/>
        <v>0</v>
      </c>
      <c r="AS74" s="108">
        <f t="array" ref="AS74">_xlfn.IFS(S74=0,AL74,S74&lt;0,AL74/-S74,S74&gt;0,AL74/S74)</f>
        <v>0</v>
      </c>
      <c r="AT74" s="103">
        <f t="shared" si="92"/>
        <v>0</v>
      </c>
      <c r="AU74" s="103">
        <f t="shared" si="93"/>
        <v>0</v>
      </c>
      <c r="AV74" s="109"/>
      <c r="AW74" s="104">
        <f t="shared" si="94"/>
        <v>0</v>
      </c>
    </row>
    <row r="75" spans="1:49" hidden="1" outlineLevel="1">
      <c r="A75" s="98"/>
      <c r="B75" s="99"/>
      <c r="C75" s="99"/>
      <c r="D75" s="100"/>
      <c r="E75" s="101">
        <f t="shared" si="74"/>
        <v>0</v>
      </c>
      <c r="F75" s="101"/>
      <c r="G75" s="101"/>
      <c r="H75" s="101"/>
      <c r="I75" s="101"/>
      <c r="J75" s="101">
        <f t="shared" si="75"/>
        <v>0</v>
      </c>
      <c r="K75" s="98"/>
      <c r="L75" s="98"/>
      <c r="M75" s="98"/>
      <c r="N75" s="98"/>
      <c r="O75" s="101">
        <f t="shared" si="76"/>
        <v>0</v>
      </c>
      <c r="P75" s="101">
        <f t="shared" si="77"/>
        <v>0</v>
      </c>
      <c r="Q75" s="102"/>
      <c r="R75" s="102"/>
      <c r="S75" s="101">
        <f t="shared" si="78"/>
        <v>0</v>
      </c>
      <c r="T75" s="101"/>
      <c r="U75" s="101"/>
      <c r="V75" s="101">
        <f t="shared" si="79"/>
        <v>0</v>
      </c>
      <c r="W75" s="102"/>
      <c r="X75" s="102"/>
      <c r="Y75" s="101">
        <f t="shared" si="80"/>
        <v>0</v>
      </c>
      <c r="Z75" s="101">
        <f t="shared" si="81"/>
        <v>0</v>
      </c>
      <c r="AA75" s="103">
        <f t="shared" si="95"/>
        <v>0</v>
      </c>
      <c r="AB75" s="101">
        <f t="shared" si="82"/>
        <v>0</v>
      </c>
      <c r="AC75" s="102"/>
      <c r="AD75" s="103">
        <f t="shared" si="83"/>
        <v>0</v>
      </c>
      <c r="AE75" s="102"/>
      <c r="AF75" s="102"/>
      <c r="AG75" s="102"/>
      <c r="AH75" s="102"/>
      <c r="AI75" s="136">
        <f t="shared" si="84"/>
        <v>0</v>
      </c>
      <c r="AJ75" s="102"/>
      <c r="AK75" s="104">
        <f t="shared" si="85"/>
        <v>0</v>
      </c>
      <c r="AL75" s="105">
        <f t="shared" si="86"/>
        <v>0</v>
      </c>
      <c r="AM75" s="106"/>
      <c r="AN75" s="107">
        <f t="shared" si="87"/>
        <v>0</v>
      </c>
      <c r="AO75" s="108">
        <f t="shared" si="88"/>
        <v>0</v>
      </c>
      <c r="AP75" s="108">
        <f t="shared" si="89"/>
        <v>0</v>
      </c>
      <c r="AQ75" s="108">
        <f t="shared" si="90"/>
        <v>0</v>
      </c>
      <c r="AR75" s="108">
        <f t="shared" si="91"/>
        <v>0</v>
      </c>
      <c r="AS75" s="108">
        <f t="array" ref="AS75">_xlfn.IFS(S75=0,AL75,S75&lt;0,AL75/-S75,S75&gt;0,AL75/S75)</f>
        <v>0</v>
      </c>
      <c r="AT75" s="103">
        <f t="shared" si="92"/>
        <v>0</v>
      </c>
      <c r="AU75" s="103">
        <f t="shared" si="93"/>
        <v>0</v>
      </c>
      <c r="AV75" s="109"/>
      <c r="AW75" s="104">
        <f t="shared" si="94"/>
        <v>0</v>
      </c>
    </row>
    <row r="76" spans="1:49" hidden="1" outlineLevel="1">
      <c r="A76" s="98"/>
      <c r="B76" s="99"/>
      <c r="C76" s="99"/>
      <c r="D76" s="100"/>
      <c r="E76" s="101">
        <f t="shared" si="74"/>
        <v>0</v>
      </c>
      <c r="F76" s="101"/>
      <c r="G76" s="101"/>
      <c r="H76" s="101"/>
      <c r="I76" s="101"/>
      <c r="J76" s="101">
        <f t="shared" si="75"/>
        <v>0</v>
      </c>
      <c r="K76" s="98"/>
      <c r="L76" s="98"/>
      <c r="M76" s="98"/>
      <c r="N76" s="98"/>
      <c r="O76" s="101">
        <f t="shared" si="76"/>
        <v>0</v>
      </c>
      <c r="P76" s="101">
        <f t="shared" si="77"/>
        <v>0</v>
      </c>
      <c r="Q76" s="102"/>
      <c r="R76" s="102"/>
      <c r="S76" s="101">
        <f t="shared" si="78"/>
        <v>0</v>
      </c>
      <c r="T76" s="101"/>
      <c r="U76" s="101"/>
      <c r="V76" s="101">
        <f t="shared" si="79"/>
        <v>0</v>
      </c>
      <c r="W76" s="102"/>
      <c r="X76" s="102"/>
      <c r="Y76" s="101">
        <f t="shared" si="80"/>
        <v>0</v>
      </c>
      <c r="Z76" s="101">
        <f t="shared" si="81"/>
        <v>0</v>
      </c>
      <c r="AA76" s="103">
        <f t="shared" si="95"/>
        <v>0</v>
      </c>
      <c r="AB76" s="101">
        <f t="shared" si="82"/>
        <v>0</v>
      </c>
      <c r="AC76" s="102"/>
      <c r="AD76" s="103">
        <f t="shared" si="83"/>
        <v>0</v>
      </c>
      <c r="AE76" s="102"/>
      <c r="AF76" s="102"/>
      <c r="AG76" s="102"/>
      <c r="AH76" s="102"/>
      <c r="AI76" s="136">
        <f t="shared" si="84"/>
        <v>0</v>
      </c>
      <c r="AJ76" s="102"/>
      <c r="AK76" s="104">
        <f t="shared" si="85"/>
        <v>0</v>
      </c>
      <c r="AL76" s="105">
        <f t="shared" si="86"/>
        <v>0</v>
      </c>
      <c r="AM76" s="106"/>
      <c r="AN76" s="107">
        <f t="shared" si="87"/>
        <v>0</v>
      </c>
      <c r="AO76" s="108">
        <f t="shared" si="88"/>
        <v>0</v>
      </c>
      <c r="AP76" s="108">
        <f t="shared" si="89"/>
        <v>0</v>
      </c>
      <c r="AQ76" s="108">
        <f t="shared" si="90"/>
        <v>0</v>
      </c>
      <c r="AR76" s="108">
        <f t="shared" si="91"/>
        <v>0</v>
      </c>
      <c r="AS76" s="108">
        <f t="array" ref="AS76">_xlfn.IFS(S76=0,AL76,S76&lt;0,AL76/-S76,S76&gt;0,AL76/S76)</f>
        <v>0</v>
      </c>
      <c r="AT76" s="103">
        <f t="shared" si="92"/>
        <v>0</v>
      </c>
      <c r="AU76" s="103">
        <f t="shared" si="93"/>
        <v>0</v>
      </c>
      <c r="AV76" s="109"/>
      <c r="AW76" s="104">
        <f t="shared" si="94"/>
        <v>0</v>
      </c>
    </row>
    <row r="77" spans="1:49" hidden="1" outlineLevel="1">
      <c r="A77" s="98"/>
      <c r="B77" s="99"/>
      <c r="C77" s="99"/>
      <c r="D77" s="100"/>
      <c r="E77" s="101">
        <f t="shared" si="74"/>
        <v>0</v>
      </c>
      <c r="F77" s="101"/>
      <c r="G77" s="101"/>
      <c r="H77" s="101"/>
      <c r="I77" s="101"/>
      <c r="J77" s="101">
        <f t="shared" si="75"/>
        <v>0</v>
      </c>
      <c r="K77" s="98"/>
      <c r="L77" s="98"/>
      <c r="M77" s="98"/>
      <c r="N77" s="98"/>
      <c r="O77" s="101">
        <f t="shared" si="76"/>
        <v>0</v>
      </c>
      <c r="P77" s="101">
        <f t="shared" si="77"/>
        <v>0</v>
      </c>
      <c r="Q77" s="102"/>
      <c r="R77" s="102"/>
      <c r="S77" s="101">
        <f t="shared" si="78"/>
        <v>0</v>
      </c>
      <c r="T77" s="101"/>
      <c r="U77" s="101"/>
      <c r="V77" s="101">
        <f t="shared" si="79"/>
        <v>0</v>
      </c>
      <c r="W77" s="102"/>
      <c r="X77" s="102"/>
      <c r="Y77" s="101">
        <f t="shared" si="80"/>
        <v>0</v>
      </c>
      <c r="Z77" s="101">
        <f t="shared" si="81"/>
        <v>0</v>
      </c>
      <c r="AA77" s="103">
        <f t="shared" si="95"/>
        <v>0</v>
      </c>
      <c r="AB77" s="101">
        <f t="shared" si="82"/>
        <v>0</v>
      </c>
      <c r="AC77" s="102"/>
      <c r="AD77" s="103">
        <f t="shared" si="83"/>
        <v>0</v>
      </c>
      <c r="AE77" s="102"/>
      <c r="AF77" s="102"/>
      <c r="AG77" s="102"/>
      <c r="AH77" s="102"/>
      <c r="AI77" s="136">
        <f t="shared" si="84"/>
        <v>0</v>
      </c>
      <c r="AJ77" s="102"/>
      <c r="AK77" s="104">
        <f t="shared" si="85"/>
        <v>0</v>
      </c>
      <c r="AL77" s="105">
        <f t="shared" si="86"/>
        <v>0</v>
      </c>
      <c r="AM77" s="106"/>
      <c r="AN77" s="107">
        <f t="shared" si="87"/>
        <v>0</v>
      </c>
      <c r="AO77" s="108">
        <f t="shared" si="88"/>
        <v>0</v>
      </c>
      <c r="AP77" s="108">
        <f t="shared" si="89"/>
        <v>0</v>
      </c>
      <c r="AQ77" s="108">
        <f t="shared" si="90"/>
        <v>0</v>
      </c>
      <c r="AR77" s="108">
        <f t="shared" si="91"/>
        <v>0</v>
      </c>
      <c r="AS77" s="108">
        <f t="array" ref="AS77">_xlfn.IFS(S77=0,AL77,S77&lt;0,AL77/-S77,S77&gt;0,AL77/S77)</f>
        <v>0</v>
      </c>
      <c r="AT77" s="103">
        <f t="shared" si="92"/>
        <v>0</v>
      </c>
      <c r="AU77" s="103">
        <f t="shared" si="93"/>
        <v>0</v>
      </c>
      <c r="AV77" s="109"/>
      <c r="AW77" s="104">
        <f t="shared" si="94"/>
        <v>0</v>
      </c>
    </row>
    <row r="78" spans="1:49" hidden="1" outlineLevel="1">
      <c r="A78" s="98"/>
      <c r="B78" s="99"/>
      <c r="C78" s="99"/>
      <c r="D78" s="100"/>
      <c r="E78" s="101">
        <f t="shared" si="74"/>
        <v>0</v>
      </c>
      <c r="F78" s="101"/>
      <c r="G78" s="101"/>
      <c r="H78" s="101"/>
      <c r="I78" s="101"/>
      <c r="J78" s="101">
        <f t="shared" si="75"/>
        <v>0</v>
      </c>
      <c r="K78" s="98"/>
      <c r="L78" s="98"/>
      <c r="M78" s="98"/>
      <c r="N78" s="98"/>
      <c r="O78" s="101">
        <f t="shared" si="76"/>
        <v>0</v>
      </c>
      <c r="P78" s="101">
        <f t="shared" si="77"/>
        <v>0</v>
      </c>
      <c r="Q78" s="102"/>
      <c r="R78" s="102"/>
      <c r="S78" s="101">
        <f t="shared" si="78"/>
        <v>0</v>
      </c>
      <c r="T78" s="101"/>
      <c r="U78" s="101"/>
      <c r="V78" s="101">
        <f t="shared" si="79"/>
        <v>0</v>
      </c>
      <c r="W78" s="102"/>
      <c r="X78" s="102"/>
      <c r="Y78" s="101">
        <f t="shared" si="80"/>
        <v>0</v>
      </c>
      <c r="Z78" s="101">
        <f t="shared" si="81"/>
        <v>0</v>
      </c>
      <c r="AA78" s="103">
        <f t="shared" si="95"/>
        <v>0</v>
      </c>
      <c r="AB78" s="101">
        <f t="shared" si="82"/>
        <v>0</v>
      </c>
      <c r="AC78" s="102"/>
      <c r="AD78" s="103">
        <f t="shared" si="83"/>
        <v>0</v>
      </c>
      <c r="AE78" s="102"/>
      <c r="AF78" s="102"/>
      <c r="AG78" s="102"/>
      <c r="AH78" s="102"/>
      <c r="AI78" s="136">
        <f t="shared" si="84"/>
        <v>0</v>
      </c>
      <c r="AJ78" s="102"/>
      <c r="AK78" s="104">
        <f t="shared" si="85"/>
        <v>0</v>
      </c>
      <c r="AL78" s="105">
        <f t="shared" si="86"/>
        <v>0</v>
      </c>
      <c r="AM78" s="106"/>
      <c r="AN78" s="107">
        <f t="shared" si="87"/>
        <v>0</v>
      </c>
      <c r="AO78" s="108">
        <f t="shared" si="88"/>
        <v>0</v>
      </c>
      <c r="AP78" s="108">
        <f t="shared" si="89"/>
        <v>0</v>
      </c>
      <c r="AQ78" s="108">
        <f t="shared" si="90"/>
        <v>0</v>
      </c>
      <c r="AR78" s="108">
        <f t="shared" si="91"/>
        <v>0</v>
      </c>
      <c r="AS78" s="108">
        <f t="array" ref="AS78">_xlfn.IFS(S78=0,AL78,S78&lt;0,AL78/-S78,S78&gt;0,AL78/S78)</f>
        <v>0</v>
      </c>
      <c r="AT78" s="103">
        <f t="shared" si="92"/>
        <v>0</v>
      </c>
      <c r="AU78" s="103">
        <f t="shared" si="93"/>
        <v>0</v>
      </c>
      <c r="AV78" s="109"/>
      <c r="AW78" s="104">
        <f t="shared" si="94"/>
        <v>0</v>
      </c>
    </row>
    <row r="79" spans="1:49" hidden="1" outlineLevel="1">
      <c r="A79" s="98"/>
      <c r="B79" s="99"/>
      <c r="C79" s="99"/>
      <c r="D79" s="100"/>
      <c r="E79" s="101">
        <f t="shared" ref="E79:E98" si="96">SUM(F79:H79)</f>
        <v>0</v>
      </c>
      <c r="F79" s="101"/>
      <c r="G79" s="101"/>
      <c r="H79" s="101"/>
      <c r="I79" s="101"/>
      <c r="J79" s="101">
        <f t="shared" si="75"/>
        <v>0</v>
      </c>
      <c r="K79" s="98"/>
      <c r="L79" s="98"/>
      <c r="M79" s="98"/>
      <c r="N79" s="98"/>
      <c r="O79" s="101">
        <f t="shared" si="76"/>
        <v>0</v>
      </c>
      <c r="P79" s="101">
        <f t="shared" si="77"/>
        <v>0</v>
      </c>
      <c r="Q79" s="102"/>
      <c r="R79" s="102"/>
      <c r="S79" s="101">
        <f t="shared" si="78"/>
        <v>0</v>
      </c>
      <c r="T79" s="101"/>
      <c r="U79" s="101"/>
      <c r="V79" s="101">
        <f t="shared" si="79"/>
        <v>0</v>
      </c>
      <c r="W79" s="102"/>
      <c r="X79" s="102"/>
      <c r="Y79" s="101">
        <f t="shared" si="80"/>
        <v>0</v>
      </c>
      <c r="Z79" s="101">
        <f t="shared" si="81"/>
        <v>0</v>
      </c>
      <c r="AA79" s="103">
        <f t="shared" si="95"/>
        <v>0</v>
      </c>
      <c r="AB79" s="101">
        <f t="shared" si="82"/>
        <v>0</v>
      </c>
      <c r="AC79" s="102"/>
      <c r="AD79" s="103">
        <f t="shared" si="83"/>
        <v>0</v>
      </c>
      <c r="AE79" s="102"/>
      <c r="AF79" s="102"/>
      <c r="AG79" s="102"/>
      <c r="AH79" s="102"/>
      <c r="AI79" s="136">
        <f t="shared" si="84"/>
        <v>0</v>
      </c>
      <c r="AJ79" s="102"/>
      <c r="AK79" s="104">
        <f t="shared" si="85"/>
        <v>0</v>
      </c>
      <c r="AL79" s="105">
        <f t="shared" si="86"/>
        <v>0</v>
      </c>
      <c r="AM79" s="106"/>
      <c r="AN79" s="107">
        <f t="shared" si="87"/>
        <v>0</v>
      </c>
      <c r="AO79" s="108">
        <f t="shared" si="88"/>
        <v>0</v>
      </c>
      <c r="AP79" s="108">
        <f t="shared" si="89"/>
        <v>0</v>
      </c>
      <c r="AQ79" s="108">
        <f t="shared" si="90"/>
        <v>0</v>
      </c>
      <c r="AR79" s="108">
        <f t="shared" si="91"/>
        <v>0</v>
      </c>
      <c r="AS79" s="108">
        <f t="array" ref="AS79">_xlfn.IFS(S79=0,AL79,S79&lt;0,AL79/-S79,S79&gt;0,AL79/S79)</f>
        <v>0</v>
      </c>
      <c r="AT79" s="103">
        <f t="shared" si="92"/>
        <v>0</v>
      </c>
      <c r="AU79" s="103">
        <f t="shared" si="93"/>
        <v>0</v>
      </c>
      <c r="AV79" s="109"/>
      <c r="AW79" s="104">
        <f t="shared" si="94"/>
        <v>0</v>
      </c>
    </row>
    <row r="80" spans="1:49" hidden="1" outlineLevel="1">
      <c r="A80" s="98"/>
      <c r="B80" s="99"/>
      <c r="C80" s="99"/>
      <c r="D80" s="100"/>
      <c r="E80" s="101">
        <f t="shared" si="96"/>
        <v>0</v>
      </c>
      <c r="F80" s="101"/>
      <c r="G80" s="101"/>
      <c r="H80" s="101"/>
      <c r="I80" s="101"/>
      <c r="J80" s="101">
        <f t="shared" si="75"/>
        <v>0</v>
      </c>
      <c r="K80" s="98"/>
      <c r="L80" s="98"/>
      <c r="M80" s="98"/>
      <c r="N80" s="98"/>
      <c r="O80" s="101">
        <f t="shared" si="76"/>
        <v>0</v>
      </c>
      <c r="P80" s="101">
        <f t="shared" si="77"/>
        <v>0</v>
      </c>
      <c r="Q80" s="102"/>
      <c r="R80" s="102"/>
      <c r="S80" s="101">
        <f t="shared" si="78"/>
        <v>0</v>
      </c>
      <c r="T80" s="101"/>
      <c r="U80" s="101"/>
      <c r="V80" s="101">
        <f t="shared" si="79"/>
        <v>0</v>
      </c>
      <c r="W80" s="102"/>
      <c r="X80" s="102"/>
      <c r="Y80" s="101">
        <f t="shared" si="80"/>
        <v>0</v>
      </c>
      <c r="Z80" s="101">
        <f t="shared" si="81"/>
        <v>0</v>
      </c>
      <c r="AA80" s="103">
        <f t="shared" si="95"/>
        <v>0</v>
      </c>
      <c r="AB80" s="101">
        <f t="shared" si="82"/>
        <v>0</v>
      </c>
      <c r="AC80" s="102"/>
      <c r="AD80" s="103">
        <f t="shared" si="83"/>
        <v>0</v>
      </c>
      <c r="AE80" s="102"/>
      <c r="AF80" s="102"/>
      <c r="AG80" s="102"/>
      <c r="AH80" s="102"/>
      <c r="AI80" s="136">
        <f t="shared" si="84"/>
        <v>0</v>
      </c>
      <c r="AJ80" s="102"/>
      <c r="AK80" s="104">
        <f t="shared" si="85"/>
        <v>0</v>
      </c>
      <c r="AL80" s="105">
        <f t="shared" si="86"/>
        <v>0</v>
      </c>
      <c r="AM80" s="106"/>
      <c r="AN80" s="107">
        <f t="shared" si="87"/>
        <v>0</v>
      </c>
      <c r="AO80" s="108">
        <f t="shared" si="88"/>
        <v>0</v>
      </c>
      <c r="AP80" s="108">
        <f t="shared" si="89"/>
        <v>0</v>
      </c>
      <c r="AQ80" s="108">
        <f t="shared" si="90"/>
        <v>0</v>
      </c>
      <c r="AR80" s="108">
        <f t="shared" si="91"/>
        <v>0</v>
      </c>
      <c r="AS80" s="108">
        <f t="array" ref="AS80">_xlfn.IFS(S80=0,AL80,S80&lt;0,AL80/-S80,S80&gt;0,AL80/S80)</f>
        <v>0</v>
      </c>
      <c r="AT80" s="103">
        <f t="shared" si="92"/>
        <v>0</v>
      </c>
      <c r="AU80" s="103">
        <f t="shared" si="93"/>
        <v>0</v>
      </c>
      <c r="AV80" s="109"/>
      <c r="AW80" s="104">
        <f t="shared" si="94"/>
        <v>0</v>
      </c>
    </row>
    <row r="81" spans="1:49" hidden="1" outlineLevel="1">
      <c r="A81" s="98"/>
      <c r="B81" s="99"/>
      <c r="C81" s="99"/>
      <c r="D81" s="100"/>
      <c r="E81" s="101">
        <f t="shared" si="96"/>
        <v>0</v>
      </c>
      <c r="F81" s="101"/>
      <c r="G81" s="101"/>
      <c r="H81" s="101"/>
      <c r="I81" s="101"/>
      <c r="J81" s="101">
        <f t="shared" si="75"/>
        <v>0</v>
      </c>
      <c r="K81" s="98"/>
      <c r="L81" s="98"/>
      <c r="M81" s="98"/>
      <c r="N81" s="98"/>
      <c r="O81" s="101">
        <f t="shared" si="76"/>
        <v>0</v>
      </c>
      <c r="P81" s="101">
        <f t="shared" si="77"/>
        <v>0</v>
      </c>
      <c r="Q81" s="102"/>
      <c r="R81" s="102"/>
      <c r="S81" s="101">
        <f t="shared" si="78"/>
        <v>0</v>
      </c>
      <c r="T81" s="101"/>
      <c r="U81" s="101"/>
      <c r="V81" s="101">
        <f t="shared" si="79"/>
        <v>0</v>
      </c>
      <c r="W81" s="102"/>
      <c r="X81" s="102"/>
      <c r="Y81" s="101">
        <f t="shared" si="80"/>
        <v>0</v>
      </c>
      <c r="Z81" s="101">
        <f t="shared" si="81"/>
        <v>0</v>
      </c>
      <c r="AA81" s="103">
        <f t="shared" si="95"/>
        <v>0</v>
      </c>
      <c r="AB81" s="101">
        <f t="shared" si="82"/>
        <v>0</v>
      </c>
      <c r="AC81" s="102"/>
      <c r="AD81" s="103">
        <f t="shared" si="83"/>
        <v>0</v>
      </c>
      <c r="AE81" s="102"/>
      <c r="AF81" s="102"/>
      <c r="AG81" s="102"/>
      <c r="AH81" s="102"/>
      <c r="AI81" s="136">
        <f t="shared" si="84"/>
        <v>0</v>
      </c>
      <c r="AJ81" s="102"/>
      <c r="AK81" s="104">
        <f t="shared" si="85"/>
        <v>0</v>
      </c>
      <c r="AL81" s="105">
        <f t="shared" si="86"/>
        <v>0</v>
      </c>
      <c r="AM81" s="106"/>
      <c r="AN81" s="107">
        <f t="shared" si="87"/>
        <v>0</v>
      </c>
      <c r="AO81" s="108">
        <f t="shared" si="88"/>
        <v>0</v>
      </c>
      <c r="AP81" s="108">
        <f t="shared" si="89"/>
        <v>0</v>
      </c>
      <c r="AQ81" s="108">
        <f t="shared" si="90"/>
        <v>0</v>
      </c>
      <c r="AR81" s="108">
        <f t="shared" si="91"/>
        <v>0</v>
      </c>
      <c r="AS81" s="108">
        <f t="array" ref="AS81">_xlfn.IFS(S81=0,AL81,S81&lt;0,AL81/-S81,S81&gt;0,AL81/S81)</f>
        <v>0</v>
      </c>
      <c r="AT81" s="103">
        <f t="shared" si="92"/>
        <v>0</v>
      </c>
      <c r="AU81" s="103">
        <f t="shared" si="93"/>
        <v>0</v>
      </c>
      <c r="AV81" s="109"/>
      <c r="AW81" s="104">
        <f t="shared" si="94"/>
        <v>0</v>
      </c>
    </row>
    <row r="82" spans="1:49" hidden="1" outlineLevel="1">
      <c r="A82" s="98"/>
      <c r="B82" s="99"/>
      <c r="C82" s="99"/>
      <c r="D82" s="100"/>
      <c r="E82" s="101">
        <f t="shared" si="96"/>
        <v>0</v>
      </c>
      <c r="F82" s="101"/>
      <c r="G82" s="101"/>
      <c r="H82" s="101"/>
      <c r="I82" s="101"/>
      <c r="J82" s="101">
        <f t="shared" si="75"/>
        <v>0</v>
      </c>
      <c r="K82" s="98"/>
      <c r="L82" s="98"/>
      <c r="M82" s="98"/>
      <c r="N82" s="98"/>
      <c r="O82" s="101">
        <f t="shared" si="76"/>
        <v>0</v>
      </c>
      <c r="P82" s="101">
        <f t="shared" si="77"/>
        <v>0</v>
      </c>
      <c r="Q82" s="102"/>
      <c r="R82" s="102"/>
      <c r="S82" s="101">
        <f t="shared" si="78"/>
        <v>0</v>
      </c>
      <c r="T82" s="101"/>
      <c r="U82" s="101"/>
      <c r="V82" s="101">
        <f t="shared" si="79"/>
        <v>0</v>
      </c>
      <c r="W82" s="102"/>
      <c r="X82" s="102"/>
      <c r="Y82" s="101">
        <f t="shared" si="80"/>
        <v>0</v>
      </c>
      <c r="Z82" s="101">
        <f t="shared" si="81"/>
        <v>0</v>
      </c>
      <c r="AA82" s="103">
        <f t="shared" si="95"/>
        <v>0</v>
      </c>
      <c r="AB82" s="101">
        <f t="shared" si="82"/>
        <v>0</v>
      </c>
      <c r="AC82" s="102"/>
      <c r="AD82" s="103">
        <f t="shared" si="83"/>
        <v>0</v>
      </c>
      <c r="AE82" s="102"/>
      <c r="AF82" s="102"/>
      <c r="AG82" s="102"/>
      <c r="AH82" s="102"/>
      <c r="AI82" s="136">
        <f t="shared" si="84"/>
        <v>0</v>
      </c>
      <c r="AJ82" s="102"/>
      <c r="AK82" s="104">
        <f t="shared" si="85"/>
        <v>0</v>
      </c>
      <c r="AL82" s="105">
        <f t="shared" si="86"/>
        <v>0</v>
      </c>
      <c r="AM82" s="106"/>
      <c r="AN82" s="107">
        <f t="shared" si="87"/>
        <v>0</v>
      </c>
      <c r="AO82" s="108">
        <f t="shared" si="88"/>
        <v>0</v>
      </c>
      <c r="AP82" s="108">
        <f t="shared" si="89"/>
        <v>0</v>
      </c>
      <c r="AQ82" s="108">
        <f t="shared" si="90"/>
        <v>0</v>
      </c>
      <c r="AR82" s="108">
        <f t="shared" si="91"/>
        <v>0</v>
      </c>
      <c r="AS82" s="108">
        <f t="array" ref="AS82">_xlfn.IFS(S82=0,AL82,S82&lt;0,AL82/-S82,S82&gt;0,AL82/S82)</f>
        <v>0</v>
      </c>
      <c r="AT82" s="103">
        <f t="shared" si="92"/>
        <v>0</v>
      </c>
      <c r="AU82" s="103">
        <f t="shared" si="93"/>
        <v>0</v>
      </c>
      <c r="AV82" s="109"/>
      <c r="AW82" s="104">
        <f t="shared" si="94"/>
        <v>0</v>
      </c>
    </row>
    <row r="83" spans="1:49" hidden="1" outlineLevel="1">
      <c r="A83" s="98"/>
      <c r="B83" s="99"/>
      <c r="C83" s="99"/>
      <c r="D83" s="100"/>
      <c r="E83" s="101">
        <f t="shared" si="96"/>
        <v>0</v>
      </c>
      <c r="F83" s="101"/>
      <c r="G83" s="101"/>
      <c r="H83" s="101"/>
      <c r="I83" s="101"/>
      <c r="J83" s="101">
        <f t="shared" si="75"/>
        <v>0</v>
      </c>
      <c r="K83" s="98"/>
      <c r="L83" s="98"/>
      <c r="M83" s="98"/>
      <c r="N83" s="98"/>
      <c r="O83" s="101">
        <f t="shared" si="76"/>
        <v>0</v>
      </c>
      <c r="P83" s="101">
        <f t="shared" si="77"/>
        <v>0</v>
      </c>
      <c r="Q83" s="102"/>
      <c r="R83" s="102"/>
      <c r="S83" s="101">
        <f t="shared" si="78"/>
        <v>0</v>
      </c>
      <c r="T83" s="101"/>
      <c r="U83" s="101"/>
      <c r="V83" s="101">
        <f t="shared" si="79"/>
        <v>0</v>
      </c>
      <c r="W83" s="102"/>
      <c r="X83" s="102"/>
      <c r="Y83" s="101">
        <f t="shared" si="80"/>
        <v>0</v>
      </c>
      <c r="Z83" s="101">
        <f t="shared" si="81"/>
        <v>0</v>
      </c>
      <c r="AA83" s="103">
        <f t="shared" si="95"/>
        <v>0</v>
      </c>
      <c r="AB83" s="101">
        <f t="shared" si="82"/>
        <v>0</v>
      </c>
      <c r="AC83" s="102"/>
      <c r="AD83" s="103">
        <f t="shared" si="83"/>
        <v>0</v>
      </c>
      <c r="AE83" s="102"/>
      <c r="AF83" s="102"/>
      <c r="AG83" s="102"/>
      <c r="AH83" s="102"/>
      <c r="AI83" s="136">
        <f t="shared" si="84"/>
        <v>0</v>
      </c>
      <c r="AJ83" s="102"/>
      <c r="AK83" s="104">
        <f t="shared" si="85"/>
        <v>0</v>
      </c>
      <c r="AL83" s="105">
        <f t="shared" si="86"/>
        <v>0</v>
      </c>
      <c r="AM83" s="106"/>
      <c r="AN83" s="107">
        <f t="shared" si="87"/>
        <v>0</v>
      </c>
      <c r="AO83" s="108">
        <f t="shared" si="88"/>
        <v>0</v>
      </c>
      <c r="AP83" s="108">
        <f t="shared" si="89"/>
        <v>0</v>
      </c>
      <c r="AQ83" s="108">
        <f t="shared" si="90"/>
        <v>0</v>
      </c>
      <c r="AR83" s="108">
        <f t="shared" si="91"/>
        <v>0</v>
      </c>
      <c r="AS83" s="108">
        <f t="array" ref="AS83">_xlfn.IFS(S83=0,AL83,S83&lt;0,AL83/-S83,S83&gt;0,AL83/S83)</f>
        <v>0</v>
      </c>
      <c r="AT83" s="103">
        <f t="shared" si="92"/>
        <v>0</v>
      </c>
      <c r="AU83" s="103">
        <f t="shared" si="93"/>
        <v>0</v>
      </c>
      <c r="AV83" s="109"/>
      <c r="AW83" s="104">
        <f t="shared" si="94"/>
        <v>0</v>
      </c>
    </row>
    <row r="84" spans="1:49" hidden="1" outlineLevel="1">
      <c r="A84" s="98"/>
      <c r="B84" s="99"/>
      <c r="C84" s="99"/>
      <c r="D84" s="100"/>
      <c r="E84" s="101">
        <f t="shared" si="96"/>
        <v>0</v>
      </c>
      <c r="F84" s="101"/>
      <c r="G84" s="101"/>
      <c r="H84" s="101"/>
      <c r="I84" s="101"/>
      <c r="J84" s="101">
        <f t="shared" si="75"/>
        <v>0</v>
      </c>
      <c r="K84" s="98"/>
      <c r="L84" s="98"/>
      <c r="M84" s="98"/>
      <c r="N84" s="98"/>
      <c r="O84" s="101">
        <f t="shared" si="76"/>
        <v>0</v>
      </c>
      <c r="P84" s="101">
        <f t="shared" si="77"/>
        <v>0</v>
      </c>
      <c r="Q84" s="102"/>
      <c r="R84" s="102"/>
      <c r="S84" s="101">
        <f t="shared" si="78"/>
        <v>0</v>
      </c>
      <c r="T84" s="101"/>
      <c r="U84" s="101"/>
      <c r="V84" s="101">
        <f t="shared" si="79"/>
        <v>0</v>
      </c>
      <c r="W84" s="102"/>
      <c r="X84" s="102"/>
      <c r="Y84" s="101">
        <f t="shared" si="80"/>
        <v>0</v>
      </c>
      <c r="Z84" s="101">
        <f t="shared" si="81"/>
        <v>0</v>
      </c>
      <c r="AA84" s="103">
        <f t="shared" si="95"/>
        <v>0</v>
      </c>
      <c r="AB84" s="101">
        <f t="shared" si="82"/>
        <v>0</v>
      </c>
      <c r="AC84" s="102"/>
      <c r="AD84" s="103">
        <f t="shared" si="83"/>
        <v>0</v>
      </c>
      <c r="AE84" s="102"/>
      <c r="AF84" s="102"/>
      <c r="AG84" s="102"/>
      <c r="AH84" s="102"/>
      <c r="AI84" s="136">
        <f t="shared" si="84"/>
        <v>0</v>
      </c>
      <c r="AJ84" s="102"/>
      <c r="AK84" s="104">
        <f t="shared" si="85"/>
        <v>0</v>
      </c>
      <c r="AL84" s="105">
        <f t="shared" si="86"/>
        <v>0</v>
      </c>
      <c r="AM84" s="106"/>
      <c r="AN84" s="107">
        <f t="shared" si="87"/>
        <v>0</v>
      </c>
      <c r="AO84" s="108">
        <f t="shared" si="88"/>
        <v>0</v>
      </c>
      <c r="AP84" s="108">
        <f t="shared" si="89"/>
        <v>0</v>
      </c>
      <c r="AQ84" s="108">
        <f t="shared" si="90"/>
        <v>0</v>
      </c>
      <c r="AR84" s="108">
        <f t="shared" si="91"/>
        <v>0</v>
      </c>
      <c r="AS84" s="108">
        <f t="array" ref="AS84">_xlfn.IFS(S84=0,AL84,S84&lt;0,AL84/-S84,S84&gt;0,AL84/S84)</f>
        <v>0</v>
      </c>
      <c r="AT84" s="103">
        <f t="shared" si="92"/>
        <v>0</v>
      </c>
      <c r="AU84" s="103">
        <f t="shared" si="93"/>
        <v>0</v>
      </c>
      <c r="AV84" s="109"/>
      <c r="AW84" s="104">
        <f t="shared" si="94"/>
        <v>0</v>
      </c>
    </row>
    <row r="85" spans="1:49" hidden="1" outlineLevel="1">
      <c r="A85" s="98"/>
      <c r="B85" s="99"/>
      <c r="C85" s="99"/>
      <c r="D85" s="100"/>
      <c r="E85" s="101">
        <f t="shared" si="96"/>
        <v>0</v>
      </c>
      <c r="F85" s="101"/>
      <c r="G85" s="101"/>
      <c r="H85" s="101"/>
      <c r="I85" s="101"/>
      <c r="J85" s="101">
        <f t="shared" si="75"/>
        <v>0</v>
      </c>
      <c r="K85" s="98"/>
      <c r="L85" s="98"/>
      <c r="M85" s="98"/>
      <c r="N85" s="98"/>
      <c r="O85" s="101">
        <f t="shared" si="76"/>
        <v>0</v>
      </c>
      <c r="P85" s="101">
        <f t="shared" si="77"/>
        <v>0</v>
      </c>
      <c r="Q85" s="102"/>
      <c r="R85" s="102"/>
      <c r="S85" s="101">
        <f t="shared" si="78"/>
        <v>0</v>
      </c>
      <c r="T85" s="101"/>
      <c r="U85" s="101"/>
      <c r="V85" s="101">
        <f t="shared" si="79"/>
        <v>0</v>
      </c>
      <c r="W85" s="102"/>
      <c r="X85" s="102"/>
      <c r="Y85" s="101">
        <f t="shared" si="80"/>
        <v>0</v>
      </c>
      <c r="Z85" s="101">
        <f t="shared" si="81"/>
        <v>0</v>
      </c>
      <c r="AA85" s="103">
        <f t="shared" si="95"/>
        <v>0</v>
      </c>
      <c r="AB85" s="101">
        <f t="shared" si="82"/>
        <v>0</v>
      </c>
      <c r="AC85" s="102"/>
      <c r="AD85" s="103">
        <f t="shared" si="83"/>
        <v>0</v>
      </c>
      <c r="AE85" s="102"/>
      <c r="AF85" s="102"/>
      <c r="AG85" s="102"/>
      <c r="AH85" s="102"/>
      <c r="AI85" s="136">
        <f t="shared" si="84"/>
        <v>0</v>
      </c>
      <c r="AJ85" s="102"/>
      <c r="AK85" s="104">
        <f t="shared" si="85"/>
        <v>0</v>
      </c>
      <c r="AL85" s="105">
        <f t="shared" si="86"/>
        <v>0</v>
      </c>
      <c r="AM85" s="106"/>
      <c r="AN85" s="107">
        <f t="shared" si="87"/>
        <v>0</v>
      </c>
      <c r="AO85" s="108">
        <f t="shared" si="88"/>
        <v>0</v>
      </c>
      <c r="AP85" s="108">
        <f t="shared" si="89"/>
        <v>0</v>
      </c>
      <c r="AQ85" s="108">
        <f t="shared" si="90"/>
        <v>0</v>
      </c>
      <c r="AR85" s="108">
        <f t="shared" si="91"/>
        <v>0</v>
      </c>
      <c r="AS85" s="108">
        <f t="array" ref="AS85">_xlfn.IFS(S85=0,AL85,S85&lt;0,AL85/-S85,S85&gt;0,AL85/S85)</f>
        <v>0</v>
      </c>
      <c r="AT85" s="103">
        <f t="shared" si="92"/>
        <v>0</v>
      </c>
      <c r="AU85" s="103">
        <f t="shared" si="93"/>
        <v>0</v>
      </c>
      <c r="AV85" s="109"/>
      <c r="AW85" s="104">
        <f t="shared" si="94"/>
        <v>0</v>
      </c>
    </row>
    <row r="86" spans="1:49" hidden="1" outlineLevel="1">
      <c r="A86" s="98"/>
      <c r="B86" s="99"/>
      <c r="C86" s="99"/>
      <c r="D86" s="100"/>
      <c r="E86" s="101">
        <f t="shared" si="96"/>
        <v>0</v>
      </c>
      <c r="F86" s="101"/>
      <c r="G86" s="101"/>
      <c r="H86" s="101"/>
      <c r="I86" s="101"/>
      <c r="J86" s="101">
        <f t="shared" si="75"/>
        <v>0</v>
      </c>
      <c r="K86" s="98"/>
      <c r="L86" s="98"/>
      <c r="M86" s="98"/>
      <c r="N86" s="98"/>
      <c r="O86" s="101">
        <f t="shared" si="76"/>
        <v>0</v>
      </c>
      <c r="P86" s="101">
        <f t="shared" si="77"/>
        <v>0</v>
      </c>
      <c r="Q86" s="102"/>
      <c r="R86" s="102"/>
      <c r="S86" s="101">
        <f t="shared" si="78"/>
        <v>0</v>
      </c>
      <c r="T86" s="101"/>
      <c r="U86" s="101"/>
      <c r="V86" s="101">
        <f t="shared" si="79"/>
        <v>0</v>
      </c>
      <c r="W86" s="102"/>
      <c r="X86" s="102"/>
      <c r="Y86" s="101">
        <f t="shared" si="80"/>
        <v>0</v>
      </c>
      <c r="Z86" s="101">
        <f t="shared" si="81"/>
        <v>0</v>
      </c>
      <c r="AA86" s="103">
        <f t="shared" si="95"/>
        <v>0</v>
      </c>
      <c r="AB86" s="101">
        <f t="shared" si="82"/>
        <v>0</v>
      </c>
      <c r="AC86" s="102"/>
      <c r="AD86" s="103">
        <f t="shared" si="83"/>
        <v>0</v>
      </c>
      <c r="AE86" s="102"/>
      <c r="AF86" s="102"/>
      <c r="AG86" s="102"/>
      <c r="AH86" s="102"/>
      <c r="AI86" s="136">
        <f t="shared" si="84"/>
        <v>0</v>
      </c>
      <c r="AJ86" s="102"/>
      <c r="AK86" s="104">
        <f t="shared" si="85"/>
        <v>0</v>
      </c>
      <c r="AL86" s="105">
        <f t="shared" si="86"/>
        <v>0</v>
      </c>
      <c r="AM86" s="106"/>
      <c r="AN86" s="107">
        <f t="shared" si="87"/>
        <v>0</v>
      </c>
      <c r="AO86" s="108">
        <f t="shared" si="88"/>
        <v>0</v>
      </c>
      <c r="AP86" s="108">
        <f t="shared" si="89"/>
        <v>0</v>
      </c>
      <c r="AQ86" s="108">
        <f t="shared" si="90"/>
        <v>0</v>
      </c>
      <c r="AR86" s="108">
        <f t="shared" si="91"/>
        <v>0</v>
      </c>
      <c r="AS86" s="108">
        <f t="array" ref="AS86">_xlfn.IFS(S86=0,AL86,S86&lt;0,AL86/-S86,S86&gt;0,AL86/S86)</f>
        <v>0</v>
      </c>
      <c r="AT86" s="103">
        <f t="shared" si="92"/>
        <v>0</v>
      </c>
      <c r="AU86" s="103">
        <f t="shared" si="93"/>
        <v>0</v>
      </c>
      <c r="AV86" s="109"/>
      <c r="AW86" s="104">
        <f t="shared" si="94"/>
        <v>0</v>
      </c>
    </row>
    <row r="87" spans="1:49" hidden="1" outlineLevel="1">
      <c r="A87" s="98"/>
      <c r="B87" s="99"/>
      <c r="C87" s="99"/>
      <c r="D87" s="100"/>
      <c r="E87" s="101">
        <f t="shared" si="96"/>
        <v>0</v>
      </c>
      <c r="F87" s="101"/>
      <c r="G87" s="101"/>
      <c r="H87" s="101"/>
      <c r="I87" s="101"/>
      <c r="J87" s="101">
        <f t="shared" si="75"/>
        <v>0</v>
      </c>
      <c r="K87" s="98"/>
      <c r="L87" s="98"/>
      <c r="M87" s="98"/>
      <c r="N87" s="98"/>
      <c r="O87" s="101">
        <f t="shared" si="76"/>
        <v>0</v>
      </c>
      <c r="P87" s="101">
        <f t="shared" si="77"/>
        <v>0</v>
      </c>
      <c r="Q87" s="102"/>
      <c r="R87" s="102"/>
      <c r="S87" s="101">
        <f t="shared" si="78"/>
        <v>0</v>
      </c>
      <c r="T87" s="101"/>
      <c r="U87" s="101"/>
      <c r="V87" s="101">
        <f t="shared" si="79"/>
        <v>0</v>
      </c>
      <c r="W87" s="102"/>
      <c r="X87" s="102"/>
      <c r="Y87" s="101">
        <f t="shared" si="80"/>
        <v>0</v>
      </c>
      <c r="Z87" s="101">
        <f t="shared" si="81"/>
        <v>0</v>
      </c>
      <c r="AA87" s="103">
        <f t="shared" si="95"/>
        <v>0</v>
      </c>
      <c r="AB87" s="101">
        <f t="shared" si="82"/>
        <v>0</v>
      </c>
      <c r="AC87" s="102"/>
      <c r="AD87" s="103">
        <f t="shared" si="83"/>
        <v>0</v>
      </c>
      <c r="AE87" s="102"/>
      <c r="AF87" s="102"/>
      <c r="AG87" s="102"/>
      <c r="AH87" s="102"/>
      <c r="AI87" s="136">
        <f t="shared" si="84"/>
        <v>0</v>
      </c>
      <c r="AJ87" s="102"/>
      <c r="AK87" s="104">
        <f t="shared" si="85"/>
        <v>0</v>
      </c>
      <c r="AL87" s="105">
        <f t="shared" si="86"/>
        <v>0</v>
      </c>
      <c r="AM87" s="106"/>
      <c r="AN87" s="107">
        <f t="shared" si="87"/>
        <v>0</v>
      </c>
      <c r="AO87" s="108">
        <f t="shared" si="88"/>
        <v>0</v>
      </c>
      <c r="AP87" s="108">
        <f t="shared" si="89"/>
        <v>0</v>
      </c>
      <c r="AQ87" s="108">
        <f t="shared" si="90"/>
        <v>0</v>
      </c>
      <c r="AR87" s="108">
        <f t="shared" si="91"/>
        <v>0</v>
      </c>
      <c r="AS87" s="108">
        <f t="array" ref="AS87">_xlfn.IFS(S87=0,AL87,S87&lt;0,AL87/-S87,S87&gt;0,AL87/S87)</f>
        <v>0</v>
      </c>
      <c r="AT87" s="103">
        <f t="shared" si="92"/>
        <v>0</v>
      </c>
      <c r="AU87" s="103">
        <f t="shared" si="93"/>
        <v>0</v>
      </c>
      <c r="AV87" s="109"/>
      <c r="AW87" s="104">
        <f t="shared" si="94"/>
        <v>0</v>
      </c>
    </row>
    <row r="88" spans="1:49" hidden="1" outlineLevel="1">
      <c r="A88" s="98"/>
      <c r="B88" s="99"/>
      <c r="C88" s="99"/>
      <c r="D88" s="100"/>
      <c r="E88" s="101">
        <f t="shared" si="96"/>
        <v>0</v>
      </c>
      <c r="F88" s="101"/>
      <c r="G88" s="101"/>
      <c r="H88" s="101"/>
      <c r="I88" s="101"/>
      <c r="J88" s="101">
        <f t="shared" si="75"/>
        <v>0</v>
      </c>
      <c r="K88" s="98"/>
      <c r="L88" s="98"/>
      <c r="M88" s="98"/>
      <c r="N88" s="98"/>
      <c r="O88" s="101">
        <f t="shared" si="76"/>
        <v>0</v>
      </c>
      <c r="P88" s="101">
        <f t="shared" si="77"/>
        <v>0</v>
      </c>
      <c r="Q88" s="102"/>
      <c r="R88" s="102"/>
      <c r="S88" s="101">
        <f t="shared" si="78"/>
        <v>0</v>
      </c>
      <c r="T88" s="101"/>
      <c r="U88" s="101"/>
      <c r="V88" s="101">
        <f t="shared" si="79"/>
        <v>0</v>
      </c>
      <c r="W88" s="102"/>
      <c r="X88" s="102"/>
      <c r="Y88" s="101">
        <f t="shared" si="80"/>
        <v>0</v>
      </c>
      <c r="Z88" s="101">
        <f t="shared" si="81"/>
        <v>0</v>
      </c>
      <c r="AA88" s="103">
        <f t="shared" si="95"/>
        <v>0</v>
      </c>
      <c r="AB88" s="101">
        <f t="shared" si="82"/>
        <v>0</v>
      </c>
      <c r="AC88" s="102"/>
      <c r="AD88" s="103">
        <f t="shared" si="83"/>
        <v>0</v>
      </c>
      <c r="AE88" s="102"/>
      <c r="AF88" s="102"/>
      <c r="AG88" s="102"/>
      <c r="AH88" s="102"/>
      <c r="AI88" s="136">
        <f t="shared" si="84"/>
        <v>0</v>
      </c>
      <c r="AJ88" s="102"/>
      <c r="AK88" s="104">
        <f t="shared" si="85"/>
        <v>0</v>
      </c>
      <c r="AL88" s="105">
        <f t="shared" si="86"/>
        <v>0</v>
      </c>
      <c r="AM88" s="106"/>
      <c r="AN88" s="107">
        <f t="shared" si="87"/>
        <v>0</v>
      </c>
      <c r="AO88" s="108">
        <f t="shared" si="88"/>
        <v>0</v>
      </c>
      <c r="AP88" s="108">
        <f t="shared" si="89"/>
        <v>0</v>
      </c>
      <c r="AQ88" s="108">
        <f t="shared" si="90"/>
        <v>0</v>
      </c>
      <c r="AR88" s="108">
        <f t="shared" si="91"/>
        <v>0</v>
      </c>
      <c r="AS88" s="108">
        <f t="array" ref="AS88">_xlfn.IFS(S88=0,AL88,S88&lt;0,AL88/-S88,S88&gt;0,AL88/S88)</f>
        <v>0</v>
      </c>
      <c r="AT88" s="103">
        <f t="shared" si="92"/>
        <v>0</v>
      </c>
      <c r="AU88" s="103">
        <f t="shared" si="93"/>
        <v>0</v>
      </c>
      <c r="AV88" s="109"/>
      <c r="AW88" s="104">
        <f t="shared" si="94"/>
        <v>0</v>
      </c>
    </row>
    <row r="89" spans="1:49" hidden="1" outlineLevel="1">
      <c r="A89" s="98"/>
      <c r="B89" s="99"/>
      <c r="C89" s="99"/>
      <c r="D89" s="100"/>
      <c r="E89" s="101">
        <f t="shared" si="96"/>
        <v>0</v>
      </c>
      <c r="F89" s="101"/>
      <c r="G89" s="101"/>
      <c r="H89" s="101"/>
      <c r="I89" s="101"/>
      <c r="J89" s="101">
        <f t="shared" si="75"/>
        <v>0</v>
      </c>
      <c r="K89" s="98"/>
      <c r="L89" s="98"/>
      <c r="M89" s="98"/>
      <c r="N89" s="98"/>
      <c r="O89" s="101">
        <f t="shared" si="76"/>
        <v>0</v>
      </c>
      <c r="P89" s="101">
        <f t="shared" si="77"/>
        <v>0</v>
      </c>
      <c r="Q89" s="102"/>
      <c r="R89" s="102"/>
      <c r="S89" s="101">
        <f t="shared" si="78"/>
        <v>0</v>
      </c>
      <c r="T89" s="101"/>
      <c r="U89" s="101"/>
      <c r="V89" s="101">
        <f t="shared" si="79"/>
        <v>0</v>
      </c>
      <c r="W89" s="102"/>
      <c r="X89" s="102"/>
      <c r="Y89" s="101">
        <f t="shared" si="80"/>
        <v>0</v>
      </c>
      <c r="Z89" s="101">
        <f t="shared" si="81"/>
        <v>0</v>
      </c>
      <c r="AA89" s="103">
        <f t="shared" si="95"/>
        <v>0</v>
      </c>
      <c r="AB89" s="101">
        <f t="shared" si="82"/>
        <v>0</v>
      </c>
      <c r="AC89" s="102"/>
      <c r="AD89" s="103">
        <f t="shared" si="83"/>
        <v>0</v>
      </c>
      <c r="AE89" s="102"/>
      <c r="AF89" s="102"/>
      <c r="AG89" s="102"/>
      <c r="AH89" s="102"/>
      <c r="AI89" s="136">
        <f t="shared" si="84"/>
        <v>0</v>
      </c>
      <c r="AJ89" s="102"/>
      <c r="AK89" s="104">
        <f t="shared" si="85"/>
        <v>0</v>
      </c>
      <c r="AL89" s="105">
        <f t="shared" si="86"/>
        <v>0</v>
      </c>
      <c r="AM89" s="106"/>
      <c r="AN89" s="107">
        <f t="shared" si="87"/>
        <v>0</v>
      </c>
      <c r="AO89" s="108">
        <f t="shared" si="88"/>
        <v>0</v>
      </c>
      <c r="AP89" s="108">
        <f t="shared" si="89"/>
        <v>0</v>
      </c>
      <c r="AQ89" s="108">
        <f t="shared" si="90"/>
        <v>0</v>
      </c>
      <c r="AR89" s="108">
        <f t="shared" si="91"/>
        <v>0</v>
      </c>
      <c r="AS89" s="108">
        <f t="array" ref="AS89">_xlfn.IFS(S89=0,AL89,S89&lt;0,AL89/-S89,S89&gt;0,AL89/S89)</f>
        <v>0</v>
      </c>
      <c r="AT89" s="103">
        <f t="shared" si="92"/>
        <v>0</v>
      </c>
      <c r="AU89" s="103">
        <f t="shared" si="93"/>
        <v>0</v>
      </c>
      <c r="AV89" s="109"/>
      <c r="AW89" s="104">
        <f t="shared" si="94"/>
        <v>0</v>
      </c>
    </row>
    <row r="90" spans="1:49" hidden="1" outlineLevel="1">
      <c r="A90" s="98"/>
      <c r="B90" s="99"/>
      <c r="C90" s="99"/>
      <c r="D90" s="100"/>
      <c r="E90" s="101">
        <f t="shared" si="96"/>
        <v>0</v>
      </c>
      <c r="F90" s="101"/>
      <c r="G90" s="101"/>
      <c r="H90" s="101"/>
      <c r="I90" s="101"/>
      <c r="J90" s="101">
        <f t="shared" si="75"/>
        <v>0</v>
      </c>
      <c r="K90" s="98"/>
      <c r="L90" s="98"/>
      <c r="M90" s="98"/>
      <c r="N90" s="98"/>
      <c r="O90" s="101">
        <f t="shared" si="76"/>
        <v>0</v>
      </c>
      <c r="P90" s="101">
        <f t="shared" si="77"/>
        <v>0</v>
      </c>
      <c r="Q90" s="102"/>
      <c r="R90" s="102"/>
      <c r="S90" s="101">
        <f t="shared" si="78"/>
        <v>0</v>
      </c>
      <c r="T90" s="101"/>
      <c r="U90" s="101"/>
      <c r="V90" s="101">
        <f t="shared" si="79"/>
        <v>0</v>
      </c>
      <c r="W90" s="102"/>
      <c r="X90" s="102"/>
      <c r="Y90" s="101">
        <f t="shared" si="80"/>
        <v>0</v>
      </c>
      <c r="Z90" s="101">
        <f t="shared" si="81"/>
        <v>0</v>
      </c>
      <c r="AA90" s="103">
        <f t="shared" si="95"/>
        <v>0</v>
      </c>
      <c r="AB90" s="101">
        <f t="shared" si="82"/>
        <v>0</v>
      </c>
      <c r="AC90" s="102"/>
      <c r="AD90" s="103">
        <f t="shared" si="83"/>
        <v>0</v>
      </c>
      <c r="AE90" s="102"/>
      <c r="AF90" s="102"/>
      <c r="AG90" s="102"/>
      <c r="AH90" s="102"/>
      <c r="AI90" s="136">
        <f t="shared" si="84"/>
        <v>0</v>
      </c>
      <c r="AJ90" s="102"/>
      <c r="AK90" s="104">
        <f t="shared" si="85"/>
        <v>0</v>
      </c>
      <c r="AL90" s="105">
        <f t="shared" si="86"/>
        <v>0</v>
      </c>
      <c r="AM90" s="106"/>
      <c r="AN90" s="107">
        <f t="shared" si="87"/>
        <v>0</v>
      </c>
      <c r="AO90" s="108">
        <f t="shared" si="88"/>
        <v>0</v>
      </c>
      <c r="AP90" s="108">
        <f t="shared" si="89"/>
        <v>0</v>
      </c>
      <c r="AQ90" s="108">
        <f t="shared" si="90"/>
        <v>0</v>
      </c>
      <c r="AR90" s="108">
        <f t="shared" si="91"/>
        <v>0</v>
      </c>
      <c r="AS90" s="108">
        <f t="array" ref="AS90">_xlfn.IFS(S90=0,AL90,S90&lt;0,AL90/-S90,S90&gt;0,AL90/S90)</f>
        <v>0</v>
      </c>
      <c r="AT90" s="103">
        <f t="shared" si="92"/>
        <v>0</v>
      </c>
      <c r="AU90" s="103">
        <f t="shared" si="93"/>
        <v>0</v>
      </c>
      <c r="AV90" s="109"/>
      <c r="AW90" s="104">
        <f t="shared" si="94"/>
        <v>0</v>
      </c>
    </row>
    <row r="91" spans="1:49" hidden="1" outlineLevel="1">
      <c r="A91" s="98"/>
      <c r="B91" s="99"/>
      <c r="C91" s="99"/>
      <c r="D91" s="133"/>
      <c r="E91" s="102">
        <f t="shared" si="96"/>
        <v>0</v>
      </c>
      <c r="F91" s="101"/>
      <c r="G91" s="101"/>
      <c r="H91" s="101"/>
      <c r="I91" s="101"/>
      <c r="J91" s="101">
        <f t="shared" si="75"/>
        <v>0</v>
      </c>
      <c r="K91" s="98"/>
      <c r="L91" s="98"/>
      <c r="M91" s="98"/>
      <c r="N91" s="98"/>
      <c r="O91" s="101">
        <f t="shared" si="76"/>
        <v>0</v>
      </c>
      <c r="P91" s="101">
        <f t="shared" si="77"/>
        <v>0</v>
      </c>
      <c r="Q91" s="102"/>
      <c r="R91" s="102"/>
      <c r="S91" s="101">
        <f t="shared" si="78"/>
        <v>0</v>
      </c>
      <c r="T91" s="101"/>
      <c r="U91" s="101"/>
      <c r="V91" s="101">
        <f t="shared" si="79"/>
        <v>0</v>
      </c>
      <c r="W91" s="102"/>
      <c r="X91" s="102"/>
      <c r="Y91" s="101">
        <f t="shared" si="80"/>
        <v>0</v>
      </c>
      <c r="Z91" s="101">
        <f t="shared" si="81"/>
        <v>0</v>
      </c>
      <c r="AA91" s="103">
        <f t="shared" si="95"/>
        <v>0</v>
      </c>
      <c r="AB91" s="101">
        <f t="shared" si="82"/>
        <v>0</v>
      </c>
      <c r="AC91" s="102"/>
      <c r="AD91" s="103">
        <f t="shared" si="83"/>
        <v>0</v>
      </c>
      <c r="AE91" s="102"/>
      <c r="AF91" s="102"/>
      <c r="AG91" s="102"/>
      <c r="AH91" s="102"/>
      <c r="AI91" s="136">
        <f t="shared" si="84"/>
        <v>0</v>
      </c>
      <c r="AJ91" s="102"/>
      <c r="AK91" s="104">
        <f t="shared" si="85"/>
        <v>0</v>
      </c>
      <c r="AL91" s="105">
        <f t="shared" si="86"/>
        <v>0</v>
      </c>
      <c r="AM91" s="106"/>
      <c r="AN91" s="107">
        <f t="shared" si="87"/>
        <v>0</v>
      </c>
      <c r="AO91" s="108">
        <f t="shared" si="88"/>
        <v>0</v>
      </c>
      <c r="AP91" s="108">
        <f t="shared" si="89"/>
        <v>0</v>
      </c>
      <c r="AQ91" s="108">
        <f t="shared" si="90"/>
        <v>0</v>
      </c>
      <c r="AR91" s="108">
        <f t="shared" si="91"/>
        <v>0</v>
      </c>
      <c r="AS91" s="108">
        <f t="array" ref="AS91">_xlfn.IFS(S91=0,AL91,S91&lt;0,AL91/-S91,S91&gt;0,AL91/S91)</f>
        <v>0</v>
      </c>
      <c r="AT91" s="103">
        <f t="shared" si="92"/>
        <v>0</v>
      </c>
      <c r="AU91" s="103">
        <f t="shared" si="93"/>
        <v>0</v>
      </c>
      <c r="AV91" s="109"/>
      <c r="AW91" s="104">
        <f t="shared" si="94"/>
        <v>0</v>
      </c>
    </row>
    <row r="92" spans="1:49" hidden="1" outlineLevel="1">
      <c r="A92" s="98"/>
      <c r="B92" s="99"/>
      <c r="C92" s="99"/>
      <c r="D92" s="133"/>
      <c r="E92" s="102">
        <f t="shared" si="96"/>
        <v>0</v>
      </c>
      <c r="F92" s="101"/>
      <c r="G92" s="101"/>
      <c r="H92" s="101"/>
      <c r="I92" s="101"/>
      <c r="J92" s="101">
        <f t="shared" si="75"/>
        <v>0</v>
      </c>
      <c r="K92" s="98"/>
      <c r="L92" s="98"/>
      <c r="M92" s="98"/>
      <c r="N92" s="98"/>
      <c r="O92" s="101">
        <f t="shared" si="76"/>
        <v>0</v>
      </c>
      <c r="P92" s="101">
        <f t="shared" si="77"/>
        <v>0</v>
      </c>
      <c r="Q92" s="102"/>
      <c r="R92" s="102"/>
      <c r="S92" s="101">
        <f t="shared" si="78"/>
        <v>0</v>
      </c>
      <c r="T92" s="101"/>
      <c r="U92" s="101"/>
      <c r="V92" s="101">
        <f t="shared" si="79"/>
        <v>0</v>
      </c>
      <c r="W92" s="102"/>
      <c r="X92" s="102"/>
      <c r="Y92" s="101">
        <f t="shared" si="80"/>
        <v>0</v>
      </c>
      <c r="Z92" s="101">
        <f t="shared" si="81"/>
        <v>0</v>
      </c>
      <c r="AA92" s="103">
        <f t="shared" si="95"/>
        <v>0</v>
      </c>
      <c r="AB92" s="101">
        <f t="shared" si="82"/>
        <v>0</v>
      </c>
      <c r="AC92" s="102"/>
      <c r="AD92" s="103">
        <f t="shared" si="83"/>
        <v>0</v>
      </c>
      <c r="AE92" s="102"/>
      <c r="AF92" s="102"/>
      <c r="AG92" s="102"/>
      <c r="AH92" s="102"/>
      <c r="AI92" s="136">
        <f t="shared" si="84"/>
        <v>0</v>
      </c>
      <c r="AJ92" s="102"/>
      <c r="AK92" s="104">
        <f t="shared" si="85"/>
        <v>0</v>
      </c>
      <c r="AL92" s="105">
        <f t="shared" si="86"/>
        <v>0</v>
      </c>
      <c r="AM92" s="106"/>
      <c r="AN92" s="107">
        <f t="shared" si="87"/>
        <v>0</v>
      </c>
      <c r="AO92" s="108">
        <f t="shared" si="88"/>
        <v>0</v>
      </c>
      <c r="AP92" s="108">
        <f t="shared" si="89"/>
        <v>0</v>
      </c>
      <c r="AQ92" s="108">
        <f t="shared" si="90"/>
        <v>0</v>
      </c>
      <c r="AR92" s="108">
        <f t="shared" si="91"/>
        <v>0</v>
      </c>
      <c r="AS92" s="108">
        <f t="array" ref="AS92">_xlfn.IFS(S92=0,AL92,S92&lt;0,AL92/-S92,S92&gt;0,AL92/S92)</f>
        <v>0</v>
      </c>
      <c r="AT92" s="103">
        <f t="shared" si="92"/>
        <v>0</v>
      </c>
      <c r="AU92" s="103">
        <f t="shared" si="93"/>
        <v>0</v>
      </c>
      <c r="AV92" s="109"/>
      <c r="AW92" s="104">
        <f t="shared" si="94"/>
        <v>0</v>
      </c>
    </row>
    <row r="93" spans="1:49" hidden="1" outlineLevel="1">
      <c r="A93" s="98"/>
      <c r="B93" s="99"/>
      <c r="C93" s="99"/>
      <c r="D93" s="133"/>
      <c r="E93" s="102">
        <f t="shared" si="96"/>
        <v>0</v>
      </c>
      <c r="F93" s="101"/>
      <c r="G93" s="101"/>
      <c r="H93" s="101"/>
      <c r="I93" s="101"/>
      <c r="J93" s="101">
        <f t="shared" si="75"/>
        <v>0</v>
      </c>
      <c r="K93" s="98"/>
      <c r="L93" s="98"/>
      <c r="M93" s="98"/>
      <c r="N93" s="98"/>
      <c r="O93" s="101">
        <f t="shared" si="76"/>
        <v>0</v>
      </c>
      <c r="P93" s="101">
        <f t="shared" si="77"/>
        <v>0</v>
      </c>
      <c r="Q93" s="102"/>
      <c r="R93" s="102"/>
      <c r="S93" s="101">
        <f t="shared" si="78"/>
        <v>0</v>
      </c>
      <c r="T93" s="101"/>
      <c r="U93" s="101"/>
      <c r="V93" s="101">
        <f t="shared" si="79"/>
        <v>0</v>
      </c>
      <c r="W93" s="102"/>
      <c r="X93" s="102"/>
      <c r="Y93" s="101">
        <f t="shared" si="80"/>
        <v>0</v>
      </c>
      <c r="Z93" s="101">
        <f t="shared" si="81"/>
        <v>0</v>
      </c>
      <c r="AA93" s="103">
        <f t="shared" si="95"/>
        <v>0</v>
      </c>
      <c r="AB93" s="101">
        <f t="shared" si="82"/>
        <v>0</v>
      </c>
      <c r="AC93" s="102"/>
      <c r="AD93" s="103">
        <f t="shared" si="83"/>
        <v>0</v>
      </c>
      <c r="AE93" s="102"/>
      <c r="AF93" s="102"/>
      <c r="AG93" s="102"/>
      <c r="AH93" s="102"/>
      <c r="AI93" s="136">
        <f t="shared" si="84"/>
        <v>0</v>
      </c>
      <c r="AJ93" s="102"/>
      <c r="AK93" s="104">
        <f t="shared" si="85"/>
        <v>0</v>
      </c>
      <c r="AL93" s="105">
        <f t="shared" si="86"/>
        <v>0</v>
      </c>
      <c r="AM93" s="106"/>
      <c r="AN93" s="107">
        <f t="shared" si="87"/>
        <v>0</v>
      </c>
      <c r="AO93" s="108">
        <f t="shared" si="88"/>
        <v>0</v>
      </c>
      <c r="AP93" s="108">
        <f t="shared" si="89"/>
        <v>0</v>
      </c>
      <c r="AQ93" s="108">
        <f t="shared" si="90"/>
        <v>0</v>
      </c>
      <c r="AR93" s="108">
        <f t="shared" si="91"/>
        <v>0</v>
      </c>
      <c r="AS93" s="108">
        <f t="array" ref="AS93">_xlfn.IFS(S93=0,AL93,S93&lt;0,AL93/-S93,S93&gt;0,AL93/S93)</f>
        <v>0</v>
      </c>
      <c r="AT93" s="103">
        <f t="shared" si="92"/>
        <v>0</v>
      </c>
      <c r="AU93" s="103">
        <f t="shared" si="93"/>
        <v>0</v>
      </c>
      <c r="AV93" s="109"/>
      <c r="AW93" s="104">
        <f t="shared" si="94"/>
        <v>0</v>
      </c>
    </row>
    <row r="94" spans="1:49" hidden="1" outlineLevel="1">
      <c r="A94" s="98"/>
      <c r="B94" s="99"/>
      <c r="C94" s="99"/>
      <c r="D94" s="133"/>
      <c r="E94" s="102">
        <f t="shared" si="96"/>
        <v>0</v>
      </c>
      <c r="F94" s="101"/>
      <c r="G94" s="101"/>
      <c r="H94" s="101"/>
      <c r="I94" s="101"/>
      <c r="J94" s="101">
        <f t="shared" si="75"/>
        <v>0</v>
      </c>
      <c r="K94" s="98"/>
      <c r="L94" s="98"/>
      <c r="M94" s="98"/>
      <c r="N94" s="98"/>
      <c r="O94" s="101">
        <f t="shared" si="76"/>
        <v>0</v>
      </c>
      <c r="P94" s="101">
        <f t="shared" si="77"/>
        <v>0</v>
      </c>
      <c r="Q94" s="102"/>
      <c r="R94" s="102"/>
      <c r="S94" s="101">
        <f t="shared" si="78"/>
        <v>0</v>
      </c>
      <c r="T94" s="101"/>
      <c r="U94" s="101"/>
      <c r="V94" s="101">
        <f t="shared" si="79"/>
        <v>0</v>
      </c>
      <c r="W94" s="102"/>
      <c r="X94" s="102"/>
      <c r="Y94" s="101">
        <f t="shared" si="80"/>
        <v>0</v>
      </c>
      <c r="Z94" s="101">
        <f>L94*M94*N94/100</f>
        <v>0</v>
      </c>
      <c r="AA94" s="103">
        <f t="shared" si="95"/>
        <v>0</v>
      </c>
      <c r="AB94" s="101">
        <f t="shared" si="82"/>
        <v>0</v>
      </c>
      <c r="AC94" s="102"/>
      <c r="AD94" s="103">
        <f t="shared" si="83"/>
        <v>0</v>
      </c>
      <c r="AE94" s="102"/>
      <c r="AF94" s="102"/>
      <c r="AG94" s="102"/>
      <c r="AH94" s="102"/>
      <c r="AI94" s="136">
        <f t="shared" si="84"/>
        <v>0</v>
      </c>
      <c r="AJ94" s="102"/>
      <c r="AK94" s="104">
        <f t="shared" si="85"/>
        <v>0</v>
      </c>
      <c r="AL94" s="105">
        <f t="shared" si="86"/>
        <v>0</v>
      </c>
      <c r="AM94" s="106"/>
      <c r="AN94" s="107">
        <f t="shared" si="87"/>
        <v>0</v>
      </c>
      <c r="AO94" s="108">
        <f t="shared" si="88"/>
        <v>0</v>
      </c>
      <c r="AP94" s="108">
        <f t="shared" si="89"/>
        <v>0</v>
      </c>
      <c r="AQ94" s="108">
        <f t="shared" si="90"/>
        <v>0</v>
      </c>
      <c r="AR94" s="108">
        <f t="shared" si="91"/>
        <v>0</v>
      </c>
      <c r="AS94" s="108">
        <f t="array" ref="AS94">_xlfn.IFS(S94=0,AL94,S94&lt;0,AL94/-S94,S94&gt;0,AL94/S94)</f>
        <v>0</v>
      </c>
      <c r="AT94" s="103">
        <f t="shared" si="92"/>
        <v>0</v>
      </c>
      <c r="AU94" s="103">
        <f t="shared" si="93"/>
        <v>0</v>
      </c>
      <c r="AV94" s="109"/>
      <c r="AW94" s="104">
        <f t="shared" si="94"/>
        <v>0</v>
      </c>
    </row>
    <row r="95" spans="1:49" hidden="1" outlineLevel="1">
      <c r="A95" s="98"/>
      <c r="B95" s="99"/>
      <c r="C95" s="99"/>
      <c r="D95" s="133"/>
      <c r="E95" s="102">
        <f t="shared" si="96"/>
        <v>0</v>
      </c>
      <c r="F95" s="101"/>
      <c r="G95" s="101"/>
      <c r="H95" s="101"/>
      <c r="I95" s="101"/>
      <c r="J95" s="101">
        <f t="shared" si="75"/>
        <v>0</v>
      </c>
      <c r="K95" s="98"/>
      <c r="L95" s="98"/>
      <c r="M95" s="98"/>
      <c r="N95" s="98"/>
      <c r="O95" s="101">
        <f t="shared" si="76"/>
        <v>0</v>
      </c>
      <c r="P95" s="101">
        <f t="shared" si="77"/>
        <v>0</v>
      </c>
      <c r="Q95" s="102"/>
      <c r="R95" s="102"/>
      <c r="S95" s="101">
        <f t="shared" si="78"/>
        <v>0</v>
      </c>
      <c r="T95" s="101"/>
      <c r="U95" s="101"/>
      <c r="V95" s="101">
        <f t="shared" si="79"/>
        <v>0</v>
      </c>
      <c r="W95" s="102"/>
      <c r="X95" s="102"/>
      <c r="Y95" s="101">
        <f t="shared" si="80"/>
        <v>0</v>
      </c>
      <c r="Z95" s="101">
        <f t="shared" ref="Z95:Z98" si="97">L95*M95*N95/100</f>
        <v>0</v>
      </c>
      <c r="AA95" s="103">
        <f t="shared" si="95"/>
        <v>0</v>
      </c>
      <c r="AB95" s="101">
        <f t="shared" si="82"/>
        <v>0</v>
      </c>
      <c r="AC95" s="102"/>
      <c r="AD95" s="103">
        <f t="shared" si="83"/>
        <v>0</v>
      </c>
      <c r="AE95" s="102"/>
      <c r="AF95" s="102"/>
      <c r="AG95" s="102"/>
      <c r="AH95" s="102"/>
      <c r="AI95" s="136">
        <f t="shared" si="84"/>
        <v>0</v>
      </c>
      <c r="AJ95" s="102"/>
      <c r="AK95" s="104">
        <f t="shared" si="85"/>
        <v>0</v>
      </c>
      <c r="AL95" s="105">
        <f t="shared" si="86"/>
        <v>0</v>
      </c>
      <c r="AM95" s="106"/>
      <c r="AN95" s="107">
        <f t="shared" si="87"/>
        <v>0</v>
      </c>
      <c r="AO95" s="108">
        <f t="shared" si="88"/>
        <v>0</v>
      </c>
      <c r="AP95" s="108">
        <f t="shared" si="89"/>
        <v>0</v>
      </c>
      <c r="AQ95" s="108">
        <f t="shared" si="90"/>
        <v>0</v>
      </c>
      <c r="AR95" s="108">
        <f t="shared" si="91"/>
        <v>0</v>
      </c>
      <c r="AS95" s="108">
        <f t="array" ref="AS95">_xlfn.IFS(S95=0,AL95,S95&lt;0,AL95/-S95,S95&gt;0,AL95/S95)</f>
        <v>0</v>
      </c>
      <c r="AT95" s="103">
        <f t="shared" si="92"/>
        <v>0</v>
      </c>
      <c r="AU95" s="103">
        <f t="shared" si="93"/>
        <v>0</v>
      </c>
      <c r="AV95" s="109"/>
      <c r="AW95" s="104">
        <f t="shared" si="94"/>
        <v>0</v>
      </c>
    </row>
    <row r="96" spans="1:49" hidden="1" outlineLevel="1">
      <c r="A96" s="98"/>
      <c r="B96" s="99"/>
      <c r="C96" s="99"/>
      <c r="D96" s="100"/>
      <c r="E96" s="101">
        <f t="shared" si="96"/>
        <v>0</v>
      </c>
      <c r="F96" s="101"/>
      <c r="G96" s="101"/>
      <c r="H96" s="101"/>
      <c r="I96" s="101"/>
      <c r="J96" s="101">
        <f t="shared" si="75"/>
        <v>0</v>
      </c>
      <c r="K96" s="98"/>
      <c r="L96" s="98"/>
      <c r="M96" s="98"/>
      <c r="N96" s="98"/>
      <c r="O96" s="101">
        <f t="shared" si="76"/>
        <v>0</v>
      </c>
      <c r="P96" s="101">
        <f t="shared" si="77"/>
        <v>0</v>
      </c>
      <c r="Q96" s="102"/>
      <c r="R96" s="102"/>
      <c r="S96" s="101">
        <f t="shared" si="78"/>
        <v>0</v>
      </c>
      <c r="T96" s="101"/>
      <c r="U96" s="101"/>
      <c r="V96" s="101">
        <f t="shared" si="79"/>
        <v>0</v>
      </c>
      <c r="W96" s="102"/>
      <c r="X96" s="102"/>
      <c r="Y96" s="101">
        <f t="shared" si="80"/>
        <v>0</v>
      </c>
      <c r="Z96" s="101">
        <f t="shared" si="97"/>
        <v>0</v>
      </c>
      <c r="AA96" s="103">
        <f t="shared" si="95"/>
        <v>0</v>
      </c>
      <c r="AB96" s="101">
        <f t="shared" si="82"/>
        <v>0</v>
      </c>
      <c r="AC96" s="102"/>
      <c r="AD96" s="103">
        <f t="shared" si="83"/>
        <v>0</v>
      </c>
      <c r="AE96" s="102"/>
      <c r="AF96" s="102"/>
      <c r="AG96" s="102"/>
      <c r="AH96" s="102"/>
      <c r="AI96" s="136">
        <f t="shared" si="84"/>
        <v>0</v>
      </c>
      <c r="AJ96" s="102"/>
      <c r="AK96" s="104">
        <f t="shared" si="85"/>
        <v>0</v>
      </c>
      <c r="AL96" s="105">
        <f t="shared" si="86"/>
        <v>0</v>
      </c>
      <c r="AM96" s="106"/>
      <c r="AN96" s="107">
        <f t="shared" si="87"/>
        <v>0</v>
      </c>
      <c r="AO96" s="108">
        <f t="shared" si="88"/>
        <v>0</v>
      </c>
      <c r="AP96" s="108">
        <f t="shared" si="89"/>
        <v>0</v>
      </c>
      <c r="AQ96" s="108">
        <f t="shared" si="90"/>
        <v>0</v>
      </c>
      <c r="AR96" s="108">
        <f t="shared" si="91"/>
        <v>0</v>
      </c>
      <c r="AS96" s="108">
        <f t="array" ref="AS96">_xlfn.IFS(S96=0,AL96,S96&lt;0,AL96/-S96,S96&gt;0,AL96/S96)</f>
        <v>0</v>
      </c>
      <c r="AT96" s="103">
        <f t="shared" si="92"/>
        <v>0</v>
      </c>
      <c r="AU96" s="103">
        <f t="shared" si="93"/>
        <v>0</v>
      </c>
      <c r="AV96" s="109"/>
      <c r="AW96" s="104">
        <f t="shared" si="94"/>
        <v>0</v>
      </c>
    </row>
    <row r="97" spans="1:49" hidden="1" outlineLevel="1">
      <c r="A97" s="98"/>
      <c r="B97" s="99"/>
      <c r="C97" s="99"/>
      <c r="D97" s="100"/>
      <c r="E97" s="101">
        <f t="shared" si="96"/>
        <v>0</v>
      </c>
      <c r="F97" s="101"/>
      <c r="G97" s="101"/>
      <c r="H97" s="101"/>
      <c r="I97" s="101"/>
      <c r="J97" s="101">
        <f t="shared" si="75"/>
        <v>0</v>
      </c>
      <c r="K97" s="98"/>
      <c r="L97" s="98"/>
      <c r="M97" s="98"/>
      <c r="N97" s="98"/>
      <c r="O97" s="101">
        <f t="shared" si="76"/>
        <v>0</v>
      </c>
      <c r="P97" s="101">
        <f t="shared" si="77"/>
        <v>0</v>
      </c>
      <c r="Q97" s="102"/>
      <c r="R97" s="102"/>
      <c r="S97" s="101">
        <f t="shared" si="78"/>
        <v>0</v>
      </c>
      <c r="T97" s="101"/>
      <c r="U97" s="101"/>
      <c r="V97" s="101">
        <f t="shared" si="79"/>
        <v>0</v>
      </c>
      <c r="W97" s="102"/>
      <c r="X97" s="102"/>
      <c r="Y97" s="101">
        <f t="shared" si="80"/>
        <v>0</v>
      </c>
      <c r="Z97" s="101">
        <f t="shared" si="97"/>
        <v>0</v>
      </c>
      <c r="AA97" s="103">
        <f t="shared" si="95"/>
        <v>0</v>
      </c>
      <c r="AB97" s="101">
        <f t="shared" si="82"/>
        <v>0</v>
      </c>
      <c r="AC97" s="102"/>
      <c r="AD97" s="103">
        <f t="shared" si="83"/>
        <v>0</v>
      </c>
      <c r="AE97" s="102"/>
      <c r="AF97" s="102"/>
      <c r="AG97" s="102"/>
      <c r="AH97" s="102"/>
      <c r="AI97" s="136">
        <f t="shared" si="84"/>
        <v>0</v>
      </c>
      <c r="AJ97" s="102"/>
      <c r="AK97" s="104">
        <f t="shared" si="85"/>
        <v>0</v>
      </c>
      <c r="AL97" s="105">
        <f t="shared" si="86"/>
        <v>0</v>
      </c>
      <c r="AM97" s="106"/>
      <c r="AN97" s="107">
        <f t="shared" si="87"/>
        <v>0</v>
      </c>
      <c r="AO97" s="108">
        <f t="shared" si="88"/>
        <v>0</v>
      </c>
      <c r="AP97" s="108">
        <f t="shared" si="89"/>
        <v>0</v>
      </c>
      <c r="AQ97" s="108">
        <f t="shared" si="90"/>
        <v>0</v>
      </c>
      <c r="AR97" s="108">
        <f t="shared" si="91"/>
        <v>0</v>
      </c>
      <c r="AS97" s="108">
        <f t="array" ref="AS97">_xlfn.IFS(S97=0,AL97,S97&lt;0,AL97/-S97,S97&gt;0,AL97/S97)</f>
        <v>0</v>
      </c>
      <c r="AT97" s="103">
        <f t="shared" si="92"/>
        <v>0</v>
      </c>
      <c r="AU97" s="103">
        <f t="shared" si="93"/>
        <v>0</v>
      </c>
      <c r="AV97" s="109"/>
      <c r="AW97" s="104">
        <f t="shared" si="94"/>
        <v>0</v>
      </c>
    </row>
    <row r="98" spans="1:49" hidden="1" outlineLevel="1">
      <c r="A98" s="98"/>
      <c r="B98" s="99"/>
      <c r="C98" s="99"/>
      <c r="D98" s="100"/>
      <c r="E98" s="101">
        <f t="shared" si="96"/>
        <v>0</v>
      </c>
      <c r="F98" s="101"/>
      <c r="G98" s="101"/>
      <c r="H98" s="101"/>
      <c r="I98" s="101"/>
      <c r="J98" s="101">
        <f t="shared" si="75"/>
        <v>0</v>
      </c>
      <c r="K98" s="98"/>
      <c r="L98" s="98"/>
      <c r="M98" s="98"/>
      <c r="N98" s="98"/>
      <c r="O98" s="101">
        <f t="shared" si="76"/>
        <v>0</v>
      </c>
      <c r="P98" s="101">
        <f t="shared" si="77"/>
        <v>0</v>
      </c>
      <c r="Q98" s="102"/>
      <c r="R98" s="102"/>
      <c r="S98" s="101">
        <f t="shared" si="78"/>
        <v>0</v>
      </c>
      <c r="T98" s="101"/>
      <c r="U98" s="101"/>
      <c r="V98" s="101">
        <f t="shared" si="79"/>
        <v>0</v>
      </c>
      <c r="W98" s="102"/>
      <c r="X98" s="102"/>
      <c r="Y98" s="101">
        <f t="shared" si="80"/>
        <v>0</v>
      </c>
      <c r="Z98" s="101">
        <f t="shared" si="97"/>
        <v>0</v>
      </c>
      <c r="AA98" s="103">
        <f t="shared" si="95"/>
        <v>0</v>
      </c>
      <c r="AB98" s="101">
        <f t="shared" si="82"/>
        <v>0</v>
      </c>
      <c r="AC98" s="102"/>
      <c r="AD98" s="103">
        <f t="shared" si="83"/>
        <v>0</v>
      </c>
      <c r="AE98" s="102"/>
      <c r="AF98" s="102"/>
      <c r="AG98" s="102"/>
      <c r="AH98" s="102"/>
      <c r="AI98" s="136">
        <f t="shared" si="84"/>
        <v>0</v>
      </c>
      <c r="AJ98" s="102"/>
      <c r="AK98" s="104">
        <f t="shared" si="85"/>
        <v>0</v>
      </c>
      <c r="AL98" s="105">
        <f t="shared" si="86"/>
        <v>0</v>
      </c>
      <c r="AM98" s="106"/>
      <c r="AN98" s="107">
        <f t="shared" si="87"/>
        <v>0</v>
      </c>
      <c r="AO98" s="108">
        <f t="shared" si="88"/>
        <v>0</v>
      </c>
      <c r="AP98" s="108">
        <f t="shared" si="89"/>
        <v>0</v>
      </c>
      <c r="AQ98" s="108">
        <f t="shared" si="90"/>
        <v>0</v>
      </c>
      <c r="AR98" s="108">
        <f t="shared" si="91"/>
        <v>0</v>
      </c>
      <c r="AS98" s="108">
        <f t="array" ref="AS98">_xlfn.IFS(S98=0,AL98,S98&lt;0,AL98/-S98,S98&gt;0,AL98/S98)</f>
        <v>0</v>
      </c>
      <c r="AT98" s="103">
        <f t="shared" si="92"/>
        <v>0</v>
      </c>
      <c r="AU98" s="103">
        <f t="shared" si="93"/>
        <v>0</v>
      </c>
      <c r="AV98" s="109"/>
      <c r="AW98" s="104">
        <f t="shared" si="94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98">AVERAGE(AO47:AO98)</f>
        <v>0</v>
      </c>
      <c r="AP99" s="145">
        <f t="shared" si="98"/>
        <v>0</v>
      </c>
      <c r="AQ99" s="145">
        <f t="shared" si="98"/>
        <v>0</v>
      </c>
      <c r="AR99" s="145">
        <f t="shared" si="98"/>
        <v>0</v>
      </c>
      <c r="AS99" s="145">
        <f t="shared" si="98"/>
        <v>0</v>
      </c>
      <c r="AT99" s="146">
        <f t="shared" si="98"/>
        <v>0</v>
      </c>
      <c r="AU99" s="146">
        <f t="shared" si="98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99">SUM(Q47:Q98)</f>
        <v>0</v>
      </c>
      <c r="R100" s="149">
        <f t="shared" si="99"/>
        <v>0</v>
      </c>
      <c r="S100" s="149">
        <f t="shared" si="99"/>
        <v>0</v>
      </c>
      <c r="T100" s="149">
        <f t="shared" si="99"/>
        <v>0</v>
      </c>
      <c r="U100" s="149">
        <f t="shared" si="99"/>
        <v>0</v>
      </c>
      <c r="V100" s="149">
        <f t="shared" si="99"/>
        <v>0</v>
      </c>
      <c r="W100" s="149">
        <f t="shared" si="99"/>
        <v>0</v>
      </c>
      <c r="X100" s="149">
        <f t="shared" si="99"/>
        <v>0</v>
      </c>
      <c r="Y100" s="149">
        <f t="shared" si="99"/>
        <v>0</v>
      </c>
      <c r="Z100" s="149">
        <f t="shared" si="99"/>
        <v>0</v>
      </c>
      <c r="AA100" s="150">
        <f t="shared" si="99"/>
        <v>0</v>
      </c>
      <c r="AB100" s="151">
        <f t="shared" si="99"/>
        <v>0</v>
      </c>
      <c r="AC100" s="149">
        <f t="shared" si="99"/>
        <v>0</v>
      </c>
      <c r="AD100" s="150" t="e">
        <f>AC100/Y100</f>
        <v>#DIV/0!</v>
      </c>
      <c r="AE100" s="149">
        <f t="shared" ref="AE100:AK100" si="100">SUM(AE47:AE98)</f>
        <v>0</v>
      </c>
      <c r="AF100" s="149">
        <f t="shared" si="100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100"/>
        <v>0</v>
      </c>
      <c r="AK100" s="149">
        <f t="shared" si="100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552"/>
      <c r="AG101" s="552"/>
      <c r="AH101" s="246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101">E45+E100</f>
        <v>2509</v>
      </c>
      <c r="F102" s="172">
        <f t="shared" si="101"/>
        <v>431</v>
      </c>
      <c r="G102" s="172">
        <f t="shared" si="101"/>
        <v>86</v>
      </c>
      <c r="H102" s="172">
        <f t="shared" si="101"/>
        <v>1992</v>
      </c>
      <c r="I102" s="172">
        <f t="shared" si="101"/>
        <v>0</v>
      </c>
      <c r="J102" s="172">
        <f t="shared" si="101"/>
        <v>337212.7300000001</v>
      </c>
      <c r="K102" s="172">
        <f t="shared" si="101"/>
        <v>0</v>
      </c>
      <c r="L102" s="172">
        <f t="shared" si="101"/>
        <v>640</v>
      </c>
      <c r="M102" s="172">
        <f t="shared" si="101"/>
        <v>0</v>
      </c>
      <c r="N102" s="172">
        <f t="shared" si="101"/>
        <v>0</v>
      </c>
      <c r="O102" s="172">
        <f t="shared" si="101"/>
        <v>0</v>
      </c>
      <c r="P102" s="172">
        <f t="shared" si="101"/>
        <v>0</v>
      </c>
      <c r="Q102" s="172">
        <f t="shared" si="101"/>
        <v>332</v>
      </c>
      <c r="R102" s="172">
        <f t="shared" si="101"/>
        <v>-3</v>
      </c>
      <c r="S102" s="172">
        <f t="shared" si="101"/>
        <v>329</v>
      </c>
      <c r="T102" s="172">
        <f t="shared" si="101"/>
        <v>231517.83</v>
      </c>
      <c r="U102" s="172">
        <f t="shared" si="101"/>
        <v>-2178</v>
      </c>
      <c r="V102" s="172">
        <f t="shared" si="101"/>
        <v>229339.83</v>
      </c>
      <c r="W102" s="172">
        <f>W45+W100</f>
        <v>360665.46</v>
      </c>
      <c r="X102" s="172">
        <f t="shared" si="101"/>
        <v>-3466</v>
      </c>
      <c r="Y102" s="172">
        <f t="shared" si="101"/>
        <v>357199.46</v>
      </c>
      <c r="Z102" s="172">
        <f t="shared" si="101"/>
        <v>537646.93000000017</v>
      </c>
      <c r="AA102" s="173">
        <f t="shared" si="101"/>
        <v>1</v>
      </c>
      <c r="AB102" s="174">
        <f t="shared" si="101"/>
        <v>44360.02999999997</v>
      </c>
      <c r="AC102" s="172">
        <f t="shared" si="101"/>
        <v>132861.28000000003</v>
      </c>
      <c r="AD102" s="173">
        <f>AC102/Y102</f>
        <v>0.37195263397094724</v>
      </c>
      <c r="AE102" s="174">
        <f>AE45+AE100</f>
        <v>32716.079999999987</v>
      </c>
      <c r="AF102" s="175">
        <f>AF45+AF100</f>
        <v>19000</v>
      </c>
      <c r="AG102" s="175">
        <f>AG45+AG100</f>
        <v>43359</v>
      </c>
      <c r="AH102" s="175">
        <f>AH45+AH100</f>
        <v>0</v>
      </c>
      <c r="AI102" s="176">
        <v>1284.6600000000001</v>
      </c>
      <c r="AJ102" s="172">
        <f>AJ45+AJ100</f>
        <v>294</v>
      </c>
      <c r="AK102" s="172">
        <f>AK45+AK100</f>
        <v>2293.3982999999994</v>
      </c>
      <c r="AL102" s="172">
        <f>AL45+AL100</f>
        <v>81031.011700000046</v>
      </c>
      <c r="AM102" s="172"/>
      <c r="AN102" s="172"/>
      <c r="AO102" s="172"/>
      <c r="AP102" s="172"/>
      <c r="AQ102" s="172"/>
      <c r="AR102" s="172">
        <f>(AF102+AG102)/Q102</f>
        <v>187.82831325301206</v>
      </c>
      <c r="AS102" s="172"/>
      <c r="AT102" s="172"/>
      <c r="AU102" s="172"/>
      <c r="AV102" s="177"/>
      <c r="AW102" s="172">
        <f>AW45+AW100</f>
        <v>449122.4339736707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552">
        <f>AF46+AF101</f>
        <v>0</v>
      </c>
      <c r="AG103" s="552"/>
      <c r="AH103" s="246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10">
    <mergeCell ref="AF101:AG101"/>
    <mergeCell ref="AF103:AG103"/>
    <mergeCell ref="AN1:AU1"/>
    <mergeCell ref="F1:H1"/>
    <mergeCell ref="L1:N1"/>
    <mergeCell ref="Q1:R1"/>
    <mergeCell ref="T1:U1"/>
    <mergeCell ref="W1:X1"/>
    <mergeCell ref="AF1:AG1"/>
    <mergeCell ref="AF46:AG46"/>
  </mergeCells>
  <phoneticPr fontId="34" type="noConversion"/>
  <conditionalFormatting sqref="K99:M99 K46:K98 K3:K44">
    <cfRule type="cellIs" dxfId="42" priority="3" operator="greaterThan">
      <formula>120</formula>
    </cfRule>
  </conditionalFormatting>
  <conditionalFormatting sqref="O99">
    <cfRule type="cellIs" dxfId="41" priority="2" operator="between">
      <formula>0.000001</formula>
      <formula>25</formula>
    </cfRule>
  </conditionalFormatting>
  <conditionalFormatting sqref="AA101 AA103:AA1048576">
    <cfRule type="cellIs" dxfId="40" priority="4" operator="greaterThan">
      <formula>0.23</formula>
    </cfRule>
  </conditionalFormatting>
  <conditionalFormatting sqref="AA1">
    <cfRule type="cellIs" dxfId="39" priority="1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{6E8BE2B2-A450-4D90-A056-F0717D9E9C84}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{583E7069-3613-411E-8BD7-54D2B5FC696F}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{F50E7524-70D0-40B3-89EF-BBF966E05636}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{264DD9D4-CCB7-45C4-B10B-BDADE3490E49}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{D2B6D2EB-6745-44B7-A8DA-E64AB7B12907}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{FF664A8E-8E8E-4297-A7C6-C4A09D60C805}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{8A352A64-FDF1-4C52-B728-8726DF1BCD5C}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{1FA0B61C-1E70-4E63-8321-AECEB64B978A}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8BE2B2-A450-4D90-A056-F0717D9E9C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583E7069-3613-411E-8BD7-54D2B5FC69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F50E7524-70D0-40B3-89EF-BBF966E056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264DD9D4-CCB7-45C4-B10B-BDADE3490E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D2B6D2EB-6745-44B7-A8DA-E64AB7B12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FF664A8E-8E8E-4297-A7C6-C4A09D60C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8A352A64-FDF1-4C52-B728-8726DF1BCD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1FA0B61C-1E70-4E63-8321-AECEB64B97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7B24-C3DC-4273-AFFA-A978C8B48CE0}">
  <dimension ref="A1:AW105"/>
  <sheetViews>
    <sheetView zoomScale="70" zoomScaleNormal="70" workbookViewId="0">
      <pane xSplit="3" ySplit="2" topLeftCell="K6" activePane="bottomRight" state="frozen"/>
      <selection pane="topRight" activeCell="D1" sqref="D1"/>
      <selection pane="bottomLeft" activeCell="A3" sqref="A3"/>
      <selection pane="bottomRight" activeCell="C24" sqref="C24:C2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161</v>
      </c>
      <c r="B1" s="77"/>
      <c r="C1" s="76"/>
      <c r="D1" s="76"/>
      <c r="E1" s="78"/>
      <c r="F1" s="545" t="s">
        <v>47</v>
      </c>
      <c r="G1" s="545"/>
      <c r="H1" s="545"/>
      <c r="K1" s="231" t="s">
        <v>48</v>
      </c>
      <c r="L1" s="545" t="s">
        <v>49</v>
      </c>
      <c r="M1" s="545"/>
      <c r="N1" s="545"/>
      <c r="P1" s="80"/>
      <c r="Q1" s="546"/>
      <c r="R1" s="546"/>
      <c r="S1" s="216"/>
      <c r="T1" s="547"/>
      <c r="U1" s="548"/>
      <c r="V1" s="216"/>
      <c r="W1" s="546"/>
      <c r="X1" s="546"/>
      <c r="Y1" s="80"/>
      <c r="Z1" s="80"/>
      <c r="AA1" s="80"/>
      <c r="AB1" s="80"/>
      <c r="AC1" s="215"/>
      <c r="AD1" s="216"/>
      <c r="AE1" s="215"/>
      <c r="AF1" s="549"/>
      <c r="AG1" s="549"/>
      <c r="AH1" s="232"/>
      <c r="AI1" s="81" t="s">
        <v>50</v>
      </c>
      <c r="AJ1" s="215"/>
      <c r="AM1" s="82"/>
      <c r="AN1" s="542" t="s">
        <v>51</v>
      </c>
      <c r="AO1" s="543"/>
      <c r="AP1" s="543"/>
      <c r="AQ1" s="543"/>
      <c r="AR1" s="543"/>
      <c r="AS1" s="543"/>
      <c r="AT1" s="543"/>
      <c r="AU1" s="544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190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388</v>
      </c>
      <c r="F3" s="101">
        <v>55</v>
      </c>
      <c r="G3" s="101">
        <v>14</v>
      </c>
      <c r="H3" s="101">
        <v>319</v>
      </c>
      <c r="I3" s="101">
        <v>142.97999999999999</v>
      </c>
      <c r="J3" s="101">
        <f t="shared" ref="J3:J15" si="0">E3*I3</f>
        <v>55476.24</v>
      </c>
      <c r="K3" s="98">
        <v>58</v>
      </c>
      <c r="L3" s="98">
        <v>73</v>
      </c>
      <c r="M3" s="98">
        <v>1238</v>
      </c>
      <c r="N3" s="98">
        <v>67</v>
      </c>
      <c r="O3" s="189">
        <f t="shared" ref="O3:O15" si="1">L3/7</f>
        <v>10.428571428571429</v>
      </c>
      <c r="P3" s="101">
        <f t="shared" ref="P3" si="2">S3/7</f>
        <v>7.1428571428571432</v>
      </c>
      <c r="Q3" s="102">
        <v>51</v>
      </c>
      <c r="R3" s="102">
        <v>-1</v>
      </c>
      <c r="S3" s="101">
        <f>Q3+R3</f>
        <v>50</v>
      </c>
      <c r="T3" s="102">
        <v>39799.06</v>
      </c>
      <c r="U3" s="102">
        <v>-753</v>
      </c>
      <c r="V3" s="101">
        <f>T3+U3</f>
        <v>39046.06</v>
      </c>
      <c r="W3" s="102">
        <v>63138.92</v>
      </c>
      <c r="X3" s="102">
        <v>-1238</v>
      </c>
      <c r="Y3" s="101">
        <f t="shared" ref="Y3" si="3">W3+X3</f>
        <v>61900.92</v>
      </c>
      <c r="Z3" s="101">
        <f>L3*M3*N3/100</f>
        <v>60550.58</v>
      </c>
      <c r="AA3" s="103">
        <f t="shared" ref="AA3:AA15" si="4">Y3/$Y$102</f>
        <v>0.26694347877123648</v>
      </c>
      <c r="AB3" s="101">
        <f>S3*I3</f>
        <v>7148.9999999999991</v>
      </c>
      <c r="AC3" s="102">
        <v>22440.450000000004</v>
      </c>
      <c r="AD3" s="103">
        <f t="shared" ref="AD3" si="5">IF(Y3=0,0,AC3/Y3)</f>
        <v>0.36252207560081506</v>
      </c>
      <c r="AE3" s="102">
        <v>5848.3899999999976</v>
      </c>
      <c r="AF3" s="102">
        <v>3000</v>
      </c>
      <c r="AG3" s="102">
        <v>5657</v>
      </c>
      <c r="AH3" s="102"/>
      <c r="AI3" s="136">
        <f t="shared" ref="AI3:AI15" si="6">IFERROR($AI$102*H3/$H$102,0)</f>
        <v>187.08168824443294</v>
      </c>
      <c r="AJ3" s="102">
        <v>0</v>
      </c>
      <c r="AK3" s="104">
        <f>V3*1%</f>
        <v>390.4606</v>
      </c>
      <c r="AL3" s="105">
        <f>Y3-AB3-AC3-AE3-AF3-AG3-AH3-AI3-AK3-AJ3</f>
        <v>17228.537711755562</v>
      </c>
      <c r="AM3" s="106"/>
      <c r="AN3" s="107">
        <f t="shared" ref="AN3:AN15" si="7">IF(S3=0,0,Y3/S3)</f>
        <v>1238.0183999999999</v>
      </c>
      <c r="AO3" s="108">
        <f t="shared" ref="AO3:AO15" si="8">I3</f>
        <v>142.97999999999999</v>
      </c>
      <c r="AP3" s="108">
        <f t="shared" ref="AP3:AP15" si="9">IF(S3=0,0,AC3/S3)</f>
        <v>448.80900000000008</v>
      </c>
      <c r="AQ3" s="108">
        <f>IF(Q3=0,AE3/1,AE3/Q3)</f>
        <v>114.67431372549015</v>
      </c>
      <c r="AR3" s="108">
        <f>IF(Q3=0,0,(AF3+AG3)/Q3)</f>
        <v>169.74509803921569</v>
      </c>
      <c r="AS3" s="108">
        <f>_xlfn.IFS(S3=0,AL3,S3&lt;0,AL3/-S3,S3&gt;0,AL3/S3)</f>
        <v>344.57075423511122</v>
      </c>
      <c r="AT3" s="103">
        <f t="shared" ref="AT3" si="10">IF(AN3=0,0,AS3/AN3)</f>
        <v>0.27832442089318804</v>
      </c>
      <c r="AU3" s="103">
        <f t="shared" ref="AU3" si="11">IF(AO3=0,0,AS3/AO3)</f>
        <v>2.4099227460841464</v>
      </c>
      <c r="AV3" s="109"/>
      <c r="AW3" s="104">
        <f t="shared" ref="AW3:AW15" si="12">AS3*E3</f>
        <v>133693.45264322317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254</v>
      </c>
      <c r="F4" s="101">
        <v>100</v>
      </c>
      <c r="G4" s="101">
        <v>9</v>
      </c>
      <c r="H4" s="101">
        <v>145</v>
      </c>
      <c r="I4" s="101">
        <v>123.09</v>
      </c>
      <c r="J4" s="101">
        <f t="shared" si="0"/>
        <v>31264.86</v>
      </c>
      <c r="K4" s="98">
        <v>33</v>
      </c>
      <c r="L4" s="98">
        <v>135</v>
      </c>
      <c r="M4" s="98">
        <v>933</v>
      </c>
      <c r="N4" s="98">
        <v>83</v>
      </c>
      <c r="O4" s="189">
        <f t="shared" si="1"/>
        <v>19.285714285714285</v>
      </c>
      <c r="P4" s="101">
        <f>S4/7</f>
        <v>10.285714285714286</v>
      </c>
      <c r="Q4" s="102">
        <v>72</v>
      </c>
      <c r="R4" s="102">
        <v>0</v>
      </c>
      <c r="S4" s="101">
        <f t="shared" ref="S4:S43" si="14">Q4+R4</f>
        <v>72</v>
      </c>
      <c r="T4" s="102">
        <v>44541.530000000006</v>
      </c>
      <c r="U4" s="102">
        <v>0</v>
      </c>
      <c r="V4" s="101">
        <f t="shared" ref="V4:V43" si="15">T4+U4</f>
        <v>44541.530000000006</v>
      </c>
      <c r="W4" s="102">
        <v>67252.19</v>
      </c>
      <c r="X4" s="102">
        <v>0</v>
      </c>
      <c r="Y4" s="101">
        <f t="shared" ref="Y4:Y43" si="16">W4+X4</f>
        <v>67252.19</v>
      </c>
      <c r="Z4" s="101">
        <f t="shared" ref="Z4:Z43" si="17">L4*M4*N4/100</f>
        <v>104542.65</v>
      </c>
      <c r="AA4" s="103">
        <f t="shared" si="4"/>
        <v>0.2900204642125539</v>
      </c>
      <c r="AB4" s="101">
        <f t="shared" ref="AB4:AB43" si="18">S4*I4</f>
        <v>8862.48</v>
      </c>
      <c r="AC4" s="102">
        <v>24473.610000000008</v>
      </c>
      <c r="AD4" s="103">
        <f t="shared" ref="AD4:AD43" si="19">IF(Y4=0,0,AC4/Y4)</f>
        <v>0.36390800061678297</v>
      </c>
      <c r="AE4" s="102">
        <v>6260.6199999999972</v>
      </c>
      <c r="AF4" s="102">
        <v>3000</v>
      </c>
      <c r="AG4" s="102">
        <v>4000</v>
      </c>
      <c r="AH4" s="102"/>
      <c r="AI4" s="136">
        <f t="shared" si="6"/>
        <v>85.037131020196796</v>
      </c>
      <c r="AJ4" s="102">
        <v>0</v>
      </c>
      <c r="AK4" s="104">
        <f t="shared" ref="AK4:AK15" si="20">V4*1%</f>
        <v>445.41530000000006</v>
      </c>
      <c r="AL4" s="105">
        <f t="shared" ref="AL4:AL15" si="21">Y4-AB4-AC4-AE4-AF4-AG4-AH4-AI4-AK4-AJ4</f>
        <v>20125.027568979807</v>
      </c>
      <c r="AM4" s="106"/>
      <c r="AN4" s="107">
        <f t="shared" si="7"/>
        <v>934.05819444444444</v>
      </c>
      <c r="AO4" s="108">
        <f t="shared" si="8"/>
        <v>123.09</v>
      </c>
      <c r="AP4" s="108">
        <f t="shared" si="9"/>
        <v>339.91125000000011</v>
      </c>
      <c r="AQ4" s="108">
        <f t="shared" ref="AQ4:AQ15" si="22">IF(Q4=0,AE4/1,AE4/Q4)</f>
        <v>86.953055555555522</v>
      </c>
      <c r="AR4" s="108">
        <f t="shared" ref="AR4:AR15" si="23">IF(Q4=0,0,(AF4+AG4)/Q4)</f>
        <v>97.222222222222229</v>
      </c>
      <c r="AS4" s="108">
        <f t="array" ref="AS4">_xlfn.IFS(S4=0,AL4,S4&lt;0,AL4/-S4,S4&gt;0,AL4/S4)</f>
        <v>279.51427179138619</v>
      </c>
      <c r="AT4" s="103">
        <f>IF(AN4=0,0,AS4/AN4)</f>
        <v>0.29924717052306854</v>
      </c>
      <c r="AU4" s="103">
        <f>IF(AO4=0,0,AS4/AO4)</f>
        <v>2.2708121845104086</v>
      </c>
      <c r="AV4" s="109"/>
      <c r="AW4" s="104">
        <f t="shared" si="12"/>
        <v>70996.625035012097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368</v>
      </c>
      <c r="F5" s="101">
        <v>6</v>
      </c>
      <c r="G5" s="101">
        <v>0</v>
      </c>
      <c r="H5" s="101">
        <v>362</v>
      </c>
      <c r="I5" s="101">
        <v>123.09</v>
      </c>
      <c r="J5" s="101">
        <f t="shared" si="0"/>
        <v>45297.120000000003</v>
      </c>
      <c r="K5" s="98">
        <v>698</v>
      </c>
      <c r="L5" s="98">
        <v>8</v>
      </c>
      <c r="M5" s="98">
        <v>1137</v>
      </c>
      <c r="N5" s="98">
        <v>75</v>
      </c>
      <c r="O5" s="189">
        <f t="shared" si="1"/>
        <v>1.1428571428571428</v>
      </c>
      <c r="P5" s="101">
        <f>S5/7</f>
        <v>0.42857142857142855</v>
      </c>
      <c r="Q5" s="102">
        <v>3</v>
      </c>
      <c r="R5" s="102">
        <v>0</v>
      </c>
      <c r="S5" s="101">
        <f t="shared" si="14"/>
        <v>3</v>
      </c>
      <c r="T5" s="102">
        <v>1968</v>
      </c>
      <c r="U5" s="102">
        <v>0</v>
      </c>
      <c r="V5" s="101">
        <f t="shared" si="15"/>
        <v>1968</v>
      </c>
      <c r="W5" s="102">
        <v>3342</v>
      </c>
      <c r="X5" s="102">
        <v>0</v>
      </c>
      <c r="Y5" s="101">
        <f t="shared" si="16"/>
        <v>3342</v>
      </c>
      <c r="Z5" s="101">
        <f t="shared" si="17"/>
        <v>6822</v>
      </c>
      <c r="AA5" s="103">
        <f t="shared" si="4"/>
        <v>1.4412146153134272E-2</v>
      </c>
      <c r="AB5" s="101">
        <f t="shared" si="18"/>
        <v>369.27</v>
      </c>
      <c r="AC5" s="102">
        <v>1216.9499999999998</v>
      </c>
      <c r="AD5" s="103">
        <f t="shared" si="19"/>
        <v>0.36413824057450622</v>
      </c>
      <c r="AE5" s="102">
        <v>380.14</v>
      </c>
      <c r="AF5" s="102"/>
      <c r="AG5" s="102">
        <v>715</v>
      </c>
      <c r="AH5" s="102"/>
      <c r="AI5" s="136">
        <f t="shared" si="6"/>
        <v>212.29959606421545</v>
      </c>
      <c r="AJ5" s="102">
        <v>0</v>
      </c>
      <c r="AK5" s="104">
        <f t="shared" si="20"/>
        <v>19.68</v>
      </c>
      <c r="AL5" s="105">
        <f t="shared" si="21"/>
        <v>428.66040393578487</v>
      </c>
      <c r="AM5" s="106"/>
      <c r="AN5" s="107">
        <f t="shared" si="7"/>
        <v>1114</v>
      </c>
      <c r="AO5" s="108">
        <f t="shared" si="8"/>
        <v>123.09</v>
      </c>
      <c r="AP5" s="108">
        <f t="shared" si="9"/>
        <v>405.64999999999992</v>
      </c>
      <c r="AQ5" s="108">
        <f t="shared" si="22"/>
        <v>126.71333333333332</v>
      </c>
      <c r="AR5" s="108">
        <f t="shared" si="23"/>
        <v>238.33333333333334</v>
      </c>
      <c r="AS5" s="108">
        <f t="array" ref="AS5">_xlfn.IFS(S5=0,AL5,S5&lt;0,AL5/-S5,S5&gt;0,AL5/S5)</f>
        <v>142.88680131192828</v>
      </c>
      <c r="AT5" s="103">
        <f>IF(AN5=0,0,AS5/AN5)</f>
        <v>0.12826463313458553</v>
      </c>
      <c r="AU5" s="103">
        <f>IF(AO5=0,0,AS5/AO5)</f>
        <v>1.1608319222676764</v>
      </c>
      <c r="AV5" s="109"/>
      <c r="AW5" s="104">
        <f t="shared" si="12"/>
        <v>52582.342882789606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326</v>
      </c>
      <c r="F6" s="101">
        <v>16</v>
      </c>
      <c r="G6" s="101">
        <v>5</v>
      </c>
      <c r="H6" s="101">
        <v>305</v>
      </c>
      <c r="I6" s="101">
        <v>123.09</v>
      </c>
      <c r="J6" s="101">
        <f t="shared" si="0"/>
        <v>40127.340000000004</v>
      </c>
      <c r="K6" s="98">
        <v>240</v>
      </c>
      <c r="L6" s="98">
        <v>24</v>
      </c>
      <c r="M6" s="98">
        <v>1176</v>
      </c>
      <c r="N6" s="98">
        <v>70</v>
      </c>
      <c r="O6" s="189">
        <f t="shared" si="1"/>
        <v>3.4285714285714284</v>
      </c>
      <c r="P6" s="101">
        <f t="shared" ref="P6:P15" si="24">S6/7</f>
        <v>2.2857142857142856</v>
      </c>
      <c r="Q6" s="102">
        <v>16</v>
      </c>
      <c r="R6" s="102">
        <v>0</v>
      </c>
      <c r="S6" s="101">
        <f t="shared" si="14"/>
        <v>16</v>
      </c>
      <c r="T6" s="102">
        <v>11758.94</v>
      </c>
      <c r="U6" s="102">
        <v>0</v>
      </c>
      <c r="V6" s="101">
        <f t="shared" si="15"/>
        <v>11758.94</v>
      </c>
      <c r="W6" s="102">
        <v>18692.099999999999</v>
      </c>
      <c r="X6" s="102">
        <v>0</v>
      </c>
      <c r="Y6" s="101">
        <f t="shared" si="16"/>
        <v>18692.099999999999</v>
      </c>
      <c r="Z6" s="101">
        <f t="shared" si="17"/>
        <v>19756.8</v>
      </c>
      <c r="AA6" s="103">
        <f t="shared" si="4"/>
        <v>8.0608401289348028E-2</v>
      </c>
      <c r="AB6" s="101">
        <f t="shared" si="18"/>
        <v>1969.44</v>
      </c>
      <c r="AC6" s="102">
        <v>6766.6400000000012</v>
      </c>
      <c r="AD6" s="103">
        <f t="shared" si="19"/>
        <v>0.36200533915397426</v>
      </c>
      <c r="AE6" s="102">
        <v>1845.51</v>
      </c>
      <c r="AF6" s="102">
        <v>3000</v>
      </c>
      <c r="AG6" s="102">
        <v>2910</v>
      </c>
      <c r="AH6" s="102"/>
      <c r="AI6" s="136">
        <f t="shared" si="6"/>
        <v>178.87120662868981</v>
      </c>
      <c r="AJ6" s="102">
        <v>0</v>
      </c>
      <c r="AK6" s="104">
        <f t="shared" si="20"/>
        <v>117.58940000000001</v>
      </c>
      <c r="AL6" s="105">
        <f t="shared" si="21"/>
        <v>1904.0493933713085</v>
      </c>
      <c r="AM6" s="106"/>
      <c r="AN6" s="107">
        <f t="shared" si="7"/>
        <v>1168.2562499999999</v>
      </c>
      <c r="AO6" s="108">
        <f t="shared" si="8"/>
        <v>123.09</v>
      </c>
      <c r="AP6" s="108">
        <f t="shared" si="9"/>
        <v>422.91500000000008</v>
      </c>
      <c r="AQ6" s="108">
        <f t="shared" si="22"/>
        <v>115.344375</v>
      </c>
      <c r="AR6" s="108">
        <f t="shared" si="23"/>
        <v>369.375</v>
      </c>
      <c r="AS6" s="108">
        <f t="array" ref="AS6">_xlfn.IFS(S6=0,AL6,S6&lt;0,AL6/-S6,S6&gt;0,AL6/S6)</f>
        <v>119.00308708570678</v>
      </c>
      <c r="AT6" s="103">
        <f t="shared" ref="AT6:AT15" si="25">IF(AN6=0,0,AS6/AN6)</f>
        <v>0.10186385656888786</v>
      </c>
      <c r="AU6" s="103">
        <f t="shared" ref="AU6:AU15" si="26">IF(AO6=0,0,AS6/AO6)</f>
        <v>0.96679736035183017</v>
      </c>
      <c r="AV6" s="109"/>
      <c r="AW6" s="104">
        <f t="shared" si="12"/>
        <v>38795.006389940412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255</v>
      </c>
      <c r="F7" s="101">
        <v>17</v>
      </c>
      <c r="G7" s="101">
        <v>6</v>
      </c>
      <c r="H7" s="101">
        <v>232</v>
      </c>
      <c r="I7" s="101">
        <v>123.09</v>
      </c>
      <c r="J7" s="101">
        <f t="shared" si="0"/>
        <v>31387.95</v>
      </c>
      <c r="K7" s="98">
        <v>154</v>
      </c>
      <c r="L7" s="98">
        <v>30</v>
      </c>
      <c r="M7" s="98">
        <v>1150</v>
      </c>
      <c r="N7" s="98">
        <v>63</v>
      </c>
      <c r="O7" s="189">
        <f t="shared" si="1"/>
        <v>4.2857142857142856</v>
      </c>
      <c r="P7" s="101">
        <f t="shared" si="24"/>
        <v>3.1428571428571428</v>
      </c>
      <c r="Q7" s="102">
        <v>22</v>
      </c>
      <c r="R7" s="102">
        <v>0</v>
      </c>
      <c r="S7" s="101">
        <f t="shared" si="14"/>
        <v>22</v>
      </c>
      <c r="T7" s="102">
        <v>15477</v>
      </c>
      <c r="U7" s="102">
        <v>0</v>
      </c>
      <c r="V7" s="101">
        <f t="shared" si="15"/>
        <v>15477</v>
      </c>
      <c r="W7" s="102">
        <v>25229</v>
      </c>
      <c r="X7" s="102">
        <v>0</v>
      </c>
      <c r="Y7" s="101">
        <f t="shared" si="16"/>
        <v>25229</v>
      </c>
      <c r="Z7" s="101">
        <f t="shared" si="17"/>
        <v>21735</v>
      </c>
      <c r="AA7" s="103">
        <f t="shared" si="4"/>
        <v>0.10879833491843942</v>
      </c>
      <c r="AB7" s="101">
        <f t="shared" si="18"/>
        <v>2707.98</v>
      </c>
      <c r="AC7" s="102">
        <v>9211.8500000000022</v>
      </c>
      <c r="AD7" s="103">
        <f t="shared" si="19"/>
        <v>0.36512941456260661</v>
      </c>
      <c r="AE7" s="102">
        <v>2288.8199999999997</v>
      </c>
      <c r="AF7" s="102">
        <v>1000</v>
      </c>
      <c r="AG7" s="102">
        <v>4000</v>
      </c>
      <c r="AH7" s="102"/>
      <c r="AI7" s="136">
        <f t="shared" si="6"/>
        <v>136.05940963231487</v>
      </c>
      <c r="AJ7" s="102">
        <v>0</v>
      </c>
      <c r="AK7" s="104">
        <f t="shared" si="20"/>
        <v>154.77000000000001</v>
      </c>
      <c r="AL7" s="105">
        <f t="shared" si="21"/>
        <v>5729.5205903676833</v>
      </c>
      <c r="AM7" s="106"/>
      <c r="AN7" s="107">
        <f t="shared" si="7"/>
        <v>1146.7727272727273</v>
      </c>
      <c r="AO7" s="108">
        <f t="shared" si="8"/>
        <v>123.09</v>
      </c>
      <c r="AP7" s="108">
        <f t="shared" si="9"/>
        <v>418.72045454545463</v>
      </c>
      <c r="AQ7" s="108">
        <f t="shared" si="22"/>
        <v>104.03727272727271</v>
      </c>
      <c r="AR7" s="108">
        <f t="shared" si="23"/>
        <v>227.27272727272728</v>
      </c>
      <c r="AS7" s="108">
        <f t="array" ref="AS7">_xlfn.IFS(S7=0,AL7,S7&lt;0,AL7/-S7,S7&gt;0,AL7/S7)</f>
        <v>260.43275410762197</v>
      </c>
      <c r="AT7" s="103">
        <f t="shared" si="25"/>
        <v>0.22710058228101326</v>
      </c>
      <c r="AU7" s="103">
        <f t="shared" si="26"/>
        <v>2.1157913242962221</v>
      </c>
      <c r="AV7" s="109"/>
      <c r="AW7" s="104">
        <f t="shared" si="12"/>
        <v>66410.352297443605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212</v>
      </c>
      <c r="F8" s="101">
        <v>21</v>
      </c>
      <c r="G8" s="101">
        <v>8</v>
      </c>
      <c r="H8" s="101">
        <v>183</v>
      </c>
      <c r="I8" s="101">
        <v>123.09</v>
      </c>
      <c r="J8" s="101">
        <f t="shared" si="0"/>
        <v>26095.08</v>
      </c>
      <c r="K8" s="98">
        <v>35</v>
      </c>
      <c r="L8" s="98">
        <v>42</v>
      </c>
      <c r="M8" s="98">
        <v>1150</v>
      </c>
      <c r="N8" s="98">
        <v>74</v>
      </c>
      <c r="O8" s="189">
        <f t="shared" si="1"/>
        <v>6</v>
      </c>
      <c r="P8" s="101">
        <f t="shared" si="24"/>
        <v>3.4285714285714284</v>
      </c>
      <c r="Q8" s="102">
        <v>25</v>
      </c>
      <c r="R8" s="102">
        <v>-1</v>
      </c>
      <c r="S8" s="101">
        <f t="shared" si="14"/>
        <v>24</v>
      </c>
      <c r="T8" s="102">
        <v>18225.030000000002</v>
      </c>
      <c r="U8" s="102">
        <v>-705</v>
      </c>
      <c r="V8" s="101">
        <f t="shared" si="15"/>
        <v>17520.030000000002</v>
      </c>
      <c r="W8" s="102">
        <v>28750.940000000002</v>
      </c>
      <c r="X8" s="102">
        <v>-1150</v>
      </c>
      <c r="Y8" s="101">
        <f t="shared" si="16"/>
        <v>27600.940000000002</v>
      </c>
      <c r="Z8" s="101">
        <f t="shared" si="17"/>
        <v>35742</v>
      </c>
      <c r="AA8" s="103">
        <f t="shared" si="4"/>
        <v>0.11902716374742366</v>
      </c>
      <c r="AB8" s="101">
        <f t="shared" si="18"/>
        <v>2954.16</v>
      </c>
      <c r="AC8" s="102">
        <v>10103.950000000008</v>
      </c>
      <c r="AD8" s="103">
        <f t="shared" si="19"/>
        <v>0.36607267723490605</v>
      </c>
      <c r="AE8" s="102">
        <v>2390.15</v>
      </c>
      <c r="AF8" s="102">
        <v>2968</v>
      </c>
      <c r="AG8" s="102">
        <v>3000</v>
      </c>
      <c r="AH8" s="102"/>
      <c r="AI8" s="136">
        <f t="shared" si="6"/>
        <v>107.32272397721387</v>
      </c>
      <c r="AJ8" s="102">
        <v>0</v>
      </c>
      <c r="AK8" s="104">
        <f t="shared" si="20"/>
        <v>175.20030000000003</v>
      </c>
      <c r="AL8" s="105">
        <f t="shared" si="21"/>
        <v>5902.1569760227803</v>
      </c>
      <c r="AM8" s="106"/>
      <c r="AN8" s="107">
        <f t="shared" si="7"/>
        <v>1150.0391666666667</v>
      </c>
      <c r="AO8" s="108">
        <f t="shared" si="8"/>
        <v>123.09</v>
      </c>
      <c r="AP8" s="108">
        <f t="shared" si="9"/>
        <v>420.99791666666698</v>
      </c>
      <c r="AQ8" s="108">
        <f t="shared" si="22"/>
        <v>95.606000000000009</v>
      </c>
      <c r="AR8" s="108">
        <f t="shared" si="23"/>
        <v>238.72</v>
      </c>
      <c r="AS8" s="108">
        <f t="array" ref="AS8">_xlfn.IFS(S8=0,AL8,S8&lt;0,AL8/-S8,S8&gt;0,AL8/S8)</f>
        <v>245.92320733428252</v>
      </c>
      <c r="AT8" s="103">
        <f t="shared" si="25"/>
        <v>0.21383898432527226</v>
      </c>
      <c r="AU8" s="103">
        <f t="shared" si="26"/>
        <v>1.9979137812517875</v>
      </c>
      <c r="AV8" s="109"/>
      <c r="AW8" s="104">
        <f t="shared" si="12"/>
        <v>52135.719954867898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223</v>
      </c>
      <c r="F9" s="101">
        <v>16</v>
      </c>
      <c r="G9" s="101">
        <v>5</v>
      </c>
      <c r="H9" s="101">
        <v>202</v>
      </c>
      <c r="I9" s="101">
        <v>169.89</v>
      </c>
      <c r="J9" s="101">
        <f t="shared" si="0"/>
        <v>37885.469999999994</v>
      </c>
      <c r="K9" s="98">
        <v>123</v>
      </c>
      <c r="L9" s="98">
        <v>18</v>
      </c>
      <c r="M9" s="98">
        <v>1230</v>
      </c>
      <c r="N9" s="98">
        <v>50</v>
      </c>
      <c r="O9" s="189">
        <f t="shared" si="1"/>
        <v>2.5714285714285716</v>
      </c>
      <c r="P9" s="101">
        <f t="shared" si="24"/>
        <v>1.5714285714285714</v>
      </c>
      <c r="Q9" s="102">
        <v>11</v>
      </c>
      <c r="R9" s="102">
        <v>0</v>
      </c>
      <c r="S9" s="101">
        <f t="shared" si="14"/>
        <v>11</v>
      </c>
      <c r="T9" s="102">
        <v>8339</v>
      </c>
      <c r="U9" s="102">
        <v>0</v>
      </c>
      <c r="V9" s="101">
        <f t="shared" si="15"/>
        <v>8339</v>
      </c>
      <c r="W9" s="102">
        <v>13250</v>
      </c>
      <c r="X9" s="102">
        <v>0</v>
      </c>
      <c r="Y9" s="101">
        <f t="shared" si="16"/>
        <v>13250</v>
      </c>
      <c r="Z9" s="101">
        <f t="shared" si="17"/>
        <v>11070</v>
      </c>
      <c r="AA9" s="103">
        <f t="shared" si="4"/>
        <v>5.7139717692707689E-2</v>
      </c>
      <c r="AB9" s="101">
        <f t="shared" si="18"/>
        <v>1868.79</v>
      </c>
      <c r="AC9" s="102">
        <v>4838.16</v>
      </c>
      <c r="AD9" s="103">
        <f t="shared" si="19"/>
        <v>0.3651441509433962</v>
      </c>
      <c r="AE9" s="102">
        <v>1526.29</v>
      </c>
      <c r="AF9" s="102"/>
      <c r="AG9" s="102"/>
      <c r="AH9" s="102"/>
      <c r="AI9" s="136">
        <f t="shared" si="6"/>
        <v>118.46552045572243</v>
      </c>
      <c r="AJ9" s="102">
        <v>0</v>
      </c>
      <c r="AK9" s="104">
        <f t="shared" si="20"/>
        <v>83.39</v>
      </c>
      <c r="AL9" s="105">
        <f t="shared" si="21"/>
        <v>4814.9044795442769</v>
      </c>
      <c r="AM9" s="106"/>
      <c r="AN9" s="107">
        <f t="shared" si="7"/>
        <v>1204.5454545454545</v>
      </c>
      <c r="AO9" s="108">
        <f t="shared" si="8"/>
        <v>169.89</v>
      </c>
      <c r="AP9" s="108">
        <f t="shared" si="9"/>
        <v>439.83272727272725</v>
      </c>
      <c r="AQ9" s="108">
        <f t="shared" si="22"/>
        <v>138.75363636363636</v>
      </c>
      <c r="AR9" s="108">
        <f t="shared" si="23"/>
        <v>0</v>
      </c>
      <c r="AS9" s="108">
        <f t="array" ref="AS9">_xlfn.IFS(S9=0,AL9,S9&lt;0,AL9/-S9,S9&gt;0,AL9/S9)</f>
        <v>437.7185890494797</v>
      </c>
      <c r="AT9" s="103">
        <f t="shared" si="25"/>
        <v>0.3633890173240964</v>
      </c>
      <c r="AU9" s="103">
        <f t="shared" si="26"/>
        <v>2.5764823653509903</v>
      </c>
      <c r="AV9" s="109"/>
      <c r="AW9" s="104">
        <f t="shared" si="12"/>
        <v>97611.245358033979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35</v>
      </c>
      <c r="F10" s="101">
        <v>7</v>
      </c>
      <c r="G10" s="101">
        <v>3</v>
      </c>
      <c r="H10" s="101">
        <v>25</v>
      </c>
      <c r="I10" s="101">
        <v>169.89</v>
      </c>
      <c r="J10" s="101">
        <f t="shared" si="0"/>
        <v>5946.15</v>
      </c>
      <c r="K10" s="98">
        <v>71</v>
      </c>
      <c r="L10" s="98">
        <v>8</v>
      </c>
      <c r="M10" s="98">
        <v>1254</v>
      </c>
      <c r="N10" s="98">
        <v>33</v>
      </c>
      <c r="O10" s="189">
        <f t="shared" si="1"/>
        <v>1.1428571428571428</v>
      </c>
      <c r="P10" s="101">
        <f t="shared" si="24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2532.6400000000003</v>
      </c>
      <c r="U10" s="102">
        <v>0</v>
      </c>
      <c r="V10" s="101">
        <f t="shared" si="15"/>
        <v>2532.6400000000003</v>
      </c>
      <c r="W10" s="102">
        <v>3706.59</v>
      </c>
      <c r="X10" s="102">
        <v>0</v>
      </c>
      <c r="Y10" s="101">
        <f t="shared" si="16"/>
        <v>3706.59</v>
      </c>
      <c r="Z10" s="101">
        <f t="shared" si="17"/>
        <v>3310.56</v>
      </c>
      <c r="AA10" s="103">
        <f t="shared" si="4"/>
        <v>1.5984415562461388E-2</v>
      </c>
      <c r="AB10" s="101">
        <f t="shared" si="18"/>
        <v>509.66999999999996</v>
      </c>
      <c r="AC10" s="102">
        <v>1350.8400000000001</v>
      </c>
      <c r="AD10" s="103">
        <f t="shared" si="19"/>
        <v>0.36444278973396033</v>
      </c>
      <c r="AE10" s="102">
        <v>585.92999999999995</v>
      </c>
      <c r="AF10" s="102">
        <v>2000</v>
      </c>
      <c r="AG10" s="102">
        <v>1606</v>
      </c>
      <c r="AH10" s="102"/>
      <c r="AI10" s="136">
        <f t="shared" si="6"/>
        <v>14.661574313827032</v>
      </c>
      <c r="AJ10" s="102">
        <v>0</v>
      </c>
      <c r="AK10" s="104">
        <f t="shared" si="20"/>
        <v>25.326400000000003</v>
      </c>
      <c r="AL10" s="105">
        <f t="shared" si="21"/>
        <v>-2385.8379743138266</v>
      </c>
      <c r="AM10" s="106"/>
      <c r="AN10" s="107">
        <f t="shared" si="7"/>
        <v>1235.53</v>
      </c>
      <c r="AO10" s="108">
        <f t="shared" si="8"/>
        <v>169.89</v>
      </c>
      <c r="AP10" s="108">
        <f t="shared" si="9"/>
        <v>450.28000000000003</v>
      </c>
      <c r="AQ10" s="108">
        <f t="shared" si="22"/>
        <v>195.30999999999997</v>
      </c>
      <c r="AR10" s="108">
        <f t="shared" si="23"/>
        <v>1202</v>
      </c>
      <c r="AS10" s="108">
        <f t="array" ref="AS10">_xlfn.IFS(S10=0,AL10,S10&lt;0,AL10/-S10,S10&gt;0,AL10/S10)</f>
        <v>-795.27932477127558</v>
      </c>
      <c r="AT10" s="103">
        <f t="shared" si="25"/>
        <v>-0.64367463741979203</v>
      </c>
      <c r="AU10" s="103">
        <f t="shared" si="26"/>
        <v>-4.6811426497808917</v>
      </c>
      <c r="AV10" s="109"/>
      <c r="AW10" s="104">
        <f t="shared" si="12"/>
        <v>-27834.776366994647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38</v>
      </c>
      <c r="F11" s="101">
        <v>1</v>
      </c>
      <c r="G11" s="101">
        <v>0</v>
      </c>
      <c r="H11" s="101">
        <v>37</v>
      </c>
      <c r="I11" s="101">
        <v>169.89</v>
      </c>
      <c r="J11" s="101">
        <f t="shared" si="0"/>
        <v>6455.82</v>
      </c>
      <c r="K11" s="98">
        <v>384</v>
      </c>
      <c r="L11" s="98">
        <v>1</v>
      </c>
      <c r="M11" s="98">
        <v>1145</v>
      </c>
      <c r="N11" s="98">
        <v>0</v>
      </c>
      <c r="O11" s="189">
        <f t="shared" si="1"/>
        <v>0.14285714285714285</v>
      </c>
      <c r="P11" s="101">
        <f t="shared" si="24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4"/>
        <v>0</v>
      </c>
      <c r="AB11" s="101">
        <f t="shared" si="18"/>
        <v>0</v>
      </c>
      <c r="AC11" s="102">
        <v>0</v>
      </c>
      <c r="AD11" s="103">
        <f t="shared" si="19"/>
        <v>0</v>
      </c>
      <c r="AE11" s="102">
        <v>113.8</v>
      </c>
      <c r="AF11" s="102"/>
      <c r="AG11" s="102"/>
      <c r="AH11" s="102"/>
      <c r="AI11" s="136">
        <f t="shared" si="6"/>
        <v>21.699129984464012</v>
      </c>
      <c r="AJ11" s="102">
        <v>0</v>
      </c>
      <c r="AK11" s="104">
        <f t="shared" si="20"/>
        <v>0</v>
      </c>
      <c r="AL11" s="105">
        <f t="shared" si="21"/>
        <v>-135.49912998446402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2"/>
        <v>113.8</v>
      </c>
      <c r="AR11" s="108">
        <f t="shared" si="23"/>
        <v>0</v>
      </c>
      <c r="AS11" s="108">
        <f t="array" ref="AS11">_xlfn.IFS(S11=0,AL11,S11&lt;0,AL11/-S11,S11&gt;0,AL11/S11)</f>
        <v>-135.49912998446402</v>
      </c>
      <c r="AT11" s="103">
        <f t="shared" si="25"/>
        <v>0</v>
      </c>
      <c r="AU11" s="103">
        <f t="shared" si="26"/>
        <v>-0.79756978035472381</v>
      </c>
      <c r="AV11" s="109"/>
      <c r="AW11" s="104">
        <f t="shared" si="12"/>
        <v>-5148.9669394096327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40</v>
      </c>
      <c r="F12" s="101">
        <v>2</v>
      </c>
      <c r="G12" s="101">
        <v>3</v>
      </c>
      <c r="H12" s="101">
        <v>35</v>
      </c>
      <c r="I12" s="101">
        <v>169.89</v>
      </c>
      <c r="J12" s="101">
        <f t="shared" si="0"/>
        <v>6795.5999999999995</v>
      </c>
      <c r="K12" s="98">
        <v>136</v>
      </c>
      <c r="L12" s="98">
        <v>10</v>
      </c>
      <c r="M12" s="98">
        <v>1166</v>
      </c>
      <c r="N12" s="98">
        <v>33</v>
      </c>
      <c r="O12" s="189">
        <f t="shared" si="1"/>
        <v>1.4285714285714286</v>
      </c>
      <c r="P12" s="101">
        <f t="shared" si="24"/>
        <v>0.5714285714285714</v>
      </c>
      <c r="Q12" s="102">
        <v>4</v>
      </c>
      <c r="R12" s="102">
        <v>0</v>
      </c>
      <c r="S12" s="101">
        <f t="shared" si="14"/>
        <v>4</v>
      </c>
      <c r="T12" s="102">
        <v>2911</v>
      </c>
      <c r="U12" s="102">
        <v>0</v>
      </c>
      <c r="V12" s="101">
        <f t="shared" si="15"/>
        <v>2911</v>
      </c>
      <c r="W12" s="102">
        <v>4664</v>
      </c>
      <c r="X12" s="102">
        <v>0</v>
      </c>
      <c r="Y12" s="101">
        <f t="shared" si="16"/>
        <v>4664</v>
      </c>
      <c r="Z12" s="101">
        <f t="shared" si="17"/>
        <v>3847.8</v>
      </c>
      <c r="AA12" s="103">
        <f t="shared" si="4"/>
        <v>2.0113180627833106E-2</v>
      </c>
      <c r="AB12" s="101">
        <f t="shared" si="18"/>
        <v>679.56</v>
      </c>
      <c r="AC12" s="102">
        <v>1709.04</v>
      </c>
      <c r="AD12" s="103">
        <f t="shared" si="19"/>
        <v>0.36643224699828475</v>
      </c>
      <c r="AE12" s="102">
        <v>833.49999999999989</v>
      </c>
      <c r="AF12" s="102"/>
      <c r="AG12" s="102"/>
      <c r="AH12" s="102"/>
      <c r="AI12" s="136">
        <f t="shared" si="6"/>
        <v>20.526204039357847</v>
      </c>
      <c r="AJ12" s="102">
        <v>0</v>
      </c>
      <c r="AK12" s="104">
        <f t="shared" si="20"/>
        <v>29.11</v>
      </c>
      <c r="AL12" s="105">
        <f t="shared" si="21"/>
        <v>1392.2637959606423</v>
      </c>
      <c r="AM12" s="106"/>
      <c r="AN12" s="107">
        <f t="shared" si="7"/>
        <v>1166</v>
      </c>
      <c r="AO12" s="108">
        <f t="shared" si="8"/>
        <v>169.89</v>
      </c>
      <c r="AP12" s="108">
        <f t="shared" si="9"/>
        <v>427.26</v>
      </c>
      <c r="AQ12" s="108">
        <f t="shared" si="22"/>
        <v>208.37499999999997</v>
      </c>
      <c r="AR12" s="108">
        <f t="shared" si="23"/>
        <v>0</v>
      </c>
      <c r="AS12" s="108">
        <f t="array" ref="AS12">_xlfn.IFS(S12=0,AL12,S12&lt;0,AL12/-S12,S12&gt;0,AL12/S12)</f>
        <v>348.06594899016056</v>
      </c>
      <c r="AT12" s="103">
        <f t="shared" si="25"/>
        <v>0.29851282074627833</v>
      </c>
      <c r="AU12" s="103">
        <f t="shared" si="26"/>
        <v>2.0487724350471517</v>
      </c>
      <c r="AV12" s="109"/>
      <c r="AW12" s="104">
        <f t="shared" si="12"/>
        <v>13922.637959606422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5</v>
      </c>
      <c r="F13" s="101">
        <v>0</v>
      </c>
      <c r="G13" s="101">
        <v>0</v>
      </c>
      <c r="H13" s="101">
        <v>5</v>
      </c>
      <c r="I13" s="101">
        <v>169.89</v>
      </c>
      <c r="J13" s="101">
        <f t="shared" si="0"/>
        <v>849.44999999999993</v>
      </c>
      <c r="K13" s="98">
        <v>74</v>
      </c>
      <c r="L13" s="98">
        <v>2</v>
      </c>
      <c r="M13" s="98">
        <v>1221</v>
      </c>
      <c r="N13" s="98">
        <v>100</v>
      </c>
      <c r="O13" s="189">
        <f t="shared" si="1"/>
        <v>0.2857142857142857</v>
      </c>
      <c r="P13" s="101">
        <f t="shared" si="24"/>
        <v>0.2857142857142857</v>
      </c>
      <c r="Q13" s="102">
        <v>2</v>
      </c>
      <c r="R13" s="102">
        <v>0</v>
      </c>
      <c r="S13" s="101">
        <f t="shared" si="14"/>
        <v>2</v>
      </c>
      <c r="T13" s="102">
        <v>1479</v>
      </c>
      <c r="U13" s="102">
        <v>0</v>
      </c>
      <c r="V13" s="101">
        <f t="shared" si="15"/>
        <v>1479</v>
      </c>
      <c r="W13" s="102">
        <v>2442</v>
      </c>
      <c r="X13" s="102">
        <v>0</v>
      </c>
      <c r="Y13" s="101">
        <f t="shared" si="16"/>
        <v>2442</v>
      </c>
      <c r="Z13" s="101">
        <f t="shared" si="17"/>
        <v>2442</v>
      </c>
      <c r="AA13" s="103">
        <f t="shared" si="4"/>
        <v>1.0530957781554126E-2</v>
      </c>
      <c r="AB13" s="101">
        <f t="shared" si="18"/>
        <v>339.78</v>
      </c>
      <c r="AC13" s="102">
        <v>890.54</v>
      </c>
      <c r="AD13" s="103">
        <f t="shared" si="19"/>
        <v>0.36467649467649466</v>
      </c>
      <c r="AE13" s="102">
        <v>102.05</v>
      </c>
      <c r="AF13" s="102"/>
      <c r="AG13" s="102"/>
      <c r="AH13" s="102"/>
      <c r="AI13" s="136">
        <f t="shared" si="6"/>
        <v>2.9323148627654065</v>
      </c>
      <c r="AJ13" s="102">
        <v>0</v>
      </c>
      <c r="AK13" s="104">
        <f t="shared" si="20"/>
        <v>14.790000000000001</v>
      </c>
      <c r="AL13" s="105">
        <f t="shared" si="21"/>
        <v>1091.9076851372349</v>
      </c>
      <c r="AM13" s="106"/>
      <c r="AN13" s="107">
        <f t="shared" si="7"/>
        <v>1221</v>
      </c>
      <c r="AO13" s="108">
        <f t="shared" si="8"/>
        <v>169.89</v>
      </c>
      <c r="AP13" s="108">
        <f t="shared" si="9"/>
        <v>445.27</v>
      </c>
      <c r="AQ13" s="108">
        <f t="shared" si="22"/>
        <v>51.024999999999999</v>
      </c>
      <c r="AR13" s="108">
        <f t="shared" si="23"/>
        <v>0</v>
      </c>
      <c r="AS13" s="108">
        <f t="array" ref="AS13">_xlfn.IFS(S13=0,AL13,S13&lt;0,AL13/-S13,S13&gt;0,AL13/S13)</f>
        <v>545.95384256861746</v>
      </c>
      <c r="AT13" s="103">
        <f t="shared" si="25"/>
        <v>0.44713664420034188</v>
      </c>
      <c r="AU13" s="103">
        <f t="shared" si="26"/>
        <v>3.213572562061437</v>
      </c>
      <c r="AV13" s="109"/>
      <c r="AW13" s="104">
        <f t="shared" si="12"/>
        <v>2729.7692128430872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55</v>
      </c>
      <c r="F14" s="101">
        <v>4</v>
      </c>
      <c r="G14" s="101">
        <v>0</v>
      </c>
      <c r="H14" s="101">
        <v>51</v>
      </c>
      <c r="I14" s="101">
        <v>169.89</v>
      </c>
      <c r="J14" s="101">
        <f t="shared" si="0"/>
        <v>9343.9499999999989</v>
      </c>
      <c r="K14" s="98">
        <v>245</v>
      </c>
      <c r="L14" s="98">
        <v>5</v>
      </c>
      <c r="M14" s="98">
        <v>1288</v>
      </c>
      <c r="N14" s="98">
        <v>100</v>
      </c>
      <c r="O14" s="189">
        <f t="shared" si="1"/>
        <v>0.7142857142857143</v>
      </c>
      <c r="P14" s="101">
        <f t="shared" si="24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1609</v>
      </c>
      <c r="U14" s="102">
        <v>0</v>
      </c>
      <c r="V14" s="101">
        <f t="shared" si="15"/>
        <v>1609</v>
      </c>
      <c r="W14" s="102">
        <v>2576</v>
      </c>
      <c r="X14" s="102">
        <v>0</v>
      </c>
      <c r="Y14" s="101">
        <f t="shared" si="16"/>
        <v>2576</v>
      </c>
      <c r="Z14" s="101">
        <f t="shared" si="17"/>
        <v>6440</v>
      </c>
      <c r="AA14" s="103">
        <f t="shared" si="4"/>
        <v>1.1108823605767171E-2</v>
      </c>
      <c r="AB14" s="101">
        <f t="shared" si="18"/>
        <v>339.78</v>
      </c>
      <c r="AC14" s="102">
        <v>923.46</v>
      </c>
      <c r="AD14" s="103">
        <f t="shared" si="19"/>
        <v>0.35848602484472053</v>
      </c>
      <c r="AE14" s="102">
        <v>211.53</v>
      </c>
      <c r="AF14" s="102"/>
      <c r="AG14" s="102"/>
      <c r="AH14" s="102"/>
      <c r="AI14" s="136">
        <f t="shared" si="6"/>
        <v>29.909611600207146</v>
      </c>
      <c r="AJ14" s="102">
        <v>0</v>
      </c>
      <c r="AK14" s="104">
        <f t="shared" si="20"/>
        <v>16.09</v>
      </c>
      <c r="AL14" s="105">
        <f t="shared" si="21"/>
        <v>1055.2303883997931</v>
      </c>
      <c r="AM14" s="106"/>
      <c r="AN14" s="107">
        <f t="shared" si="7"/>
        <v>1288</v>
      </c>
      <c r="AO14" s="108">
        <f t="shared" si="8"/>
        <v>169.89</v>
      </c>
      <c r="AP14" s="108">
        <f t="shared" si="9"/>
        <v>461.73</v>
      </c>
      <c r="AQ14" s="108">
        <f t="shared" si="22"/>
        <v>105.765</v>
      </c>
      <c r="AR14" s="108">
        <f t="shared" si="23"/>
        <v>0</v>
      </c>
      <c r="AS14" s="108">
        <f t="array" ref="AS14">_xlfn.IFS(S14=0,AL14,S14&lt;0,AL14/-S14,S14&gt;0,AL14/S14)</f>
        <v>527.61519419989656</v>
      </c>
      <c r="AT14" s="103">
        <f t="shared" si="25"/>
        <v>0.40963912593159674</v>
      </c>
      <c r="AU14" s="103">
        <f t="shared" si="26"/>
        <v>3.1056283136140834</v>
      </c>
      <c r="AV14" s="109"/>
      <c r="AW14" s="104">
        <f t="shared" si="12"/>
        <v>29018.835680994311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33</v>
      </c>
      <c r="F15" s="101">
        <v>2</v>
      </c>
      <c r="G15" s="101">
        <v>1</v>
      </c>
      <c r="H15" s="101">
        <v>30</v>
      </c>
      <c r="I15" s="101">
        <v>169.89</v>
      </c>
      <c r="J15" s="101">
        <f t="shared" si="0"/>
        <v>5606.37</v>
      </c>
      <c r="K15" s="98">
        <v>200</v>
      </c>
      <c r="L15" s="98">
        <v>3</v>
      </c>
      <c r="M15" s="98">
        <v>1232</v>
      </c>
      <c r="N15" s="98">
        <v>50</v>
      </c>
      <c r="O15" s="189">
        <f t="shared" si="1"/>
        <v>0.42857142857142855</v>
      </c>
      <c r="P15" s="101">
        <f t="shared" si="24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743</v>
      </c>
      <c r="U15" s="102">
        <v>0</v>
      </c>
      <c r="V15" s="101">
        <f t="shared" si="15"/>
        <v>743</v>
      </c>
      <c r="W15" s="102">
        <v>1232</v>
      </c>
      <c r="X15" s="102">
        <v>0</v>
      </c>
      <c r="Y15" s="101">
        <f t="shared" si="16"/>
        <v>1232</v>
      </c>
      <c r="Z15" s="101">
        <f t="shared" si="17"/>
        <v>1848</v>
      </c>
      <c r="AA15" s="103">
        <f t="shared" si="4"/>
        <v>5.312915637540821E-3</v>
      </c>
      <c r="AB15" s="101">
        <f t="shared" si="18"/>
        <v>169.89</v>
      </c>
      <c r="AC15" s="102">
        <v>449.19000000000005</v>
      </c>
      <c r="AD15" s="103">
        <f t="shared" si="19"/>
        <v>0.36460227272727275</v>
      </c>
      <c r="AE15" s="102">
        <v>271.90999999999997</v>
      </c>
      <c r="AF15" s="102"/>
      <c r="AG15" s="102"/>
      <c r="AH15" s="102"/>
      <c r="AI15" s="136">
        <f t="shared" si="6"/>
        <v>17.593889176592441</v>
      </c>
      <c r="AJ15" s="102">
        <v>0</v>
      </c>
      <c r="AK15" s="104">
        <f t="shared" si="20"/>
        <v>7.43</v>
      </c>
      <c r="AL15" s="105">
        <f t="shared" si="21"/>
        <v>315.98611082340767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449.19000000000005</v>
      </c>
      <c r="AQ15" s="108">
        <f t="shared" si="22"/>
        <v>271.90999999999997</v>
      </c>
      <c r="AR15" s="108">
        <f t="shared" si="23"/>
        <v>0</v>
      </c>
      <c r="AS15" s="108">
        <f t="array" ref="AS15">_xlfn.IFS(S15=0,AL15,S15&lt;0,AL15/-S15,S15&gt;0,AL15/S15)</f>
        <v>315.98611082340767</v>
      </c>
      <c r="AT15" s="103">
        <f t="shared" si="25"/>
        <v>0.25648223281120752</v>
      </c>
      <c r="AU15" s="103">
        <f t="shared" si="26"/>
        <v>1.859945322405131</v>
      </c>
      <c r="AV15" s="109"/>
      <c r="AW15" s="104">
        <f t="shared" si="12"/>
        <v>10427.541657172453</v>
      </c>
    </row>
    <row r="16" spans="1:49" outlineLevel="1">
      <c r="A16" s="98"/>
      <c r="B16" s="99"/>
      <c r="C16" s="99"/>
      <c r="D16" s="100"/>
      <c r="E16" s="101"/>
      <c r="F16" s="101"/>
      <c r="G16" s="101"/>
      <c r="H16" s="101"/>
      <c r="I16" s="101"/>
      <c r="J16" s="101"/>
      <c r="K16" s="98"/>
      <c r="L16" s="98"/>
      <c r="M16" s="98"/>
      <c r="N16" s="98"/>
      <c r="O16" s="189"/>
      <c r="P16" s="101"/>
      <c r="Q16" s="102"/>
      <c r="R16" s="102"/>
      <c r="S16" s="101"/>
      <c r="T16" s="102"/>
      <c r="U16" s="102"/>
      <c r="V16" s="101"/>
      <c r="W16" s="102"/>
      <c r="X16" s="102"/>
      <c r="Y16" s="101"/>
      <c r="Z16" s="101"/>
      <c r="AA16" s="103"/>
      <c r="AB16" s="101"/>
      <c r="AC16" s="102"/>
      <c r="AD16" s="103"/>
      <c r="AE16" s="102"/>
      <c r="AF16" s="102"/>
      <c r="AG16" s="102"/>
      <c r="AH16" s="102"/>
      <c r="AI16" s="136"/>
      <c r="AJ16" s="102"/>
      <c r="AK16" s="104"/>
      <c r="AL16" s="105"/>
      <c r="AM16" s="106"/>
      <c r="AN16" s="107"/>
      <c r="AO16" s="108"/>
      <c r="AP16" s="108"/>
      <c r="AQ16" s="108"/>
      <c r="AR16" s="108"/>
      <c r="AS16" s="108"/>
      <c r="AT16" s="103"/>
      <c r="AU16" s="103"/>
      <c r="AV16" s="109"/>
      <c r="AW16" s="104"/>
    </row>
    <row r="17" spans="1:49" outlineLevel="1">
      <c r="A17" s="98"/>
      <c r="B17" s="99"/>
      <c r="C17" s="99"/>
      <c r="D17" s="100"/>
      <c r="E17" s="101"/>
      <c r="F17" s="101"/>
      <c r="G17" s="101"/>
      <c r="H17" s="101"/>
      <c r="I17" s="101"/>
      <c r="J17" s="101"/>
      <c r="K17" s="98"/>
      <c r="L17" s="98"/>
      <c r="M17" s="98"/>
      <c r="N17" s="98"/>
      <c r="O17" s="189"/>
      <c r="P17" s="101"/>
      <c r="Q17" s="102"/>
      <c r="R17" s="102"/>
      <c r="S17" s="101"/>
      <c r="T17" s="102"/>
      <c r="U17" s="102"/>
      <c r="V17" s="101"/>
      <c r="W17" s="102"/>
      <c r="X17" s="102"/>
      <c r="Y17" s="101"/>
      <c r="Z17" s="101"/>
      <c r="AA17" s="103"/>
      <c r="AB17" s="101"/>
      <c r="AC17" s="102"/>
      <c r="AD17" s="103"/>
      <c r="AE17" s="102"/>
      <c r="AF17" s="102"/>
      <c r="AG17" s="102"/>
      <c r="AH17" s="102"/>
      <c r="AI17" s="136"/>
      <c r="AJ17" s="102"/>
      <c r="AK17" s="104"/>
      <c r="AL17" s="105"/>
      <c r="AM17" s="106"/>
      <c r="AN17" s="107"/>
      <c r="AO17" s="108"/>
      <c r="AP17" s="108"/>
      <c r="AQ17" s="108"/>
      <c r="AR17" s="108"/>
      <c r="AS17" s="108"/>
      <c r="AT17" s="103"/>
      <c r="AU17" s="103"/>
      <c r="AV17" s="109"/>
      <c r="AW17" s="104"/>
    </row>
    <row r="18" spans="1:49" outlineLevel="1">
      <c r="A18" s="98"/>
      <c r="B18" s="99"/>
      <c r="C18" s="99"/>
      <c r="D18" s="100"/>
      <c r="E18" s="101"/>
      <c r="F18" s="101"/>
      <c r="G18" s="101"/>
      <c r="H18" s="101"/>
      <c r="I18" s="101"/>
      <c r="J18" s="101"/>
      <c r="K18" s="98"/>
      <c r="L18" s="98"/>
      <c r="M18" s="98"/>
      <c r="N18" s="98"/>
      <c r="O18" s="189"/>
      <c r="P18" s="101"/>
      <c r="Q18" s="102"/>
      <c r="R18" s="102"/>
      <c r="S18" s="101"/>
      <c r="T18" s="102"/>
      <c r="U18" s="102"/>
      <c r="V18" s="101"/>
      <c r="W18" s="102"/>
      <c r="X18" s="102"/>
      <c r="Y18" s="101"/>
      <c r="Z18" s="101"/>
      <c r="AA18" s="103"/>
      <c r="AB18" s="101"/>
      <c r="AC18" s="102"/>
      <c r="AD18" s="103"/>
      <c r="AE18" s="102"/>
      <c r="AF18" s="102"/>
      <c r="AG18" s="102"/>
      <c r="AH18" s="102"/>
      <c r="AI18" s="136"/>
      <c r="AJ18" s="102"/>
      <c r="AK18" s="104"/>
      <c r="AL18" s="105"/>
      <c r="AM18" s="106"/>
      <c r="AN18" s="107"/>
      <c r="AO18" s="108"/>
      <c r="AP18" s="108"/>
      <c r="AQ18" s="108"/>
      <c r="AR18" s="108"/>
      <c r="AS18" s="108"/>
      <c r="AT18" s="103"/>
      <c r="AU18" s="103"/>
      <c r="AV18" s="109"/>
      <c r="AW18" s="104"/>
    </row>
    <row r="19" spans="1:49" outlineLevel="1">
      <c r="A19" s="98"/>
      <c r="B19" s="99">
        <v>806868318</v>
      </c>
      <c r="C19" s="99" t="s">
        <v>170</v>
      </c>
      <c r="D19" s="100" t="s">
        <v>93</v>
      </c>
      <c r="E19" s="101">
        <f t="shared" si="13"/>
        <v>0</v>
      </c>
      <c r="F19" s="101">
        <v>0</v>
      </c>
      <c r="G19" s="101">
        <v>0</v>
      </c>
      <c r="H19" s="101">
        <v>0</v>
      </c>
      <c r="I19" s="101">
        <v>129.46</v>
      </c>
      <c r="J19" s="101">
        <f t="shared" ref="J19:J43" si="27">E19*I19</f>
        <v>0</v>
      </c>
      <c r="K19" s="98" t="s">
        <v>142</v>
      </c>
      <c r="L19" s="98">
        <v>0</v>
      </c>
      <c r="M19" s="98">
        <v>0</v>
      </c>
      <c r="N19" s="98">
        <v>0</v>
      </c>
      <c r="O19" s="189">
        <f t="shared" ref="O19:O43" si="28">L19/7</f>
        <v>0</v>
      </c>
      <c r="P19" s="101">
        <f t="shared" ref="P19:P43" si="29">S19/7</f>
        <v>0</v>
      </c>
      <c r="Q19" s="102">
        <v>0</v>
      </c>
      <c r="R19" s="102">
        <v>0</v>
      </c>
      <c r="S19" s="101">
        <f t="shared" si="14"/>
        <v>0</v>
      </c>
      <c r="T19" s="102">
        <v>0</v>
      </c>
      <c r="U19" s="102">
        <v>0</v>
      </c>
      <c r="V19" s="101">
        <f t="shared" si="15"/>
        <v>0</v>
      </c>
      <c r="W19" s="102">
        <v>0</v>
      </c>
      <c r="X19" s="102">
        <v>0</v>
      </c>
      <c r="Y19" s="101">
        <f t="shared" si="16"/>
        <v>0</v>
      </c>
      <c r="Z19" s="101">
        <f t="shared" si="17"/>
        <v>0</v>
      </c>
      <c r="AA19" s="103">
        <f>Y19/$Y$102</f>
        <v>0</v>
      </c>
      <c r="AB19" s="101">
        <f t="shared" si="18"/>
        <v>0</v>
      </c>
      <c r="AC19" s="102">
        <v>0</v>
      </c>
      <c r="AD19" s="103">
        <f t="shared" si="19"/>
        <v>0</v>
      </c>
      <c r="AE19" s="102">
        <v>0</v>
      </c>
      <c r="AF19" s="102"/>
      <c r="AG19" s="102"/>
      <c r="AH19" s="102"/>
      <c r="AI19" s="136">
        <f>IFERROR($AI$102*H19/$H$102,0)</f>
        <v>0</v>
      </c>
      <c r="AJ19" s="102">
        <v>0</v>
      </c>
      <c r="AK19" s="104">
        <f t="shared" ref="AK19:AK43" si="30">V19*1%</f>
        <v>0</v>
      </c>
      <c r="AL19" s="105">
        <f t="shared" ref="AL19:AL43" si="31">Y19-AB19-AC19-AE19-AF19-AG19-AH19-AI19-AK19-AJ19</f>
        <v>0</v>
      </c>
      <c r="AM19" s="106"/>
      <c r="AN19" s="107">
        <f t="shared" ref="AN19:AN43" si="32">IF(S19=0,0,Y19/S19)</f>
        <v>0</v>
      </c>
      <c r="AO19" s="108">
        <f t="shared" ref="AO19:AO43" si="33">I19</f>
        <v>129.46</v>
      </c>
      <c r="AP19" s="108">
        <f t="shared" ref="AP19:AP43" si="34">IF(S19=0,0,AC19/S19)</f>
        <v>0</v>
      </c>
      <c r="AQ19" s="108">
        <f t="shared" ref="AQ19:AQ43" si="35">IF(Q19=0,AE19/1,AE19/Q19)</f>
        <v>0</v>
      </c>
      <c r="AR19" s="108">
        <f t="shared" ref="AR19:AR43" si="36">IF(Q19=0,0,(AF19+AG19)/Q19)</f>
        <v>0</v>
      </c>
      <c r="AS19" s="108">
        <f t="array" ref="AS19">_xlfn.IFS(S19=0,AL19,S19&lt;0,AL19/-S19,S19&gt;0,AL19/S19)</f>
        <v>0</v>
      </c>
      <c r="AT19" s="103">
        <f t="shared" ref="AT19:AT43" si="37">IF(AN19=0,0,AS19/AN19)</f>
        <v>0</v>
      </c>
      <c r="AU19" s="103">
        <f t="shared" ref="AU19:AU43" si="38">IF(AO19=0,0,AS19/AO19)</f>
        <v>0</v>
      </c>
      <c r="AV19" s="109"/>
      <c r="AW19" s="104">
        <f t="shared" ref="AW19:AW43" si="39">AS19*E19</f>
        <v>0</v>
      </c>
    </row>
    <row r="20" spans="1:49" outlineLevel="1">
      <c r="A20" s="98"/>
      <c r="B20" s="99">
        <v>806885508</v>
      </c>
      <c r="C20" s="99" t="s">
        <v>171</v>
      </c>
      <c r="D20" s="100" t="s">
        <v>93</v>
      </c>
      <c r="E20" s="101">
        <f t="shared" si="13"/>
        <v>0</v>
      </c>
      <c r="F20" s="101">
        <v>0</v>
      </c>
      <c r="G20" s="101">
        <v>0</v>
      </c>
      <c r="H20" s="101">
        <v>0</v>
      </c>
      <c r="I20" s="101">
        <v>117.76</v>
      </c>
      <c r="J20" s="101">
        <f t="shared" si="27"/>
        <v>0</v>
      </c>
      <c r="K20" s="98" t="s">
        <v>142</v>
      </c>
      <c r="L20" s="98">
        <v>2</v>
      </c>
      <c r="M20" s="98">
        <v>1350</v>
      </c>
      <c r="N20" s="98">
        <v>0</v>
      </c>
      <c r="O20" s="189">
        <f t="shared" si="28"/>
        <v>0.2857142857142857</v>
      </c>
      <c r="P20" s="101">
        <f t="shared" si="29"/>
        <v>0</v>
      </c>
      <c r="Q20" s="102">
        <v>0</v>
      </c>
      <c r="R20" s="102">
        <v>0</v>
      </c>
      <c r="S20" s="101">
        <f t="shared" si="14"/>
        <v>0</v>
      </c>
      <c r="T20" s="102">
        <v>0</v>
      </c>
      <c r="U20" s="102">
        <v>0</v>
      </c>
      <c r="V20" s="101">
        <f t="shared" si="15"/>
        <v>0</v>
      </c>
      <c r="W20" s="102">
        <v>0</v>
      </c>
      <c r="X20" s="102">
        <v>0</v>
      </c>
      <c r="Y20" s="101">
        <f t="shared" si="16"/>
        <v>0</v>
      </c>
      <c r="Z20" s="101">
        <f t="shared" si="17"/>
        <v>0</v>
      </c>
      <c r="AA20" s="103">
        <f>Y20/$Y$102</f>
        <v>0</v>
      </c>
      <c r="AB20" s="101">
        <f t="shared" si="18"/>
        <v>0</v>
      </c>
      <c r="AC20" s="102">
        <v>0</v>
      </c>
      <c r="AD20" s="103">
        <f t="shared" si="19"/>
        <v>0</v>
      </c>
      <c r="AE20" s="102">
        <v>0</v>
      </c>
      <c r="AF20" s="102"/>
      <c r="AG20" s="102"/>
      <c r="AH20" s="102"/>
      <c r="AI20" s="136">
        <f>IFERROR($AI$102*H20/$H$102,0)</f>
        <v>0</v>
      </c>
      <c r="AJ20" s="102">
        <v>0</v>
      </c>
      <c r="AK20" s="104">
        <f t="shared" si="30"/>
        <v>0</v>
      </c>
      <c r="AL20" s="105">
        <f t="shared" si="31"/>
        <v>0</v>
      </c>
      <c r="AM20" s="106"/>
      <c r="AN20" s="107">
        <f t="shared" si="32"/>
        <v>0</v>
      </c>
      <c r="AO20" s="108">
        <f t="shared" si="33"/>
        <v>117.76</v>
      </c>
      <c r="AP20" s="108">
        <f t="shared" si="34"/>
        <v>0</v>
      </c>
      <c r="AQ20" s="108">
        <f t="shared" si="35"/>
        <v>0</v>
      </c>
      <c r="AR20" s="108">
        <f t="shared" si="36"/>
        <v>0</v>
      </c>
      <c r="AS20" s="108">
        <f t="array" ref="AS20">_xlfn.IFS(S20=0,AL20,S20&lt;0,AL20/-S20,S20&gt;0,AL20/S20)</f>
        <v>0</v>
      </c>
      <c r="AT20" s="103">
        <f t="shared" si="37"/>
        <v>0</v>
      </c>
      <c r="AU20" s="103">
        <f t="shared" si="38"/>
        <v>0</v>
      </c>
      <c r="AV20" s="109"/>
      <c r="AW20" s="104">
        <f t="shared" si="39"/>
        <v>0</v>
      </c>
    </row>
    <row r="21" spans="1:49" outlineLevel="1">
      <c r="A21" s="98"/>
      <c r="B21" s="99">
        <v>807019357</v>
      </c>
      <c r="C21" s="99" t="s">
        <v>172</v>
      </c>
      <c r="D21" s="100" t="s">
        <v>93</v>
      </c>
      <c r="E21" s="101">
        <f t="shared" si="13"/>
        <v>0</v>
      </c>
      <c r="F21" s="101">
        <v>0</v>
      </c>
      <c r="G21" s="101">
        <v>0</v>
      </c>
      <c r="H21" s="101">
        <v>0</v>
      </c>
      <c r="I21" s="101">
        <v>129.46</v>
      </c>
      <c r="J21" s="101">
        <f t="shared" si="27"/>
        <v>0</v>
      </c>
      <c r="K21" s="98" t="s">
        <v>142</v>
      </c>
      <c r="L21" s="98">
        <v>0</v>
      </c>
      <c r="M21" s="98">
        <v>0</v>
      </c>
      <c r="N21" s="98">
        <v>0</v>
      </c>
      <c r="O21" s="189">
        <f t="shared" si="28"/>
        <v>0</v>
      </c>
      <c r="P21" s="101">
        <f t="shared" si="29"/>
        <v>0</v>
      </c>
      <c r="Q21" s="102">
        <v>0</v>
      </c>
      <c r="R21" s="102">
        <v>0</v>
      </c>
      <c r="S21" s="101">
        <f t="shared" si="14"/>
        <v>0</v>
      </c>
      <c r="T21" s="102">
        <v>0</v>
      </c>
      <c r="U21" s="102">
        <v>0</v>
      </c>
      <c r="V21" s="101">
        <f t="shared" si="15"/>
        <v>0</v>
      </c>
      <c r="W21" s="102">
        <v>0</v>
      </c>
      <c r="X21" s="102">
        <v>0</v>
      </c>
      <c r="Y21" s="101">
        <f t="shared" si="16"/>
        <v>0</v>
      </c>
      <c r="Z21" s="101">
        <f t="shared" si="17"/>
        <v>0</v>
      </c>
      <c r="AA21" s="103">
        <f>Y21/$Y$102</f>
        <v>0</v>
      </c>
      <c r="AB21" s="101">
        <f t="shared" si="18"/>
        <v>0</v>
      </c>
      <c r="AC21" s="102">
        <v>0</v>
      </c>
      <c r="AD21" s="103">
        <f t="shared" si="19"/>
        <v>0</v>
      </c>
      <c r="AE21" s="102">
        <v>0</v>
      </c>
      <c r="AF21" s="102"/>
      <c r="AG21" s="102"/>
      <c r="AH21" s="102"/>
      <c r="AI21" s="136">
        <f>IFERROR($AI$102*H21/$H$102,0)</f>
        <v>0</v>
      </c>
      <c r="AJ21" s="102">
        <v>0</v>
      </c>
      <c r="AK21" s="104">
        <f t="shared" si="30"/>
        <v>0</v>
      </c>
      <c r="AL21" s="105">
        <f t="shared" si="31"/>
        <v>0</v>
      </c>
      <c r="AM21" s="106"/>
      <c r="AN21" s="107">
        <f t="shared" si="32"/>
        <v>0</v>
      </c>
      <c r="AO21" s="108">
        <f t="shared" si="33"/>
        <v>129.46</v>
      </c>
      <c r="AP21" s="108">
        <f t="shared" si="34"/>
        <v>0</v>
      </c>
      <c r="AQ21" s="108">
        <f t="shared" si="35"/>
        <v>0</v>
      </c>
      <c r="AR21" s="108">
        <f t="shared" si="36"/>
        <v>0</v>
      </c>
      <c r="AS21" s="108">
        <f t="array" ref="AS21">_xlfn.IFS(S21=0,AL21,S21&lt;0,AL21/-S21,S21&gt;0,AL21/S21)</f>
        <v>0</v>
      </c>
      <c r="AT21" s="103">
        <f t="shared" si="37"/>
        <v>0</v>
      </c>
      <c r="AU21" s="103">
        <f t="shared" si="38"/>
        <v>0</v>
      </c>
      <c r="AV21" s="109"/>
      <c r="AW21" s="104">
        <f t="shared" si="39"/>
        <v>0</v>
      </c>
    </row>
    <row r="22" spans="1:49" outlineLevel="1">
      <c r="A22" s="98"/>
      <c r="B22" s="99">
        <v>807030321</v>
      </c>
      <c r="C22" s="99" t="s">
        <v>173</v>
      </c>
      <c r="D22" s="100" t="s">
        <v>93</v>
      </c>
      <c r="E22" s="101">
        <f t="shared" si="13"/>
        <v>0</v>
      </c>
      <c r="F22" s="101">
        <v>0</v>
      </c>
      <c r="G22" s="101">
        <v>0</v>
      </c>
      <c r="H22" s="101">
        <v>0</v>
      </c>
      <c r="I22" s="101">
        <v>129.46</v>
      </c>
      <c r="J22" s="101">
        <f t="shared" si="27"/>
        <v>0</v>
      </c>
      <c r="K22" s="98" t="s">
        <v>142</v>
      </c>
      <c r="L22" s="98">
        <v>0</v>
      </c>
      <c r="M22" s="98">
        <v>0</v>
      </c>
      <c r="N22" s="98">
        <v>0</v>
      </c>
      <c r="O22" s="189">
        <f t="shared" si="28"/>
        <v>0</v>
      </c>
      <c r="P22" s="101">
        <f t="shared" si="29"/>
        <v>0</v>
      </c>
      <c r="Q22" s="102">
        <v>0</v>
      </c>
      <c r="R22" s="102">
        <v>0</v>
      </c>
      <c r="S22" s="101">
        <f t="shared" si="14"/>
        <v>0</v>
      </c>
      <c r="T22" s="102">
        <v>0</v>
      </c>
      <c r="U22" s="102">
        <v>0</v>
      </c>
      <c r="V22" s="101">
        <f t="shared" si="15"/>
        <v>0</v>
      </c>
      <c r="W22" s="102">
        <v>0</v>
      </c>
      <c r="X22" s="102">
        <v>0</v>
      </c>
      <c r="Y22" s="101">
        <f t="shared" si="16"/>
        <v>0</v>
      </c>
      <c r="Z22" s="101">
        <f t="shared" si="17"/>
        <v>0</v>
      </c>
      <c r="AA22" s="103">
        <f>Y22/$Y$102</f>
        <v>0</v>
      </c>
      <c r="AB22" s="101">
        <f t="shared" si="18"/>
        <v>0</v>
      </c>
      <c r="AC22" s="102">
        <v>0</v>
      </c>
      <c r="AD22" s="103">
        <f t="shared" si="19"/>
        <v>0</v>
      </c>
      <c r="AE22" s="102">
        <v>0</v>
      </c>
      <c r="AF22" s="102"/>
      <c r="AG22" s="102"/>
      <c r="AH22" s="102"/>
      <c r="AI22" s="136">
        <f>IFERROR($AI$102*H22/$H$102,0)</f>
        <v>0</v>
      </c>
      <c r="AJ22" s="102">
        <v>0</v>
      </c>
      <c r="AK22" s="104">
        <f t="shared" si="30"/>
        <v>0</v>
      </c>
      <c r="AL22" s="105">
        <f t="shared" si="31"/>
        <v>0</v>
      </c>
      <c r="AM22" s="106"/>
      <c r="AN22" s="107">
        <f t="shared" si="32"/>
        <v>0</v>
      </c>
      <c r="AO22" s="108">
        <f t="shared" si="33"/>
        <v>129.46</v>
      </c>
      <c r="AP22" s="108">
        <f t="shared" si="34"/>
        <v>0</v>
      </c>
      <c r="AQ22" s="108">
        <f t="shared" si="35"/>
        <v>0</v>
      </c>
      <c r="AR22" s="108">
        <f t="shared" si="36"/>
        <v>0</v>
      </c>
      <c r="AS22" s="108">
        <f t="array" ref="AS22">_xlfn.IFS(S22=0,AL22,S22&lt;0,AL22/-S22,S22&gt;0,AL22/S22)</f>
        <v>0</v>
      </c>
      <c r="AT22" s="103">
        <f t="shared" si="37"/>
        <v>0</v>
      </c>
      <c r="AU22" s="103">
        <f t="shared" si="38"/>
        <v>0</v>
      </c>
      <c r="AV22" s="109"/>
      <c r="AW22" s="104">
        <f t="shared" si="39"/>
        <v>0</v>
      </c>
    </row>
    <row r="23" spans="1:49" outlineLevel="1">
      <c r="A23" s="98"/>
      <c r="B23" s="99">
        <v>807031830</v>
      </c>
      <c r="C23" s="99" t="s">
        <v>174</v>
      </c>
      <c r="D23" s="100" t="s">
        <v>93</v>
      </c>
      <c r="E23" s="101">
        <f t="shared" si="13"/>
        <v>0</v>
      </c>
      <c r="F23" s="101">
        <v>0</v>
      </c>
      <c r="G23" s="101">
        <v>0</v>
      </c>
      <c r="H23" s="101">
        <v>0</v>
      </c>
      <c r="I23" s="101">
        <v>129.46</v>
      </c>
      <c r="J23" s="101">
        <f t="shared" si="27"/>
        <v>0</v>
      </c>
      <c r="K23" s="98" t="s">
        <v>142</v>
      </c>
      <c r="L23" s="98">
        <v>0</v>
      </c>
      <c r="M23" s="98">
        <v>0</v>
      </c>
      <c r="N23" s="98">
        <v>0</v>
      </c>
      <c r="O23" s="189">
        <f t="shared" si="28"/>
        <v>0</v>
      </c>
      <c r="P23" s="101">
        <f t="shared" si="29"/>
        <v>0</v>
      </c>
      <c r="Q23" s="102">
        <v>0</v>
      </c>
      <c r="R23" s="102">
        <v>0</v>
      </c>
      <c r="S23" s="101">
        <f t="shared" si="14"/>
        <v>0</v>
      </c>
      <c r="T23" s="102">
        <v>0</v>
      </c>
      <c r="U23" s="102">
        <v>0</v>
      </c>
      <c r="V23" s="101">
        <f t="shared" si="15"/>
        <v>0</v>
      </c>
      <c r="W23" s="102">
        <v>0</v>
      </c>
      <c r="X23" s="102">
        <v>0</v>
      </c>
      <c r="Y23" s="101">
        <f t="shared" si="16"/>
        <v>0</v>
      </c>
      <c r="Z23" s="101">
        <f t="shared" si="17"/>
        <v>0</v>
      </c>
      <c r="AA23" s="103">
        <f>Y23/$Y$102</f>
        <v>0</v>
      </c>
      <c r="AB23" s="101">
        <f t="shared" si="18"/>
        <v>0</v>
      </c>
      <c r="AC23" s="102">
        <v>0</v>
      </c>
      <c r="AD23" s="103">
        <f t="shared" si="19"/>
        <v>0</v>
      </c>
      <c r="AE23" s="102">
        <v>0</v>
      </c>
      <c r="AF23" s="102"/>
      <c r="AG23" s="102"/>
      <c r="AH23" s="102"/>
      <c r="AI23" s="136">
        <f>IFERROR($AI$102*H23/$H$102,0)</f>
        <v>0</v>
      </c>
      <c r="AJ23" s="102">
        <v>0</v>
      </c>
      <c r="AK23" s="104">
        <f t="shared" si="30"/>
        <v>0</v>
      </c>
      <c r="AL23" s="105">
        <f t="shared" si="31"/>
        <v>0</v>
      </c>
      <c r="AM23" s="106"/>
      <c r="AN23" s="107">
        <f t="shared" si="32"/>
        <v>0</v>
      </c>
      <c r="AO23" s="108">
        <f t="shared" si="33"/>
        <v>129.46</v>
      </c>
      <c r="AP23" s="108">
        <f t="shared" si="34"/>
        <v>0</v>
      </c>
      <c r="AQ23" s="108">
        <f t="shared" si="35"/>
        <v>0</v>
      </c>
      <c r="AR23" s="108">
        <f t="shared" si="36"/>
        <v>0</v>
      </c>
      <c r="AS23" s="108">
        <f t="array" ref="AS23">_xlfn.IFS(S23=0,AL23,S23&lt;0,AL23/-S23,S23&gt;0,AL23/S23)</f>
        <v>0</v>
      </c>
      <c r="AT23" s="103">
        <f t="shared" si="37"/>
        <v>0</v>
      </c>
      <c r="AU23" s="103">
        <f t="shared" si="38"/>
        <v>0</v>
      </c>
      <c r="AV23" s="109"/>
      <c r="AW23" s="104">
        <f t="shared" si="39"/>
        <v>0</v>
      </c>
    </row>
    <row r="24" spans="1:49" outlineLevel="1">
      <c r="A24" s="98"/>
      <c r="B24" s="99"/>
      <c r="C24" s="99"/>
      <c r="D24" s="100"/>
      <c r="E24" s="101"/>
      <c r="F24" s="101"/>
      <c r="G24" s="101"/>
      <c r="H24" s="101"/>
      <c r="I24" s="101"/>
      <c r="J24" s="101"/>
      <c r="K24" s="98"/>
      <c r="L24" s="98"/>
      <c r="M24" s="98"/>
      <c r="N24" s="98"/>
      <c r="O24" s="189"/>
      <c r="P24" s="101"/>
      <c r="Q24" s="102"/>
      <c r="R24" s="102"/>
      <c r="S24" s="101"/>
      <c r="T24" s="102"/>
      <c r="U24" s="102"/>
      <c r="V24" s="101"/>
      <c r="W24" s="102"/>
      <c r="X24" s="102"/>
      <c r="Y24" s="101"/>
      <c r="Z24" s="101"/>
      <c r="AA24" s="103"/>
      <c r="AB24" s="101"/>
      <c r="AC24" s="102"/>
      <c r="AD24" s="103"/>
      <c r="AE24" s="102"/>
      <c r="AF24" s="102"/>
      <c r="AG24" s="102"/>
      <c r="AH24" s="102"/>
      <c r="AI24" s="136"/>
      <c r="AJ24" s="102"/>
      <c r="AK24" s="104"/>
      <c r="AL24" s="105"/>
      <c r="AM24" s="106"/>
      <c r="AN24" s="107"/>
      <c r="AO24" s="108"/>
      <c r="AP24" s="108"/>
      <c r="AQ24" s="108"/>
      <c r="AR24" s="108"/>
      <c r="AS24" s="108"/>
      <c r="AT24" s="103"/>
      <c r="AU24" s="103"/>
      <c r="AV24" s="109"/>
      <c r="AW24" s="104"/>
    </row>
    <row r="25" spans="1:49" outlineLevel="1">
      <c r="A25" s="98"/>
      <c r="B25" s="99"/>
      <c r="C25" s="99"/>
      <c r="D25" s="100"/>
      <c r="E25" s="101"/>
      <c r="F25" s="101"/>
      <c r="G25" s="101"/>
      <c r="H25" s="101"/>
      <c r="I25" s="101"/>
      <c r="J25" s="101"/>
      <c r="K25" s="98"/>
      <c r="L25" s="98"/>
      <c r="M25" s="98"/>
      <c r="N25" s="98"/>
      <c r="O25" s="189"/>
      <c r="P25" s="101"/>
      <c r="Q25" s="102"/>
      <c r="R25" s="102"/>
      <c r="S25" s="101"/>
      <c r="T25" s="102"/>
      <c r="U25" s="102"/>
      <c r="V25" s="101"/>
      <c r="W25" s="102"/>
      <c r="X25" s="102"/>
      <c r="Y25" s="101"/>
      <c r="Z25" s="101"/>
      <c r="AA25" s="103"/>
      <c r="AB25" s="101"/>
      <c r="AC25" s="102"/>
      <c r="AD25" s="103"/>
      <c r="AE25" s="102"/>
      <c r="AF25" s="102"/>
      <c r="AG25" s="102"/>
      <c r="AH25" s="102"/>
      <c r="AI25" s="136"/>
      <c r="AJ25" s="102"/>
      <c r="AK25" s="104"/>
      <c r="AL25" s="105"/>
      <c r="AM25" s="106"/>
      <c r="AN25" s="107"/>
      <c r="AO25" s="108"/>
      <c r="AP25" s="108"/>
      <c r="AQ25" s="108"/>
      <c r="AR25" s="108"/>
      <c r="AS25" s="108"/>
      <c r="AT25" s="103"/>
      <c r="AU25" s="103"/>
      <c r="AV25" s="109"/>
      <c r="AW25" s="104"/>
    </row>
    <row r="26" spans="1:49" outlineLevel="1">
      <c r="A26" s="98"/>
      <c r="B26" s="99"/>
      <c r="C26" s="99"/>
      <c r="D26" s="100"/>
      <c r="E26" s="101"/>
      <c r="F26" s="101"/>
      <c r="G26" s="101"/>
      <c r="H26" s="101"/>
      <c r="I26" s="101"/>
      <c r="J26" s="101"/>
      <c r="K26" s="98"/>
      <c r="L26" s="98"/>
      <c r="M26" s="98"/>
      <c r="N26" s="98"/>
      <c r="O26" s="189"/>
      <c r="P26" s="101"/>
      <c r="Q26" s="102"/>
      <c r="R26" s="102"/>
      <c r="S26" s="101"/>
      <c r="T26" s="102"/>
      <c r="U26" s="102"/>
      <c r="V26" s="101"/>
      <c r="W26" s="102"/>
      <c r="X26" s="102"/>
      <c r="Y26" s="101"/>
      <c r="Z26" s="101"/>
      <c r="AA26" s="103"/>
      <c r="AB26" s="101"/>
      <c r="AC26" s="102"/>
      <c r="AD26" s="103"/>
      <c r="AE26" s="102"/>
      <c r="AF26" s="102"/>
      <c r="AG26" s="102"/>
      <c r="AH26" s="102"/>
      <c r="AI26" s="136"/>
      <c r="AJ26" s="102"/>
      <c r="AK26" s="104"/>
      <c r="AL26" s="105"/>
      <c r="AM26" s="106"/>
      <c r="AN26" s="107"/>
      <c r="AO26" s="108"/>
      <c r="AP26" s="108"/>
      <c r="AQ26" s="108"/>
      <c r="AR26" s="108"/>
      <c r="AS26" s="108"/>
      <c r="AT26" s="103"/>
      <c r="AU26" s="103"/>
      <c r="AV26" s="109"/>
      <c r="AW26" s="104"/>
    </row>
    <row r="27" spans="1:49" outlineLevel="1">
      <c r="A27" s="98"/>
      <c r="B27" s="99"/>
      <c r="C27" s="99"/>
      <c r="D27" s="100"/>
      <c r="E27" s="101"/>
      <c r="F27" s="101"/>
      <c r="G27" s="101"/>
      <c r="H27" s="101"/>
      <c r="I27" s="101"/>
      <c r="J27" s="101"/>
      <c r="K27" s="98"/>
      <c r="L27" s="98"/>
      <c r="M27" s="98"/>
      <c r="N27" s="98"/>
      <c r="O27" s="189"/>
      <c r="P27" s="101"/>
      <c r="Q27" s="102"/>
      <c r="R27" s="102"/>
      <c r="S27" s="101"/>
      <c r="T27" s="102"/>
      <c r="U27" s="102"/>
      <c r="V27" s="101"/>
      <c r="W27" s="102"/>
      <c r="X27" s="102"/>
      <c r="Y27" s="101"/>
      <c r="Z27" s="101"/>
      <c r="AA27" s="103"/>
      <c r="AB27" s="101"/>
      <c r="AC27" s="102"/>
      <c r="AD27" s="103"/>
      <c r="AE27" s="102"/>
      <c r="AF27" s="102"/>
      <c r="AG27" s="102"/>
      <c r="AH27" s="102"/>
      <c r="AI27" s="136"/>
      <c r="AJ27" s="102"/>
      <c r="AK27" s="104"/>
      <c r="AL27" s="105"/>
      <c r="AM27" s="106"/>
      <c r="AN27" s="107"/>
      <c r="AO27" s="108"/>
      <c r="AP27" s="108"/>
      <c r="AQ27" s="108"/>
      <c r="AR27" s="108"/>
      <c r="AS27" s="108"/>
      <c r="AT27" s="103"/>
      <c r="AU27" s="103"/>
      <c r="AV27" s="109"/>
      <c r="AW27" s="104"/>
    </row>
    <row r="28" spans="1:49" outlineLevel="1">
      <c r="A28" s="98"/>
      <c r="B28" s="99"/>
      <c r="C28" s="99"/>
      <c r="D28" s="100"/>
      <c r="E28" s="101"/>
      <c r="F28" s="101"/>
      <c r="G28" s="101"/>
      <c r="H28" s="101"/>
      <c r="I28" s="101"/>
      <c r="J28" s="101"/>
      <c r="K28" s="98"/>
      <c r="L28" s="98"/>
      <c r="M28" s="98"/>
      <c r="N28" s="98"/>
      <c r="O28" s="189"/>
      <c r="P28" s="101"/>
      <c r="Q28" s="102"/>
      <c r="R28" s="102"/>
      <c r="S28" s="101"/>
      <c r="T28" s="102"/>
      <c r="U28" s="102"/>
      <c r="V28" s="101"/>
      <c r="W28" s="102"/>
      <c r="X28" s="102"/>
      <c r="Y28" s="101"/>
      <c r="Z28" s="101"/>
      <c r="AA28" s="103"/>
      <c r="AB28" s="101"/>
      <c r="AC28" s="102"/>
      <c r="AD28" s="103"/>
      <c r="AE28" s="102"/>
      <c r="AF28" s="102"/>
      <c r="AG28" s="102"/>
      <c r="AH28" s="102"/>
      <c r="AI28" s="136"/>
      <c r="AJ28" s="102"/>
      <c r="AK28" s="104"/>
      <c r="AL28" s="105"/>
      <c r="AM28" s="106"/>
      <c r="AN28" s="107"/>
      <c r="AO28" s="108"/>
      <c r="AP28" s="108"/>
      <c r="AQ28" s="108"/>
      <c r="AR28" s="108"/>
      <c r="AS28" s="108"/>
      <c r="AT28" s="103"/>
      <c r="AU28" s="103"/>
      <c r="AV28" s="109"/>
      <c r="AW28" s="104"/>
    </row>
    <row r="29" spans="1:49" outlineLevel="1">
      <c r="A29" s="98"/>
      <c r="B29" s="99"/>
      <c r="C29" s="99"/>
      <c r="D29" s="100"/>
      <c r="E29" s="101"/>
      <c r="F29" s="101"/>
      <c r="G29" s="101"/>
      <c r="H29" s="101"/>
      <c r="I29" s="101"/>
      <c r="J29" s="101"/>
      <c r="K29" s="98"/>
      <c r="L29" s="98"/>
      <c r="M29" s="98"/>
      <c r="N29" s="98"/>
      <c r="O29" s="189"/>
      <c r="P29" s="101"/>
      <c r="Q29" s="102"/>
      <c r="R29" s="102"/>
      <c r="S29" s="101"/>
      <c r="T29" s="102"/>
      <c r="U29" s="102"/>
      <c r="V29" s="101"/>
      <c r="W29" s="102"/>
      <c r="X29" s="102"/>
      <c r="Y29" s="101"/>
      <c r="Z29" s="101"/>
      <c r="AA29" s="103"/>
      <c r="AB29" s="101"/>
      <c r="AC29" s="102"/>
      <c r="AD29" s="103"/>
      <c r="AE29" s="102"/>
      <c r="AF29" s="102"/>
      <c r="AG29" s="102"/>
      <c r="AH29" s="102"/>
      <c r="AI29" s="136"/>
      <c r="AJ29" s="102"/>
      <c r="AK29" s="104"/>
      <c r="AL29" s="105"/>
      <c r="AM29" s="106"/>
      <c r="AN29" s="107"/>
      <c r="AO29" s="108"/>
      <c r="AP29" s="108"/>
      <c r="AQ29" s="108"/>
      <c r="AR29" s="108"/>
      <c r="AS29" s="108"/>
      <c r="AT29" s="103"/>
      <c r="AU29" s="103"/>
      <c r="AV29" s="109"/>
      <c r="AW29" s="104"/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0</v>
      </c>
      <c r="F30" s="101">
        <v>0</v>
      </c>
      <c r="G30" s="101">
        <v>0</v>
      </c>
      <c r="H30" s="101">
        <v>0</v>
      </c>
      <c r="I30" s="101">
        <v>135.31</v>
      </c>
      <c r="J30" s="101">
        <f t="shared" si="27"/>
        <v>0</v>
      </c>
      <c r="K30" s="98" t="s">
        <v>142</v>
      </c>
      <c r="L30" s="98">
        <v>1</v>
      </c>
      <c r="M30" s="98">
        <v>990</v>
      </c>
      <c r="N30" s="98">
        <v>0</v>
      </c>
      <c r="O30" s="189">
        <f t="shared" si="28"/>
        <v>0.14285714285714285</v>
      </c>
      <c r="P30" s="101">
        <f t="shared" si="29"/>
        <v>0</v>
      </c>
      <c r="Q30" s="102">
        <v>0</v>
      </c>
      <c r="R30" s="102">
        <v>0</v>
      </c>
      <c r="S30" s="101">
        <f t="shared" si="14"/>
        <v>0</v>
      </c>
      <c r="T30" s="102">
        <v>0</v>
      </c>
      <c r="U30" s="102">
        <v>0</v>
      </c>
      <c r="V30" s="101">
        <f t="shared" si="15"/>
        <v>0</v>
      </c>
      <c r="W30" s="102">
        <v>0</v>
      </c>
      <c r="X30" s="102">
        <v>0</v>
      </c>
      <c r="Y30" s="101">
        <f t="shared" si="16"/>
        <v>0</v>
      </c>
      <c r="Z30" s="101">
        <f t="shared" si="17"/>
        <v>0</v>
      </c>
      <c r="AA30" s="103">
        <f t="shared" ref="AA30:AA43" si="40">Y30/$Y$102</f>
        <v>0</v>
      </c>
      <c r="AB30" s="101">
        <f t="shared" si="18"/>
        <v>0</v>
      </c>
      <c r="AC30" s="102">
        <v>0</v>
      </c>
      <c r="AD30" s="103">
        <f t="shared" si="19"/>
        <v>0</v>
      </c>
      <c r="AE30" s="102">
        <v>0</v>
      </c>
      <c r="AF30" s="102"/>
      <c r="AG30" s="102"/>
      <c r="AH30" s="102"/>
      <c r="AI30" s="136">
        <f t="shared" ref="AI30:AI43" si="41">IFERROR($AI$102*H30/$H$102,0)</f>
        <v>0</v>
      </c>
      <c r="AJ30" s="102">
        <v>0</v>
      </c>
      <c r="AK30" s="104">
        <f t="shared" si="30"/>
        <v>0</v>
      </c>
      <c r="AL30" s="105">
        <f t="shared" si="31"/>
        <v>0</v>
      </c>
      <c r="AM30" s="106"/>
      <c r="AN30" s="107">
        <f t="shared" si="32"/>
        <v>0</v>
      </c>
      <c r="AO30" s="108">
        <f t="shared" si="33"/>
        <v>135.31</v>
      </c>
      <c r="AP30" s="108">
        <f t="shared" si="34"/>
        <v>0</v>
      </c>
      <c r="AQ30" s="108">
        <f t="shared" si="35"/>
        <v>0</v>
      </c>
      <c r="AR30" s="108">
        <f t="shared" si="36"/>
        <v>0</v>
      </c>
      <c r="AS30" s="108">
        <f t="array" ref="AS30">_xlfn.IFS(S30=0,AL30,S30&lt;0,AL30/-S30,S30&gt;0,AL30/S30)</f>
        <v>0</v>
      </c>
      <c r="AT30" s="103">
        <f t="shared" si="37"/>
        <v>0</v>
      </c>
      <c r="AU30" s="103">
        <f t="shared" si="38"/>
        <v>0</v>
      </c>
      <c r="AV30" s="109"/>
      <c r="AW30" s="104">
        <f t="shared" si="39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0</v>
      </c>
      <c r="F31" s="101">
        <v>0</v>
      </c>
      <c r="G31" s="101">
        <v>0</v>
      </c>
      <c r="H31" s="101">
        <v>0</v>
      </c>
      <c r="I31" s="101">
        <v>135.31</v>
      </c>
      <c r="J31" s="101">
        <f t="shared" si="27"/>
        <v>0</v>
      </c>
      <c r="K31" s="98" t="s">
        <v>142</v>
      </c>
      <c r="L31" s="98">
        <v>3</v>
      </c>
      <c r="M31" s="98">
        <v>1100</v>
      </c>
      <c r="N31" s="98">
        <v>0</v>
      </c>
      <c r="O31" s="189">
        <f t="shared" si="28"/>
        <v>0.42857142857142855</v>
      </c>
      <c r="P31" s="101">
        <f t="shared" si="29"/>
        <v>0</v>
      </c>
      <c r="Q31" s="102">
        <v>0</v>
      </c>
      <c r="R31" s="102">
        <v>0</v>
      </c>
      <c r="S31" s="101">
        <f t="shared" si="14"/>
        <v>0</v>
      </c>
      <c r="T31" s="102">
        <v>0</v>
      </c>
      <c r="U31" s="102">
        <v>0</v>
      </c>
      <c r="V31" s="101">
        <f t="shared" si="15"/>
        <v>0</v>
      </c>
      <c r="W31" s="102">
        <v>0</v>
      </c>
      <c r="X31" s="102">
        <v>0</v>
      </c>
      <c r="Y31" s="101">
        <f t="shared" si="16"/>
        <v>0</v>
      </c>
      <c r="Z31" s="101">
        <f t="shared" si="17"/>
        <v>0</v>
      </c>
      <c r="AA31" s="103">
        <f t="shared" si="40"/>
        <v>0</v>
      </c>
      <c r="AB31" s="101">
        <f t="shared" si="18"/>
        <v>0</v>
      </c>
      <c r="AC31" s="102">
        <v>0</v>
      </c>
      <c r="AD31" s="103">
        <f t="shared" si="19"/>
        <v>0</v>
      </c>
      <c r="AE31" s="102">
        <v>0</v>
      </c>
      <c r="AF31" s="102"/>
      <c r="AG31" s="102">
        <v>7</v>
      </c>
      <c r="AH31" s="102"/>
      <c r="AI31" s="136">
        <f t="shared" si="41"/>
        <v>0</v>
      </c>
      <c r="AJ31" s="102">
        <v>0</v>
      </c>
      <c r="AK31" s="104">
        <f t="shared" si="30"/>
        <v>0</v>
      </c>
      <c r="AL31" s="105">
        <f t="shared" si="31"/>
        <v>-7</v>
      </c>
      <c r="AM31" s="106"/>
      <c r="AN31" s="107">
        <f t="shared" si="32"/>
        <v>0</v>
      </c>
      <c r="AO31" s="108">
        <f t="shared" si="33"/>
        <v>135.31</v>
      </c>
      <c r="AP31" s="108">
        <f t="shared" si="34"/>
        <v>0</v>
      </c>
      <c r="AQ31" s="108">
        <f t="shared" si="35"/>
        <v>0</v>
      </c>
      <c r="AR31" s="108">
        <f t="shared" si="36"/>
        <v>0</v>
      </c>
      <c r="AS31" s="108">
        <f t="array" ref="AS31">_xlfn.IFS(S31=0,AL31,S31&lt;0,AL31/-S31,S31&gt;0,AL31/S31)</f>
        <v>-7</v>
      </c>
      <c r="AT31" s="103">
        <f t="shared" si="37"/>
        <v>0</v>
      </c>
      <c r="AU31" s="103">
        <f t="shared" si="38"/>
        <v>-5.1733057423693739E-2</v>
      </c>
      <c r="AV31" s="109"/>
      <c r="AW31" s="104">
        <f t="shared" si="39"/>
        <v>0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0</v>
      </c>
      <c r="F32" s="101">
        <v>0</v>
      </c>
      <c r="G32" s="101">
        <v>0</v>
      </c>
      <c r="H32" s="101">
        <v>0</v>
      </c>
      <c r="I32" s="101">
        <v>135.31</v>
      </c>
      <c r="J32" s="101">
        <f t="shared" si="27"/>
        <v>0</v>
      </c>
      <c r="K32" s="98" t="s">
        <v>142</v>
      </c>
      <c r="L32" s="98">
        <v>3</v>
      </c>
      <c r="M32" s="98">
        <v>2900</v>
      </c>
      <c r="N32" s="98">
        <v>0</v>
      </c>
      <c r="O32" s="189">
        <f t="shared" si="28"/>
        <v>0.42857142857142855</v>
      </c>
      <c r="P32" s="101">
        <f t="shared" si="29"/>
        <v>0</v>
      </c>
      <c r="Q32" s="102">
        <v>0</v>
      </c>
      <c r="R32" s="102">
        <v>0</v>
      </c>
      <c r="S32" s="101">
        <f t="shared" si="14"/>
        <v>0</v>
      </c>
      <c r="T32" s="102">
        <v>0</v>
      </c>
      <c r="U32" s="102">
        <v>0</v>
      </c>
      <c r="V32" s="101">
        <f t="shared" si="15"/>
        <v>0</v>
      </c>
      <c r="W32" s="102">
        <v>0</v>
      </c>
      <c r="X32" s="102">
        <v>0</v>
      </c>
      <c r="Y32" s="101">
        <f t="shared" si="16"/>
        <v>0</v>
      </c>
      <c r="Z32" s="101">
        <f t="shared" si="17"/>
        <v>0</v>
      </c>
      <c r="AA32" s="103">
        <f t="shared" si="40"/>
        <v>0</v>
      </c>
      <c r="AB32" s="101">
        <f t="shared" si="18"/>
        <v>0</v>
      </c>
      <c r="AC32" s="102">
        <v>0</v>
      </c>
      <c r="AD32" s="103">
        <f t="shared" si="19"/>
        <v>0</v>
      </c>
      <c r="AE32" s="102">
        <v>0</v>
      </c>
      <c r="AF32" s="102"/>
      <c r="AG32" s="102"/>
      <c r="AH32" s="102"/>
      <c r="AI32" s="136">
        <f t="shared" si="41"/>
        <v>0</v>
      </c>
      <c r="AJ32" s="102">
        <v>0</v>
      </c>
      <c r="AK32" s="104">
        <f t="shared" si="30"/>
        <v>0</v>
      </c>
      <c r="AL32" s="105">
        <f t="shared" si="31"/>
        <v>0</v>
      </c>
      <c r="AM32" s="106"/>
      <c r="AN32" s="107">
        <f t="shared" si="32"/>
        <v>0</v>
      </c>
      <c r="AO32" s="108">
        <f t="shared" si="33"/>
        <v>135.31</v>
      </c>
      <c r="AP32" s="108">
        <f t="shared" si="34"/>
        <v>0</v>
      </c>
      <c r="AQ32" s="108">
        <f t="shared" si="35"/>
        <v>0</v>
      </c>
      <c r="AR32" s="108">
        <f t="shared" si="36"/>
        <v>0</v>
      </c>
      <c r="AS32" s="108">
        <f t="array" ref="AS32">_xlfn.IFS(S32=0,AL32,S32&lt;0,AL32/-S32,S32&gt;0,AL32/S32)</f>
        <v>0</v>
      </c>
      <c r="AT32" s="103">
        <f t="shared" si="37"/>
        <v>0</v>
      </c>
      <c r="AU32" s="103">
        <f t="shared" si="38"/>
        <v>0</v>
      </c>
      <c r="AV32" s="109"/>
      <c r="AW32" s="104">
        <f t="shared" si="39"/>
        <v>0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1</v>
      </c>
      <c r="F33" s="101">
        <v>0</v>
      </c>
      <c r="G33" s="101">
        <v>1</v>
      </c>
      <c r="H33" s="101">
        <v>0</v>
      </c>
      <c r="I33" s="101">
        <v>129.46</v>
      </c>
      <c r="J33" s="101">
        <f t="shared" si="27"/>
        <v>129.46</v>
      </c>
      <c r="K33" s="98" t="s">
        <v>142</v>
      </c>
      <c r="L33" s="98">
        <v>2</v>
      </c>
      <c r="M33" s="98">
        <v>980</v>
      </c>
      <c r="N33" s="98">
        <v>0</v>
      </c>
      <c r="O33" s="189">
        <f t="shared" si="28"/>
        <v>0.2857142857142857</v>
      </c>
      <c r="P33" s="101">
        <f t="shared" si="29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40"/>
        <v>0</v>
      </c>
      <c r="AB33" s="101">
        <f t="shared" si="18"/>
        <v>0</v>
      </c>
      <c r="AC33" s="102">
        <v>0</v>
      </c>
      <c r="AD33" s="103">
        <f t="shared" si="19"/>
        <v>0</v>
      </c>
      <c r="AE33" s="102">
        <v>109.16</v>
      </c>
      <c r="AF33" s="102">
        <v>1000</v>
      </c>
      <c r="AG33" s="102">
        <v>1212</v>
      </c>
      <c r="AH33" s="102"/>
      <c r="AI33" s="136">
        <f t="shared" si="41"/>
        <v>0</v>
      </c>
      <c r="AJ33" s="102">
        <v>0</v>
      </c>
      <c r="AK33" s="104">
        <f t="shared" si="30"/>
        <v>0</v>
      </c>
      <c r="AL33" s="105">
        <f t="shared" si="31"/>
        <v>-2321.16</v>
      </c>
      <c r="AM33" s="106"/>
      <c r="AN33" s="107">
        <f t="shared" si="32"/>
        <v>0</v>
      </c>
      <c r="AO33" s="108">
        <f t="shared" si="33"/>
        <v>129.46</v>
      </c>
      <c r="AP33" s="108">
        <f t="shared" si="34"/>
        <v>0</v>
      </c>
      <c r="AQ33" s="108">
        <f t="shared" si="35"/>
        <v>109.16</v>
      </c>
      <c r="AR33" s="108">
        <f t="shared" si="36"/>
        <v>0</v>
      </c>
      <c r="AS33" s="108">
        <f t="array" ref="AS33">_xlfn.IFS(S33=0,AL33,S33&lt;0,AL33/-S33,S33&gt;0,AL33/S33)</f>
        <v>-2321.16</v>
      </c>
      <c r="AT33" s="103">
        <f t="shared" si="37"/>
        <v>0</v>
      </c>
      <c r="AU33" s="103">
        <f t="shared" si="38"/>
        <v>-17.92955353004789</v>
      </c>
      <c r="AV33" s="109"/>
      <c r="AW33" s="104">
        <f t="shared" si="39"/>
        <v>-2321.16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0</v>
      </c>
      <c r="F34" s="101">
        <v>0</v>
      </c>
      <c r="G34" s="101">
        <v>0</v>
      </c>
      <c r="H34" s="101">
        <v>0</v>
      </c>
      <c r="I34" s="101">
        <v>117.76</v>
      </c>
      <c r="J34" s="101">
        <f t="shared" si="27"/>
        <v>0</v>
      </c>
      <c r="K34" s="98" t="s">
        <v>142</v>
      </c>
      <c r="L34" s="98">
        <v>2</v>
      </c>
      <c r="M34" s="98">
        <v>1050</v>
      </c>
      <c r="N34" s="98">
        <v>0</v>
      </c>
      <c r="O34" s="189">
        <f t="shared" si="28"/>
        <v>0.2857142857142857</v>
      </c>
      <c r="P34" s="101">
        <f t="shared" si="29"/>
        <v>0</v>
      </c>
      <c r="Q34" s="102">
        <v>0</v>
      </c>
      <c r="R34" s="102">
        <v>0</v>
      </c>
      <c r="S34" s="101">
        <f t="shared" si="14"/>
        <v>0</v>
      </c>
      <c r="T34" s="102">
        <v>0</v>
      </c>
      <c r="U34" s="102">
        <v>0</v>
      </c>
      <c r="V34" s="101">
        <f t="shared" si="15"/>
        <v>0</v>
      </c>
      <c r="W34" s="102">
        <v>0</v>
      </c>
      <c r="X34" s="102">
        <v>0</v>
      </c>
      <c r="Y34" s="101">
        <f t="shared" si="16"/>
        <v>0</v>
      </c>
      <c r="Z34" s="101">
        <f t="shared" si="17"/>
        <v>0</v>
      </c>
      <c r="AA34" s="103">
        <f t="shared" si="40"/>
        <v>0</v>
      </c>
      <c r="AB34" s="101">
        <f t="shared" si="18"/>
        <v>0</v>
      </c>
      <c r="AC34" s="102">
        <v>0</v>
      </c>
      <c r="AD34" s="103">
        <f t="shared" si="19"/>
        <v>0</v>
      </c>
      <c r="AE34" s="102">
        <v>0</v>
      </c>
      <c r="AF34" s="102"/>
      <c r="AG34" s="102"/>
      <c r="AH34" s="102"/>
      <c r="AI34" s="136">
        <f t="shared" si="41"/>
        <v>0</v>
      </c>
      <c r="AJ34" s="102">
        <v>0</v>
      </c>
      <c r="AK34" s="104">
        <f t="shared" si="30"/>
        <v>0</v>
      </c>
      <c r="AL34" s="105">
        <f t="shared" si="31"/>
        <v>0</v>
      </c>
      <c r="AM34" s="106"/>
      <c r="AN34" s="107">
        <f t="shared" si="32"/>
        <v>0</v>
      </c>
      <c r="AO34" s="108">
        <f t="shared" si="33"/>
        <v>117.76</v>
      </c>
      <c r="AP34" s="108">
        <f t="shared" si="34"/>
        <v>0</v>
      </c>
      <c r="AQ34" s="108">
        <f t="shared" si="35"/>
        <v>0</v>
      </c>
      <c r="AR34" s="108">
        <f t="shared" si="36"/>
        <v>0</v>
      </c>
      <c r="AS34" s="108">
        <f t="array" ref="AS34">_xlfn.IFS(S34=0,AL34,S34&lt;0,AL34/-S34,S34&gt;0,AL34/S34)</f>
        <v>0</v>
      </c>
      <c r="AT34" s="103">
        <f t="shared" si="37"/>
        <v>0</v>
      </c>
      <c r="AU34" s="103">
        <f t="shared" si="38"/>
        <v>0</v>
      </c>
      <c r="AV34" s="109"/>
      <c r="AW34" s="104">
        <f t="shared" si="39"/>
        <v>0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0</v>
      </c>
      <c r="F35" s="101">
        <v>0</v>
      </c>
      <c r="G35" s="101">
        <v>0</v>
      </c>
      <c r="H35" s="101">
        <v>0</v>
      </c>
      <c r="I35" s="101">
        <v>117.76</v>
      </c>
      <c r="J35" s="101">
        <f t="shared" si="27"/>
        <v>0</v>
      </c>
      <c r="K35" s="98" t="s">
        <v>142</v>
      </c>
      <c r="L35" s="98">
        <v>0</v>
      </c>
      <c r="M35" s="98">
        <v>0</v>
      </c>
      <c r="N35" s="98">
        <v>0</v>
      </c>
      <c r="O35" s="189">
        <f t="shared" si="28"/>
        <v>0</v>
      </c>
      <c r="P35" s="101">
        <f t="shared" si="29"/>
        <v>0</v>
      </c>
      <c r="Q35" s="102">
        <v>0</v>
      </c>
      <c r="R35" s="102">
        <v>0</v>
      </c>
      <c r="S35" s="101">
        <f t="shared" si="14"/>
        <v>0</v>
      </c>
      <c r="T35" s="102">
        <v>0</v>
      </c>
      <c r="U35" s="102">
        <v>0</v>
      </c>
      <c r="V35" s="101">
        <f t="shared" si="15"/>
        <v>0</v>
      </c>
      <c r="W35" s="102">
        <v>0</v>
      </c>
      <c r="X35" s="102">
        <v>0</v>
      </c>
      <c r="Y35" s="101">
        <f t="shared" si="16"/>
        <v>0</v>
      </c>
      <c r="Z35" s="101">
        <f t="shared" si="17"/>
        <v>0</v>
      </c>
      <c r="AA35" s="103">
        <f t="shared" si="40"/>
        <v>0</v>
      </c>
      <c r="AB35" s="101">
        <f t="shared" si="18"/>
        <v>0</v>
      </c>
      <c r="AC35" s="102">
        <v>0</v>
      </c>
      <c r="AD35" s="103">
        <f t="shared" si="19"/>
        <v>0</v>
      </c>
      <c r="AE35" s="102">
        <v>0</v>
      </c>
      <c r="AF35" s="102"/>
      <c r="AG35" s="102"/>
      <c r="AH35" s="102"/>
      <c r="AI35" s="136">
        <f t="shared" si="41"/>
        <v>0</v>
      </c>
      <c r="AJ35" s="102">
        <v>0</v>
      </c>
      <c r="AK35" s="104">
        <f t="shared" si="30"/>
        <v>0</v>
      </c>
      <c r="AL35" s="105">
        <f t="shared" si="31"/>
        <v>0</v>
      </c>
      <c r="AM35" s="106"/>
      <c r="AN35" s="107">
        <f t="shared" si="32"/>
        <v>0</v>
      </c>
      <c r="AO35" s="108">
        <f t="shared" si="33"/>
        <v>117.76</v>
      </c>
      <c r="AP35" s="108">
        <f t="shared" si="34"/>
        <v>0</v>
      </c>
      <c r="AQ35" s="108">
        <f t="shared" si="35"/>
        <v>0</v>
      </c>
      <c r="AR35" s="108">
        <f t="shared" si="36"/>
        <v>0</v>
      </c>
      <c r="AS35" s="108">
        <f t="array" ref="AS35">_xlfn.IFS(S35=0,AL35,S35&lt;0,AL35/-S35,S35&gt;0,AL35/S35)</f>
        <v>0</v>
      </c>
      <c r="AT35" s="103">
        <f t="shared" si="37"/>
        <v>0</v>
      </c>
      <c r="AU35" s="103">
        <f t="shared" si="38"/>
        <v>0</v>
      </c>
      <c r="AV35" s="109"/>
      <c r="AW35" s="104">
        <f t="shared" si="39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0</v>
      </c>
      <c r="F36" s="101">
        <v>0</v>
      </c>
      <c r="G36" s="101">
        <v>0</v>
      </c>
      <c r="H36" s="101">
        <v>0</v>
      </c>
      <c r="I36" s="101">
        <v>117.76</v>
      </c>
      <c r="J36" s="101">
        <f t="shared" si="27"/>
        <v>0</v>
      </c>
      <c r="K36" s="98" t="s">
        <v>142</v>
      </c>
      <c r="L36" s="98">
        <v>0</v>
      </c>
      <c r="M36" s="98">
        <v>0</v>
      </c>
      <c r="N36" s="98">
        <v>0</v>
      </c>
      <c r="O36" s="189">
        <f t="shared" si="28"/>
        <v>0</v>
      </c>
      <c r="P36" s="101">
        <f t="shared" si="29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40"/>
        <v>0</v>
      </c>
      <c r="AB36" s="101">
        <f t="shared" si="18"/>
        <v>0</v>
      </c>
      <c r="AC36" s="102">
        <v>0</v>
      </c>
      <c r="AD36" s="103">
        <f t="shared" si="19"/>
        <v>0</v>
      </c>
      <c r="AE36" s="102">
        <v>0</v>
      </c>
      <c r="AF36" s="102"/>
      <c r="AG36" s="102">
        <v>376</v>
      </c>
      <c r="AH36" s="102"/>
      <c r="AI36" s="136">
        <f t="shared" si="41"/>
        <v>0</v>
      </c>
      <c r="AJ36" s="102">
        <v>0</v>
      </c>
      <c r="AK36" s="104">
        <f t="shared" si="30"/>
        <v>0</v>
      </c>
      <c r="AL36" s="105">
        <f t="shared" si="31"/>
        <v>-376</v>
      </c>
      <c r="AM36" s="106"/>
      <c r="AN36" s="107">
        <f t="shared" si="32"/>
        <v>0</v>
      </c>
      <c r="AO36" s="108">
        <f t="shared" si="33"/>
        <v>117.76</v>
      </c>
      <c r="AP36" s="108">
        <f t="shared" si="34"/>
        <v>0</v>
      </c>
      <c r="AQ36" s="108">
        <f t="shared" si="35"/>
        <v>0</v>
      </c>
      <c r="AR36" s="108">
        <f t="shared" si="36"/>
        <v>0</v>
      </c>
      <c r="AS36" s="108">
        <f t="array" ref="AS36">_xlfn.IFS(S36=0,AL36,S36&lt;0,AL36/-S36,S36&gt;0,AL36/S36)</f>
        <v>-376</v>
      </c>
      <c r="AT36" s="103">
        <f t="shared" si="37"/>
        <v>0</v>
      </c>
      <c r="AU36" s="103">
        <f t="shared" si="38"/>
        <v>-3.1929347826086953</v>
      </c>
      <c r="AV36" s="109"/>
      <c r="AW36" s="104">
        <f t="shared" si="39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1</v>
      </c>
      <c r="F37" s="101">
        <v>0</v>
      </c>
      <c r="G37" s="101">
        <v>1</v>
      </c>
      <c r="H37" s="101">
        <v>0</v>
      </c>
      <c r="I37" s="101">
        <v>218.89</v>
      </c>
      <c r="J37" s="101">
        <f t="shared" si="27"/>
        <v>218.89</v>
      </c>
      <c r="K37" s="98" t="s">
        <v>142</v>
      </c>
      <c r="L37" s="98">
        <v>2</v>
      </c>
      <c r="M37" s="98">
        <v>990</v>
      </c>
      <c r="N37" s="98">
        <v>0</v>
      </c>
      <c r="O37" s="189">
        <f t="shared" si="28"/>
        <v>0.2857142857142857</v>
      </c>
      <c r="P37" s="101">
        <f t="shared" si="29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40"/>
        <v>0</v>
      </c>
      <c r="AB37" s="101">
        <f t="shared" si="18"/>
        <v>0</v>
      </c>
      <c r="AC37" s="102">
        <v>0</v>
      </c>
      <c r="AD37" s="103">
        <f t="shared" si="19"/>
        <v>0</v>
      </c>
      <c r="AE37" s="102">
        <v>0</v>
      </c>
      <c r="AF37" s="102"/>
      <c r="AG37" s="102"/>
      <c r="AH37" s="102"/>
      <c r="AI37" s="136">
        <f t="shared" si="41"/>
        <v>0</v>
      </c>
      <c r="AJ37" s="102">
        <v>0</v>
      </c>
      <c r="AK37" s="104">
        <f t="shared" si="30"/>
        <v>0</v>
      </c>
      <c r="AL37" s="105">
        <f t="shared" si="31"/>
        <v>0</v>
      </c>
      <c r="AM37" s="106"/>
      <c r="AN37" s="107">
        <f t="shared" si="32"/>
        <v>0</v>
      </c>
      <c r="AO37" s="108">
        <f t="shared" si="33"/>
        <v>218.89</v>
      </c>
      <c r="AP37" s="108">
        <f t="shared" si="34"/>
        <v>0</v>
      </c>
      <c r="AQ37" s="108">
        <f t="shared" si="35"/>
        <v>0</v>
      </c>
      <c r="AR37" s="108">
        <f t="shared" si="36"/>
        <v>0</v>
      </c>
      <c r="AS37" s="108">
        <f t="array" ref="AS37">_xlfn.IFS(S37=0,AL37,S37&lt;0,AL37/-S37,S37&gt;0,AL37/S37)</f>
        <v>0</v>
      </c>
      <c r="AT37" s="103">
        <f t="shared" si="37"/>
        <v>0</v>
      </c>
      <c r="AU37" s="103">
        <f t="shared" si="38"/>
        <v>0</v>
      </c>
      <c r="AV37" s="109"/>
      <c r="AW37" s="104">
        <f t="shared" si="39"/>
        <v>0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3</v>
      </c>
      <c r="F38" s="101">
        <v>1</v>
      </c>
      <c r="G38" s="101">
        <v>2</v>
      </c>
      <c r="H38" s="101">
        <v>0</v>
      </c>
      <c r="I38" s="101">
        <v>218.89</v>
      </c>
      <c r="J38" s="101">
        <f t="shared" si="27"/>
        <v>656.67</v>
      </c>
      <c r="K38" s="98" t="s">
        <v>142</v>
      </c>
      <c r="L38" s="98">
        <v>3</v>
      </c>
      <c r="M38" s="98">
        <v>1020</v>
      </c>
      <c r="N38" s="98">
        <v>0</v>
      </c>
      <c r="O38" s="189">
        <f t="shared" si="28"/>
        <v>0.42857142857142855</v>
      </c>
      <c r="P38" s="101">
        <f t="shared" si="29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40"/>
        <v>0</v>
      </c>
      <c r="AB38" s="101">
        <f t="shared" si="18"/>
        <v>0</v>
      </c>
      <c r="AC38" s="102">
        <v>0</v>
      </c>
      <c r="AD38" s="103">
        <f t="shared" si="19"/>
        <v>0</v>
      </c>
      <c r="AE38" s="102">
        <v>0</v>
      </c>
      <c r="AF38" s="102"/>
      <c r="AG38" s="102">
        <v>1000</v>
      </c>
      <c r="AH38" s="102"/>
      <c r="AI38" s="136">
        <f t="shared" si="41"/>
        <v>0</v>
      </c>
      <c r="AJ38" s="102">
        <v>0</v>
      </c>
      <c r="AK38" s="104">
        <f t="shared" si="30"/>
        <v>0</v>
      </c>
      <c r="AL38" s="105">
        <f t="shared" si="31"/>
        <v>-1000</v>
      </c>
      <c r="AM38" s="106"/>
      <c r="AN38" s="107">
        <f t="shared" si="32"/>
        <v>0</v>
      </c>
      <c r="AO38" s="108">
        <f t="shared" si="33"/>
        <v>218.89</v>
      </c>
      <c r="AP38" s="108">
        <f t="shared" si="34"/>
        <v>0</v>
      </c>
      <c r="AQ38" s="108">
        <f t="shared" si="35"/>
        <v>0</v>
      </c>
      <c r="AR38" s="108">
        <f t="shared" si="36"/>
        <v>0</v>
      </c>
      <c r="AS38" s="108">
        <f t="array" ref="AS38">_xlfn.IFS(S38=0,AL38,S38&lt;0,AL38/-S38,S38&gt;0,AL38/S38)</f>
        <v>-1000</v>
      </c>
      <c r="AT38" s="103">
        <f t="shared" si="37"/>
        <v>0</v>
      </c>
      <c r="AU38" s="103">
        <f t="shared" si="38"/>
        <v>-4.5685047284023943</v>
      </c>
      <c r="AV38" s="109"/>
      <c r="AW38" s="104">
        <f t="shared" si="39"/>
        <v>-3000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0</v>
      </c>
      <c r="F39" s="101">
        <v>0</v>
      </c>
      <c r="G39" s="101">
        <v>0</v>
      </c>
      <c r="H39" s="101">
        <v>0</v>
      </c>
      <c r="I39" s="101">
        <v>178.89</v>
      </c>
      <c r="J39" s="101">
        <f t="shared" si="27"/>
        <v>0</v>
      </c>
      <c r="K39" s="98" t="s">
        <v>142</v>
      </c>
      <c r="L39" s="98">
        <v>0</v>
      </c>
      <c r="M39" s="98">
        <v>0</v>
      </c>
      <c r="N39" s="98">
        <v>0</v>
      </c>
      <c r="O39" s="189">
        <f t="shared" si="28"/>
        <v>0</v>
      </c>
      <c r="P39" s="101">
        <f t="shared" si="29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40"/>
        <v>0</v>
      </c>
      <c r="AB39" s="101">
        <f t="shared" si="18"/>
        <v>0</v>
      </c>
      <c r="AC39" s="102">
        <v>0</v>
      </c>
      <c r="AD39" s="103">
        <f t="shared" si="19"/>
        <v>0</v>
      </c>
      <c r="AE39" s="102">
        <v>0</v>
      </c>
      <c r="AF39" s="102">
        <v>1000</v>
      </c>
      <c r="AG39" s="102">
        <v>119</v>
      </c>
      <c r="AH39" s="102"/>
      <c r="AI39" s="136">
        <f t="shared" si="41"/>
        <v>0</v>
      </c>
      <c r="AJ39" s="102">
        <v>0</v>
      </c>
      <c r="AK39" s="104">
        <f t="shared" si="30"/>
        <v>0</v>
      </c>
      <c r="AL39" s="105">
        <f t="shared" si="31"/>
        <v>-1119</v>
      </c>
      <c r="AM39" s="106"/>
      <c r="AN39" s="107">
        <f t="shared" si="32"/>
        <v>0</v>
      </c>
      <c r="AO39" s="108">
        <f t="shared" si="33"/>
        <v>178.89</v>
      </c>
      <c r="AP39" s="108">
        <f t="shared" si="34"/>
        <v>0</v>
      </c>
      <c r="AQ39" s="108">
        <f t="shared" si="35"/>
        <v>0</v>
      </c>
      <c r="AR39" s="108">
        <f t="shared" si="36"/>
        <v>0</v>
      </c>
      <c r="AS39" s="108">
        <f t="array" ref="AS39">_xlfn.IFS(S39=0,AL39,S39&lt;0,AL39/-S39,S39&gt;0,AL39/S39)</f>
        <v>-1119</v>
      </c>
      <c r="AT39" s="103">
        <f t="shared" si="37"/>
        <v>0</v>
      </c>
      <c r="AU39" s="103">
        <f t="shared" si="38"/>
        <v>-6.2552406506791884</v>
      </c>
      <c r="AV39" s="109"/>
      <c r="AW39" s="104">
        <f t="shared" si="39"/>
        <v>0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0</v>
      </c>
      <c r="F40" s="101">
        <v>0</v>
      </c>
      <c r="G40" s="101">
        <v>0</v>
      </c>
      <c r="H40" s="101">
        <v>0</v>
      </c>
      <c r="I40" s="101">
        <v>178.89</v>
      </c>
      <c r="J40" s="101">
        <f t="shared" si="27"/>
        <v>0</v>
      </c>
      <c r="K40" s="98" t="s">
        <v>142</v>
      </c>
      <c r="L40" s="98">
        <v>3</v>
      </c>
      <c r="M40" s="98">
        <v>990</v>
      </c>
      <c r="N40" s="98">
        <v>0</v>
      </c>
      <c r="O40" s="189">
        <f t="shared" si="28"/>
        <v>0.42857142857142855</v>
      </c>
      <c r="P40" s="101">
        <f t="shared" si="29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40"/>
        <v>0</v>
      </c>
      <c r="AB40" s="101">
        <f t="shared" si="18"/>
        <v>0</v>
      </c>
      <c r="AC40" s="102">
        <v>0</v>
      </c>
      <c r="AD40" s="103">
        <f t="shared" si="19"/>
        <v>0</v>
      </c>
      <c r="AE40" s="102">
        <v>0</v>
      </c>
      <c r="AF40" s="102"/>
      <c r="AG40" s="102"/>
      <c r="AH40" s="102"/>
      <c r="AI40" s="136">
        <f t="shared" si="41"/>
        <v>0</v>
      </c>
      <c r="AJ40" s="102">
        <v>0</v>
      </c>
      <c r="AK40" s="104">
        <f t="shared" si="30"/>
        <v>0</v>
      </c>
      <c r="AL40" s="105">
        <f t="shared" si="31"/>
        <v>0</v>
      </c>
      <c r="AM40" s="106"/>
      <c r="AN40" s="107">
        <f t="shared" si="32"/>
        <v>0</v>
      </c>
      <c r="AO40" s="108">
        <f t="shared" si="33"/>
        <v>178.89</v>
      </c>
      <c r="AP40" s="108">
        <f t="shared" si="34"/>
        <v>0</v>
      </c>
      <c r="AQ40" s="108">
        <f t="shared" si="35"/>
        <v>0</v>
      </c>
      <c r="AR40" s="108">
        <f t="shared" si="36"/>
        <v>0</v>
      </c>
      <c r="AS40" s="108">
        <f t="array" ref="AS40">_xlfn.IFS(S40=0,AL40,S40&lt;0,AL40/-S40,S40&gt;0,AL40/S40)</f>
        <v>0</v>
      </c>
      <c r="AT40" s="103">
        <f t="shared" si="37"/>
        <v>0</v>
      </c>
      <c r="AU40" s="103">
        <f t="shared" si="38"/>
        <v>0</v>
      </c>
      <c r="AV40" s="109"/>
      <c r="AW40" s="104">
        <f t="shared" si="39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4</v>
      </c>
      <c r="F41" s="101">
        <v>1</v>
      </c>
      <c r="G41" s="101">
        <v>3</v>
      </c>
      <c r="H41" s="101">
        <v>0</v>
      </c>
      <c r="I41" s="101">
        <v>178.89</v>
      </c>
      <c r="J41" s="101">
        <f t="shared" si="27"/>
        <v>715.56</v>
      </c>
      <c r="K41" s="98" t="s">
        <v>142</v>
      </c>
      <c r="L41" s="98">
        <v>5</v>
      </c>
      <c r="M41" s="98">
        <v>906</v>
      </c>
      <c r="N41" s="98">
        <v>0</v>
      </c>
      <c r="O41" s="189">
        <f t="shared" si="28"/>
        <v>0.7142857142857143</v>
      </c>
      <c r="P41" s="101">
        <f t="shared" si="29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40"/>
        <v>0</v>
      </c>
      <c r="AB41" s="101">
        <f t="shared" si="18"/>
        <v>0</v>
      </c>
      <c r="AC41" s="102">
        <v>0</v>
      </c>
      <c r="AD41" s="103">
        <f t="shared" si="19"/>
        <v>0</v>
      </c>
      <c r="AE41" s="102">
        <v>0</v>
      </c>
      <c r="AF41" s="102"/>
      <c r="AG41" s="102">
        <v>427</v>
      </c>
      <c r="AH41" s="102"/>
      <c r="AI41" s="136">
        <f t="shared" si="41"/>
        <v>0</v>
      </c>
      <c r="AJ41" s="102">
        <v>0</v>
      </c>
      <c r="AK41" s="104">
        <f t="shared" si="30"/>
        <v>0</v>
      </c>
      <c r="AL41" s="105">
        <f t="shared" si="31"/>
        <v>-427</v>
      </c>
      <c r="AM41" s="106"/>
      <c r="AN41" s="107">
        <f t="shared" si="32"/>
        <v>0</v>
      </c>
      <c r="AO41" s="108">
        <f t="shared" si="33"/>
        <v>178.89</v>
      </c>
      <c r="AP41" s="108">
        <f t="shared" si="34"/>
        <v>0</v>
      </c>
      <c r="AQ41" s="108">
        <f t="shared" si="35"/>
        <v>0</v>
      </c>
      <c r="AR41" s="108">
        <f t="shared" si="36"/>
        <v>0</v>
      </c>
      <c r="AS41" s="108">
        <f t="array" ref="AS41">_xlfn.IFS(S41=0,AL41,S41&lt;0,AL41/-S41,S41&gt;0,AL41/S41)</f>
        <v>-427</v>
      </c>
      <c r="AT41" s="103">
        <f t="shared" si="37"/>
        <v>0</v>
      </c>
      <c r="AU41" s="103">
        <f t="shared" si="38"/>
        <v>-2.3869416960143108</v>
      </c>
      <c r="AV41" s="109"/>
      <c r="AW41" s="104">
        <f t="shared" si="39"/>
        <v>-1708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1</v>
      </c>
      <c r="F42" s="101">
        <v>0</v>
      </c>
      <c r="G42" s="101">
        <v>1</v>
      </c>
      <c r="H42" s="101">
        <v>0</v>
      </c>
      <c r="I42" s="101">
        <v>178.89</v>
      </c>
      <c r="J42" s="101">
        <f t="shared" si="27"/>
        <v>178.89</v>
      </c>
      <c r="K42" s="98" t="s">
        <v>142</v>
      </c>
      <c r="L42" s="98">
        <v>3</v>
      </c>
      <c r="M42" s="98">
        <v>1056</v>
      </c>
      <c r="N42" s="98">
        <v>0</v>
      </c>
      <c r="O42" s="189">
        <f t="shared" si="28"/>
        <v>0.42857142857142855</v>
      </c>
      <c r="P42" s="101">
        <f t="shared" si="29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40"/>
        <v>0</v>
      </c>
      <c r="AB42" s="101">
        <f t="shared" si="18"/>
        <v>0</v>
      </c>
      <c r="AC42" s="102">
        <v>0</v>
      </c>
      <c r="AD42" s="103">
        <f t="shared" si="19"/>
        <v>0</v>
      </c>
      <c r="AE42" s="102">
        <v>0</v>
      </c>
      <c r="AF42" s="102"/>
      <c r="AG42" s="102"/>
      <c r="AH42" s="102"/>
      <c r="AI42" s="136">
        <f t="shared" si="41"/>
        <v>0</v>
      </c>
      <c r="AJ42" s="102">
        <v>0</v>
      </c>
      <c r="AK42" s="104">
        <f t="shared" si="30"/>
        <v>0</v>
      </c>
      <c r="AL42" s="105">
        <f t="shared" si="31"/>
        <v>0</v>
      </c>
      <c r="AM42" s="106"/>
      <c r="AN42" s="107">
        <f t="shared" si="32"/>
        <v>0</v>
      </c>
      <c r="AO42" s="108">
        <f t="shared" si="33"/>
        <v>178.89</v>
      </c>
      <c r="AP42" s="108">
        <f t="shared" si="34"/>
        <v>0</v>
      </c>
      <c r="AQ42" s="108">
        <f t="shared" si="35"/>
        <v>0</v>
      </c>
      <c r="AR42" s="108">
        <f t="shared" si="36"/>
        <v>0</v>
      </c>
      <c r="AS42" s="108">
        <f t="array" ref="AS42">_xlfn.IFS(S42=0,AL42,S42&lt;0,AL42/-S42,S42&gt;0,AL42/S42)</f>
        <v>0</v>
      </c>
      <c r="AT42" s="103">
        <f t="shared" si="37"/>
        <v>0</v>
      </c>
      <c r="AU42" s="103">
        <f t="shared" si="38"/>
        <v>0</v>
      </c>
      <c r="AV42" s="109"/>
      <c r="AW42" s="104">
        <f t="shared" si="39"/>
        <v>0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0</v>
      </c>
      <c r="F43" s="101">
        <v>0</v>
      </c>
      <c r="G43" s="101">
        <v>0</v>
      </c>
      <c r="H43" s="101">
        <v>0</v>
      </c>
      <c r="I43" s="101">
        <v>178.89</v>
      </c>
      <c r="J43" s="101">
        <f t="shared" si="27"/>
        <v>0</v>
      </c>
      <c r="K43" s="98" t="s">
        <v>142</v>
      </c>
      <c r="L43" s="98">
        <v>0</v>
      </c>
      <c r="M43" s="98">
        <v>0</v>
      </c>
      <c r="N43" s="98">
        <v>0</v>
      </c>
      <c r="O43" s="189">
        <f t="shared" si="28"/>
        <v>0</v>
      </c>
      <c r="P43" s="101">
        <f t="shared" si="29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40"/>
        <v>0</v>
      </c>
      <c r="AB43" s="101">
        <f t="shared" si="18"/>
        <v>0</v>
      </c>
      <c r="AC43" s="102">
        <v>0</v>
      </c>
      <c r="AD43" s="103">
        <f t="shared" si="19"/>
        <v>0</v>
      </c>
      <c r="AE43" s="102">
        <v>0</v>
      </c>
      <c r="AF43" s="102"/>
      <c r="AG43" s="102"/>
      <c r="AH43" s="102"/>
      <c r="AI43" s="136">
        <f t="shared" si="41"/>
        <v>0</v>
      </c>
      <c r="AJ43" s="102">
        <v>0</v>
      </c>
      <c r="AK43" s="104">
        <f t="shared" si="30"/>
        <v>0</v>
      </c>
      <c r="AL43" s="105">
        <f t="shared" si="31"/>
        <v>0</v>
      </c>
      <c r="AM43" s="106"/>
      <c r="AN43" s="107">
        <f t="shared" si="32"/>
        <v>0</v>
      </c>
      <c r="AO43" s="108">
        <f t="shared" si="33"/>
        <v>178.89</v>
      </c>
      <c r="AP43" s="108">
        <f t="shared" si="34"/>
        <v>0</v>
      </c>
      <c r="AQ43" s="108">
        <f t="shared" si="35"/>
        <v>0</v>
      </c>
      <c r="AR43" s="108">
        <f t="shared" si="36"/>
        <v>0</v>
      </c>
      <c r="AS43" s="108">
        <f t="array" ref="AS43">_xlfn.IFS(S43=0,AL43,S43&lt;0,AL43/-S43,S43&gt;0,AL43/S43)</f>
        <v>0</v>
      </c>
      <c r="AT43" s="103">
        <f t="shared" si="37"/>
        <v>0</v>
      </c>
      <c r="AU43" s="103">
        <f t="shared" si="38"/>
        <v>0</v>
      </c>
      <c r="AV43" s="109"/>
      <c r="AW43" s="104">
        <f t="shared" si="39"/>
        <v>0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115"/>
      <c r="Z44" s="115"/>
      <c r="AA44" s="117"/>
      <c r="AB44" s="115"/>
      <c r="AC44" s="116"/>
      <c r="AD44" s="117"/>
      <c r="AE44" s="116"/>
      <c r="AF44" s="116"/>
      <c r="AG44" s="116"/>
      <c r="AH44" s="116"/>
      <c r="AI44" s="118"/>
      <c r="AJ44" s="116"/>
      <c r="AK44" s="119"/>
      <c r="AL44" s="120"/>
      <c r="AM44" s="121"/>
      <c r="AN44" s="122">
        <f t="shared" ref="AN44:AU44" si="42">AVERAGE(AN3:AN6)</f>
        <v>1113.583211111111</v>
      </c>
      <c r="AO44" s="122">
        <f t="shared" si="42"/>
        <v>128.0625</v>
      </c>
      <c r="AP44" s="122">
        <f t="shared" si="42"/>
        <v>404.32131250000009</v>
      </c>
      <c r="AQ44" s="122">
        <f t="shared" si="42"/>
        <v>110.92126940359475</v>
      </c>
      <c r="AR44" s="122">
        <f t="shared" si="42"/>
        <v>218.66891339869281</v>
      </c>
      <c r="AS44" s="122">
        <f t="shared" si="42"/>
        <v>221.4937286060331</v>
      </c>
      <c r="AT44" s="123">
        <f t="shared" si="42"/>
        <v>0.20192502027993248</v>
      </c>
      <c r="AU44" s="122">
        <f t="shared" si="42"/>
        <v>1.7020910533035154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2242</v>
      </c>
      <c r="F45" s="127">
        <f>SUM(F3:F43)</f>
        <v>249</v>
      </c>
      <c r="G45" s="127">
        <f>SUM(G3:G43)</f>
        <v>62</v>
      </c>
      <c r="H45" s="127">
        <f>SUM(H3:H43)</f>
        <v>1931</v>
      </c>
      <c r="I45" s="127"/>
      <c r="J45" s="127">
        <f>SUM(J3:J43)</f>
        <v>304430.87000000005</v>
      </c>
      <c r="K45" s="127"/>
      <c r="L45" s="127">
        <f>SUM(L3:L43)</f>
        <v>388</v>
      </c>
      <c r="M45" s="127"/>
      <c r="N45" s="127"/>
      <c r="O45" s="127"/>
      <c r="P45" s="127"/>
      <c r="Q45" s="127">
        <f t="shared" ref="Q45:AC45" si="43">SUM(Q3:Q43)</f>
        <v>212</v>
      </c>
      <c r="R45" s="127">
        <f t="shared" si="43"/>
        <v>-2</v>
      </c>
      <c r="S45" s="127">
        <f t="shared" si="43"/>
        <v>210</v>
      </c>
      <c r="T45" s="127">
        <f t="shared" si="43"/>
        <v>149383.20000000001</v>
      </c>
      <c r="U45" s="127">
        <f t="shared" si="43"/>
        <v>-1458</v>
      </c>
      <c r="V45" s="127">
        <f t="shared" si="43"/>
        <v>147925.20000000001</v>
      </c>
      <c r="W45" s="127">
        <f t="shared" si="43"/>
        <v>234275.74</v>
      </c>
      <c r="X45" s="127">
        <f t="shared" si="43"/>
        <v>-2388</v>
      </c>
      <c r="Y45" s="127">
        <f t="shared" si="43"/>
        <v>231887.74</v>
      </c>
      <c r="Z45" s="127">
        <f t="shared" si="43"/>
        <v>278107.38999999996</v>
      </c>
      <c r="AA45" s="128">
        <f t="shared" si="43"/>
        <v>0.99999999999999978</v>
      </c>
      <c r="AB45" s="129">
        <f t="shared" si="43"/>
        <v>27919.799999999996</v>
      </c>
      <c r="AC45" s="129">
        <f t="shared" si="43"/>
        <v>84374.680000000022</v>
      </c>
      <c r="AD45" s="128">
        <f>AC45/Y45</f>
        <v>0.363860029857551</v>
      </c>
      <c r="AE45" s="127">
        <f t="shared" ref="AE45:AL45" si="44">SUM(AE3:AE43)</f>
        <v>22767.799999999996</v>
      </c>
      <c r="AF45" s="127">
        <f t="shared" si="44"/>
        <v>16968</v>
      </c>
      <c r="AG45" s="127">
        <f t="shared" si="44"/>
        <v>25029</v>
      </c>
      <c r="AH45" s="127">
        <f t="shared" si="44"/>
        <v>0</v>
      </c>
      <c r="AI45" s="127">
        <f t="shared" si="44"/>
        <v>1132.4600000000003</v>
      </c>
      <c r="AJ45" s="127">
        <f t="shared" si="44"/>
        <v>0</v>
      </c>
      <c r="AK45" s="127">
        <f t="shared" si="44"/>
        <v>1479.2519999999997</v>
      </c>
      <c r="AL45" s="127">
        <f t="shared" si="44"/>
        <v>52216.747999999992</v>
      </c>
      <c r="AM45" s="130"/>
      <c r="AN45" s="127"/>
      <c r="AO45" s="127"/>
      <c r="AP45" s="127"/>
      <c r="AQ45" s="127"/>
      <c r="AR45" s="127">
        <f>(AF45+AG45)/Q45</f>
        <v>198.09905660377359</v>
      </c>
      <c r="AS45" s="127"/>
      <c r="AT45" s="127"/>
      <c r="AU45" s="127"/>
      <c r="AV45" s="131"/>
      <c r="AW45" s="127">
        <f>SUM(AW3:AW6)</f>
        <v>296067.42695096525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551"/>
      <c r="AG46" s="551"/>
      <c r="AH46" s="229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45">SUM(F47:H47)</f>
        <v>0</v>
      </c>
      <c r="F47" s="101"/>
      <c r="G47" s="101"/>
      <c r="H47" s="101"/>
      <c r="I47" s="101"/>
      <c r="J47" s="101">
        <f t="shared" ref="J47:J98" si="46">E47*I47</f>
        <v>0</v>
      </c>
      <c r="K47" s="98"/>
      <c r="L47" s="98"/>
      <c r="M47" s="98"/>
      <c r="N47" s="98"/>
      <c r="O47" s="101">
        <f t="shared" ref="O47:O98" si="47">L47/7</f>
        <v>0</v>
      </c>
      <c r="P47" s="101">
        <f t="shared" ref="P47:P98" si="48">S47/7</f>
        <v>0</v>
      </c>
      <c r="Q47" s="102"/>
      <c r="R47" s="102"/>
      <c r="S47" s="101">
        <f t="shared" ref="S47:S98" si="49">Q47+R47</f>
        <v>0</v>
      </c>
      <c r="T47" s="101"/>
      <c r="U47" s="101"/>
      <c r="V47" s="101">
        <f t="shared" ref="V47:V98" si="50">T47+U47</f>
        <v>0</v>
      </c>
      <c r="W47" s="102"/>
      <c r="X47" s="102"/>
      <c r="Y47" s="101">
        <f t="shared" ref="Y47:Y98" si="51">W47+X47</f>
        <v>0</v>
      </c>
      <c r="Z47" s="101">
        <f t="shared" ref="Z47:Z93" si="52">L47*M47*N47/100</f>
        <v>0</v>
      </c>
      <c r="AA47" s="103">
        <f>Y47/$Y$102</f>
        <v>0</v>
      </c>
      <c r="AB47" s="101">
        <f t="shared" ref="AB47:AB98" si="53">S47*I47</f>
        <v>0</v>
      </c>
      <c r="AC47" s="102"/>
      <c r="AD47" s="103">
        <f t="shared" ref="AD47:AD98" si="54">IF(Y47=0,0,AC47/Y47)</f>
        <v>0</v>
      </c>
      <c r="AE47" s="102"/>
      <c r="AF47" s="102"/>
      <c r="AG47" s="102"/>
      <c r="AH47" s="102"/>
      <c r="AI47" s="136">
        <f t="shared" ref="AI47:AI98" si="55">$AI$102*H47/$H$102</f>
        <v>0</v>
      </c>
      <c r="AJ47" s="102"/>
      <c r="AK47" s="104">
        <f t="shared" ref="AK47:AK98" si="56">V47*1%</f>
        <v>0</v>
      </c>
      <c r="AL47" s="105">
        <f t="shared" ref="AL47:AL98" si="57">Y47-AB47-AC47-AE47-AF47-AG47-AH47-AI47-AK47-AJ47</f>
        <v>0</v>
      </c>
      <c r="AM47" s="106"/>
      <c r="AN47" s="107">
        <f t="shared" ref="AN47:AN98" si="58">IF(S47=0,0,Y47/S47)</f>
        <v>0</v>
      </c>
      <c r="AO47" s="108">
        <f t="shared" ref="AO47:AO98" si="59">I47</f>
        <v>0</v>
      </c>
      <c r="AP47" s="108">
        <f t="shared" ref="AP47:AP98" si="60">IF(S47=0,0,AC47/S47)</f>
        <v>0</v>
      </c>
      <c r="AQ47" s="108">
        <f t="shared" ref="AQ47:AQ98" si="61">IF(Q47=0,AE47/1,AE47/Q47)</f>
        <v>0</v>
      </c>
      <c r="AR47" s="108">
        <f t="shared" ref="AR47:AR98" si="62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63">IF(AN47=0,0,AS47/AN47)</f>
        <v>0</v>
      </c>
      <c r="AU47" s="103">
        <f t="shared" ref="AU47:AU98" si="64">IF(AO47=0,0,AS47/AO47)</f>
        <v>0</v>
      </c>
      <c r="AV47" s="109"/>
      <c r="AW47" s="104">
        <f t="shared" ref="AW47:AW98" si="65">AS47*E47</f>
        <v>0</v>
      </c>
    </row>
    <row r="48" spans="1:49" hidden="1" outlineLevel="1">
      <c r="A48" s="98"/>
      <c r="B48" s="99"/>
      <c r="C48" s="99"/>
      <c r="D48" s="100"/>
      <c r="E48" s="101">
        <f t="shared" si="45"/>
        <v>0</v>
      </c>
      <c r="F48" s="101"/>
      <c r="G48" s="101"/>
      <c r="H48" s="101"/>
      <c r="I48" s="101"/>
      <c r="J48" s="101">
        <f t="shared" si="46"/>
        <v>0</v>
      </c>
      <c r="K48" s="98"/>
      <c r="L48" s="98"/>
      <c r="M48" s="98"/>
      <c r="N48" s="98"/>
      <c r="O48" s="101">
        <f t="shared" si="47"/>
        <v>0</v>
      </c>
      <c r="P48" s="101">
        <f t="shared" si="48"/>
        <v>0</v>
      </c>
      <c r="Q48" s="102"/>
      <c r="R48" s="102"/>
      <c r="S48" s="101">
        <f t="shared" si="49"/>
        <v>0</v>
      </c>
      <c r="T48" s="101"/>
      <c r="U48" s="101"/>
      <c r="V48" s="101">
        <f t="shared" si="50"/>
        <v>0</v>
      </c>
      <c r="W48" s="102"/>
      <c r="X48" s="102"/>
      <c r="Y48" s="101">
        <f t="shared" si="51"/>
        <v>0</v>
      </c>
      <c r="Z48" s="101">
        <f t="shared" si="52"/>
        <v>0</v>
      </c>
      <c r="AA48" s="103">
        <f t="shared" ref="AA48:AA98" si="66">Y48/$Y$102</f>
        <v>0</v>
      </c>
      <c r="AB48" s="101">
        <f t="shared" si="53"/>
        <v>0</v>
      </c>
      <c r="AC48" s="102"/>
      <c r="AD48" s="103">
        <f t="shared" si="54"/>
        <v>0</v>
      </c>
      <c r="AE48" s="102"/>
      <c r="AF48" s="102"/>
      <c r="AG48" s="102"/>
      <c r="AH48" s="102"/>
      <c r="AI48" s="136">
        <f t="shared" si="55"/>
        <v>0</v>
      </c>
      <c r="AJ48" s="102"/>
      <c r="AK48" s="104">
        <f t="shared" si="56"/>
        <v>0</v>
      </c>
      <c r="AL48" s="105">
        <f t="shared" si="57"/>
        <v>0</v>
      </c>
      <c r="AM48" s="106"/>
      <c r="AN48" s="107">
        <f t="shared" si="58"/>
        <v>0</v>
      </c>
      <c r="AO48" s="108">
        <f t="shared" si="59"/>
        <v>0</v>
      </c>
      <c r="AP48" s="108">
        <f t="shared" si="60"/>
        <v>0</v>
      </c>
      <c r="AQ48" s="108">
        <f t="shared" si="61"/>
        <v>0</v>
      </c>
      <c r="AR48" s="108">
        <f t="shared" si="62"/>
        <v>0</v>
      </c>
      <c r="AS48" s="108">
        <f t="array" ref="AS48">_xlfn.IFS(S48=0,AL48,S48&lt;0,AL48/-S48,S48&gt;0,AL48/S48)</f>
        <v>0</v>
      </c>
      <c r="AT48" s="103">
        <f t="shared" si="63"/>
        <v>0</v>
      </c>
      <c r="AU48" s="103">
        <f t="shared" si="64"/>
        <v>0</v>
      </c>
      <c r="AV48" s="109"/>
      <c r="AW48" s="104">
        <f t="shared" si="65"/>
        <v>0</v>
      </c>
    </row>
    <row r="49" spans="1:49" hidden="1" outlineLevel="1">
      <c r="A49" s="98"/>
      <c r="B49" s="99"/>
      <c r="C49" s="99"/>
      <c r="D49" s="100"/>
      <c r="E49" s="101">
        <f t="shared" si="45"/>
        <v>0</v>
      </c>
      <c r="F49" s="101"/>
      <c r="G49" s="101"/>
      <c r="H49" s="101"/>
      <c r="I49" s="101"/>
      <c r="J49" s="101">
        <f t="shared" si="46"/>
        <v>0</v>
      </c>
      <c r="K49" s="98"/>
      <c r="L49" s="98"/>
      <c r="M49" s="98"/>
      <c r="N49" s="98"/>
      <c r="O49" s="101">
        <f t="shared" si="47"/>
        <v>0</v>
      </c>
      <c r="P49" s="101">
        <f t="shared" si="48"/>
        <v>0</v>
      </c>
      <c r="Q49" s="102"/>
      <c r="R49" s="102"/>
      <c r="S49" s="101">
        <f t="shared" si="49"/>
        <v>0</v>
      </c>
      <c r="T49" s="101"/>
      <c r="U49" s="101"/>
      <c r="V49" s="101">
        <f t="shared" si="50"/>
        <v>0</v>
      </c>
      <c r="W49" s="102"/>
      <c r="X49" s="102"/>
      <c r="Y49" s="101">
        <f t="shared" si="51"/>
        <v>0</v>
      </c>
      <c r="Z49" s="101">
        <f t="shared" si="52"/>
        <v>0</v>
      </c>
      <c r="AA49" s="103">
        <f t="shared" si="66"/>
        <v>0</v>
      </c>
      <c r="AB49" s="101">
        <f t="shared" si="53"/>
        <v>0</v>
      </c>
      <c r="AC49" s="102"/>
      <c r="AD49" s="103">
        <f t="shared" si="54"/>
        <v>0</v>
      </c>
      <c r="AE49" s="102"/>
      <c r="AF49" s="102"/>
      <c r="AG49" s="102"/>
      <c r="AH49" s="102"/>
      <c r="AI49" s="136">
        <f t="shared" si="55"/>
        <v>0</v>
      </c>
      <c r="AJ49" s="102"/>
      <c r="AK49" s="104">
        <f t="shared" si="56"/>
        <v>0</v>
      </c>
      <c r="AL49" s="105">
        <f t="shared" si="57"/>
        <v>0</v>
      </c>
      <c r="AM49" s="106"/>
      <c r="AN49" s="107">
        <f t="shared" si="58"/>
        <v>0</v>
      </c>
      <c r="AO49" s="108">
        <f t="shared" si="59"/>
        <v>0</v>
      </c>
      <c r="AP49" s="108">
        <f t="shared" si="60"/>
        <v>0</v>
      </c>
      <c r="AQ49" s="108">
        <f t="shared" si="61"/>
        <v>0</v>
      </c>
      <c r="AR49" s="108">
        <f t="shared" si="62"/>
        <v>0</v>
      </c>
      <c r="AS49" s="108">
        <f t="array" ref="AS49">_xlfn.IFS(S49=0,AL49,S49&lt;0,AL49/-S49,S49&gt;0,AL49/S49)</f>
        <v>0</v>
      </c>
      <c r="AT49" s="103">
        <f t="shared" si="63"/>
        <v>0</v>
      </c>
      <c r="AU49" s="103">
        <f t="shared" si="64"/>
        <v>0</v>
      </c>
      <c r="AV49" s="109"/>
      <c r="AW49" s="104">
        <f t="shared" si="65"/>
        <v>0</v>
      </c>
    </row>
    <row r="50" spans="1:49" hidden="1" outlineLevel="1">
      <c r="A50" s="98"/>
      <c r="B50" s="99"/>
      <c r="C50" s="99"/>
      <c r="D50" s="100"/>
      <c r="E50" s="101">
        <f t="shared" si="45"/>
        <v>0</v>
      </c>
      <c r="F50" s="101"/>
      <c r="G50" s="101"/>
      <c r="H50" s="101"/>
      <c r="I50" s="101"/>
      <c r="J50" s="101">
        <f t="shared" si="46"/>
        <v>0</v>
      </c>
      <c r="K50" s="98"/>
      <c r="L50" s="98"/>
      <c r="M50" s="98"/>
      <c r="N50" s="98"/>
      <c r="O50" s="101">
        <f t="shared" si="47"/>
        <v>0</v>
      </c>
      <c r="P50" s="101">
        <f t="shared" si="48"/>
        <v>0</v>
      </c>
      <c r="Q50" s="102"/>
      <c r="R50" s="102"/>
      <c r="S50" s="101">
        <f t="shared" si="49"/>
        <v>0</v>
      </c>
      <c r="T50" s="101"/>
      <c r="U50" s="101"/>
      <c r="V50" s="101">
        <f t="shared" si="50"/>
        <v>0</v>
      </c>
      <c r="W50" s="102"/>
      <c r="X50" s="102"/>
      <c r="Y50" s="101">
        <f t="shared" si="51"/>
        <v>0</v>
      </c>
      <c r="Z50" s="101">
        <f t="shared" si="52"/>
        <v>0</v>
      </c>
      <c r="AA50" s="103">
        <f t="shared" si="66"/>
        <v>0</v>
      </c>
      <c r="AB50" s="101">
        <f t="shared" si="53"/>
        <v>0</v>
      </c>
      <c r="AC50" s="102"/>
      <c r="AD50" s="103">
        <f t="shared" si="54"/>
        <v>0</v>
      </c>
      <c r="AE50" s="102"/>
      <c r="AF50" s="102"/>
      <c r="AG50" s="102"/>
      <c r="AH50" s="102"/>
      <c r="AI50" s="136">
        <f t="shared" si="55"/>
        <v>0</v>
      </c>
      <c r="AJ50" s="102"/>
      <c r="AK50" s="104">
        <f t="shared" si="56"/>
        <v>0</v>
      </c>
      <c r="AL50" s="105">
        <f t="shared" si="57"/>
        <v>0</v>
      </c>
      <c r="AM50" s="106"/>
      <c r="AN50" s="107">
        <f t="shared" si="58"/>
        <v>0</v>
      </c>
      <c r="AO50" s="108">
        <f t="shared" si="59"/>
        <v>0</v>
      </c>
      <c r="AP50" s="108">
        <f t="shared" si="60"/>
        <v>0</v>
      </c>
      <c r="AQ50" s="108">
        <f t="shared" si="61"/>
        <v>0</v>
      </c>
      <c r="AR50" s="108">
        <f t="shared" si="62"/>
        <v>0</v>
      </c>
      <c r="AS50" s="108">
        <f t="array" ref="AS50">_xlfn.IFS(S50=0,AL50,S50&lt;0,AL50/-S50,S50&gt;0,AL50/S50)</f>
        <v>0</v>
      </c>
      <c r="AT50" s="103">
        <f t="shared" si="63"/>
        <v>0</v>
      </c>
      <c r="AU50" s="103">
        <f t="shared" si="64"/>
        <v>0</v>
      </c>
      <c r="AV50" s="109"/>
      <c r="AW50" s="104">
        <f t="shared" si="65"/>
        <v>0</v>
      </c>
    </row>
    <row r="51" spans="1:49" hidden="1" outlineLevel="1">
      <c r="A51" s="98"/>
      <c r="B51" s="99"/>
      <c r="C51" s="99"/>
      <c r="D51" s="100"/>
      <c r="E51" s="101">
        <f t="shared" si="45"/>
        <v>0</v>
      </c>
      <c r="F51" s="101"/>
      <c r="G51" s="101"/>
      <c r="H51" s="101"/>
      <c r="I51" s="101"/>
      <c r="J51" s="101">
        <f t="shared" si="46"/>
        <v>0</v>
      </c>
      <c r="K51" s="98"/>
      <c r="L51" s="98"/>
      <c r="M51" s="98"/>
      <c r="N51" s="98"/>
      <c r="O51" s="101">
        <f t="shared" si="47"/>
        <v>0</v>
      </c>
      <c r="P51" s="101">
        <f t="shared" si="48"/>
        <v>0</v>
      </c>
      <c r="Q51" s="102"/>
      <c r="R51" s="102"/>
      <c r="S51" s="101">
        <f t="shared" si="49"/>
        <v>0</v>
      </c>
      <c r="T51" s="101"/>
      <c r="U51" s="101"/>
      <c r="V51" s="101">
        <f t="shared" si="50"/>
        <v>0</v>
      </c>
      <c r="W51" s="102"/>
      <c r="X51" s="102"/>
      <c r="Y51" s="101">
        <f t="shared" si="51"/>
        <v>0</v>
      </c>
      <c r="Z51" s="101">
        <f t="shared" si="52"/>
        <v>0</v>
      </c>
      <c r="AA51" s="103">
        <f t="shared" si="66"/>
        <v>0</v>
      </c>
      <c r="AB51" s="101">
        <f t="shared" si="53"/>
        <v>0</v>
      </c>
      <c r="AC51" s="102"/>
      <c r="AD51" s="103">
        <f t="shared" si="54"/>
        <v>0</v>
      </c>
      <c r="AE51" s="102"/>
      <c r="AF51" s="102"/>
      <c r="AG51" s="102"/>
      <c r="AH51" s="102"/>
      <c r="AI51" s="136">
        <f t="shared" si="55"/>
        <v>0</v>
      </c>
      <c r="AJ51" s="102"/>
      <c r="AK51" s="104">
        <f t="shared" si="56"/>
        <v>0</v>
      </c>
      <c r="AL51" s="105">
        <f t="shared" si="57"/>
        <v>0</v>
      </c>
      <c r="AM51" s="106"/>
      <c r="AN51" s="107">
        <f t="shared" si="58"/>
        <v>0</v>
      </c>
      <c r="AO51" s="108">
        <f t="shared" si="59"/>
        <v>0</v>
      </c>
      <c r="AP51" s="108">
        <f t="shared" si="60"/>
        <v>0</v>
      </c>
      <c r="AQ51" s="108">
        <f t="shared" si="61"/>
        <v>0</v>
      </c>
      <c r="AR51" s="108">
        <f t="shared" si="62"/>
        <v>0</v>
      </c>
      <c r="AS51" s="108">
        <f t="array" ref="AS51">_xlfn.IFS(S51=0,AL51,S51&lt;0,AL51/-S51,S51&gt;0,AL51/S51)</f>
        <v>0</v>
      </c>
      <c r="AT51" s="103">
        <f t="shared" si="63"/>
        <v>0</v>
      </c>
      <c r="AU51" s="103">
        <f t="shared" si="64"/>
        <v>0</v>
      </c>
      <c r="AV51" s="109"/>
      <c r="AW51" s="104">
        <f t="shared" si="65"/>
        <v>0</v>
      </c>
    </row>
    <row r="52" spans="1:49" hidden="1" outlineLevel="1">
      <c r="A52" s="98"/>
      <c r="B52" s="99"/>
      <c r="C52" s="99"/>
      <c r="D52" s="100"/>
      <c r="E52" s="101">
        <f t="shared" si="45"/>
        <v>0</v>
      </c>
      <c r="F52" s="101"/>
      <c r="G52" s="101"/>
      <c r="H52" s="101"/>
      <c r="I52" s="101"/>
      <c r="J52" s="101">
        <f t="shared" si="46"/>
        <v>0</v>
      </c>
      <c r="K52" s="98"/>
      <c r="L52" s="98"/>
      <c r="M52" s="98"/>
      <c r="N52" s="98"/>
      <c r="O52" s="101">
        <f t="shared" si="47"/>
        <v>0</v>
      </c>
      <c r="P52" s="101">
        <f t="shared" si="48"/>
        <v>0</v>
      </c>
      <c r="Q52" s="102"/>
      <c r="R52" s="102"/>
      <c r="S52" s="101">
        <f t="shared" si="49"/>
        <v>0</v>
      </c>
      <c r="T52" s="101"/>
      <c r="U52" s="101"/>
      <c r="V52" s="101">
        <f t="shared" si="50"/>
        <v>0</v>
      </c>
      <c r="W52" s="102"/>
      <c r="X52" s="102"/>
      <c r="Y52" s="101">
        <f t="shared" si="51"/>
        <v>0</v>
      </c>
      <c r="Z52" s="101">
        <f t="shared" si="52"/>
        <v>0</v>
      </c>
      <c r="AA52" s="103">
        <f t="shared" si="66"/>
        <v>0</v>
      </c>
      <c r="AB52" s="101">
        <f t="shared" si="53"/>
        <v>0</v>
      </c>
      <c r="AC52" s="102"/>
      <c r="AD52" s="103">
        <f t="shared" si="54"/>
        <v>0</v>
      </c>
      <c r="AE52" s="102"/>
      <c r="AF52" s="102"/>
      <c r="AG52" s="102"/>
      <c r="AH52" s="102"/>
      <c r="AI52" s="136">
        <f t="shared" si="55"/>
        <v>0</v>
      </c>
      <c r="AJ52" s="102"/>
      <c r="AK52" s="104">
        <f t="shared" si="56"/>
        <v>0</v>
      </c>
      <c r="AL52" s="105">
        <f t="shared" si="57"/>
        <v>0</v>
      </c>
      <c r="AM52" s="106"/>
      <c r="AN52" s="107">
        <f t="shared" si="58"/>
        <v>0</v>
      </c>
      <c r="AO52" s="108">
        <f t="shared" si="59"/>
        <v>0</v>
      </c>
      <c r="AP52" s="108">
        <f t="shared" si="60"/>
        <v>0</v>
      </c>
      <c r="AQ52" s="108">
        <f t="shared" si="61"/>
        <v>0</v>
      </c>
      <c r="AR52" s="108">
        <f t="shared" si="62"/>
        <v>0</v>
      </c>
      <c r="AS52" s="108">
        <f t="array" ref="AS52">_xlfn.IFS(S52=0,AL52,S52&lt;0,AL52/-S52,S52&gt;0,AL52/S52)</f>
        <v>0</v>
      </c>
      <c r="AT52" s="103">
        <f t="shared" si="63"/>
        <v>0</v>
      </c>
      <c r="AU52" s="103">
        <f t="shared" si="64"/>
        <v>0</v>
      </c>
      <c r="AV52" s="109"/>
      <c r="AW52" s="104">
        <f t="shared" si="65"/>
        <v>0</v>
      </c>
    </row>
    <row r="53" spans="1:49" hidden="1" outlineLevel="1">
      <c r="A53" s="98"/>
      <c r="B53" s="99"/>
      <c r="C53" s="99"/>
      <c r="D53" s="100"/>
      <c r="E53" s="101">
        <f t="shared" si="45"/>
        <v>0</v>
      </c>
      <c r="F53" s="101"/>
      <c r="G53" s="101"/>
      <c r="H53" s="101"/>
      <c r="I53" s="101"/>
      <c r="J53" s="101">
        <f t="shared" si="46"/>
        <v>0</v>
      </c>
      <c r="K53" s="98"/>
      <c r="L53" s="98"/>
      <c r="M53" s="98"/>
      <c r="N53" s="98"/>
      <c r="O53" s="101">
        <f t="shared" si="47"/>
        <v>0</v>
      </c>
      <c r="P53" s="101">
        <f t="shared" si="48"/>
        <v>0</v>
      </c>
      <c r="Q53" s="102"/>
      <c r="R53" s="102"/>
      <c r="S53" s="101">
        <f t="shared" si="49"/>
        <v>0</v>
      </c>
      <c r="T53" s="101"/>
      <c r="U53" s="101"/>
      <c r="V53" s="101">
        <f t="shared" si="50"/>
        <v>0</v>
      </c>
      <c r="W53" s="102"/>
      <c r="X53" s="102"/>
      <c r="Y53" s="101">
        <f t="shared" si="51"/>
        <v>0</v>
      </c>
      <c r="Z53" s="101">
        <f t="shared" si="52"/>
        <v>0</v>
      </c>
      <c r="AA53" s="103">
        <f t="shared" si="66"/>
        <v>0</v>
      </c>
      <c r="AB53" s="101">
        <f t="shared" si="53"/>
        <v>0</v>
      </c>
      <c r="AC53" s="102"/>
      <c r="AD53" s="103">
        <f t="shared" si="54"/>
        <v>0</v>
      </c>
      <c r="AE53" s="102"/>
      <c r="AF53" s="102"/>
      <c r="AG53" s="102"/>
      <c r="AH53" s="102"/>
      <c r="AI53" s="136">
        <f t="shared" si="55"/>
        <v>0</v>
      </c>
      <c r="AJ53" s="102"/>
      <c r="AK53" s="104">
        <f t="shared" si="56"/>
        <v>0</v>
      </c>
      <c r="AL53" s="105">
        <f t="shared" si="57"/>
        <v>0</v>
      </c>
      <c r="AM53" s="106"/>
      <c r="AN53" s="107">
        <f t="shared" si="58"/>
        <v>0</v>
      </c>
      <c r="AO53" s="108">
        <f t="shared" si="59"/>
        <v>0</v>
      </c>
      <c r="AP53" s="108">
        <f t="shared" si="60"/>
        <v>0</v>
      </c>
      <c r="AQ53" s="108">
        <f t="shared" si="61"/>
        <v>0</v>
      </c>
      <c r="AR53" s="108">
        <f t="shared" si="62"/>
        <v>0</v>
      </c>
      <c r="AS53" s="108">
        <f t="array" ref="AS53">_xlfn.IFS(S53=0,AL53,S53&lt;0,AL53/-S53,S53&gt;0,AL53/S53)</f>
        <v>0</v>
      </c>
      <c r="AT53" s="103">
        <f t="shared" si="63"/>
        <v>0</v>
      </c>
      <c r="AU53" s="103">
        <f t="shared" si="64"/>
        <v>0</v>
      </c>
      <c r="AV53" s="109"/>
      <c r="AW53" s="104">
        <f t="shared" si="65"/>
        <v>0</v>
      </c>
    </row>
    <row r="54" spans="1:49" hidden="1" outlineLevel="1">
      <c r="A54" s="98"/>
      <c r="B54" s="99"/>
      <c r="C54" s="99"/>
      <c r="D54" s="100"/>
      <c r="E54" s="101">
        <f t="shared" si="45"/>
        <v>0</v>
      </c>
      <c r="F54" s="101"/>
      <c r="G54" s="101"/>
      <c r="H54" s="101"/>
      <c r="I54" s="101"/>
      <c r="J54" s="101">
        <f t="shared" si="46"/>
        <v>0</v>
      </c>
      <c r="K54" s="98"/>
      <c r="L54" s="98"/>
      <c r="M54" s="98"/>
      <c r="N54" s="98"/>
      <c r="O54" s="101">
        <f t="shared" si="47"/>
        <v>0</v>
      </c>
      <c r="P54" s="101">
        <f t="shared" si="48"/>
        <v>0</v>
      </c>
      <c r="Q54" s="102"/>
      <c r="R54" s="102"/>
      <c r="S54" s="101">
        <f t="shared" si="49"/>
        <v>0</v>
      </c>
      <c r="T54" s="101"/>
      <c r="U54" s="101"/>
      <c r="V54" s="101">
        <f t="shared" si="50"/>
        <v>0</v>
      </c>
      <c r="W54" s="102"/>
      <c r="X54" s="102"/>
      <c r="Y54" s="101">
        <f t="shared" si="51"/>
        <v>0</v>
      </c>
      <c r="Z54" s="101">
        <f t="shared" si="52"/>
        <v>0</v>
      </c>
      <c r="AA54" s="103">
        <f t="shared" si="66"/>
        <v>0</v>
      </c>
      <c r="AB54" s="101">
        <f t="shared" si="53"/>
        <v>0</v>
      </c>
      <c r="AC54" s="102"/>
      <c r="AD54" s="103">
        <f t="shared" si="54"/>
        <v>0</v>
      </c>
      <c r="AE54" s="102"/>
      <c r="AF54" s="102"/>
      <c r="AG54" s="102"/>
      <c r="AH54" s="102"/>
      <c r="AI54" s="136">
        <f t="shared" si="55"/>
        <v>0</v>
      </c>
      <c r="AJ54" s="102"/>
      <c r="AK54" s="104">
        <f t="shared" si="56"/>
        <v>0</v>
      </c>
      <c r="AL54" s="105">
        <f t="shared" si="57"/>
        <v>0</v>
      </c>
      <c r="AM54" s="106"/>
      <c r="AN54" s="107">
        <f t="shared" si="58"/>
        <v>0</v>
      </c>
      <c r="AO54" s="108">
        <f t="shared" si="59"/>
        <v>0</v>
      </c>
      <c r="AP54" s="108">
        <f t="shared" si="60"/>
        <v>0</v>
      </c>
      <c r="AQ54" s="108">
        <f t="shared" si="61"/>
        <v>0</v>
      </c>
      <c r="AR54" s="108">
        <f t="shared" si="62"/>
        <v>0</v>
      </c>
      <c r="AS54" s="108">
        <f t="array" ref="AS54">_xlfn.IFS(S54=0,AL54,S54&lt;0,AL54/-S54,S54&gt;0,AL54/S54)</f>
        <v>0</v>
      </c>
      <c r="AT54" s="103">
        <f t="shared" si="63"/>
        <v>0</v>
      </c>
      <c r="AU54" s="103">
        <f t="shared" si="64"/>
        <v>0</v>
      </c>
      <c r="AV54" s="109"/>
      <c r="AW54" s="104">
        <f t="shared" si="65"/>
        <v>0</v>
      </c>
    </row>
    <row r="55" spans="1:49" hidden="1" outlineLevel="1">
      <c r="A55" s="98"/>
      <c r="B55" s="99"/>
      <c r="C55" s="99"/>
      <c r="D55" s="100"/>
      <c r="E55" s="101">
        <f t="shared" si="45"/>
        <v>0</v>
      </c>
      <c r="F55" s="101"/>
      <c r="G55" s="101"/>
      <c r="H55" s="101"/>
      <c r="I55" s="101"/>
      <c r="J55" s="101">
        <f t="shared" si="46"/>
        <v>0</v>
      </c>
      <c r="K55" s="98"/>
      <c r="L55" s="98"/>
      <c r="M55" s="98"/>
      <c r="N55" s="98"/>
      <c r="O55" s="101">
        <f t="shared" si="47"/>
        <v>0</v>
      </c>
      <c r="P55" s="101">
        <f t="shared" si="48"/>
        <v>0</v>
      </c>
      <c r="Q55" s="102"/>
      <c r="R55" s="102"/>
      <c r="S55" s="101">
        <f t="shared" si="49"/>
        <v>0</v>
      </c>
      <c r="T55" s="101"/>
      <c r="U55" s="101"/>
      <c r="V55" s="101">
        <f t="shared" si="50"/>
        <v>0</v>
      </c>
      <c r="W55" s="102"/>
      <c r="X55" s="102"/>
      <c r="Y55" s="101">
        <f t="shared" si="51"/>
        <v>0</v>
      </c>
      <c r="Z55" s="101">
        <f t="shared" si="52"/>
        <v>0</v>
      </c>
      <c r="AA55" s="103">
        <f t="shared" si="66"/>
        <v>0</v>
      </c>
      <c r="AB55" s="101">
        <f t="shared" si="53"/>
        <v>0</v>
      </c>
      <c r="AC55" s="102"/>
      <c r="AD55" s="103">
        <f t="shared" si="54"/>
        <v>0</v>
      </c>
      <c r="AE55" s="102"/>
      <c r="AF55" s="102"/>
      <c r="AG55" s="102"/>
      <c r="AH55" s="102"/>
      <c r="AI55" s="136">
        <f t="shared" si="55"/>
        <v>0</v>
      </c>
      <c r="AJ55" s="102"/>
      <c r="AK55" s="104">
        <f t="shared" si="56"/>
        <v>0</v>
      </c>
      <c r="AL55" s="105">
        <f t="shared" si="57"/>
        <v>0</v>
      </c>
      <c r="AM55" s="106"/>
      <c r="AN55" s="107">
        <f t="shared" si="58"/>
        <v>0</v>
      </c>
      <c r="AO55" s="108">
        <f t="shared" si="59"/>
        <v>0</v>
      </c>
      <c r="AP55" s="108">
        <f t="shared" si="60"/>
        <v>0</v>
      </c>
      <c r="AQ55" s="108">
        <f t="shared" si="61"/>
        <v>0</v>
      </c>
      <c r="AR55" s="108">
        <f t="shared" si="62"/>
        <v>0</v>
      </c>
      <c r="AS55" s="108">
        <f t="array" ref="AS55">_xlfn.IFS(S55=0,AL55,S55&lt;0,AL55/-S55,S55&gt;0,AL55/S55)</f>
        <v>0</v>
      </c>
      <c r="AT55" s="103">
        <f t="shared" si="63"/>
        <v>0</v>
      </c>
      <c r="AU55" s="103">
        <f t="shared" si="64"/>
        <v>0</v>
      </c>
      <c r="AV55" s="109"/>
      <c r="AW55" s="104">
        <f t="shared" si="65"/>
        <v>0</v>
      </c>
    </row>
    <row r="56" spans="1:49" hidden="1" outlineLevel="1">
      <c r="A56" s="98"/>
      <c r="B56" s="99"/>
      <c r="C56" s="99"/>
      <c r="D56" s="100"/>
      <c r="E56" s="101">
        <f t="shared" si="45"/>
        <v>0</v>
      </c>
      <c r="F56" s="101"/>
      <c r="G56" s="101"/>
      <c r="H56" s="101"/>
      <c r="I56" s="101"/>
      <c r="J56" s="101">
        <f t="shared" si="46"/>
        <v>0</v>
      </c>
      <c r="K56" s="98"/>
      <c r="L56" s="98"/>
      <c r="M56" s="98"/>
      <c r="N56" s="98"/>
      <c r="O56" s="101">
        <f t="shared" si="47"/>
        <v>0</v>
      </c>
      <c r="P56" s="101">
        <f t="shared" si="48"/>
        <v>0</v>
      </c>
      <c r="Q56" s="102"/>
      <c r="R56" s="102"/>
      <c r="S56" s="101">
        <f t="shared" si="49"/>
        <v>0</v>
      </c>
      <c r="T56" s="101"/>
      <c r="U56" s="101"/>
      <c r="V56" s="101">
        <f t="shared" si="50"/>
        <v>0</v>
      </c>
      <c r="W56" s="102"/>
      <c r="X56" s="102"/>
      <c r="Y56" s="101">
        <f t="shared" si="51"/>
        <v>0</v>
      </c>
      <c r="Z56" s="101">
        <f t="shared" si="52"/>
        <v>0</v>
      </c>
      <c r="AA56" s="103">
        <f t="shared" si="66"/>
        <v>0</v>
      </c>
      <c r="AB56" s="101">
        <f t="shared" si="53"/>
        <v>0</v>
      </c>
      <c r="AC56" s="102"/>
      <c r="AD56" s="103">
        <f t="shared" si="54"/>
        <v>0</v>
      </c>
      <c r="AE56" s="102"/>
      <c r="AF56" s="102"/>
      <c r="AG56" s="102"/>
      <c r="AH56" s="102"/>
      <c r="AI56" s="136">
        <f t="shared" si="55"/>
        <v>0</v>
      </c>
      <c r="AJ56" s="102"/>
      <c r="AK56" s="104">
        <f t="shared" si="56"/>
        <v>0</v>
      </c>
      <c r="AL56" s="105">
        <f t="shared" si="57"/>
        <v>0</v>
      </c>
      <c r="AM56" s="106"/>
      <c r="AN56" s="107">
        <f t="shared" si="58"/>
        <v>0</v>
      </c>
      <c r="AO56" s="108">
        <f t="shared" si="59"/>
        <v>0</v>
      </c>
      <c r="AP56" s="108">
        <f t="shared" si="60"/>
        <v>0</v>
      </c>
      <c r="AQ56" s="108">
        <f t="shared" si="61"/>
        <v>0</v>
      </c>
      <c r="AR56" s="108">
        <f t="shared" si="62"/>
        <v>0</v>
      </c>
      <c r="AS56" s="108">
        <f t="array" ref="AS56">_xlfn.IFS(S56=0,AL56,S56&lt;0,AL56/-S56,S56&gt;0,AL56/S56)</f>
        <v>0</v>
      </c>
      <c r="AT56" s="103">
        <f t="shared" si="63"/>
        <v>0</v>
      </c>
      <c r="AU56" s="103">
        <f t="shared" si="64"/>
        <v>0</v>
      </c>
      <c r="AV56" s="109"/>
      <c r="AW56" s="104">
        <f t="shared" si="65"/>
        <v>0</v>
      </c>
    </row>
    <row r="57" spans="1:49" hidden="1" outlineLevel="1">
      <c r="A57" s="98"/>
      <c r="B57" s="99"/>
      <c r="C57" s="99"/>
      <c r="D57" s="100"/>
      <c r="E57" s="101">
        <f t="shared" si="45"/>
        <v>0</v>
      </c>
      <c r="F57" s="101"/>
      <c r="G57" s="101"/>
      <c r="H57" s="101"/>
      <c r="I57" s="101"/>
      <c r="J57" s="101">
        <f t="shared" si="46"/>
        <v>0</v>
      </c>
      <c r="K57" s="98"/>
      <c r="L57" s="98"/>
      <c r="M57" s="98"/>
      <c r="N57" s="98"/>
      <c r="O57" s="101">
        <f t="shared" si="47"/>
        <v>0</v>
      </c>
      <c r="P57" s="101">
        <f t="shared" si="48"/>
        <v>0</v>
      </c>
      <c r="Q57" s="102"/>
      <c r="R57" s="102"/>
      <c r="S57" s="101">
        <f t="shared" si="49"/>
        <v>0</v>
      </c>
      <c r="T57" s="101"/>
      <c r="U57" s="101"/>
      <c r="V57" s="101">
        <f t="shared" si="50"/>
        <v>0</v>
      </c>
      <c r="W57" s="102"/>
      <c r="X57" s="102"/>
      <c r="Y57" s="101">
        <f t="shared" si="51"/>
        <v>0</v>
      </c>
      <c r="Z57" s="101">
        <f t="shared" si="52"/>
        <v>0</v>
      </c>
      <c r="AA57" s="103">
        <f t="shared" si="66"/>
        <v>0</v>
      </c>
      <c r="AB57" s="101">
        <f t="shared" si="53"/>
        <v>0</v>
      </c>
      <c r="AC57" s="102"/>
      <c r="AD57" s="103">
        <f t="shared" si="54"/>
        <v>0</v>
      </c>
      <c r="AE57" s="102"/>
      <c r="AF57" s="102"/>
      <c r="AG57" s="102"/>
      <c r="AH57" s="102"/>
      <c r="AI57" s="136">
        <f t="shared" si="55"/>
        <v>0</v>
      </c>
      <c r="AJ57" s="102"/>
      <c r="AK57" s="104">
        <f t="shared" si="56"/>
        <v>0</v>
      </c>
      <c r="AL57" s="105">
        <f t="shared" si="57"/>
        <v>0</v>
      </c>
      <c r="AM57" s="106"/>
      <c r="AN57" s="107">
        <f t="shared" si="58"/>
        <v>0</v>
      </c>
      <c r="AO57" s="108">
        <f t="shared" si="59"/>
        <v>0</v>
      </c>
      <c r="AP57" s="108">
        <f t="shared" si="60"/>
        <v>0</v>
      </c>
      <c r="AQ57" s="108">
        <f t="shared" si="61"/>
        <v>0</v>
      </c>
      <c r="AR57" s="108">
        <f t="shared" si="62"/>
        <v>0</v>
      </c>
      <c r="AS57" s="108">
        <f t="array" ref="AS57">_xlfn.IFS(S57=0,AL57,S57&lt;0,AL57/-S57,S57&gt;0,AL57/S57)</f>
        <v>0</v>
      </c>
      <c r="AT57" s="103">
        <f t="shared" si="63"/>
        <v>0</v>
      </c>
      <c r="AU57" s="103">
        <f t="shared" si="64"/>
        <v>0</v>
      </c>
      <c r="AV57" s="109"/>
      <c r="AW57" s="104">
        <f t="shared" si="65"/>
        <v>0</v>
      </c>
    </row>
    <row r="58" spans="1:49" hidden="1" outlineLevel="1">
      <c r="A58" s="98"/>
      <c r="B58" s="99"/>
      <c r="C58" s="99"/>
      <c r="D58" s="100"/>
      <c r="E58" s="101">
        <f t="shared" si="45"/>
        <v>0</v>
      </c>
      <c r="F58" s="101"/>
      <c r="G58" s="101"/>
      <c r="H58" s="101"/>
      <c r="I58" s="101"/>
      <c r="J58" s="101">
        <f t="shared" si="46"/>
        <v>0</v>
      </c>
      <c r="K58" s="98"/>
      <c r="L58" s="98"/>
      <c r="M58" s="98"/>
      <c r="N58" s="98"/>
      <c r="O58" s="101">
        <f t="shared" si="47"/>
        <v>0</v>
      </c>
      <c r="P58" s="101">
        <f t="shared" si="48"/>
        <v>0</v>
      </c>
      <c r="Q58" s="102"/>
      <c r="R58" s="102"/>
      <c r="S58" s="101">
        <f t="shared" si="49"/>
        <v>0</v>
      </c>
      <c r="T58" s="101"/>
      <c r="U58" s="101"/>
      <c r="V58" s="101">
        <f t="shared" si="50"/>
        <v>0</v>
      </c>
      <c r="W58" s="102"/>
      <c r="X58" s="102"/>
      <c r="Y58" s="101">
        <f t="shared" si="51"/>
        <v>0</v>
      </c>
      <c r="Z58" s="101">
        <f t="shared" si="52"/>
        <v>0</v>
      </c>
      <c r="AA58" s="103">
        <f t="shared" si="66"/>
        <v>0</v>
      </c>
      <c r="AB58" s="101">
        <f t="shared" si="53"/>
        <v>0</v>
      </c>
      <c r="AC58" s="102"/>
      <c r="AD58" s="103">
        <f t="shared" si="54"/>
        <v>0</v>
      </c>
      <c r="AE58" s="102"/>
      <c r="AF58" s="102"/>
      <c r="AG58" s="102"/>
      <c r="AH58" s="102"/>
      <c r="AI58" s="136">
        <f t="shared" si="55"/>
        <v>0</v>
      </c>
      <c r="AJ58" s="102"/>
      <c r="AK58" s="104">
        <f t="shared" si="56"/>
        <v>0</v>
      </c>
      <c r="AL58" s="105">
        <f t="shared" si="57"/>
        <v>0</v>
      </c>
      <c r="AM58" s="106"/>
      <c r="AN58" s="107">
        <f t="shared" si="58"/>
        <v>0</v>
      </c>
      <c r="AO58" s="108">
        <f t="shared" si="59"/>
        <v>0</v>
      </c>
      <c r="AP58" s="108">
        <f t="shared" si="60"/>
        <v>0</v>
      </c>
      <c r="AQ58" s="108">
        <f t="shared" si="61"/>
        <v>0</v>
      </c>
      <c r="AR58" s="108">
        <f t="shared" si="62"/>
        <v>0</v>
      </c>
      <c r="AS58" s="108">
        <f t="array" ref="AS58">_xlfn.IFS(S58=0,AL58,S58&lt;0,AL58/-S58,S58&gt;0,AL58/S58)</f>
        <v>0</v>
      </c>
      <c r="AT58" s="103">
        <f t="shared" si="63"/>
        <v>0</v>
      </c>
      <c r="AU58" s="103">
        <f t="shared" si="64"/>
        <v>0</v>
      </c>
      <c r="AV58" s="109"/>
      <c r="AW58" s="104">
        <f t="shared" si="65"/>
        <v>0</v>
      </c>
    </row>
    <row r="59" spans="1:49" hidden="1" outlineLevel="1">
      <c r="A59" s="98"/>
      <c r="B59" s="99"/>
      <c r="C59" s="99"/>
      <c r="D59" s="100"/>
      <c r="E59" s="101">
        <f t="shared" si="45"/>
        <v>0</v>
      </c>
      <c r="F59" s="101"/>
      <c r="G59" s="101"/>
      <c r="H59" s="101"/>
      <c r="I59" s="101"/>
      <c r="J59" s="101">
        <f t="shared" si="46"/>
        <v>0</v>
      </c>
      <c r="K59" s="98"/>
      <c r="L59" s="98"/>
      <c r="M59" s="98"/>
      <c r="N59" s="98"/>
      <c r="O59" s="101">
        <f t="shared" si="47"/>
        <v>0</v>
      </c>
      <c r="P59" s="101">
        <f t="shared" si="48"/>
        <v>0</v>
      </c>
      <c r="Q59" s="102"/>
      <c r="R59" s="102"/>
      <c r="S59" s="101">
        <f t="shared" si="49"/>
        <v>0</v>
      </c>
      <c r="T59" s="101"/>
      <c r="U59" s="101"/>
      <c r="V59" s="101">
        <f t="shared" si="50"/>
        <v>0</v>
      </c>
      <c r="W59" s="102"/>
      <c r="X59" s="102"/>
      <c r="Y59" s="101">
        <f t="shared" si="51"/>
        <v>0</v>
      </c>
      <c r="Z59" s="101">
        <f t="shared" si="52"/>
        <v>0</v>
      </c>
      <c r="AA59" s="103">
        <f t="shared" si="66"/>
        <v>0</v>
      </c>
      <c r="AB59" s="101">
        <f t="shared" si="53"/>
        <v>0</v>
      </c>
      <c r="AC59" s="102"/>
      <c r="AD59" s="103">
        <f t="shared" si="54"/>
        <v>0</v>
      </c>
      <c r="AE59" s="102"/>
      <c r="AF59" s="102"/>
      <c r="AG59" s="102"/>
      <c r="AH59" s="102"/>
      <c r="AI59" s="136">
        <f t="shared" si="55"/>
        <v>0</v>
      </c>
      <c r="AJ59" s="102"/>
      <c r="AK59" s="104">
        <f t="shared" si="56"/>
        <v>0</v>
      </c>
      <c r="AL59" s="105">
        <f t="shared" si="57"/>
        <v>0</v>
      </c>
      <c r="AM59" s="106"/>
      <c r="AN59" s="107">
        <f t="shared" si="58"/>
        <v>0</v>
      </c>
      <c r="AO59" s="108">
        <f t="shared" si="59"/>
        <v>0</v>
      </c>
      <c r="AP59" s="108">
        <f t="shared" si="60"/>
        <v>0</v>
      </c>
      <c r="AQ59" s="108">
        <f t="shared" si="61"/>
        <v>0</v>
      </c>
      <c r="AR59" s="108">
        <f t="shared" si="62"/>
        <v>0</v>
      </c>
      <c r="AS59" s="108">
        <f t="array" ref="AS59">_xlfn.IFS(S59=0,AL59,S59&lt;0,AL59/-S59,S59&gt;0,AL59/S59)</f>
        <v>0</v>
      </c>
      <c r="AT59" s="103">
        <f t="shared" si="63"/>
        <v>0</v>
      </c>
      <c r="AU59" s="103">
        <f t="shared" si="64"/>
        <v>0</v>
      </c>
      <c r="AV59" s="109"/>
      <c r="AW59" s="104">
        <f t="shared" si="65"/>
        <v>0</v>
      </c>
    </row>
    <row r="60" spans="1:49" hidden="1" outlineLevel="1">
      <c r="A60" s="98"/>
      <c r="B60" s="99"/>
      <c r="C60" s="99"/>
      <c r="D60" s="100"/>
      <c r="E60" s="101">
        <f t="shared" si="45"/>
        <v>0</v>
      </c>
      <c r="F60" s="101"/>
      <c r="G60" s="101"/>
      <c r="H60" s="101"/>
      <c r="I60" s="101"/>
      <c r="J60" s="101">
        <f t="shared" si="46"/>
        <v>0</v>
      </c>
      <c r="K60" s="98"/>
      <c r="L60" s="98"/>
      <c r="M60" s="98"/>
      <c r="N60" s="98"/>
      <c r="O60" s="101">
        <f t="shared" si="47"/>
        <v>0</v>
      </c>
      <c r="P60" s="101">
        <f t="shared" si="48"/>
        <v>0</v>
      </c>
      <c r="Q60" s="102"/>
      <c r="R60" s="102"/>
      <c r="S60" s="101">
        <f t="shared" si="49"/>
        <v>0</v>
      </c>
      <c r="T60" s="101"/>
      <c r="U60" s="101"/>
      <c r="V60" s="101">
        <f t="shared" si="50"/>
        <v>0</v>
      </c>
      <c r="W60" s="102"/>
      <c r="X60" s="102"/>
      <c r="Y60" s="101">
        <f t="shared" si="51"/>
        <v>0</v>
      </c>
      <c r="Z60" s="101">
        <f t="shared" si="52"/>
        <v>0</v>
      </c>
      <c r="AA60" s="103">
        <f t="shared" si="66"/>
        <v>0</v>
      </c>
      <c r="AB60" s="101">
        <f t="shared" si="53"/>
        <v>0</v>
      </c>
      <c r="AC60" s="102"/>
      <c r="AD60" s="103">
        <f t="shared" si="54"/>
        <v>0</v>
      </c>
      <c r="AE60" s="102"/>
      <c r="AF60" s="102"/>
      <c r="AG60" s="102"/>
      <c r="AH60" s="102"/>
      <c r="AI60" s="136">
        <f t="shared" si="55"/>
        <v>0</v>
      </c>
      <c r="AJ60" s="102"/>
      <c r="AK60" s="104">
        <f t="shared" si="56"/>
        <v>0</v>
      </c>
      <c r="AL60" s="105">
        <f t="shared" si="57"/>
        <v>0</v>
      </c>
      <c r="AM60" s="106"/>
      <c r="AN60" s="107">
        <f t="shared" si="58"/>
        <v>0</v>
      </c>
      <c r="AO60" s="108">
        <f t="shared" si="59"/>
        <v>0</v>
      </c>
      <c r="AP60" s="108">
        <f t="shared" si="60"/>
        <v>0</v>
      </c>
      <c r="AQ60" s="108">
        <f t="shared" si="61"/>
        <v>0</v>
      </c>
      <c r="AR60" s="108">
        <f t="shared" si="62"/>
        <v>0</v>
      </c>
      <c r="AS60" s="108">
        <f t="array" ref="AS60">_xlfn.IFS(S60=0,AL60,S60&lt;0,AL60/-S60,S60&gt;0,AL60/S60)</f>
        <v>0</v>
      </c>
      <c r="AT60" s="103">
        <f t="shared" si="63"/>
        <v>0</v>
      </c>
      <c r="AU60" s="103">
        <f t="shared" si="64"/>
        <v>0</v>
      </c>
      <c r="AV60" s="109"/>
      <c r="AW60" s="104">
        <f t="shared" si="65"/>
        <v>0</v>
      </c>
    </row>
    <row r="61" spans="1:49" hidden="1" outlineLevel="1">
      <c r="A61" s="98"/>
      <c r="B61" s="99"/>
      <c r="C61" s="99"/>
      <c r="D61" s="100"/>
      <c r="E61" s="101">
        <f t="shared" si="45"/>
        <v>0</v>
      </c>
      <c r="F61" s="101"/>
      <c r="G61" s="101"/>
      <c r="H61" s="101"/>
      <c r="I61" s="101"/>
      <c r="J61" s="101">
        <f t="shared" si="46"/>
        <v>0</v>
      </c>
      <c r="K61" s="98"/>
      <c r="L61" s="98"/>
      <c r="M61" s="98"/>
      <c r="N61" s="98"/>
      <c r="O61" s="101">
        <f t="shared" si="47"/>
        <v>0</v>
      </c>
      <c r="P61" s="101">
        <f t="shared" si="48"/>
        <v>0</v>
      </c>
      <c r="Q61" s="102"/>
      <c r="R61" s="102"/>
      <c r="S61" s="101">
        <f t="shared" si="49"/>
        <v>0</v>
      </c>
      <c r="T61" s="101"/>
      <c r="U61" s="101"/>
      <c r="V61" s="101">
        <f t="shared" si="50"/>
        <v>0</v>
      </c>
      <c r="W61" s="102"/>
      <c r="X61" s="102"/>
      <c r="Y61" s="101">
        <f t="shared" si="51"/>
        <v>0</v>
      </c>
      <c r="Z61" s="101">
        <f t="shared" si="52"/>
        <v>0</v>
      </c>
      <c r="AA61" s="103">
        <f t="shared" si="66"/>
        <v>0</v>
      </c>
      <c r="AB61" s="101">
        <f t="shared" si="53"/>
        <v>0</v>
      </c>
      <c r="AC61" s="102"/>
      <c r="AD61" s="103">
        <f t="shared" si="54"/>
        <v>0</v>
      </c>
      <c r="AE61" s="102"/>
      <c r="AF61" s="102"/>
      <c r="AG61" s="102"/>
      <c r="AH61" s="102"/>
      <c r="AI61" s="136">
        <f t="shared" si="55"/>
        <v>0</v>
      </c>
      <c r="AJ61" s="102"/>
      <c r="AK61" s="104">
        <f t="shared" si="56"/>
        <v>0</v>
      </c>
      <c r="AL61" s="105">
        <f t="shared" si="57"/>
        <v>0</v>
      </c>
      <c r="AM61" s="106"/>
      <c r="AN61" s="107">
        <f t="shared" si="58"/>
        <v>0</v>
      </c>
      <c r="AO61" s="108">
        <f t="shared" si="59"/>
        <v>0</v>
      </c>
      <c r="AP61" s="108">
        <f t="shared" si="60"/>
        <v>0</v>
      </c>
      <c r="AQ61" s="108">
        <f t="shared" si="61"/>
        <v>0</v>
      </c>
      <c r="AR61" s="108">
        <f t="shared" si="62"/>
        <v>0</v>
      </c>
      <c r="AS61" s="108">
        <f t="array" ref="AS61">_xlfn.IFS(S61=0,AL61,S61&lt;0,AL61/-S61,S61&gt;0,AL61/S61)</f>
        <v>0</v>
      </c>
      <c r="AT61" s="103">
        <f t="shared" si="63"/>
        <v>0</v>
      </c>
      <c r="AU61" s="103">
        <f t="shared" si="64"/>
        <v>0</v>
      </c>
      <c r="AV61" s="109"/>
      <c r="AW61" s="104">
        <f t="shared" si="65"/>
        <v>0</v>
      </c>
    </row>
    <row r="62" spans="1:49" hidden="1" outlineLevel="1">
      <c r="A62" s="98"/>
      <c r="B62" s="99"/>
      <c r="C62" s="99"/>
      <c r="D62" s="100"/>
      <c r="E62" s="101">
        <f t="shared" si="45"/>
        <v>0</v>
      </c>
      <c r="F62" s="101"/>
      <c r="G62" s="101"/>
      <c r="H62" s="101"/>
      <c r="I62" s="101"/>
      <c r="J62" s="101">
        <f t="shared" si="46"/>
        <v>0</v>
      </c>
      <c r="K62" s="98"/>
      <c r="L62" s="98"/>
      <c r="M62" s="98"/>
      <c r="N62" s="98"/>
      <c r="O62" s="101">
        <f t="shared" si="47"/>
        <v>0</v>
      </c>
      <c r="P62" s="101">
        <f t="shared" si="48"/>
        <v>0</v>
      </c>
      <c r="Q62" s="102"/>
      <c r="R62" s="102"/>
      <c r="S62" s="101">
        <f t="shared" si="49"/>
        <v>0</v>
      </c>
      <c r="T62" s="101"/>
      <c r="U62" s="101"/>
      <c r="V62" s="101">
        <f t="shared" si="50"/>
        <v>0</v>
      </c>
      <c r="W62" s="102"/>
      <c r="X62" s="102"/>
      <c r="Y62" s="101">
        <f t="shared" si="51"/>
        <v>0</v>
      </c>
      <c r="Z62" s="101">
        <f t="shared" si="52"/>
        <v>0</v>
      </c>
      <c r="AA62" s="103">
        <f t="shared" si="66"/>
        <v>0</v>
      </c>
      <c r="AB62" s="101">
        <f t="shared" si="53"/>
        <v>0</v>
      </c>
      <c r="AC62" s="102"/>
      <c r="AD62" s="103">
        <f t="shared" si="54"/>
        <v>0</v>
      </c>
      <c r="AE62" s="102"/>
      <c r="AF62" s="102"/>
      <c r="AG62" s="102"/>
      <c r="AH62" s="102"/>
      <c r="AI62" s="136">
        <f t="shared" si="55"/>
        <v>0</v>
      </c>
      <c r="AJ62" s="102"/>
      <c r="AK62" s="104">
        <f t="shared" si="56"/>
        <v>0</v>
      </c>
      <c r="AL62" s="105">
        <f t="shared" si="57"/>
        <v>0</v>
      </c>
      <c r="AM62" s="106"/>
      <c r="AN62" s="107">
        <f t="shared" si="58"/>
        <v>0</v>
      </c>
      <c r="AO62" s="108">
        <f t="shared" si="59"/>
        <v>0</v>
      </c>
      <c r="AP62" s="108">
        <f t="shared" si="60"/>
        <v>0</v>
      </c>
      <c r="AQ62" s="108">
        <f t="shared" si="61"/>
        <v>0</v>
      </c>
      <c r="AR62" s="108">
        <f t="shared" si="62"/>
        <v>0</v>
      </c>
      <c r="AS62" s="108">
        <f t="array" ref="AS62">_xlfn.IFS(S62=0,AL62,S62&lt;0,AL62/-S62,S62&gt;0,AL62/S62)</f>
        <v>0</v>
      </c>
      <c r="AT62" s="103">
        <f t="shared" si="63"/>
        <v>0</v>
      </c>
      <c r="AU62" s="103">
        <f t="shared" si="64"/>
        <v>0</v>
      </c>
      <c r="AV62" s="109"/>
      <c r="AW62" s="104">
        <f t="shared" si="65"/>
        <v>0</v>
      </c>
    </row>
    <row r="63" spans="1:49" hidden="1" outlineLevel="1">
      <c r="A63" s="98"/>
      <c r="B63" s="99"/>
      <c r="C63" s="99"/>
      <c r="D63" s="100"/>
      <c r="E63" s="101">
        <f t="shared" si="45"/>
        <v>0</v>
      </c>
      <c r="F63" s="101"/>
      <c r="G63" s="101"/>
      <c r="H63" s="101"/>
      <c r="I63" s="101"/>
      <c r="J63" s="101">
        <f t="shared" si="46"/>
        <v>0</v>
      </c>
      <c r="K63" s="98"/>
      <c r="L63" s="98"/>
      <c r="M63" s="98"/>
      <c r="N63" s="98"/>
      <c r="O63" s="101">
        <f t="shared" si="47"/>
        <v>0</v>
      </c>
      <c r="P63" s="101">
        <f t="shared" si="48"/>
        <v>0</v>
      </c>
      <c r="Q63" s="102"/>
      <c r="R63" s="102"/>
      <c r="S63" s="101">
        <f t="shared" si="49"/>
        <v>0</v>
      </c>
      <c r="T63" s="101"/>
      <c r="U63" s="101"/>
      <c r="V63" s="101">
        <f t="shared" si="50"/>
        <v>0</v>
      </c>
      <c r="W63" s="102"/>
      <c r="X63" s="102"/>
      <c r="Y63" s="101">
        <f t="shared" si="51"/>
        <v>0</v>
      </c>
      <c r="Z63" s="101">
        <f t="shared" si="52"/>
        <v>0</v>
      </c>
      <c r="AA63" s="103">
        <f t="shared" si="66"/>
        <v>0</v>
      </c>
      <c r="AB63" s="101">
        <f t="shared" si="53"/>
        <v>0</v>
      </c>
      <c r="AC63" s="102"/>
      <c r="AD63" s="103">
        <f t="shared" si="54"/>
        <v>0</v>
      </c>
      <c r="AE63" s="102"/>
      <c r="AF63" s="102"/>
      <c r="AG63" s="102"/>
      <c r="AH63" s="102"/>
      <c r="AI63" s="136">
        <f t="shared" si="55"/>
        <v>0</v>
      </c>
      <c r="AJ63" s="102"/>
      <c r="AK63" s="104">
        <f t="shared" si="56"/>
        <v>0</v>
      </c>
      <c r="AL63" s="105">
        <f t="shared" si="57"/>
        <v>0</v>
      </c>
      <c r="AM63" s="106"/>
      <c r="AN63" s="107">
        <f t="shared" si="58"/>
        <v>0</v>
      </c>
      <c r="AO63" s="108">
        <f t="shared" si="59"/>
        <v>0</v>
      </c>
      <c r="AP63" s="108">
        <f t="shared" si="60"/>
        <v>0</v>
      </c>
      <c r="AQ63" s="108">
        <f t="shared" si="61"/>
        <v>0</v>
      </c>
      <c r="AR63" s="108">
        <f t="shared" si="62"/>
        <v>0</v>
      </c>
      <c r="AS63" s="108">
        <f t="array" ref="AS63">_xlfn.IFS(S63=0,AL63,S63&lt;0,AL63/-S63,S63&gt;0,AL63/S63)</f>
        <v>0</v>
      </c>
      <c r="AT63" s="103">
        <f t="shared" si="63"/>
        <v>0</v>
      </c>
      <c r="AU63" s="103">
        <f t="shared" si="64"/>
        <v>0</v>
      </c>
      <c r="AV63" s="109"/>
      <c r="AW63" s="104">
        <f t="shared" si="65"/>
        <v>0</v>
      </c>
    </row>
    <row r="64" spans="1:49" hidden="1" outlineLevel="1">
      <c r="A64" s="98"/>
      <c r="B64" s="99"/>
      <c r="C64" s="99"/>
      <c r="D64" s="100"/>
      <c r="E64" s="101">
        <f t="shared" si="45"/>
        <v>0</v>
      </c>
      <c r="F64" s="101"/>
      <c r="G64" s="101"/>
      <c r="H64" s="101"/>
      <c r="I64" s="101"/>
      <c r="J64" s="101">
        <f t="shared" si="46"/>
        <v>0</v>
      </c>
      <c r="K64" s="98"/>
      <c r="L64" s="98"/>
      <c r="M64" s="98"/>
      <c r="N64" s="98"/>
      <c r="O64" s="101">
        <f t="shared" si="47"/>
        <v>0</v>
      </c>
      <c r="P64" s="101">
        <f t="shared" si="48"/>
        <v>0</v>
      </c>
      <c r="Q64" s="102"/>
      <c r="R64" s="102"/>
      <c r="S64" s="101">
        <f t="shared" si="49"/>
        <v>0</v>
      </c>
      <c r="T64" s="101"/>
      <c r="U64" s="101"/>
      <c r="V64" s="101">
        <f t="shared" si="50"/>
        <v>0</v>
      </c>
      <c r="W64" s="102"/>
      <c r="X64" s="102"/>
      <c r="Y64" s="101">
        <f t="shared" si="51"/>
        <v>0</v>
      </c>
      <c r="Z64" s="101">
        <f t="shared" si="52"/>
        <v>0</v>
      </c>
      <c r="AA64" s="103">
        <f t="shared" si="66"/>
        <v>0</v>
      </c>
      <c r="AB64" s="101">
        <f t="shared" si="53"/>
        <v>0</v>
      </c>
      <c r="AC64" s="102"/>
      <c r="AD64" s="103">
        <f t="shared" si="54"/>
        <v>0</v>
      </c>
      <c r="AE64" s="102"/>
      <c r="AF64" s="102"/>
      <c r="AG64" s="102"/>
      <c r="AH64" s="102"/>
      <c r="AI64" s="136">
        <f t="shared" si="55"/>
        <v>0</v>
      </c>
      <c r="AJ64" s="102"/>
      <c r="AK64" s="104">
        <f t="shared" si="56"/>
        <v>0</v>
      </c>
      <c r="AL64" s="105">
        <f t="shared" si="57"/>
        <v>0</v>
      </c>
      <c r="AM64" s="106"/>
      <c r="AN64" s="107">
        <f t="shared" si="58"/>
        <v>0</v>
      </c>
      <c r="AO64" s="108">
        <f t="shared" si="59"/>
        <v>0</v>
      </c>
      <c r="AP64" s="108">
        <f t="shared" si="60"/>
        <v>0</v>
      </c>
      <c r="AQ64" s="108">
        <f t="shared" si="61"/>
        <v>0</v>
      </c>
      <c r="AR64" s="108">
        <f t="shared" si="62"/>
        <v>0</v>
      </c>
      <c r="AS64" s="108">
        <f t="array" ref="AS64">_xlfn.IFS(S64=0,AL64,S64&lt;0,AL64/-S64,S64&gt;0,AL64/S64)</f>
        <v>0</v>
      </c>
      <c r="AT64" s="103">
        <f t="shared" si="63"/>
        <v>0</v>
      </c>
      <c r="AU64" s="103">
        <f t="shared" si="64"/>
        <v>0</v>
      </c>
      <c r="AV64" s="109"/>
      <c r="AW64" s="104">
        <f t="shared" si="65"/>
        <v>0</v>
      </c>
    </row>
    <row r="65" spans="1:49" hidden="1" outlineLevel="1">
      <c r="A65" s="98"/>
      <c r="B65" s="99"/>
      <c r="C65" s="99"/>
      <c r="D65" s="100"/>
      <c r="E65" s="101">
        <f t="shared" si="45"/>
        <v>0</v>
      </c>
      <c r="F65" s="101"/>
      <c r="G65" s="101"/>
      <c r="H65" s="101"/>
      <c r="I65" s="101"/>
      <c r="J65" s="101">
        <f t="shared" si="46"/>
        <v>0</v>
      </c>
      <c r="K65" s="98"/>
      <c r="L65" s="98"/>
      <c r="M65" s="98"/>
      <c r="N65" s="98"/>
      <c r="O65" s="101">
        <f t="shared" si="47"/>
        <v>0</v>
      </c>
      <c r="P65" s="101">
        <f t="shared" si="48"/>
        <v>0</v>
      </c>
      <c r="Q65" s="102"/>
      <c r="R65" s="102"/>
      <c r="S65" s="101">
        <f t="shared" si="49"/>
        <v>0</v>
      </c>
      <c r="T65" s="101"/>
      <c r="U65" s="101"/>
      <c r="V65" s="101">
        <f t="shared" si="50"/>
        <v>0</v>
      </c>
      <c r="W65" s="102"/>
      <c r="X65" s="102"/>
      <c r="Y65" s="101">
        <f t="shared" si="51"/>
        <v>0</v>
      </c>
      <c r="Z65" s="101">
        <f t="shared" si="52"/>
        <v>0</v>
      </c>
      <c r="AA65" s="103">
        <f t="shared" si="66"/>
        <v>0</v>
      </c>
      <c r="AB65" s="101">
        <f t="shared" si="53"/>
        <v>0</v>
      </c>
      <c r="AC65" s="102"/>
      <c r="AD65" s="103">
        <f t="shared" si="54"/>
        <v>0</v>
      </c>
      <c r="AE65" s="102"/>
      <c r="AF65" s="102"/>
      <c r="AG65" s="102"/>
      <c r="AH65" s="102"/>
      <c r="AI65" s="136">
        <f t="shared" si="55"/>
        <v>0</v>
      </c>
      <c r="AJ65" s="102"/>
      <c r="AK65" s="104">
        <f t="shared" si="56"/>
        <v>0</v>
      </c>
      <c r="AL65" s="105">
        <f t="shared" si="57"/>
        <v>0</v>
      </c>
      <c r="AM65" s="106"/>
      <c r="AN65" s="107">
        <f t="shared" si="58"/>
        <v>0</v>
      </c>
      <c r="AO65" s="108">
        <f t="shared" si="59"/>
        <v>0</v>
      </c>
      <c r="AP65" s="108">
        <f t="shared" si="60"/>
        <v>0</v>
      </c>
      <c r="AQ65" s="108">
        <f t="shared" si="61"/>
        <v>0</v>
      </c>
      <c r="AR65" s="108">
        <f t="shared" si="62"/>
        <v>0</v>
      </c>
      <c r="AS65" s="108">
        <f t="array" ref="AS65">_xlfn.IFS(S65=0,AL65,S65&lt;0,AL65/-S65,S65&gt;0,AL65/S65)</f>
        <v>0</v>
      </c>
      <c r="AT65" s="103">
        <f t="shared" si="63"/>
        <v>0</v>
      </c>
      <c r="AU65" s="103">
        <f t="shared" si="64"/>
        <v>0</v>
      </c>
      <c r="AV65" s="109"/>
      <c r="AW65" s="104">
        <f t="shared" si="65"/>
        <v>0</v>
      </c>
    </row>
    <row r="66" spans="1:49" hidden="1" outlineLevel="1">
      <c r="A66" s="98"/>
      <c r="B66" s="99"/>
      <c r="C66" s="99"/>
      <c r="D66" s="100"/>
      <c r="E66" s="101">
        <f t="shared" si="45"/>
        <v>0</v>
      </c>
      <c r="F66" s="101"/>
      <c r="G66" s="101"/>
      <c r="H66" s="101"/>
      <c r="I66" s="101"/>
      <c r="J66" s="101">
        <f t="shared" si="46"/>
        <v>0</v>
      </c>
      <c r="K66" s="98"/>
      <c r="L66" s="98"/>
      <c r="M66" s="98"/>
      <c r="N66" s="98"/>
      <c r="O66" s="101">
        <f t="shared" si="47"/>
        <v>0</v>
      </c>
      <c r="P66" s="101">
        <f t="shared" si="48"/>
        <v>0</v>
      </c>
      <c r="Q66" s="102"/>
      <c r="R66" s="102"/>
      <c r="S66" s="101">
        <f t="shared" si="49"/>
        <v>0</v>
      </c>
      <c r="T66" s="101"/>
      <c r="U66" s="101"/>
      <c r="V66" s="101">
        <f t="shared" si="50"/>
        <v>0</v>
      </c>
      <c r="W66" s="102"/>
      <c r="X66" s="102"/>
      <c r="Y66" s="101">
        <f t="shared" si="51"/>
        <v>0</v>
      </c>
      <c r="Z66" s="101">
        <f t="shared" si="52"/>
        <v>0</v>
      </c>
      <c r="AA66" s="103">
        <f t="shared" si="66"/>
        <v>0</v>
      </c>
      <c r="AB66" s="101">
        <f t="shared" si="53"/>
        <v>0</v>
      </c>
      <c r="AC66" s="102"/>
      <c r="AD66" s="103">
        <f t="shared" si="54"/>
        <v>0</v>
      </c>
      <c r="AE66" s="102"/>
      <c r="AF66" s="102"/>
      <c r="AG66" s="102"/>
      <c r="AH66" s="102"/>
      <c r="AI66" s="136">
        <f t="shared" si="55"/>
        <v>0</v>
      </c>
      <c r="AJ66" s="102"/>
      <c r="AK66" s="104">
        <f t="shared" si="56"/>
        <v>0</v>
      </c>
      <c r="AL66" s="105">
        <f t="shared" si="57"/>
        <v>0</v>
      </c>
      <c r="AM66" s="106"/>
      <c r="AN66" s="107">
        <f t="shared" si="58"/>
        <v>0</v>
      </c>
      <c r="AO66" s="108">
        <f t="shared" si="59"/>
        <v>0</v>
      </c>
      <c r="AP66" s="108">
        <f t="shared" si="60"/>
        <v>0</v>
      </c>
      <c r="AQ66" s="108">
        <f t="shared" si="61"/>
        <v>0</v>
      </c>
      <c r="AR66" s="108">
        <f t="shared" si="62"/>
        <v>0</v>
      </c>
      <c r="AS66" s="108">
        <f t="array" ref="AS66">_xlfn.IFS(S66=0,AL66,S66&lt;0,AL66/-S66,S66&gt;0,AL66/S66)</f>
        <v>0</v>
      </c>
      <c r="AT66" s="103">
        <f t="shared" si="63"/>
        <v>0</v>
      </c>
      <c r="AU66" s="103">
        <f t="shared" si="64"/>
        <v>0</v>
      </c>
      <c r="AV66" s="109"/>
      <c r="AW66" s="104">
        <f t="shared" si="65"/>
        <v>0</v>
      </c>
    </row>
    <row r="67" spans="1:49" hidden="1" outlineLevel="1">
      <c r="A67" s="98"/>
      <c r="B67" s="99"/>
      <c r="C67" s="99"/>
      <c r="D67" s="100"/>
      <c r="E67" s="101">
        <f t="shared" si="45"/>
        <v>0</v>
      </c>
      <c r="F67" s="101"/>
      <c r="G67" s="101"/>
      <c r="H67" s="101"/>
      <c r="I67" s="101"/>
      <c r="J67" s="101">
        <f t="shared" si="46"/>
        <v>0</v>
      </c>
      <c r="K67" s="98"/>
      <c r="L67" s="98"/>
      <c r="M67" s="98"/>
      <c r="N67" s="98"/>
      <c r="O67" s="101">
        <f t="shared" si="47"/>
        <v>0</v>
      </c>
      <c r="P67" s="101">
        <f t="shared" si="48"/>
        <v>0</v>
      </c>
      <c r="Q67" s="102"/>
      <c r="R67" s="102"/>
      <c r="S67" s="101">
        <f t="shared" si="49"/>
        <v>0</v>
      </c>
      <c r="T67" s="101"/>
      <c r="U67" s="101"/>
      <c r="V67" s="101">
        <f t="shared" si="50"/>
        <v>0</v>
      </c>
      <c r="W67" s="102"/>
      <c r="X67" s="102"/>
      <c r="Y67" s="101">
        <f t="shared" si="51"/>
        <v>0</v>
      </c>
      <c r="Z67" s="101">
        <f t="shared" si="52"/>
        <v>0</v>
      </c>
      <c r="AA67" s="103">
        <f t="shared" si="66"/>
        <v>0</v>
      </c>
      <c r="AB67" s="101">
        <f t="shared" si="53"/>
        <v>0</v>
      </c>
      <c r="AC67" s="102"/>
      <c r="AD67" s="103">
        <f t="shared" si="54"/>
        <v>0</v>
      </c>
      <c r="AE67" s="102"/>
      <c r="AF67" s="102"/>
      <c r="AG67" s="102"/>
      <c r="AH67" s="102"/>
      <c r="AI67" s="136">
        <f t="shared" si="55"/>
        <v>0</v>
      </c>
      <c r="AJ67" s="102"/>
      <c r="AK67" s="104">
        <f t="shared" si="56"/>
        <v>0</v>
      </c>
      <c r="AL67" s="105">
        <f t="shared" si="57"/>
        <v>0</v>
      </c>
      <c r="AM67" s="106"/>
      <c r="AN67" s="107">
        <f t="shared" si="58"/>
        <v>0</v>
      </c>
      <c r="AO67" s="108">
        <f t="shared" si="59"/>
        <v>0</v>
      </c>
      <c r="AP67" s="108">
        <f t="shared" si="60"/>
        <v>0</v>
      </c>
      <c r="AQ67" s="108">
        <f t="shared" si="61"/>
        <v>0</v>
      </c>
      <c r="AR67" s="108">
        <f t="shared" si="62"/>
        <v>0</v>
      </c>
      <c r="AS67" s="108">
        <f t="array" ref="AS67">_xlfn.IFS(S67=0,AL67,S67&lt;0,AL67/-S67,S67&gt;0,AL67/S67)</f>
        <v>0</v>
      </c>
      <c r="AT67" s="103">
        <f t="shared" si="63"/>
        <v>0</v>
      </c>
      <c r="AU67" s="103">
        <f t="shared" si="64"/>
        <v>0</v>
      </c>
      <c r="AV67" s="109"/>
      <c r="AW67" s="104">
        <f t="shared" si="65"/>
        <v>0</v>
      </c>
    </row>
    <row r="68" spans="1:49" hidden="1" outlineLevel="1">
      <c r="A68" s="98"/>
      <c r="B68" s="99"/>
      <c r="C68" s="99"/>
      <c r="D68" s="100"/>
      <c r="E68" s="101">
        <f t="shared" si="45"/>
        <v>0</v>
      </c>
      <c r="F68" s="101"/>
      <c r="G68" s="101"/>
      <c r="H68" s="101"/>
      <c r="I68" s="101"/>
      <c r="J68" s="101">
        <f t="shared" si="46"/>
        <v>0</v>
      </c>
      <c r="K68" s="98"/>
      <c r="L68" s="98"/>
      <c r="M68" s="98"/>
      <c r="N68" s="98"/>
      <c r="O68" s="101">
        <f t="shared" si="47"/>
        <v>0</v>
      </c>
      <c r="P68" s="101">
        <f t="shared" si="48"/>
        <v>0</v>
      </c>
      <c r="Q68" s="102"/>
      <c r="R68" s="102"/>
      <c r="S68" s="101">
        <f t="shared" si="49"/>
        <v>0</v>
      </c>
      <c r="T68" s="101"/>
      <c r="U68" s="101"/>
      <c r="V68" s="101">
        <f t="shared" si="50"/>
        <v>0</v>
      </c>
      <c r="W68" s="102"/>
      <c r="X68" s="102"/>
      <c r="Y68" s="101">
        <f t="shared" si="51"/>
        <v>0</v>
      </c>
      <c r="Z68" s="101">
        <f t="shared" si="52"/>
        <v>0</v>
      </c>
      <c r="AA68" s="103">
        <f t="shared" si="66"/>
        <v>0</v>
      </c>
      <c r="AB68" s="101">
        <f t="shared" si="53"/>
        <v>0</v>
      </c>
      <c r="AC68" s="102"/>
      <c r="AD68" s="103">
        <f t="shared" si="54"/>
        <v>0</v>
      </c>
      <c r="AE68" s="102"/>
      <c r="AF68" s="102"/>
      <c r="AG68" s="102"/>
      <c r="AH68" s="102"/>
      <c r="AI68" s="136">
        <f t="shared" si="55"/>
        <v>0</v>
      </c>
      <c r="AJ68" s="102"/>
      <c r="AK68" s="104">
        <f t="shared" si="56"/>
        <v>0</v>
      </c>
      <c r="AL68" s="105">
        <f t="shared" si="57"/>
        <v>0</v>
      </c>
      <c r="AM68" s="106"/>
      <c r="AN68" s="107">
        <f t="shared" si="58"/>
        <v>0</v>
      </c>
      <c r="AO68" s="108">
        <f t="shared" si="59"/>
        <v>0</v>
      </c>
      <c r="AP68" s="108">
        <f t="shared" si="60"/>
        <v>0</v>
      </c>
      <c r="AQ68" s="108">
        <f t="shared" si="61"/>
        <v>0</v>
      </c>
      <c r="AR68" s="108">
        <f t="shared" si="62"/>
        <v>0</v>
      </c>
      <c r="AS68" s="108">
        <f t="array" ref="AS68">_xlfn.IFS(S68=0,AL68,S68&lt;0,AL68/-S68,S68&gt;0,AL68/S68)</f>
        <v>0</v>
      </c>
      <c r="AT68" s="103">
        <f t="shared" si="63"/>
        <v>0</v>
      </c>
      <c r="AU68" s="103">
        <f t="shared" si="64"/>
        <v>0</v>
      </c>
      <c r="AV68" s="109"/>
      <c r="AW68" s="104">
        <f t="shared" si="65"/>
        <v>0</v>
      </c>
    </row>
    <row r="69" spans="1:49" hidden="1" outlineLevel="1">
      <c r="A69" s="98"/>
      <c r="B69" s="99"/>
      <c r="C69" s="99"/>
      <c r="D69" s="100"/>
      <c r="E69" s="101">
        <f t="shared" si="45"/>
        <v>0</v>
      </c>
      <c r="F69" s="101"/>
      <c r="G69" s="101"/>
      <c r="H69" s="101"/>
      <c r="I69" s="101"/>
      <c r="J69" s="101">
        <f t="shared" si="46"/>
        <v>0</v>
      </c>
      <c r="K69" s="98"/>
      <c r="L69" s="98"/>
      <c r="M69" s="98"/>
      <c r="N69" s="98"/>
      <c r="O69" s="101">
        <f t="shared" si="47"/>
        <v>0</v>
      </c>
      <c r="P69" s="101">
        <f t="shared" si="48"/>
        <v>0</v>
      </c>
      <c r="Q69" s="102"/>
      <c r="R69" s="102"/>
      <c r="S69" s="101">
        <f t="shared" si="49"/>
        <v>0</v>
      </c>
      <c r="T69" s="101"/>
      <c r="U69" s="101"/>
      <c r="V69" s="101">
        <f t="shared" si="50"/>
        <v>0</v>
      </c>
      <c r="W69" s="102"/>
      <c r="X69" s="102"/>
      <c r="Y69" s="101">
        <f t="shared" si="51"/>
        <v>0</v>
      </c>
      <c r="Z69" s="101">
        <f t="shared" si="52"/>
        <v>0</v>
      </c>
      <c r="AA69" s="103">
        <f t="shared" si="66"/>
        <v>0</v>
      </c>
      <c r="AB69" s="101">
        <f t="shared" si="53"/>
        <v>0</v>
      </c>
      <c r="AC69" s="102"/>
      <c r="AD69" s="103">
        <f t="shared" si="54"/>
        <v>0</v>
      </c>
      <c r="AE69" s="102"/>
      <c r="AF69" s="102"/>
      <c r="AG69" s="102"/>
      <c r="AH69" s="102"/>
      <c r="AI69" s="136">
        <f t="shared" si="55"/>
        <v>0</v>
      </c>
      <c r="AJ69" s="102"/>
      <c r="AK69" s="104">
        <f t="shared" si="56"/>
        <v>0</v>
      </c>
      <c r="AL69" s="105">
        <f t="shared" si="57"/>
        <v>0</v>
      </c>
      <c r="AM69" s="106"/>
      <c r="AN69" s="107">
        <f t="shared" si="58"/>
        <v>0</v>
      </c>
      <c r="AO69" s="108">
        <f t="shared" si="59"/>
        <v>0</v>
      </c>
      <c r="AP69" s="108">
        <f t="shared" si="60"/>
        <v>0</v>
      </c>
      <c r="AQ69" s="108">
        <f t="shared" si="61"/>
        <v>0</v>
      </c>
      <c r="AR69" s="108">
        <f t="shared" si="62"/>
        <v>0</v>
      </c>
      <c r="AS69" s="108">
        <f t="array" ref="AS69">_xlfn.IFS(S69=0,AL69,S69&lt;0,AL69/-S69,S69&gt;0,AL69/S69)</f>
        <v>0</v>
      </c>
      <c r="AT69" s="103">
        <f t="shared" si="63"/>
        <v>0</v>
      </c>
      <c r="AU69" s="103">
        <f t="shared" si="64"/>
        <v>0</v>
      </c>
      <c r="AV69" s="109"/>
      <c r="AW69" s="104">
        <f t="shared" si="65"/>
        <v>0</v>
      </c>
    </row>
    <row r="70" spans="1:49" hidden="1" outlineLevel="1">
      <c r="A70" s="98"/>
      <c r="B70" s="99"/>
      <c r="C70" s="99"/>
      <c r="D70" s="100"/>
      <c r="E70" s="101">
        <f t="shared" si="45"/>
        <v>0</v>
      </c>
      <c r="F70" s="101"/>
      <c r="G70" s="101"/>
      <c r="H70" s="101"/>
      <c r="I70" s="101"/>
      <c r="J70" s="101">
        <f t="shared" si="46"/>
        <v>0</v>
      </c>
      <c r="K70" s="98"/>
      <c r="L70" s="98"/>
      <c r="M70" s="98"/>
      <c r="N70" s="98"/>
      <c r="O70" s="101">
        <f t="shared" si="47"/>
        <v>0</v>
      </c>
      <c r="P70" s="101">
        <f t="shared" si="48"/>
        <v>0</v>
      </c>
      <c r="Q70" s="102"/>
      <c r="R70" s="102"/>
      <c r="S70" s="101">
        <f t="shared" si="49"/>
        <v>0</v>
      </c>
      <c r="T70" s="101"/>
      <c r="U70" s="101"/>
      <c r="V70" s="101">
        <f t="shared" si="50"/>
        <v>0</v>
      </c>
      <c r="W70" s="102"/>
      <c r="X70" s="102"/>
      <c r="Y70" s="101">
        <f t="shared" si="51"/>
        <v>0</v>
      </c>
      <c r="Z70" s="101">
        <f t="shared" si="52"/>
        <v>0</v>
      </c>
      <c r="AA70" s="103">
        <f t="shared" si="66"/>
        <v>0</v>
      </c>
      <c r="AB70" s="101">
        <f t="shared" si="53"/>
        <v>0</v>
      </c>
      <c r="AC70" s="102"/>
      <c r="AD70" s="103">
        <f t="shared" si="54"/>
        <v>0</v>
      </c>
      <c r="AE70" s="102"/>
      <c r="AF70" s="102"/>
      <c r="AG70" s="102"/>
      <c r="AH70" s="102"/>
      <c r="AI70" s="136">
        <f t="shared" si="55"/>
        <v>0</v>
      </c>
      <c r="AJ70" s="102"/>
      <c r="AK70" s="104">
        <f t="shared" si="56"/>
        <v>0</v>
      </c>
      <c r="AL70" s="105">
        <f t="shared" si="57"/>
        <v>0</v>
      </c>
      <c r="AM70" s="106"/>
      <c r="AN70" s="107">
        <f t="shared" si="58"/>
        <v>0</v>
      </c>
      <c r="AO70" s="108">
        <f t="shared" si="59"/>
        <v>0</v>
      </c>
      <c r="AP70" s="108">
        <f t="shared" si="60"/>
        <v>0</v>
      </c>
      <c r="AQ70" s="108">
        <f t="shared" si="61"/>
        <v>0</v>
      </c>
      <c r="AR70" s="108">
        <f t="shared" si="62"/>
        <v>0</v>
      </c>
      <c r="AS70" s="108">
        <f t="array" ref="AS70">_xlfn.IFS(S70=0,AL70,S70&lt;0,AL70/-S70,S70&gt;0,AL70/S70)</f>
        <v>0</v>
      </c>
      <c r="AT70" s="103">
        <f t="shared" si="63"/>
        <v>0</v>
      </c>
      <c r="AU70" s="103">
        <f t="shared" si="64"/>
        <v>0</v>
      </c>
      <c r="AV70" s="109"/>
      <c r="AW70" s="104">
        <f t="shared" si="65"/>
        <v>0</v>
      </c>
    </row>
    <row r="71" spans="1:49" hidden="1" outlineLevel="1">
      <c r="A71" s="98"/>
      <c r="B71" s="99"/>
      <c r="C71" s="99"/>
      <c r="D71" s="100"/>
      <c r="E71" s="101">
        <f t="shared" si="45"/>
        <v>0</v>
      </c>
      <c r="F71" s="101"/>
      <c r="G71" s="101"/>
      <c r="H71" s="101"/>
      <c r="I71" s="101"/>
      <c r="J71" s="101">
        <f t="shared" si="46"/>
        <v>0</v>
      </c>
      <c r="K71" s="98"/>
      <c r="L71" s="98"/>
      <c r="M71" s="98"/>
      <c r="N71" s="98"/>
      <c r="O71" s="101">
        <f t="shared" si="47"/>
        <v>0</v>
      </c>
      <c r="P71" s="101">
        <f t="shared" si="48"/>
        <v>0</v>
      </c>
      <c r="Q71" s="102"/>
      <c r="R71" s="102"/>
      <c r="S71" s="101">
        <f t="shared" si="49"/>
        <v>0</v>
      </c>
      <c r="T71" s="101"/>
      <c r="U71" s="101"/>
      <c r="V71" s="101">
        <f t="shared" si="50"/>
        <v>0</v>
      </c>
      <c r="W71" s="102"/>
      <c r="X71" s="102"/>
      <c r="Y71" s="101">
        <f t="shared" si="51"/>
        <v>0</v>
      </c>
      <c r="Z71" s="101">
        <f t="shared" si="52"/>
        <v>0</v>
      </c>
      <c r="AA71" s="103">
        <f t="shared" si="66"/>
        <v>0</v>
      </c>
      <c r="AB71" s="101">
        <f t="shared" si="53"/>
        <v>0</v>
      </c>
      <c r="AC71" s="102"/>
      <c r="AD71" s="103">
        <f t="shared" si="54"/>
        <v>0</v>
      </c>
      <c r="AE71" s="102"/>
      <c r="AF71" s="102"/>
      <c r="AG71" s="102"/>
      <c r="AH71" s="102"/>
      <c r="AI71" s="136">
        <f t="shared" si="55"/>
        <v>0</v>
      </c>
      <c r="AJ71" s="102"/>
      <c r="AK71" s="104">
        <f t="shared" si="56"/>
        <v>0</v>
      </c>
      <c r="AL71" s="105">
        <f t="shared" si="57"/>
        <v>0</v>
      </c>
      <c r="AM71" s="106"/>
      <c r="AN71" s="107">
        <f t="shared" si="58"/>
        <v>0</v>
      </c>
      <c r="AO71" s="108">
        <f t="shared" si="59"/>
        <v>0</v>
      </c>
      <c r="AP71" s="108">
        <f t="shared" si="60"/>
        <v>0</v>
      </c>
      <c r="AQ71" s="108">
        <f t="shared" si="61"/>
        <v>0</v>
      </c>
      <c r="AR71" s="108">
        <f t="shared" si="62"/>
        <v>0</v>
      </c>
      <c r="AS71" s="108">
        <f t="array" ref="AS71">_xlfn.IFS(S71=0,AL71,S71&lt;0,AL71/-S71,S71&gt;0,AL71/S71)</f>
        <v>0</v>
      </c>
      <c r="AT71" s="103">
        <f t="shared" si="63"/>
        <v>0</v>
      </c>
      <c r="AU71" s="103">
        <f t="shared" si="64"/>
        <v>0</v>
      </c>
      <c r="AV71" s="109"/>
      <c r="AW71" s="104">
        <f t="shared" si="65"/>
        <v>0</v>
      </c>
    </row>
    <row r="72" spans="1:49" hidden="1" outlineLevel="1">
      <c r="A72" s="98"/>
      <c r="B72" s="99"/>
      <c r="C72" s="99"/>
      <c r="D72" s="133"/>
      <c r="E72" s="102">
        <f t="shared" si="45"/>
        <v>0</v>
      </c>
      <c r="F72" s="101"/>
      <c r="G72" s="101"/>
      <c r="H72" s="101"/>
      <c r="I72" s="101"/>
      <c r="J72" s="101">
        <f t="shared" si="46"/>
        <v>0</v>
      </c>
      <c r="K72" s="98"/>
      <c r="L72" s="98"/>
      <c r="M72" s="98"/>
      <c r="N72" s="98"/>
      <c r="O72" s="101">
        <f t="shared" si="47"/>
        <v>0</v>
      </c>
      <c r="P72" s="101">
        <f t="shared" si="48"/>
        <v>0</v>
      </c>
      <c r="Q72" s="102"/>
      <c r="R72" s="102"/>
      <c r="S72" s="101">
        <f t="shared" si="49"/>
        <v>0</v>
      </c>
      <c r="T72" s="101"/>
      <c r="U72" s="101"/>
      <c r="V72" s="101">
        <f t="shared" si="50"/>
        <v>0</v>
      </c>
      <c r="W72" s="102"/>
      <c r="X72" s="102"/>
      <c r="Y72" s="101">
        <f t="shared" si="51"/>
        <v>0</v>
      </c>
      <c r="Z72" s="101">
        <f t="shared" si="52"/>
        <v>0</v>
      </c>
      <c r="AA72" s="103">
        <f t="shared" si="66"/>
        <v>0</v>
      </c>
      <c r="AB72" s="101">
        <f t="shared" si="53"/>
        <v>0</v>
      </c>
      <c r="AC72" s="102"/>
      <c r="AD72" s="103">
        <f t="shared" si="54"/>
        <v>0</v>
      </c>
      <c r="AE72" s="102"/>
      <c r="AF72" s="102"/>
      <c r="AG72" s="102"/>
      <c r="AH72" s="102"/>
      <c r="AI72" s="136">
        <f t="shared" si="55"/>
        <v>0</v>
      </c>
      <c r="AJ72" s="102"/>
      <c r="AK72" s="104">
        <f t="shared" si="56"/>
        <v>0</v>
      </c>
      <c r="AL72" s="105">
        <f t="shared" si="57"/>
        <v>0</v>
      </c>
      <c r="AM72" s="106"/>
      <c r="AN72" s="107">
        <f t="shared" si="58"/>
        <v>0</v>
      </c>
      <c r="AO72" s="108">
        <f t="shared" si="59"/>
        <v>0</v>
      </c>
      <c r="AP72" s="108">
        <f t="shared" si="60"/>
        <v>0</v>
      </c>
      <c r="AQ72" s="108">
        <f t="shared" si="61"/>
        <v>0</v>
      </c>
      <c r="AR72" s="108">
        <f t="shared" si="62"/>
        <v>0</v>
      </c>
      <c r="AS72" s="108">
        <f t="array" ref="AS72">_xlfn.IFS(S72=0,AL72,S72&lt;0,AL72/-S72,S72&gt;0,AL72/S72)</f>
        <v>0</v>
      </c>
      <c r="AT72" s="103">
        <f t="shared" si="63"/>
        <v>0</v>
      </c>
      <c r="AU72" s="103">
        <f t="shared" si="64"/>
        <v>0</v>
      </c>
      <c r="AV72" s="109"/>
      <c r="AW72" s="104">
        <f t="shared" si="65"/>
        <v>0</v>
      </c>
    </row>
    <row r="73" spans="1:49" hidden="1" outlineLevel="1">
      <c r="A73" s="98"/>
      <c r="B73" s="99"/>
      <c r="C73" s="99"/>
      <c r="D73" s="133"/>
      <c r="E73" s="102">
        <f t="shared" si="45"/>
        <v>0</v>
      </c>
      <c r="F73" s="101"/>
      <c r="G73" s="101"/>
      <c r="H73" s="101"/>
      <c r="I73" s="101"/>
      <c r="J73" s="101">
        <f t="shared" si="46"/>
        <v>0</v>
      </c>
      <c r="K73" s="98"/>
      <c r="L73" s="98"/>
      <c r="M73" s="98"/>
      <c r="N73" s="98"/>
      <c r="O73" s="101">
        <f t="shared" si="47"/>
        <v>0</v>
      </c>
      <c r="P73" s="101">
        <f t="shared" si="48"/>
        <v>0</v>
      </c>
      <c r="Q73" s="102"/>
      <c r="R73" s="102"/>
      <c r="S73" s="101">
        <f t="shared" si="49"/>
        <v>0</v>
      </c>
      <c r="T73" s="101"/>
      <c r="U73" s="101"/>
      <c r="V73" s="101">
        <f t="shared" si="50"/>
        <v>0</v>
      </c>
      <c r="W73" s="102"/>
      <c r="X73" s="102"/>
      <c r="Y73" s="101">
        <f t="shared" si="51"/>
        <v>0</v>
      </c>
      <c r="Z73" s="101">
        <f t="shared" si="52"/>
        <v>0</v>
      </c>
      <c r="AA73" s="103">
        <f t="shared" si="66"/>
        <v>0</v>
      </c>
      <c r="AB73" s="101">
        <f t="shared" si="53"/>
        <v>0</v>
      </c>
      <c r="AC73" s="102"/>
      <c r="AD73" s="103">
        <f t="shared" si="54"/>
        <v>0</v>
      </c>
      <c r="AE73" s="102"/>
      <c r="AF73" s="102"/>
      <c r="AG73" s="102"/>
      <c r="AH73" s="102"/>
      <c r="AI73" s="136">
        <f t="shared" si="55"/>
        <v>0</v>
      </c>
      <c r="AJ73" s="102"/>
      <c r="AK73" s="104">
        <f t="shared" si="56"/>
        <v>0</v>
      </c>
      <c r="AL73" s="105">
        <f t="shared" si="57"/>
        <v>0</v>
      </c>
      <c r="AM73" s="106"/>
      <c r="AN73" s="107">
        <f t="shared" si="58"/>
        <v>0</v>
      </c>
      <c r="AO73" s="108">
        <f t="shared" si="59"/>
        <v>0</v>
      </c>
      <c r="AP73" s="108">
        <f t="shared" si="60"/>
        <v>0</v>
      </c>
      <c r="AQ73" s="108">
        <f t="shared" si="61"/>
        <v>0</v>
      </c>
      <c r="AR73" s="108">
        <f t="shared" si="62"/>
        <v>0</v>
      </c>
      <c r="AS73" s="108">
        <f t="array" ref="AS73">_xlfn.IFS(S73=0,AL73,S73&lt;0,AL73/-S73,S73&gt;0,AL73/S73)</f>
        <v>0</v>
      </c>
      <c r="AT73" s="103">
        <f t="shared" si="63"/>
        <v>0</v>
      </c>
      <c r="AU73" s="103">
        <f t="shared" si="64"/>
        <v>0</v>
      </c>
      <c r="AV73" s="109"/>
      <c r="AW73" s="104">
        <f t="shared" si="65"/>
        <v>0</v>
      </c>
    </row>
    <row r="74" spans="1:49" hidden="1" outlineLevel="1">
      <c r="A74" s="98"/>
      <c r="B74" s="99"/>
      <c r="C74" s="99"/>
      <c r="D74" s="133"/>
      <c r="E74" s="102">
        <f t="shared" si="45"/>
        <v>0</v>
      </c>
      <c r="F74" s="101"/>
      <c r="G74" s="101"/>
      <c r="H74" s="101"/>
      <c r="I74" s="101"/>
      <c r="J74" s="101">
        <f t="shared" si="46"/>
        <v>0</v>
      </c>
      <c r="K74" s="98"/>
      <c r="L74" s="98"/>
      <c r="M74" s="98"/>
      <c r="N74" s="98"/>
      <c r="O74" s="101">
        <f t="shared" si="47"/>
        <v>0</v>
      </c>
      <c r="P74" s="101">
        <f t="shared" si="48"/>
        <v>0</v>
      </c>
      <c r="Q74" s="102"/>
      <c r="R74" s="102"/>
      <c r="S74" s="101">
        <f t="shared" si="49"/>
        <v>0</v>
      </c>
      <c r="T74" s="101"/>
      <c r="U74" s="101"/>
      <c r="V74" s="101">
        <f t="shared" si="50"/>
        <v>0</v>
      </c>
      <c r="W74" s="102"/>
      <c r="X74" s="102"/>
      <c r="Y74" s="101">
        <f t="shared" si="51"/>
        <v>0</v>
      </c>
      <c r="Z74" s="101">
        <f t="shared" si="52"/>
        <v>0</v>
      </c>
      <c r="AA74" s="103">
        <f t="shared" si="66"/>
        <v>0</v>
      </c>
      <c r="AB74" s="101">
        <f t="shared" si="53"/>
        <v>0</v>
      </c>
      <c r="AC74" s="102"/>
      <c r="AD74" s="103">
        <f t="shared" si="54"/>
        <v>0</v>
      </c>
      <c r="AE74" s="102"/>
      <c r="AF74" s="102"/>
      <c r="AG74" s="102"/>
      <c r="AH74" s="102"/>
      <c r="AI74" s="136">
        <f t="shared" si="55"/>
        <v>0</v>
      </c>
      <c r="AJ74" s="102"/>
      <c r="AK74" s="104">
        <f t="shared" si="56"/>
        <v>0</v>
      </c>
      <c r="AL74" s="105">
        <f t="shared" si="57"/>
        <v>0</v>
      </c>
      <c r="AM74" s="106"/>
      <c r="AN74" s="107">
        <f t="shared" si="58"/>
        <v>0</v>
      </c>
      <c r="AO74" s="108">
        <f t="shared" si="59"/>
        <v>0</v>
      </c>
      <c r="AP74" s="108">
        <f t="shared" si="60"/>
        <v>0</v>
      </c>
      <c r="AQ74" s="108">
        <f t="shared" si="61"/>
        <v>0</v>
      </c>
      <c r="AR74" s="108">
        <f t="shared" si="62"/>
        <v>0</v>
      </c>
      <c r="AS74" s="108">
        <f t="array" ref="AS74">_xlfn.IFS(S74=0,AL74,S74&lt;0,AL74/-S74,S74&gt;0,AL74/S74)</f>
        <v>0</v>
      </c>
      <c r="AT74" s="103">
        <f t="shared" si="63"/>
        <v>0</v>
      </c>
      <c r="AU74" s="103">
        <f t="shared" si="64"/>
        <v>0</v>
      </c>
      <c r="AV74" s="109"/>
      <c r="AW74" s="104">
        <f t="shared" si="65"/>
        <v>0</v>
      </c>
    </row>
    <row r="75" spans="1:49" hidden="1" outlineLevel="1">
      <c r="A75" s="98"/>
      <c r="B75" s="99"/>
      <c r="C75" s="99"/>
      <c r="D75" s="100"/>
      <c r="E75" s="101">
        <f t="shared" si="45"/>
        <v>0</v>
      </c>
      <c r="F75" s="101"/>
      <c r="G75" s="101"/>
      <c r="H75" s="101"/>
      <c r="I75" s="101"/>
      <c r="J75" s="101">
        <f t="shared" si="46"/>
        <v>0</v>
      </c>
      <c r="K75" s="98"/>
      <c r="L75" s="98"/>
      <c r="M75" s="98"/>
      <c r="N75" s="98"/>
      <c r="O75" s="101">
        <f t="shared" si="47"/>
        <v>0</v>
      </c>
      <c r="P75" s="101">
        <f t="shared" si="48"/>
        <v>0</v>
      </c>
      <c r="Q75" s="102"/>
      <c r="R75" s="102"/>
      <c r="S75" s="101">
        <f t="shared" si="49"/>
        <v>0</v>
      </c>
      <c r="T75" s="101"/>
      <c r="U75" s="101"/>
      <c r="V75" s="101">
        <f t="shared" si="50"/>
        <v>0</v>
      </c>
      <c r="W75" s="102"/>
      <c r="X75" s="102"/>
      <c r="Y75" s="101">
        <f t="shared" si="51"/>
        <v>0</v>
      </c>
      <c r="Z75" s="101">
        <f t="shared" si="52"/>
        <v>0</v>
      </c>
      <c r="AA75" s="103">
        <f t="shared" si="66"/>
        <v>0</v>
      </c>
      <c r="AB75" s="101">
        <f t="shared" si="53"/>
        <v>0</v>
      </c>
      <c r="AC75" s="102"/>
      <c r="AD75" s="103">
        <f t="shared" si="54"/>
        <v>0</v>
      </c>
      <c r="AE75" s="102"/>
      <c r="AF75" s="102"/>
      <c r="AG75" s="102"/>
      <c r="AH75" s="102"/>
      <c r="AI75" s="136">
        <f t="shared" si="55"/>
        <v>0</v>
      </c>
      <c r="AJ75" s="102"/>
      <c r="AK75" s="104">
        <f t="shared" si="56"/>
        <v>0</v>
      </c>
      <c r="AL75" s="105">
        <f t="shared" si="57"/>
        <v>0</v>
      </c>
      <c r="AM75" s="106"/>
      <c r="AN75" s="107">
        <f t="shared" si="58"/>
        <v>0</v>
      </c>
      <c r="AO75" s="108">
        <f t="shared" si="59"/>
        <v>0</v>
      </c>
      <c r="AP75" s="108">
        <f t="shared" si="60"/>
        <v>0</v>
      </c>
      <c r="AQ75" s="108">
        <f t="shared" si="61"/>
        <v>0</v>
      </c>
      <c r="AR75" s="108">
        <f t="shared" si="62"/>
        <v>0</v>
      </c>
      <c r="AS75" s="108">
        <f t="array" ref="AS75">_xlfn.IFS(S75=0,AL75,S75&lt;0,AL75/-S75,S75&gt;0,AL75/S75)</f>
        <v>0</v>
      </c>
      <c r="AT75" s="103">
        <f t="shared" si="63"/>
        <v>0</v>
      </c>
      <c r="AU75" s="103">
        <f t="shared" si="64"/>
        <v>0</v>
      </c>
      <c r="AV75" s="109"/>
      <c r="AW75" s="104">
        <f t="shared" si="65"/>
        <v>0</v>
      </c>
    </row>
    <row r="76" spans="1:49" hidden="1" outlineLevel="1">
      <c r="A76" s="98"/>
      <c r="B76" s="99"/>
      <c r="C76" s="99"/>
      <c r="D76" s="100"/>
      <c r="E76" s="101">
        <f t="shared" si="45"/>
        <v>0</v>
      </c>
      <c r="F76" s="101"/>
      <c r="G76" s="101"/>
      <c r="H76" s="101"/>
      <c r="I76" s="101"/>
      <c r="J76" s="101">
        <f t="shared" si="46"/>
        <v>0</v>
      </c>
      <c r="K76" s="98"/>
      <c r="L76" s="98"/>
      <c r="M76" s="98"/>
      <c r="N76" s="98"/>
      <c r="O76" s="101">
        <f t="shared" si="47"/>
        <v>0</v>
      </c>
      <c r="P76" s="101">
        <f t="shared" si="48"/>
        <v>0</v>
      </c>
      <c r="Q76" s="102"/>
      <c r="R76" s="102"/>
      <c r="S76" s="101">
        <f t="shared" si="49"/>
        <v>0</v>
      </c>
      <c r="T76" s="101"/>
      <c r="U76" s="101"/>
      <c r="V76" s="101">
        <f t="shared" si="50"/>
        <v>0</v>
      </c>
      <c r="W76" s="102"/>
      <c r="X76" s="102"/>
      <c r="Y76" s="101">
        <f t="shared" si="51"/>
        <v>0</v>
      </c>
      <c r="Z76" s="101">
        <f t="shared" si="52"/>
        <v>0</v>
      </c>
      <c r="AA76" s="103">
        <f t="shared" si="66"/>
        <v>0</v>
      </c>
      <c r="AB76" s="101">
        <f t="shared" si="53"/>
        <v>0</v>
      </c>
      <c r="AC76" s="102"/>
      <c r="AD76" s="103">
        <f t="shared" si="54"/>
        <v>0</v>
      </c>
      <c r="AE76" s="102"/>
      <c r="AF76" s="102"/>
      <c r="AG76" s="102"/>
      <c r="AH76" s="102"/>
      <c r="AI76" s="136">
        <f t="shared" si="55"/>
        <v>0</v>
      </c>
      <c r="AJ76" s="102"/>
      <c r="AK76" s="104">
        <f t="shared" si="56"/>
        <v>0</v>
      </c>
      <c r="AL76" s="105">
        <f t="shared" si="57"/>
        <v>0</v>
      </c>
      <c r="AM76" s="106"/>
      <c r="AN76" s="107">
        <f t="shared" si="58"/>
        <v>0</v>
      </c>
      <c r="AO76" s="108">
        <f t="shared" si="59"/>
        <v>0</v>
      </c>
      <c r="AP76" s="108">
        <f t="shared" si="60"/>
        <v>0</v>
      </c>
      <c r="AQ76" s="108">
        <f t="shared" si="61"/>
        <v>0</v>
      </c>
      <c r="AR76" s="108">
        <f t="shared" si="62"/>
        <v>0</v>
      </c>
      <c r="AS76" s="108">
        <f t="array" ref="AS76">_xlfn.IFS(S76=0,AL76,S76&lt;0,AL76/-S76,S76&gt;0,AL76/S76)</f>
        <v>0</v>
      </c>
      <c r="AT76" s="103">
        <f t="shared" si="63"/>
        <v>0</v>
      </c>
      <c r="AU76" s="103">
        <f t="shared" si="64"/>
        <v>0</v>
      </c>
      <c r="AV76" s="109"/>
      <c r="AW76" s="104">
        <f t="shared" si="65"/>
        <v>0</v>
      </c>
    </row>
    <row r="77" spans="1:49" hidden="1" outlineLevel="1">
      <c r="A77" s="98"/>
      <c r="B77" s="99"/>
      <c r="C77" s="99"/>
      <c r="D77" s="100"/>
      <c r="E77" s="101">
        <f t="shared" si="45"/>
        <v>0</v>
      </c>
      <c r="F77" s="101"/>
      <c r="G77" s="101"/>
      <c r="H77" s="101"/>
      <c r="I77" s="101"/>
      <c r="J77" s="101">
        <f t="shared" si="46"/>
        <v>0</v>
      </c>
      <c r="K77" s="98"/>
      <c r="L77" s="98"/>
      <c r="M77" s="98"/>
      <c r="N77" s="98"/>
      <c r="O77" s="101">
        <f t="shared" si="47"/>
        <v>0</v>
      </c>
      <c r="P77" s="101">
        <f t="shared" si="48"/>
        <v>0</v>
      </c>
      <c r="Q77" s="102"/>
      <c r="R77" s="102"/>
      <c r="S77" s="101">
        <f t="shared" si="49"/>
        <v>0</v>
      </c>
      <c r="T77" s="101"/>
      <c r="U77" s="101"/>
      <c r="V77" s="101">
        <f t="shared" si="50"/>
        <v>0</v>
      </c>
      <c r="W77" s="102"/>
      <c r="X77" s="102"/>
      <c r="Y77" s="101">
        <f t="shared" si="51"/>
        <v>0</v>
      </c>
      <c r="Z77" s="101">
        <f t="shared" si="52"/>
        <v>0</v>
      </c>
      <c r="AA77" s="103">
        <f t="shared" si="66"/>
        <v>0</v>
      </c>
      <c r="AB77" s="101">
        <f t="shared" si="53"/>
        <v>0</v>
      </c>
      <c r="AC77" s="102"/>
      <c r="AD77" s="103">
        <f t="shared" si="54"/>
        <v>0</v>
      </c>
      <c r="AE77" s="102"/>
      <c r="AF77" s="102"/>
      <c r="AG77" s="102"/>
      <c r="AH77" s="102"/>
      <c r="AI77" s="136">
        <f t="shared" si="55"/>
        <v>0</v>
      </c>
      <c r="AJ77" s="102"/>
      <c r="AK77" s="104">
        <f t="shared" si="56"/>
        <v>0</v>
      </c>
      <c r="AL77" s="105">
        <f t="shared" si="57"/>
        <v>0</v>
      </c>
      <c r="AM77" s="106"/>
      <c r="AN77" s="107">
        <f t="shared" si="58"/>
        <v>0</v>
      </c>
      <c r="AO77" s="108">
        <f t="shared" si="59"/>
        <v>0</v>
      </c>
      <c r="AP77" s="108">
        <f t="shared" si="60"/>
        <v>0</v>
      </c>
      <c r="AQ77" s="108">
        <f t="shared" si="61"/>
        <v>0</v>
      </c>
      <c r="AR77" s="108">
        <f t="shared" si="62"/>
        <v>0</v>
      </c>
      <c r="AS77" s="108">
        <f t="array" ref="AS77">_xlfn.IFS(S77=0,AL77,S77&lt;0,AL77/-S77,S77&gt;0,AL77/S77)</f>
        <v>0</v>
      </c>
      <c r="AT77" s="103">
        <f t="shared" si="63"/>
        <v>0</v>
      </c>
      <c r="AU77" s="103">
        <f t="shared" si="64"/>
        <v>0</v>
      </c>
      <c r="AV77" s="109"/>
      <c r="AW77" s="104">
        <f t="shared" si="65"/>
        <v>0</v>
      </c>
    </row>
    <row r="78" spans="1:49" hidden="1" outlineLevel="1">
      <c r="A78" s="98"/>
      <c r="B78" s="99"/>
      <c r="C78" s="99"/>
      <c r="D78" s="100"/>
      <c r="E78" s="101">
        <f t="shared" si="45"/>
        <v>0</v>
      </c>
      <c r="F78" s="101"/>
      <c r="G78" s="101"/>
      <c r="H78" s="101"/>
      <c r="I78" s="101"/>
      <c r="J78" s="101">
        <f t="shared" si="46"/>
        <v>0</v>
      </c>
      <c r="K78" s="98"/>
      <c r="L78" s="98"/>
      <c r="M78" s="98"/>
      <c r="N78" s="98"/>
      <c r="O78" s="101">
        <f t="shared" si="47"/>
        <v>0</v>
      </c>
      <c r="P78" s="101">
        <f t="shared" si="48"/>
        <v>0</v>
      </c>
      <c r="Q78" s="102"/>
      <c r="R78" s="102"/>
      <c r="S78" s="101">
        <f t="shared" si="49"/>
        <v>0</v>
      </c>
      <c r="T78" s="101"/>
      <c r="U78" s="101"/>
      <c r="V78" s="101">
        <f t="shared" si="50"/>
        <v>0</v>
      </c>
      <c r="W78" s="102"/>
      <c r="X78" s="102"/>
      <c r="Y78" s="101">
        <f t="shared" si="51"/>
        <v>0</v>
      </c>
      <c r="Z78" s="101">
        <f t="shared" si="52"/>
        <v>0</v>
      </c>
      <c r="AA78" s="103">
        <f t="shared" si="66"/>
        <v>0</v>
      </c>
      <c r="AB78" s="101">
        <f t="shared" si="53"/>
        <v>0</v>
      </c>
      <c r="AC78" s="102"/>
      <c r="AD78" s="103">
        <f t="shared" si="54"/>
        <v>0</v>
      </c>
      <c r="AE78" s="102"/>
      <c r="AF78" s="102"/>
      <c r="AG78" s="102"/>
      <c r="AH78" s="102"/>
      <c r="AI78" s="136">
        <f t="shared" si="55"/>
        <v>0</v>
      </c>
      <c r="AJ78" s="102"/>
      <c r="AK78" s="104">
        <f t="shared" si="56"/>
        <v>0</v>
      </c>
      <c r="AL78" s="105">
        <f t="shared" si="57"/>
        <v>0</v>
      </c>
      <c r="AM78" s="106"/>
      <c r="AN78" s="107">
        <f t="shared" si="58"/>
        <v>0</v>
      </c>
      <c r="AO78" s="108">
        <f t="shared" si="59"/>
        <v>0</v>
      </c>
      <c r="AP78" s="108">
        <f t="shared" si="60"/>
        <v>0</v>
      </c>
      <c r="AQ78" s="108">
        <f t="shared" si="61"/>
        <v>0</v>
      </c>
      <c r="AR78" s="108">
        <f t="shared" si="62"/>
        <v>0</v>
      </c>
      <c r="AS78" s="108">
        <f t="array" ref="AS78">_xlfn.IFS(S78=0,AL78,S78&lt;0,AL78/-S78,S78&gt;0,AL78/S78)</f>
        <v>0</v>
      </c>
      <c r="AT78" s="103">
        <f t="shared" si="63"/>
        <v>0</v>
      </c>
      <c r="AU78" s="103">
        <f t="shared" si="64"/>
        <v>0</v>
      </c>
      <c r="AV78" s="109"/>
      <c r="AW78" s="104">
        <f t="shared" si="65"/>
        <v>0</v>
      </c>
    </row>
    <row r="79" spans="1:49" hidden="1" outlineLevel="1">
      <c r="A79" s="98"/>
      <c r="B79" s="99"/>
      <c r="C79" s="99"/>
      <c r="D79" s="100"/>
      <c r="E79" s="101">
        <f t="shared" ref="E79:E98" si="67">SUM(F79:H79)</f>
        <v>0</v>
      </c>
      <c r="F79" s="101"/>
      <c r="G79" s="101"/>
      <c r="H79" s="101"/>
      <c r="I79" s="101"/>
      <c r="J79" s="101">
        <f t="shared" si="46"/>
        <v>0</v>
      </c>
      <c r="K79" s="98"/>
      <c r="L79" s="98"/>
      <c r="M79" s="98"/>
      <c r="N79" s="98"/>
      <c r="O79" s="101">
        <f t="shared" si="47"/>
        <v>0</v>
      </c>
      <c r="P79" s="101">
        <f t="shared" si="48"/>
        <v>0</v>
      </c>
      <c r="Q79" s="102"/>
      <c r="R79" s="102"/>
      <c r="S79" s="101">
        <f t="shared" si="49"/>
        <v>0</v>
      </c>
      <c r="T79" s="101"/>
      <c r="U79" s="101"/>
      <c r="V79" s="101">
        <f t="shared" si="50"/>
        <v>0</v>
      </c>
      <c r="W79" s="102"/>
      <c r="X79" s="102"/>
      <c r="Y79" s="101">
        <f t="shared" si="51"/>
        <v>0</v>
      </c>
      <c r="Z79" s="101">
        <f t="shared" si="52"/>
        <v>0</v>
      </c>
      <c r="AA79" s="103">
        <f t="shared" si="66"/>
        <v>0</v>
      </c>
      <c r="AB79" s="101">
        <f t="shared" si="53"/>
        <v>0</v>
      </c>
      <c r="AC79" s="102"/>
      <c r="AD79" s="103">
        <f t="shared" si="54"/>
        <v>0</v>
      </c>
      <c r="AE79" s="102"/>
      <c r="AF79" s="102"/>
      <c r="AG79" s="102"/>
      <c r="AH79" s="102"/>
      <c r="AI79" s="136">
        <f t="shared" si="55"/>
        <v>0</v>
      </c>
      <c r="AJ79" s="102"/>
      <c r="AK79" s="104">
        <f t="shared" si="56"/>
        <v>0</v>
      </c>
      <c r="AL79" s="105">
        <f t="shared" si="57"/>
        <v>0</v>
      </c>
      <c r="AM79" s="106"/>
      <c r="AN79" s="107">
        <f t="shared" si="58"/>
        <v>0</v>
      </c>
      <c r="AO79" s="108">
        <f t="shared" si="59"/>
        <v>0</v>
      </c>
      <c r="AP79" s="108">
        <f t="shared" si="60"/>
        <v>0</v>
      </c>
      <c r="AQ79" s="108">
        <f t="shared" si="61"/>
        <v>0</v>
      </c>
      <c r="AR79" s="108">
        <f t="shared" si="62"/>
        <v>0</v>
      </c>
      <c r="AS79" s="108">
        <f t="array" ref="AS79">_xlfn.IFS(S79=0,AL79,S79&lt;0,AL79/-S79,S79&gt;0,AL79/S79)</f>
        <v>0</v>
      </c>
      <c r="AT79" s="103">
        <f t="shared" si="63"/>
        <v>0</v>
      </c>
      <c r="AU79" s="103">
        <f t="shared" si="64"/>
        <v>0</v>
      </c>
      <c r="AV79" s="109"/>
      <c r="AW79" s="104">
        <f t="shared" si="65"/>
        <v>0</v>
      </c>
    </row>
    <row r="80" spans="1:49" hidden="1" outlineLevel="1">
      <c r="A80" s="98"/>
      <c r="B80" s="99"/>
      <c r="C80" s="99"/>
      <c r="D80" s="100"/>
      <c r="E80" s="101">
        <f t="shared" si="67"/>
        <v>0</v>
      </c>
      <c r="F80" s="101"/>
      <c r="G80" s="101"/>
      <c r="H80" s="101"/>
      <c r="I80" s="101"/>
      <c r="J80" s="101">
        <f t="shared" si="46"/>
        <v>0</v>
      </c>
      <c r="K80" s="98"/>
      <c r="L80" s="98"/>
      <c r="M80" s="98"/>
      <c r="N80" s="98"/>
      <c r="O80" s="101">
        <f t="shared" si="47"/>
        <v>0</v>
      </c>
      <c r="P80" s="101">
        <f t="shared" si="48"/>
        <v>0</v>
      </c>
      <c r="Q80" s="102"/>
      <c r="R80" s="102"/>
      <c r="S80" s="101">
        <f t="shared" si="49"/>
        <v>0</v>
      </c>
      <c r="T80" s="101"/>
      <c r="U80" s="101"/>
      <c r="V80" s="101">
        <f t="shared" si="50"/>
        <v>0</v>
      </c>
      <c r="W80" s="102"/>
      <c r="X80" s="102"/>
      <c r="Y80" s="101">
        <f t="shared" si="51"/>
        <v>0</v>
      </c>
      <c r="Z80" s="101">
        <f t="shared" si="52"/>
        <v>0</v>
      </c>
      <c r="AA80" s="103">
        <f t="shared" si="66"/>
        <v>0</v>
      </c>
      <c r="AB80" s="101">
        <f t="shared" si="53"/>
        <v>0</v>
      </c>
      <c r="AC80" s="102"/>
      <c r="AD80" s="103">
        <f t="shared" si="54"/>
        <v>0</v>
      </c>
      <c r="AE80" s="102"/>
      <c r="AF80" s="102"/>
      <c r="AG80" s="102"/>
      <c r="AH80" s="102"/>
      <c r="AI80" s="136">
        <f t="shared" si="55"/>
        <v>0</v>
      </c>
      <c r="AJ80" s="102"/>
      <c r="AK80" s="104">
        <f t="shared" si="56"/>
        <v>0</v>
      </c>
      <c r="AL80" s="105">
        <f t="shared" si="57"/>
        <v>0</v>
      </c>
      <c r="AM80" s="106"/>
      <c r="AN80" s="107">
        <f t="shared" si="58"/>
        <v>0</v>
      </c>
      <c r="AO80" s="108">
        <f t="shared" si="59"/>
        <v>0</v>
      </c>
      <c r="AP80" s="108">
        <f t="shared" si="60"/>
        <v>0</v>
      </c>
      <c r="AQ80" s="108">
        <f t="shared" si="61"/>
        <v>0</v>
      </c>
      <c r="AR80" s="108">
        <f t="shared" si="62"/>
        <v>0</v>
      </c>
      <c r="AS80" s="108">
        <f t="array" ref="AS80">_xlfn.IFS(S80=0,AL80,S80&lt;0,AL80/-S80,S80&gt;0,AL80/S80)</f>
        <v>0</v>
      </c>
      <c r="AT80" s="103">
        <f t="shared" si="63"/>
        <v>0</v>
      </c>
      <c r="AU80" s="103">
        <f t="shared" si="64"/>
        <v>0</v>
      </c>
      <c r="AV80" s="109"/>
      <c r="AW80" s="104">
        <f t="shared" si="65"/>
        <v>0</v>
      </c>
    </row>
    <row r="81" spans="1:49" hidden="1" outlineLevel="1">
      <c r="A81" s="98"/>
      <c r="B81" s="99"/>
      <c r="C81" s="99"/>
      <c r="D81" s="100"/>
      <c r="E81" s="101">
        <f t="shared" si="67"/>
        <v>0</v>
      </c>
      <c r="F81" s="101"/>
      <c r="G81" s="101"/>
      <c r="H81" s="101"/>
      <c r="I81" s="101"/>
      <c r="J81" s="101">
        <f t="shared" si="46"/>
        <v>0</v>
      </c>
      <c r="K81" s="98"/>
      <c r="L81" s="98"/>
      <c r="M81" s="98"/>
      <c r="N81" s="98"/>
      <c r="O81" s="101">
        <f t="shared" si="47"/>
        <v>0</v>
      </c>
      <c r="P81" s="101">
        <f t="shared" si="48"/>
        <v>0</v>
      </c>
      <c r="Q81" s="102"/>
      <c r="R81" s="102"/>
      <c r="S81" s="101">
        <f t="shared" si="49"/>
        <v>0</v>
      </c>
      <c r="T81" s="101"/>
      <c r="U81" s="101"/>
      <c r="V81" s="101">
        <f t="shared" si="50"/>
        <v>0</v>
      </c>
      <c r="W81" s="102"/>
      <c r="X81" s="102"/>
      <c r="Y81" s="101">
        <f t="shared" si="51"/>
        <v>0</v>
      </c>
      <c r="Z81" s="101">
        <f t="shared" si="52"/>
        <v>0</v>
      </c>
      <c r="AA81" s="103">
        <f t="shared" si="66"/>
        <v>0</v>
      </c>
      <c r="AB81" s="101">
        <f t="shared" si="53"/>
        <v>0</v>
      </c>
      <c r="AC81" s="102"/>
      <c r="AD81" s="103">
        <f t="shared" si="54"/>
        <v>0</v>
      </c>
      <c r="AE81" s="102"/>
      <c r="AF81" s="102"/>
      <c r="AG81" s="102"/>
      <c r="AH81" s="102"/>
      <c r="AI81" s="136">
        <f t="shared" si="55"/>
        <v>0</v>
      </c>
      <c r="AJ81" s="102"/>
      <c r="AK81" s="104">
        <f t="shared" si="56"/>
        <v>0</v>
      </c>
      <c r="AL81" s="105">
        <f t="shared" si="57"/>
        <v>0</v>
      </c>
      <c r="AM81" s="106"/>
      <c r="AN81" s="107">
        <f t="shared" si="58"/>
        <v>0</v>
      </c>
      <c r="AO81" s="108">
        <f t="shared" si="59"/>
        <v>0</v>
      </c>
      <c r="AP81" s="108">
        <f t="shared" si="60"/>
        <v>0</v>
      </c>
      <c r="AQ81" s="108">
        <f t="shared" si="61"/>
        <v>0</v>
      </c>
      <c r="AR81" s="108">
        <f t="shared" si="62"/>
        <v>0</v>
      </c>
      <c r="AS81" s="108">
        <f t="array" ref="AS81">_xlfn.IFS(S81=0,AL81,S81&lt;0,AL81/-S81,S81&gt;0,AL81/S81)</f>
        <v>0</v>
      </c>
      <c r="AT81" s="103">
        <f t="shared" si="63"/>
        <v>0</v>
      </c>
      <c r="AU81" s="103">
        <f t="shared" si="64"/>
        <v>0</v>
      </c>
      <c r="AV81" s="109"/>
      <c r="AW81" s="104">
        <f t="shared" si="65"/>
        <v>0</v>
      </c>
    </row>
    <row r="82" spans="1:49" hidden="1" outlineLevel="1">
      <c r="A82" s="98"/>
      <c r="B82" s="99"/>
      <c r="C82" s="99"/>
      <c r="D82" s="100"/>
      <c r="E82" s="101">
        <f t="shared" si="67"/>
        <v>0</v>
      </c>
      <c r="F82" s="101"/>
      <c r="G82" s="101"/>
      <c r="H82" s="101"/>
      <c r="I82" s="101"/>
      <c r="J82" s="101">
        <f t="shared" si="46"/>
        <v>0</v>
      </c>
      <c r="K82" s="98"/>
      <c r="L82" s="98"/>
      <c r="M82" s="98"/>
      <c r="N82" s="98"/>
      <c r="O82" s="101">
        <f t="shared" si="47"/>
        <v>0</v>
      </c>
      <c r="P82" s="101">
        <f t="shared" si="48"/>
        <v>0</v>
      </c>
      <c r="Q82" s="102"/>
      <c r="R82" s="102"/>
      <c r="S82" s="101">
        <f t="shared" si="49"/>
        <v>0</v>
      </c>
      <c r="T82" s="101"/>
      <c r="U82" s="101"/>
      <c r="V82" s="101">
        <f t="shared" si="50"/>
        <v>0</v>
      </c>
      <c r="W82" s="102"/>
      <c r="X82" s="102"/>
      <c r="Y82" s="101">
        <f t="shared" si="51"/>
        <v>0</v>
      </c>
      <c r="Z82" s="101">
        <f t="shared" si="52"/>
        <v>0</v>
      </c>
      <c r="AA82" s="103">
        <f t="shared" si="66"/>
        <v>0</v>
      </c>
      <c r="AB82" s="101">
        <f t="shared" si="53"/>
        <v>0</v>
      </c>
      <c r="AC82" s="102"/>
      <c r="AD82" s="103">
        <f t="shared" si="54"/>
        <v>0</v>
      </c>
      <c r="AE82" s="102"/>
      <c r="AF82" s="102"/>
      <c r="AG82" s="102"/>
      <c r="AH82" s="102"/>
      <c r="AI82" s="136">
        <f t="shared" si="55"/>
        <v>0</v>
      </c>
      <c r="AJ82" s="102"/>
      <c r="AK82" s="104">
        <f t="shared" si="56"/>
        <v>0</v>
      </c>
      <c r="AL82" s="105">
        <f t="shared" si="57"/>
        <v>0</v>
      </c>
      <c r="AM82" s="106"/>
      <c r="AN82" s="107">
        <f t="shared" si="58"/>
        <v>0</v>
      </c>
      <c r="AO82" s="108">
        <f t="shared" si="59"/>
        <v>0</v>
      </c>
      <c r="AP82" s="108">
        <f t="shared" si="60"/>
        <v>0</v>
      </c>
      <c r="AQ82" s="108">
        <f t="shared" si="61"/>
        <v>0</v>
      </c>
      <c r="AR82" s="108">
        <f t="shared" si="62"/>
        <v>0</v>
      </c>
      <c r="AS82" s="108">
        <f t="array" ref="AS82">_xlfn.IFS(S82=0,AL82,S82&lt;0,AL82/-S82,S82&gt;0,AL82/S82)</f>
        <v>0</v>
      </c>
      <c r="AT82" s="103">
        <f t="shared" si="63"/>
        <v>0</v>
      </c>
      <c r="AU82" s="103">
        <f t="shared" si="64"/>
        <v>0</v>
      </c>
      <c r="AV82" s="109"/>
      <c r="AW82" s="104">
        <f t="shared" si="65"/>
        <v>0</v>
      </c>
    </row>
    <row r="83" spans="1:49" hidden="1" outlineLevel="1">
      <c r="A83" s="98"/>
      <c r="B83" s="99"/>
      <c r="C83" s="99"/>
      <c r="D83" s="100"/>
      <c r="E83" s="101">
        <f t="shared" si="67"/>
        <v>0</v>
      </c>
      <c r="F83" s="101"/>
      <c r="G83" s="101"/>
      <c r="H83" s="101"/>
      <c r="I83" s="101"/>
      <c r="J83" s="101">
        <f t="shared" si="46"/>
        <v>0</v>
      </c>
      <c r="K83" s="98"/>
      <c r="L83" s="98"/>
      <c r="M83" s="98"/>
      <c r="N83" s="98"/>
      <c r="O83" s="101">
        <f t="shared" si="47"/>
        <v>0</v>
      </c>
      <c r="P83" s="101">
        <f t="shared" si="48"/>
        <v>0</v>
      </c>
      <c r="Q83" s="102"/>
      <c r="R83" s="102"/>
      <c r="S83" s="101">
        <f t="shared" si="49"/>
        <v>0</v>
      </c>
      <c r="T83" s="101"/>
      <c r="U83" s="101"/>
      <c r="V83" s="101">
        <f t="shared" si="50"/>
        <v>0</v>
      </c>
      <c r="W83" s="102"/>
      <c r="X83" s="102"/>
      <c r="Y83" s="101">
        <f t="shared" si="51"/>
        <v>0</v>
      </c>
      <c r="Z83" s="101">
        <f t="shared" si="52"/>
        <v>0</v>
      </c>
      <c r="AA83" s="103">
        <f t="shared" si="66"/>
        <v>0</v>
      </c>
      <c r="AB83" s="101">
        <f t="shared" si="53"/>
        <v>0</v>
      </c>
      <c r="AC83" s="102"/>
      <c r="AD83" s="103">
        <f t="shared" si="54"/>
        <v>0</v>
      </c>
      <c r="AE83" s="102"/>
      <c r="AF83" s="102"/>
      <c r="AG83" s="102"/>
      <c r="AH83" s="102"/>
      <c r="AI83" s="136">
        <f t="shared" si="55"/>
        <v>0</v>
      </c>
      <c r="AJ83" s="102"/>
      <c r="AK83" s="104">
        <f t="shared" si="56"/>
        <v>0</v>
      </c>
      <c r="AL83" s="105">
        <f t="shared" si="57"/>
        <v>0</v>
      </c>
      <c r="AM83" s="106"/>
      <c r="AN83" s="107">
        <f t="shared" si="58"/>
        <v>0</v>
      </c>
      <c r="AO83" s="108">
        <f t="shared" si="59"/>
        <v>0</v>
      </c>
      <c r="AP83" s="108">
        <f t="shared" si="60"/>
        <v>0</v>
      </c>
      <c r="AQ83" s="108">
        <f t="shared" si="61"/>
        <v>0</v>
      </c>
      <c r="AR83" s="108">
        <f t="shared" si="62"/>
        <v>0</v>
      </c>
      <c r="AS83" s="108">
        <f t="array" ref="AS83">_xlfn.IFS(S83=0,AL83,S83&lt;0,AL83/-S83,S83&gt;0,AL83/S83)</f>
        <v>0</v>
      </c>
      <c r="AT83" s="103">
        <f t="shared" si="63"/>
        <v>0</v>
      </c>
      <c r="AU83" s="103">
        <f t="shared" si="64"/>
        <v>0</v>
      </c>
      <c r="AV83" s="109"/>
      <c r="AW83" s="104">
        <f t="shared" si="65"/>
        <v>0</v>
      </c>
    </row>
    <row r="84" spans="1:49" hidden="1" outlineLevel="1">
      <c r="A84" s="98"/>
      <c r="B84" s="99"/>
      <c r="C84" s="99"/>
      <c r="D84" s="100"/>
      <c r="E84" s="101">
        <f t="shared" si="67"/>
        <v>0</v>
      </c>
      <c r="F84" s="101"/>
      <c r="G84" s="101"/>
      <c r="H84" s="101"/>
      <c r="I84" s="101"/>
      <c r="J84" s="101">
        <f t="shared" si="46"/>
        <v>0</v>
      </c>
      <c r="K84" s="98"/>
      <c r="L84" s="98"/>
      <c r="M84" s="98"/>
      <c r="N84" s="98"/>
      <c r="O84" s="101">
        <f t="shared" si="47"/>
        <v>0</v>
      </c>
      <c r="P84" s="101">
        <f t="shared" si="48"/>
        <v>0</v>
      </c>
      <c r="Q84" s="102"/>
      <c r="R84" s="102"/>
      <c r="S84" s="101">
        <f t="shared" si="49"/>
        <v>0</v>
      </c>
      <c r="T84" s="101"/>
      <c r="U84" s="101"/>
      <c r="V84" s="101">
        <f t="shared" si="50"/>
        <v>0</v>
      </c>
      <c r="W84" s="102"/>
      <c r="X84" s="102"/>
      <c r="Y84" s="101">
        <f t="shared" si="51"/>
        <v>0</v>
      </c>
      <c r="Z84" s="101">
        <f t="shared" si="52"/>
        <v>0</v>
      </c>
      <c r="AA84" s="103">
        <f t="shared" si="66"/>
        <v>0</v>
      </c>
      <c r="AB84" s="101">
        <f t="shared" si="53"/>
        <v>0</v>
      </c>
      <c r="AC84" s="102"/>
      <c r="AD84" s="103">
        <f t="shared" si="54"/>
        <v>0</v>
      </c>
      <c r="AE84" s="102"/>
      <c r="AF84" s="102"/>
      <c r="AG84" s="102"/>
      <c r="AH84" s="102"/>
      <c r="AI84" s="136">
        <f t="shared" si="55"/>
        <v>0</v>
      </c>
      <c r="AJ84" s="102"/>
      <c r="AK84" s="104">
        <f t="shared" si="56"/>
        <v>0</v>
      </c>
      <c r="AL84" s="105">
        <f t="shared" si="57"/>
        <v>0</v>
      </c>
      <c r="AM84" s="106"/>
      <c r="AN84" s="107">
        <f t="shared" si="58"/>
        <v>0</v>
      </c>
      <c r="AO84" s="108">
        <f t="shared" si="59"/>
        <v>0</v>
      </c>
      <c r="AP84" s="108">
        <f t="shared" si="60"/>
        <v>0</v>
      </c>
      <c r="AQ84" s="108">
        <f t="shared" si="61"/>
        <v>0</v>
      </c>
      <c r="AR84" s="108">
        <f t="shared" si="62"/>
        <v>0</v>
      </c>
      <c r="AS84" s="108">
        <f t="array" ref="AS84">_xlfn.IFS(S84=0,AL84,S84&lt;0,AL84/-S84,S84&gt;0,AL84/S84)</f>
        <v>0</v>
      </c>
      <c r="AT84" s="103">
        <f t="shared" si="63"/>
        <v>0</v>
      </c>
      <c r="AU84" s="103">
        <f t="shared" si="64"/>
        <v>0</v>
      </c>
      <c r="AV84" s="109"/>
      <c r="AW84" s="104">
        <f t="shared" si="65"/>
        <v>0</v>
      </c>
    </row>
    <row r="85" spans="1:49" hidden="1" outlineLevel="1">
      <c r="A85" s="98"/>
      <c r="B85" s="99"/>
      <c r="C85" s="99"/>
      <c r="D85" s="100"/>
      <c r="E85" s="101">
        <f t="shared" si="67"/>
        <v>0</v>
      </c>
      <c r="F85" s="101"/>
      <c r="G85" s="101"/>
      <c r="H85" s="101"/>
      <c r="I85" s="101"/>
      <c r="J85" s="101">
        <f t="shared" si="46"/>
        <v>0</v>
      </c>
      <c r="K85" s="98"/>
      <c r="L85" s="98"/>
      <c r="M85" s="98"/>
      <c r="N85" s="98"/>
      <c r="O85" s="101">
        <f t="shared" si="47"/>
        <v>0</v>
      </c>
      <c r="P85" s="101">
        <f t="shared" si="48"/>
        <v>0</v>
      </c>
      <c r="Q85" s="102"/>
      <c r="R85" s="102"/>
      <c r="S85" s="101">
        <f t="shared" si="49"/>
        <v>0</v>
      </c>
      <c r="T85" s="101"/>
      <c r="U85" s="101"/>
      <c r="V85" s="101">
        <f t="shared" si="50"/>
        <v>0</v>
      </c>
      <c r="W85" s="102"/>
      <c r="X85" s="102"/>
      <c r="Y85" s="101">
        <f t="shared" si="51"/>
        <v>0</v>
      </c>
      <c r="Z85" s="101">
        <f t="shared" si="52"/>
        <v>0</v>
      </c>
      <c r="AA85" s="103">
        <f t="shared" si="66"/>
        <v>0</v>
      </c>
      <c r="AB85" s="101">
        <f t="shared" si="53"/>
        <v>0</v>
      </c>
      <c r="AC85" s="102"/>
      <c r="AD85" s="103">
        <f t="shared" si="54"/>
        <v>0</v>
      </c>
      <c r="AE85" s="102"/>
      <c r="AF85" s="102"/>
      <c r="AG85" s="102"/>
      <c r="AH85" s="102"/>
      <c r="AI85" s="136">
        <f t="shared" si="55"/>
        <v>0</v>
      </c>
      <c r="AJ85" s="102"/>
      <c r="AK85" s="104">
        <f t="shared" si="56"/>
        <v>0</v>
      </c>
      <c r="AL85" s="105">
        <f t="shared" si="57"/>
        <v>0</v>
      </c>
      <c r="AM85" s="106"/>
      <c r="AN85" s="107">
        <f t="shared" si="58"/>
        <v>0</v>
      </c>
      <c r="AO85" s="108">
        <f t="shared" si="59"/>
        <v>0</v>
      </c>
      <c r="AP85" s="108">
        <f t="shared" si="60"/>
        <v>0</v>
      </c>
      <c r="AQ85" s="108">
        <f t="shared" si="61"/>
        <v>0</v>
      </c>
      <c r="AR85" s="108">
        <f t="shared" si="62"/>
        <v>0</v>
      </c>
      <c r="AS85" s="108">
        <f t="array" ref="AS85">_xlfn.IFS(S85=0,AL85,S85&lt;0,AL85/-S85,S85&gt;0,AL85/S85)</f>
        <v>0</v>
      </c>
      <c r="AT85" s="103">
        <f t="shared" si="63"/>
        <v>0</v>
      </c>
      <c r="AU85" s="103">
        <f t="shared" si="64"/>
        <v>0</v>
      </c>
      <c r="AV85" s="109"/>
      <c r="AW85" s="104">
        <f t="shared" si="65"/>
        <v>0</v>
      </c>
    </row>
    <row r="86" spans="1:49" hidden="1" outlineLevel="1">
      <c r="A86" s="98"/>
      <c r="B86" s="99"/>
      <c r="C86" s="99"/>
      <c r="D86" s="100"/>
      <c r="E86" s="101">
        <f t="shared" si="67"/>
        <v>0</v>
      </c>
      <c r="F86" s="101"/>
      <c r="G86" s="101"/>
      <c r="H86" s="101"/>
      <c r="I86" s="101"/>
      <c r="J86" s="101">
        <f t="shared" si="46"/>
        <v>0</v>
      </c>
      <c r="K86" s="98"/>
      <c r="L86" s="98"/>
      <c r="M86" s="98"/>
      <c r="N86" s="98"/>
      <c r="O86" s="101">
        <f t="shared" si="47"/>
        <v>0</v>
      </c>
      <c r="P86" s="101">
        <f t="shared" si="48"/>
        <v>0</v>
      </c>
      <c r="Q86" s="102"/>
      <c r="R86" s="102"/>
      <c r="S86" s="101">
        <f t="shared" si="49"/>
        <v>0</v>
      </c>
      <c r="T86" s="101"/>
      <c r="U86" s="101"/>
      <c r="V86" s="101">
        <f t="shared" si="50"/>
        <v>0</v>
      </c>
      <c r="W86" s="102"/>
      <c r="X86" s="102"/>
      <c r="Y86" s="101">
        <f t="shared" si="51"/>
        <v>0</v>
      </c>
      <c r="Z86" s="101">
        <f t="shared" si="52"/>
        <v>0</v>
      </c>
      <c r="AA86" s="103">
        <f t="shared" si="66"/>
        <v>0</v>
      </c>
      <c r="AB86" s="101">
        <f t="shared" si="53"/>
        <v>0</v>
      </c>
      <c r="AC86" s="102"/>
      <c r="AD86" s="103">
        <f t="shared" si="54"/>
        <v>0</v>
      </c>
      <c r="AE86" s="102"/>
      <c r="AF86" s="102"/>
      <c r="AG86" s="102"/>
      <c r="AH86" s="102"/>
      <c r="AI86" s="136">
        <f t="shared" si="55"/>
        <v>0</v>
      </c>
      <c r="AJ86" s="102"/>
      <c r="AK86" s="104">
        <f t="shared" si="56"/>
        <v>0</v>
      </c>
      <c r="AL86" s="105">
        <f t="shared" si="57"/>
        <v>0</v>
      </c>
      <c r="AM86" s="106"/>
      <c r="AN86" s="107">
        <f t="shared" si="58"/>
        <v>0</v>
      </c>
      <c r="AO86" s="108">
        <f t="shared" si="59"/>
        <v>0</v>
      </c>
      <c r="AP86" s="108">
        <f t="shared" si="60"/>
        <v>0</v>
      </c>
      <c r="AQ86" s="108">
        <f t="shared" si="61"/>
        <v>0</v>
      </c>
      <c r="AR86" s="108">
        <f t="shared" si="62"/>
        <v>0</v>
      </c>
      <c r="AS86" s="108">
        <f t="array" ref="AS86">_xlfn.IFS(S86=0,AL86,S86&lt;0,AL86/-S86,S86&gt;0,AL86/S86)</f>
        <v>0</v>
      </c>
      <c r="AT86" s="103">
        <f t="shared" si="63"/>
        <v>0</v>
      </c>
      <c r="AU86" s="103">
        <f t="shared" si="64"/>
        <v>0</v>
      </c>
      <c r="AV86" s="109"/>
      <c r="AW86" s="104">
        <f t="shared" si="65"/>
        <v>0</v>
      </c>
    </row>
    <row r="87" spans="1:49" hidden="1" outlineLevel="1">
      <c r="A87" s="98"/>
      <c r="B87" s="99"/>
      <c r="C87" s="99"/>
      <c r="D87" s="100"/>
      <c r="E87" s="101">
        <f t="shared" si="67"/>
        <v>0</v>
      </c>
      <c r="F87" s="101"/>
      <c r="G87" s="101"/>
      <c r="H87" s="101"/>
      <c r="I87" s="101"/>
      <c r="J87" s="101">
        <f t="shared" si="46"/>
        <v>0</v>
      </c>
      <c r="K87" s="98"/>
      <c r="L87" s="98"/>
      <c r="M87" s="98"/>
      <c r="N87" s="98"/>
      <c r="O87" s="101">
        <f t="shared" si="47"/>
        <v>0</v>
      </c>
      <c r="P87" s="101">
        <f t="shared" si="48"/>
        <v>0</v>
      </c>
      <c r="Q87" s="102"/>
      <c r="R87" s="102"/>
      <c r="S87" s="101">
        <f t="shared" si="49"/>
        <v>0</v>
      </c>
      <c r="T87" s="101"/>
      <c r="U87" s="101"/>
      <c r="V87" s="101">
        <f t="shared" si="50"/>
        <v>0</v>
      </c>
      <c r="W87" s="102"/>
      <c r="X87" s="102"/>
      <c r="Y87" s="101">
        <f t="shared" si="51"/>
        <v>0</v>
      </c>
      <c r="Z87" s="101">
        <f t="shared" si="52"/>
        <v>0</v>
      </c>
      <c r="AA87" s="103">
        <f t="shared" si="66"/>
        <v>0</v>
      </c>
      <c r="AB87" s="101">
        <f t="shared" si="53"/>
        <v>0</v>
      </c>
      <c r="AC87" s="102"/>
      <c r="AD87" s="103">
        <f t="shared" si="54"/>
        <v>0</v>
      </c>
      <c r="AE87" s="102"/>
      <c r="AF87" s="102"/>
      <c r="AG87" s="102"/>
      <c r="AH87" s="102"/>
      <c r="AI87" s="136">
        <f t="shared" si="55"/>
        <v>0</v>
      </c>
      <c r="AJ87" s="102"/>
      <c r="AK87" s="104">
        <f t="shared" si="56"/>
        <v>0</v>
      </c>
      <c r="AL87" s="105">
        <f t="shared" si="57"/>
        <v>0</v>
      </c>
      <c r="AM87" s="106"/>
      <c r="AN87" s="107">
        <f t="shared" si="58"/>
        <v>0</v>
      </c>
      <c r="AO87" s="108">
        <f t="shared" si="59"/>
        <v>0</v>
      </c>
      <c r="AP87" s="108">
        <f t="shared" si="60"/>
        <v>0</v>
      </c>
      <c r="AQ87" s="108">
        <f t="shared" si="61"/>
        <v>0</v>
      </c>
      <c r="AR87" s="108">
        <f t="shared" si="62"/>
        <v>0</v>
      </c>
      <c r="AS87" s="108">
        <f t="array" ref="AS87">_xlfn.IFS(S87=0,AL87,S87&lt;0,AL87/-S87,S87&gt;0,AL87/S87)</f>
        <v>0</v>
      </c>
      <c r="AT87" s="103">
        <f t="shared" si="63"/>
        <v>0</v>
      </c>
      <c r="AU87" s="103">
        <f t="shared" si="64"/>
        <v>0</v>
      </c>
      <c r="AV87" s="109"/>
      <c r="AW87" s="104">
        <f t="shared" si="65"/>
        <v>0</v>
      </c>
    </row>
    <row r="88" spans="1:49" hidden="1" outlineLevel="1">
      <c r="A88" s="98"/>
      <c r="B88" s="99"/>
      <c r="C88" s="99"/>
      <c r="D88" s="100"/>
      <c r="E88" s="101">
        <f t="shared" si="67"/>
        <v>0</v>
      </c>
      <c r="F88" s="101"/>
      <c r="G88" s="101"/>
      <c r="H88" s="101"/>
      <c r="I88" s="101"/>
      <c r="J88" s="101">
        <f t="shared" si="46"/>
        <v>0</v>
      </c>
      <c r="K88" s="98"/>
      <c r="L88" s="98"/>
      <c r="M88" s="98"/>
      <c r="N88" s="98"/>
      <c r="O88" s="101">
        <f t="shared" si="47"/>
        <v>0</v>
      </c>
      <c r="P88" s="101">
        <f t="shared" si="48"/>
        <v>0</v>
      </c>
      <c r="Q88" s="102"/>
      <c r="R88" s="102"/>
      <c r="S88" s="101">
        <f t="shared" si="49"/>
        <v>0</v>
      </c>
      <c r="T88" s="101"/>
      <c r="U88" s="101"/>
      <c r="V88" s="101">
        <f t="shared" si="50"/>
        <v>0</v>
      </c>
      <c r="W88" s="102"/>
      <c r="X88" s="102"/>
      <c r="Y88" s="101">
        <f t="shared" si="51"/>
        <v>0</v>
      </c>
      <c r="Z88" s="101">
        <f t="shared" si="52"/>
        <v>0</v>
      </c>
      <c r="AA88" s="103">
        <f t="shared" si="66"/>
        <v>0</v>
      </c>
      <c r="AB88" s="101">
        <f t="shared" si="53"/>
        <v>0</v>
      </c>
      <c r="AC88" s="102"/>
      <c r="AD88" s="103">
        <f t="shared" si="54"/>
        <v>0</v>
      </c>
      <c r="AE88" s="102"/>
      <c r="AF88" s="102"/>
      <c r="AG88" s="102"/>
      <c r="AH88" s="102"/>
      <c r="AI88" s="136">
        <f t="shared" si="55"/>
        <v>0</v>
      </c>
      <c r="AJ88" s="102"/>
      <c r="AK88" s="104">
        <f t="shared" si="56"/>
        <v>0</v>
      </c>
      <c r="AL88" s="105">
        <f t="shared" si="57"/>
        <v>0</v>
      </c>
      <c r="AM88" s="106"/>
      <c r="AN88" s="107">
        <f t="shared" si="58"/>
        <v>0</v>
      </c>
      <c r="AO88" s="108">
        <f t="shared" si="59"/>
        <v>0</v>
      </c>
      <c r="AP88" s="108">
        <f t="shared" si="60"/>
        <v>0</v>
      </c>
      <c r="AQ88" s="108">
        <f t="shared" si="61"/>
        <v>0</v>
      </c>
      <c r="AR88" s="108">
        <f t="shared" si="62"/>
        <v>0</v>
      </c>
      <c r="AS88" s="108">
        <f t="array" ref="AS88">_xlfn.IFS(S88=0,AL88,S88&lt;0,AL88/-S88,S88&gt;0,AL88/S88)</f>
        <v>0</v>
      </c>
      <c r="AT88" s="103">
        <f t="shared" si="63"/>
        <v>0</v>
      </c>
      <c r="AU88" s="103">
        <f t="shared" si="64"/>
        <v>0</v>
      </c>
      <c r="AV88" s="109"/>
      <c r="AW88" s="104">
        <f t="shared" si="65"/>
        <v>0</v>
      </c>
    </row>
    <row r="89" spans="1:49" hidden="1" outlineLevel="1">
      <c r="A89" s="98"/>
      <c r="B89" s="99"/>
      <c r="C89" s="99"/>
      <c r="D89" s="100"/>
      <c r="E89" s="101">
        <f t="shared" si="67"/>
        <v>0</v>
      </c>
      <c r="F89" s="101"/>
      <c r="G89" s="101"/>
      <c r="H89" s="101"/>
      <c r="I89" s="101"/>
      <c r="J89" s="101">
        <f t="shared" si="46"/>
        <v>0</v>
      </c>
      <c r="K89" s="98"/>
      <c r="L89" s="98"/>
      <c r="M89" s="98"/>
      <c r="N89" s="98"/>
      <c r="O89" s="101">
        <f t="shared" si="47"/>
        <v>0</v>
      </c>
      <c r="P89" s="101">
        <f t="shared" si="48"/>
        <v>0</v>
      </c>
      <c r="Q89" s="102"/>
      <c r="R89" s="102"/>
      <c r="S89" s="101">
        <f t="shared" si="49"/>
        <v>0</v>
      </c>
      <c r="T89" s="101"/>
      <c r="U89" s="101"/>
      <c r="V89" s="101">
        <f t="shared" si="50"/>
        <v>0</v>
      </c>
      <c r="W89" s="102"/>
      <c r="X89" s="102"/>
      <c r="Y89" s="101">
        <f t="shared" si="51"/>
        <v>0</v>
      </c>
      <c r="Z89" s="101">
        <f t="shared" si="52"/>
        <v>0</v>
      </c>
      <c r="AA89" s="103">
        <f t="shared" si="66"/>
        <v>0</v>
      </c>
      <c r="AB89" s="101">
        <f t="shared" si="53"/>
        <v>0</v>
      </c>
      <c r="AC89" s="102"/>
      <c r="AD89" s="103">
        <f t="shared" si="54"/>
        <v>0</v>
      </c>
      <c r="AE89" s="102"/>
      <c r="AF89" s="102"/>
      <c r="AG89" s="102"/>
      <c r="AH89" s="102"/>
      <c r="AI89" s="136">
        <f t="shared" si="55"/>
        <v>0</v>
      </c>
      <c r="AJ89" s="102"/>
      <c r="AK89" s="104">
        <f t="shared" si="56"/>
        <v>0</v>
      </c>
      <c r="AL89" s="105">
        <f t="shared" si="57"/>
        <v>0</v>
      </c>
      <c r="AM89" s="106"/>
      <c r="AN89" s="107">
        <f t="shared" si="58"/>
        <v>0</v>
      </c>
      <c r="AO89" s="108">
        <f t="shared" si="59"/>
        <v>0</v>
      </c>
      <c r="AP89" s="108">
        <f t="shared" si="60"/>
        <v>0</v>
      </c>
      <c r="AQ89" s="108">
        <f t="shared" si="61"/>
        <v>0</v>
      </c>
      <c r="AR89" s="108">
        <f t="shared" si="62"/>
        <v>0</v>
      </c>
      <c r="AS89" s="108">
        <f t="array" ref="AS89">_xlfn.IFS(S89=0,AL89,S89&lt;0,AL89/-S89,S89&gt;0,AL89/S89)</f>
        <v>0</v>
      </c>
      <c r="AT89" s="103">
        <f t="shared" si="63"/>
        <v>0</v>
      </c>
      <c r="AU89" s="103">
        <f t="shared" si="64"/>
        <v>0</v>
      </c>
      <c r="AV89" s="109"/>
      <c r="AW89" s="104">
        <f t="shared" si="65"/>
        <v>0</v>
      </c>
    </row>
    <row r="90" spans="1:49" hidden="1" outlineLevel="1">
      <c r="A90" s="98"/>
      <c r="B90" s="99"/>
      <c r="C90" s="99"/>
      <c r="D90" s="100"/>
      <c r="E90" s="101">
        <f t="shared" si="67"/>
        <v>0</v>
      </c>
      <c r="F90" s="101"/>
      <c r="G90" s="101"/>
      <c r="H90" s="101"/>
      <c r="I90" s="101"/>
      <c r="J90" s="101">
        <f t="shared" si="46"/>
        <v>0</v>
      </c>
      <c r="K90" s="98"/>
      <c r="L90" s="98"/>
      <c r="M90" s="98"/>
      <c r="N90" s="98"/>
      <c r="O90" s="101">
        <f t="shared" si="47"/>
        <v>0</v>
      </c>
      <c r="P90" s="101">
        <f t="shared" si="48"/>
        <v>0</v>
      </c>
      <c r="Q90" s="102"/>
      <c r="R90" s="102"/>
      <c r="S90" s="101">
        <f t="shared" si="49"/>
        <v>0</v>
      </c>
      <c r="T90" s="101"/>
      <c r="U90" s="101"/>
      <c r="V90" s="101">
        <f t="shared" si="50"/>
        <v>0</v>
      </c>
      <c r="W90" s="102"/>
      <c r="X90" s="102"/>
      <c r="Y90" s="101">
        <f t="shared" si="51"/>
        <v>0</v>
      </c>
      <c r="Z90" s="101">
        <f t="shared" si="52"/>
        <v>0</v>
      </c>
      <c r="AA90" s="103">
        <f t="shared" si="66"/>
        <v>0</v>
      </c>
      <c r="AB90" s="101">
        <f t="shared" si="53"/>
        <v>0</v>
      </c>
      <c r="AC90" s="102"/>
      <c r="AD90" s="103">
        <f t="shared" si="54"/>
        <v>0</v>
      </c>
      <c r="AE90" s="102"/>
      <c r="AF90" s="102"/>
      <c r="AG90" s="102"/>
      <c r="AH90" s="102"/>
      <c r="AI90" s="136">
        <f t="shared" si="55"/>
        <v>0</v>
      </c>
      <c r="AJ90" s="102"/>
      <c r="AK90" s="104">
        <f t="shared" si="56"/>
        <v>0</v>
      </c>
      <c r="AL90" s="105">
        <f t="shared" si="57"/>
        <v>0</v>
      </c>
      <c r="AM90" s="106"/>
      <c r="AN90" s="107">
        <f t="shared" si="58"/>
        <v>0</v>
      </c>
      <c r="AO90" s="108">
        <f t="shared" si="59"/>
        <v>0</v>
      </c>
      <c r="AP90" s="108">
        <f t="shared" si="60"/>
        <v>0</v>
      </c>
      <c r="AQ90" s="108">
        <f t="shared" si="61"/>
        <v>0</v>
      </c>
      <c r="AR90" s="108">
        <f t="shared" si="62"/>
        <v>0</v>
      </c>
      <c r="AS90" s="108">
        <f t="array" ref="AS90">_xlfn.IFS(S90=0,AL90,S90&lt;0,AL90/-S90,S90&gt;0,AL90/S90)</f>
        <v>0</v>
      </c>
      <c r="AT90" s="103">
        <f t="shared" si="63"/>
        <v>0</v>
      </c>
      <c r="AU90" s="103">
        <f t="shared" si="64"/>
        <v>0</v>
      </c>
      <c r="AV90" s="109"/>
      <c r="AW90" s="104">
        <f t="shared" si="65"/>
        <v>0</v>
      </c>
    </row>
    <row r="91" spans="1:49" hidden="1" outlineLevel="1">
      <c r="A91" s="98"/>
      <c r="B91" s="99"/>
      <c r="C91" s="99"/>
      <c r="D91" s="133"/>
      <c r="E91" s="102">
        <f t="shared" si="67"/>
        <v>0</v>
      </c>
      <c r="F91" s="101"/>
      <c r="G91" s="101"/>
      <c r="H91" s="101"/>
      <c r="I91" s="101"/>
      <c r="J91" s="101">
        <f t="shared" si="46"/>
        <v>0</v>
      </c>
      <c r="K91" s="98"/>
      <c r="L91" s="98"/>
      <c r="M91" s="98"/>
      <c r="N91" s="98"/>
      <c r="O91" s="101">
        <f t="shared" si="47"/>
        <v>0</v>
      </c>
      <c r="P91" s="101">
        <f t="shared" si="48"/>
        <v>0</v>
      </c>
      <c r="Q91" s="102"/>
      <c r="R91" s="102"/>
      <c r="S91" s="101">
        <f t="shared" si="49"/>
        <v>0</v>
      </c>
      <c r="T91" s="101"/>
      <c r="U91" s="101"/>
      <c r="V91" s="101">
        <f t="shared" si="50"/>
        <v>0</v>
      </c>
      <c r="W91" s="102"/>
      <c r="X91" s="102"/>
      <c r="Y91" s="101">
        <f t="shared" si="51"/>
        <v>0</v>
      </c>
      <c r="Z91" s="101">
        <f t="shared" si="52"/>
        <v>0</v>
      </c>
      <c r="AA91" s="103">
        <f t="shared" si="66"/>
        <v>0</v>
      </c>
      <c r="AB91" s="101">
        <f t="shared" si="53"/>
        <v>0</v>
      </c>
      <c r="AC91" s="102"/>
      <c r="AD91" s="103">
        <f t="shared" si="54"/>
        <v>0</v>
      </c>
      <c r="AE91" s="102"/>
      <c r="AF91" s="102"/>
      <c r="AG91" s="102"/>
      <c r="AH91" s="102"/>
      <c r="AI91" s="136">
        <f t="shared" si="55"/>
        <v>0</v>
      </c>
      <c r="AJ91" s="102"/>
      <c r="AK91" s="104">
        <f t="shared" si="56"/>
        <v>0</v>
      </c>
      <c r="AL91" s="105">
        <f t="shared" si="57"/>
        <v>0</v>
      </c>
      <c r="AM91" s="106"/>
      <c r="AN91" s="107">
        <f t="shared" si="58"/>
        <v>0</v>
      </c>
      <c r="AO91" s="108">
        <f t="shared" si="59"/>
        <v>0</v>
      </c>
      <c r="AP91" s="108">
        <f t="shared" si="60"/>
        <v>0</v>
      </c>
      <c r="AQ91" s="108">
        <f t="shared" si="61"/>
        <v>0</v>
      </c>
      <c r="AR91" s="108">
        <f t="shared" si="62"/>
        <v>0</v>
      </c>
      <c r="AS91" s="108">
        <f t="array" ref="AS91">_xlfn.IFS(S91=0,AL91,S91&lt;0,AL91/-S91,S91&gt;0,AL91/S91)</f>
        <v>0</v>
      </c>
      <c r="AT91" s="103">
        <f t="shared" si="63"/>
        <v>0</v>
      </c>
      <c r="AU91" s="103">
        <f t="shared" si="64"/>
        <v>0</v>
      </c>
      <c r="AV91" s="109"/>
      <c r="AW91" s="104">
        <f t="shared" si="65"/>
        <v>0</v>
      </c>
    </row>
    <row r="92" spans="1:49" hidden="1" outlineLevel="1">
      <c r="A92" s="98"/>
      <c r="B92" s="99"/>
      <c r="C92" s="99"/>
      <c r="D92" s="133"/>
      <c r="E92" s="102">
        <f t="shared" si="67"/>
        <v>0</v>
      </c>
      <c r="F92" s="101"/>
      <c r="G92" s="101"/>
      <c r="H92" s="101"/>
      <c r="I92" s="101"/>
      <c r="J92" s="101">
        <f t="shared" si="46"/>
        <v>0</v>
      </c>
      <c r="K92" s="98"/>
      <c r="L92" s="98"/>
      <c r="M92" s="98"/>
      <c r="N92" s="98"/>
      <c r="O92" s="101">
        <f t="shared" si="47"/>
        <v>0</v>
      </c>
      <c r="P92" s="101">
        <f t="shared" si="48"/>
        <v>0</v>
      </c>
      <c r="Q92" s="102"/>
      <c r="R92" s="102"/>
      <c r="S92" s="101">
        <f t="shared" si="49"/>
        <v>0</v>
      </c>
      <c r="T92" s="101"/>
      <c r="U92" s="101"/>
      <c r="V92" s="101">
        <f t="shared" si="50"/>
        <v>0</v>
      </c>
      <c r="W92" s="102"/>
      <c r="X92" s="102"/>
      <c r="Y92" s="101">
        <f t="shared" si="51"/>
        <v>0</v>
      </c>
      <c r="Z92" s="101">
        <f t="shared" si="52"/>
        <v>0</v>
      </c>
      <c r="AA92" s="103">
        <f t="shared" si="66"/>
        <v>0</v>
      </c>
      <c r="AB92" s="101">
        <f t="shared" si="53"/>
        <v>0</v>
      </c>
      <c r="AC92" s="102"/>
      <c r="AD92" s="103">
        <f t="shared" si="54"/>
        <v>0</v>
      </c>
      <c r="AE92" s="102"/>
      <c r="AF92" s="102"/>
      <c r="AG92" s="102"/>
      <c r="AH92" s="102"/>
      <c r="AI92" s="136">
        <f t="shared" si="55"/>
        <v>0</v>
      </c>
      <c r="AJ92" s="102"/>
      <c r="AK92" s="104">
        <f t="shared" si="56"/>
        <v>0</v>
      </c>
      <c r="AL92" s="105">
        <f t="shared" si="57"/>
        <v>0</v>
      </c>
      <c r="AM92" s="106"/>
      <c r="AN92" s="107">
        <f t="shared" si="58"/>
        <v>0</v>
      </c>
      <c r="AO92" s="108">
        <f t="shared" si="59"/>
        <v>0</v>
      </c>
      <c r="AP92" s="108">
        <f t="shared" si="60"/>
        <v>0</v>
      </c>
      <c r="AQ92" s="108">
        <f t="shared" si="61"/>
        <v>0</v>
      </c>
      <c r="AR92" s="108">
        <f t="shared" si="62"/>
        <v>0</v>
      </c>
      <c r="AS92" s="108">
        <f t="array" ref="AS92">_xlfn.IFS(S92=0,AL92,S92&lt;0,AL92/-S92,S92&gt;0,AL92/S92)</f>
        <v>0</v>
      </c>
      <c r="AT92" s="103">
        <f t="shared" si="63"/>
        <v>0</v>
      </c>
      <c r="AU92" s="103">
        <f t="shared" si="64"/>
        <v>0</v>
      </c>
      <c r="AV92" s="109"/>
      <c r="AW92" s="104">
        <f t="shared" si="65"/>
        <v>0</v>
      </c>
    </row>
    <row r="93" spans="1:49" hidden="1" outlineLevel="1">
      <c r="A93" s="98"/>
      <c r="B93" s="99"/>
      <c r="C93" s="99"/>
      <c r="D93" s="133"/>
      <c r="E93" s="102">
        <f t="shared" si="67"/>
        <v>0</v>
      </c>
      <c r="F93" s="101"/>
      <c r="G93" s="101"/>
      <c r="H93" s="101"/>
      <c r="I93" s="101"/>
      <c r="J93" s="101">
        <f t="shared" si="46"/>
        <v>0</v>
      </c>
      <c r="K93" s="98"/>
      <c r="L93" s="98"/>
      <c r="M93" s="98"/>
      <c r="N93" s="98"/>
      <c r="O93" s="101">
        <f t="shared" si="47"/>
        <v>0</v>
      </c>
      <c r="P93" s="101">
        <f t="shared" si="48"/>
        <v>0</v>
      </c>
      <c r="Q93" s="102"/>
      <c r="R93" s="102"/>
      <c r="S93" s="101">
        <f t="shared" si="49"/>
        <v>0</v>
      </c>
      <c r="T93" s="101"/>
      <c r="U93" s="101"/>
      <c r="V93" s="101">
        <f t="shared" si="50"/>
        <v>0</v>
      </c>
      <c r="W93" s="102"/>
      <c r="X93" s="102"/>
      <c r="Y93" s="101">
        <f t="shared" si="51"/>
        <v>0</v>
      </c>
      <c r="Z93" s="101">
        <f t="shared" si="52"/>
        <v>0</v>
      </c>
      <c r="AA93" s="103">
        <f t="shared" si="66"/>
        <v>0</v>
      </c>
      <c r="AB93" s="101">
        <f t="shared" si="53"/>
        <v>0</v>
      </c>
      <c r="AC93" s="102"/>
      <c r="AD93" s="103">
        <f t="shared" si="54"/>
        <v>0</v>
      </c>
      <c r="AE93" s="102"/>
      <c r="AF93" s="102"/>
      <c r="AG93" s="102"/>
      <c r="AH93" s="102"/>
      <c r="AI93" s="136">
        <f t="shared" si="55"/>
        <v>0</v>
      </c>
      <c r="AJ93" s="102"/>
      <c r="AK93" s="104">
        <f t="shared" si="56"/>
        <v>0</v>
      </c>
      <c r="AL93" s="105">
        <f t="shared" si="57"/>
        <v>0</v>
      </c>
      <c r="AM93" s="106"/>
      <c r="AN93" s="107">
        <f t="shared" si="58"/>
        <v>0</v>
      </c>
      <c r="AO93" s="108">
        <f t="shared" si="59"/>
        <v>0</v>
      </c>
      <c r="AP93" s="108">
        <f t="shared" si="60"/>
        <v>0</v>
      </c>
      <c r="AQ93" s="108">
        <f t="shared" si="61"/>
        <v>0</v>
      </c>
      <c r="AR93" s="108">
        <f t="shared" si="62"/>
        <v>0</v>
      </c>
      <c r="AS93" s="108">
        <f t="array" ref="AS93">_xlfn.IFS(S93=0,AL93,S93&lt;0,AL93/-S93,S93&gt;0,AL93/S93)</f>
        <v>0</v>
      </c>
      <c r="AT93" s="103">
        <f t="shared" si="63"/>
        <v>0</v>
      </c>
      <c r="AU93" s="103">
        <f t="shared" si="64"/>
        <v>0</v>
      </c>
      <c r="AV93" s="109"/>
      <c r="AW93" s="104">
        <f t="shared" si="65"/>
        <v>0</v>
      </c>
    </row>
    <row r="94" spans="1:49" hidden="1" outlineLevel="1">
      <c r="A94" s="98"/>
      <c r="B94" s="99"/>
      <c r="C94" s="99"/>
      <c r="D94" s="133"/>
      <c r="E94" s="102">
        <f t="shared" si="67"/>
        <v>0</v>
      </c>
      <c r="F94" s="101"/>
      <c r="G94" s="101"/>
      <c r="H94" s="101"/>
      <c r="I94" s="101"/>
      <c r="J94" s="101">
        <f t="shared" si="46"/>
        <v>0</v>
      </c>
      <c r="K94" s="98"/>
      <c r="L94" s="98"/>
      <c r="M94" s="98"/>
      <c r="N94" s="98"/>
      <c r="O94" s="101">
        <f t="shared" si="47"/>
        <v>0</v>
      </c>
      <c r="P94" s="101">
        <f t="shared" si="48"/>
        <v>0</v>
      </c>
      <c r="Q94" s="102"/>
      <c r="R94" s="102"/>
      <c r="S94" s="101">
        <f t="shared" si="49"/>
        <v>0</v>
      </c>
      <c r="T94" s="101"/>
      <c r="U94" s="101"/>
      <c r="V94" s="101">
        <f t="shared" si="50"/>
        <v>0</v>
      </c>
      <c r="W94" s="102"/>
      <c r="X94" s="102"/>
      <c r="Y94" s="101">
        <f t="shared" si="51"/>
        <v>0</v>
      </c>
      <c r="Z94" s="101">
        <f>L94*M94*N94/100</f>
        <v>0</v>
      </c>
      <c r="AA94" s="103">
        <f t="shared" si="66"/>
        <v>0</v>
      </c>
      <c r="AB94" s="101">
        <f t="shared" si="53"/>
        <v>0</v>
      </c>
      <c r="AC94" s="102"/>
      <c r="AD94" s="103">
        <f t="shared" si="54"/>
        <v>0</v>
      </c>
      <c r="AE94" s="102"/>
      <c r="AF94" s="102"/>
      <c r="AG94" s="102"/>
      <c r="AH94" s="102"/>
      <c r="AI94" s="136">
        <f t="shared" si="55"/>
        <v>0</v>
      </c>
      <c r="AJ94" s="102"/>
      <c r="AK94" s="104">
        <f t="shared" si="56"/>
        <v>0</v>
      </c>
      <c r="AL94" s="105">
        <f t="shared" si="57"/>
        <v>0</v>
      </c>
      <c r="AM94" s="106"/>
      <c r="AN94" s="107">
        <f t="shared" si="58"/>
        <v>0</v>
      </c>
      <c r="AO94" s="108">
        <f t="shared" si="59"/>
        <v>0</v>
      </c>
      <c r="AP94" s="108">
        <f t="shared" si="60"/>
        <v>0</v>
      </c>
      <c r="AQ94" s="108">
        <f t="shared" si="61"/>
        <v>0</v>
      </c>
      <c r="AR94" s="108">
        <f t="shared" si="62"/>
        <v>0</v>
      </c>
      <c r="AS94" s="108">
        <f t="array" ref="AS94">_xlfn.IFS(S94=0,AL94,S94&lt;0,AL94/-S94,S94&gt;0,AL94/S94)</f>
        <v>0</v>
      </c>
      <c r="AT94" s="103">
        <f t="shared" si="63"/>
        <v>0</v>
      </c>
      <c r="AU94" s="103">
        <f t="shared" si="64"/>
        <v>0</v>
      </c>
      <c r="AV94" s="109"/>
      <c r="AW94" s="104">
        <f t="shared" si="65"/>
        <v>0</v>
      </c>
    </row>
    <row r="95" spans="1:49" hidden="1" outlineLevel="1">
      <c r="A95" s="98"/>
      <c r="B95" s="99"/>
      <c r="C95" s="99"/>
      <c r="D95" s="133"/>
      <c r="E95" s="102">
        <f t="shared" si="67"/>
        <v>0</v>
      </c>
      <c r="F95" s="101"/>
      <c r="G95" s="101"/>
      <c r="H95" s="101"/>
      <c r="I95" s="101"/>
      <c r="J95" s="101">
        <f t="shared" si="46"/>
        <v>0</v>
      </c>
      <c r="K95" s="98"/>
      <c r="L95" s="98"/>
      <c r="M95" s="98"/>
      <c r="N95" s="98"/>
      <c r="O95" s="101">
        <f t="shared" si="47"/>
        <v>0</v>
      </c>
      <c r="P95" s="101">
        <f t="shared" si="48"/>
        <v>0</v>
      </c>
      <c r="Q95" s="102"/>
      <c r="R95" s="102"/>
      <c r="S95" s="101">
        <f t="shared" si="49"/>
        <v>0</v>
      </c>
      <c r="T95" s="101"/>
      <c r="U95" s="101"/>
      <c r="V95" s="101">
        <f t="shared" si="50"/>
        <v>0</v>
      </c>
      <c r="W95" s="102"/>
      <c r="X95" s="102"/>
      <c r="Y95" s="101">
        <f t="shared" si="51"/>
        <v>0</v>
      </c>
      <c r="Z95" s="101">
        <f t="shared" ref="Z95:Z98" si="68">L95*M95*N95/100</f>
        <v>0</v>
      </c>
      <c r="AA95" s="103">
        <f t="shared" si="66"/>
        <v>0</v>
      </c>
      <c r="AB95" s="101">
        <f t="shared" si="53"/>
        <v>0</v>
      </c>
      <c r="AC95" s="102"/>
      <c r="AD95" s="103">
        <f t="shared" si="54"/>
        <v>0</v>
      </c>
      <c r="AE95" s="102"/>
      <c r="AF95" s="102"/>
      <c r="AG95" s="102"/>
      <c r="AH95" s="102"/>
      <c r="AI95" s="136">
        <f t="shared" si="55"/>
        <v>0</v>
      </c>
      <c r="AJ95" s="102"/>
      <c r="AK95" s="104">
        <f t="shared" si="56"/>
        <v>0</v>
      </c>
      <c r="AL95" s="105">
        <f t="shared" si="57"/>
        <v>0</v>
      </c>
      <c r="AM95" s="106"/>
      <c r="AN95" s="107">
        <f t="shared" si="58"/>
        <v>0</v>
      </c>
      <c r="AO95" s="108">
        <f t="shared" si="59"/>
        <v>0</v>
      </c>
      <c r="AP95" s="108">
        <f t="shared" si="60"/>
        <v>0</v>
      </c>
      <c r="AQ95" s="108">
        <f t="shared" si="61"/>
        <v>0</v>
      </c>
      <c r="AR95" s="108">
        <f t="shared" si="62"/>
        <v>0</v>
      </c>
      <c r="AS95" s="108">
        <f t="array" ref="AS95">_xlfn.IFS(S95=0,AL95,S95&lt;0,AL95/-S95,S95&gt;0,AL95/S95)</f>
        <v>0</v>
      </c>
      <c r="AT95" s="103">
        <f t="shared" si="63"/>
        <v>0</v>
      </c>
      <c r="AU95" s="103">
        <f t="shared" si="64"/>
        <v>0</v>
      </c>
      <c r="AV95" s="109"/>
      <c r="AW95" s="104">
        <f t="shared" si="65"/>
        <v>0</v>
      </c>
    </row>
    <row r="96" spans="1:49" hidden="1" outlineLevel="1">
      <c r="A96" s="98"/>
      <c r="B96" s="99"/>
      <c r="C96" s="99"/>
      <c r="D96" s="100"/>
      <c r="E96" s="101">
        <f t="shared" si="67"/>
        <v>0</v>
      </c>
      <c r="F96" s="101"/>
      <c r="G96" s="101"/>
      <c r="H96" s="101"/>
      <c r="I96" s="101"/>
      <c r="J96" s="101">
        <f t="shared" si="46"/>
        <v>0</v>
      </c>
      <c r="K96" s="98"/>
      <c r="L96" s="98"/>
      <c r="M96" s="98"/>
      <c r="N96" s="98"/>
      <c r="O96" s="101">
        <f t="shared" si="47"/>
        <v>0</v>
      </c>
      <c r="P96" s="101">
        <f t="shared" si="48"/>
        <v>0</v>
      </c>
      <c r="Q96" s="102"/>
      <c r="R96" s="102"/>
      <c r="S96" s="101">
        <f t="shared" si="49"/>
        <v>0</v>
      </c>
      <c r="T96" s="101"/>
      <c r="U96" s="101"/>
      <c r="V96" s="101">
        <f t="shared" si="50"/>
        <v>0</v>
      </c>
      <c r="W96" s="102"/>
      <c r="X96" s="102"/>
      <c r="Y96" s="101">
        <f t="shared" si="51"/>
        <v>0</v>
      </c>
      <c r="Z96" s="101">
        <f t="shared" si="68"/>
        <v>0</v>
      </c>
      <c r="AA96" s="103">
        <f t="shared" si="66"/>
        <v>0</v>
      </c>
      <c r="AB96" s="101">
        <f t="shared" si="53"/>
        <v>0</v>
      </c>
      <c r="AC96" s="102"/>
      <c r="AD96" s="103">
        <f t="shared" si="54"/>
        <v>0</v>
      </c>
      <c r="AE96" s="102"/>
      <c r="AF96" s="102"/>
      <c r="AG96" s="102"/>
      <c r="AH96" s="102"/>
      <c r="AI96" s="136">
        <f t="shared" si="55"/>
        <v>0</v>
      </c>
      <c r="AJ96" s="102"/>
      <c r="AK96" s="104">
        <f t="shared" si="56"/>
        <v>0</v>
      </c>
      <c r="AL96" s="105">
        <f t="shared" si="57"/>
        <v>0</v>
      </c>
      <c r="AM96" s="106"/>
      <c r="AN96" s="107">
        <f t="shared" si="58"/>
        <v>0</v>
      </c>
      <c r="AO96" s="108">
        <f t="shared" si="59"/>
        <v>0</v>
      </c>
      <c r="AP96" s="108">
        <f t="shared" si="60"/>
        <v>0</v>
      </c>
      <c r="AQ96" s="108">
        <f t="shared" si="61"/>
        <v>0</v>
      </c>
      <c r="AR96" s="108">
        <f t="shared" si="62"/>
        <v>0</v>
      </c>
      <c r="AS96" s="108">
        <f t="array" ref="AS96">_xlfn.IFS(S96=0,AL96,S96&lt;0,AL96/-S96,S96&gt;0,AL96/S96)</f>
        <v>0</v>
      </c>
      <c r="AT96" s="103">
        <f t="shared" si="63"/>
        <v>0</v>
      </c>
      <c r="AU96" s="103">
        <f t="shared" si="64"/>
        <v>0</v>
      </c>
      <c r="AV96" s="109"/>
      <c r="AW96" s="104">
        <f t="shared" si="65"/>
        <v>0</v>
      </c>
    </row>
    <row r="97" spans="1:49" hidden="1" outlineLevel="1">
      <c r="A97" s="98"/>
      <c r="B97" s="99"/>
      <c r="C97" s="99"/>
      <c r="D97" s="100"/>
      <c r="E97" s="101">
        <f t="shared" si="67"/>
        <v>0</v>
      </c>
      <c r="F97" s="101"/>
      <c r="G97" s="101"/>
      <c r="H97" s="101"/>
      <c r="I97" s="101"/>
      <c r="J97" s="101">
        <f t="shared" si="46"/>
        <v>0</v>
      </c>
      <c r="K97" s="98"/>
      <c r="L97" s="98"/>
      <c r="M97" s="98"/>
      <c r="N97" s="98"/>
      <c r="O97" s="101">
        <f t="shared" si="47"/>
        <v>0</v>
      </c>
      <c r="P97" s="101">
        <f t="shared" si="48"/>
        <v>0</v>
      </c>
      <c r="Q97" s="102"/>
      <c r="R97" s="102"/>
      <c r="S97" s="101">
        <f t="shared" si="49"/>
        <v>0</v>
      </c>
      <c r="T97" s="101"/>
      <c r="U97" s="101"/>
      <c r="V97" s="101">
        <f t="shared" si="50"/>
        <v>0</v>
      </c>
      <c r="W97" s="102"/>
      <c r="X97" s="102"/>
      <c r="Y97" s="101">
        <f t="shared" si="51"/>
        <v>0</v>
      </c>
      <c r="Z97" s="101">
        <f t="shared" si="68"/>
        <v>0</v>
      </c>
      <c r="AA97" s="103">
        <f t="shared" si="66"/>
        <v>0</v>
      </c>
      <c r="AB97" s="101">
        <f t="shared" si="53"/>
        <v>0</v>
      </c>
      <c r="AC97" s="102"/>
      <c r="AD97" s="103">
        <f t="shared" si="54"/>
        <v>0</v>
      </c>
      <c r="AE97" s="102"/>
      <c r="AF97" s="102"/>
      <c r="AG97" s="102"/>
      <c r="AH97" s="102"/>
      <c r="AI97" s="136">
        <f t="shared" si="55"/>
        <v>0</v>
      </c>
      <c r="AJ97" s="102"/>
      <c r="AK97" s="104">
        <f t="shared" si="56"/>
        <v>0</v>
      </c>
      <c r="AL97" s="105">
        <f t="shared" si="57"/>
        <v>0</v>
      </c>
      <c r="AM97" s="106"/>
      <c r="AN97" s="107">
        <f t="shared" si="58"/>
        <v>0</v>
      </c>
      <c r="AO97" s="108">
        <f t="shared" si="59"/>
        <v>0</v>
      </c>
      <c r="AP97" s="108">
        <f t="shared" si="60"/>
        <v>0</v>
      </c>
      <c r="AQ97" s="108">
        <f t="shared" si="61"/>
        <v>0</v>
      </c>
      <c r="AR97" s="108">
        <f t="shared" si="62"/>
        <v>0</v>
      </c>
      <c r="AS97" s="108">
        <f t="array" ref="AS97">_xlfn.IFS(S97=0,AL97,S97&lt;0,AL97/-S97,S97&gt;0,AL97/S97)</f>
        <v>0</v>
      </c>
      <c r="AT97" s="103">
        <f t="shared" si="63"/>
        <v>0</v>
      </c>
      <c r="AU97" s="103">
        <f t="shared" si="64"/>
        <v>0</v>
      </c>
      <c r="AV97" s="109"/>
      <c r="AW97" s="104">
        <f t="shared" si="65"/>
        <v>0</v>
      </c>
    </row>
    <row r="98" spans="1:49" hidden="1" outlineLevel="1">
      <c r="A98" s="98"/>
      <c r="B98" s="99"/>
      <c r="C98" s="99"/>
      <c r="D98" s="100"/>
      <c r="E98" s="101">
        <f t="shared" si="67"/>
        <v>0</v>
      </c>
      <c r="F98" s="101"/>
      <c r="G98" s="101"/>
      <c r="H98" s="101"/>
      <c r="I98" s="101"/>
      <c r="J98" s="101">
        <f t="shared" si="46"/>
        <v>0</v>
      </c>
      <c r="K98" s="98"/>
      <c r="L98" s="98"/>
      <c r="M98" s="98"/>
      <c r="N98" s="98"/>
      <c r="O98" s="101">
        <f t="shared" si="47"/>
        <v>0</v>
      </c>
      <c r="P98" s="101">
        <f t="shared" si="48"/>
        <v>0</v>
      </c>
      <c r="Q98" s="102"/>
      <c r="R98" s="102"/>
      <c r="S98" s="101">
        <f t="shared" si="49"/>
        <v>0</v>
      </c>
      <c r="T98" s="101"/>
      <c r="U98" s="101"/>
      <c r="V98" s="101">
        <f t="shared" si="50"/>
        <v>0</v>
      </c>
      <c r="W98" s="102"/>
      <c r="X98" s="102"/>
      <c r="Y98" s="101">
        <f t="shared" si="51"/>
        <v>0</v>
      </c>
      <c r="Z98" s="101">
        <f t="shared" si="68"/>
        <v>0</v>
      </c>
      <c r="AA98" s="103">
        <f t="shared" si="66"/>
        <v>0</v>
      </c>
      <c r="AB98" s="101">
        <f t="shared" si="53"/>
        <v>0</v>
      </c>
      <c r="AC98" s="102"/>
      <c r="AD98" s="103">
        <f t="shared" si="54"/>
        <v>0</v>
      </c>
      <c r="AE98" s="102"/>
      <c r="AF98" s="102"/>
      <c r="AG98" s="102"/>
      <c r="AH98" s="102"/>
      <c r="AI98" s="136">
        <f t="shared" si="55"/>
        <v>0</v>
      </c>
      <c r="AJ98" s="102"/>
      <c r="AK98" s="104">
        <f t="shared" si="56"/>
        <v>0</v>
      </c>
      <c r="AL98" s="105">
        <f t="shared" si="57"/>
        <v>0</v>
      </c>
      <c r="AM98" s="106"/>
      <c r="AN98" s="107">
        <f t="shared" si="58"/>
        <v>0</v>
      </c>
      <c r="AO98" s="108">
        <f t="shared" si="59"/>
        <v>0</v>
      </c>
      <c r="AP98" s="108">
        <f t="shared" si="60"/>
        <v>0</v>
      </c>
      <c r="AQ98" s="108">
        <f t="shared" si="61"/>
        <v>0</v>
      </c>
      <c r="AR98" s="108">
        <f t="shared" si="62"/>
        <v>0</v>
      </c>
      <c r="AS98" s="108">
        <f t="array" ref="AS98">_xlfn.IFS(S98=0,AL98,S98&lt;0,AL98/-S98,S98&gt;0,AL98/S98)</f>
        <v>0</v>
      </c>
      <c r="AT98" s="103">
        <f t="shared" si="63"/>
        <v>0</v>
      </c>
      <c r="AU98" s="103">
        <f t="shared" si="64"/>
        <v>0</v>
      </c>
      <c r="AV98" s="109"/>
      <c r="AW98" s="104">
        <f t="shared" si="65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69">AVERAGE(AO47:AO98)</f>
        <v>0</v>
      </c>
      <c r="AP99" s="145">
        <f t="shared" si="69"/>
        <v>0</v>
      </c>
      <c r="AQ99" s="145">
        <f t="shared" si="69"/>
        <v>0</v>
      </c>
      <c r="AR99" s="145">
        <f t="shared" si="69"/>
        <v>0</v>
      </c>
      <c r="AS99" s="145">
        <f t="shared" si="69"/>
        <v>0</v>
      </c>
      <c r="AT99" s="146">
        <f t="shared" si="69"/>
        <v>0</v>
      </c>
      <c r="AU99" s="146">
        <f t="shared" si="69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70">SUM(Q47:Q98)</f>
        <v>0</v>
      </c>
      <c r="R100" s="149">
        <f t="shared" si="70"/>
        <v>0</v>
      </c>
      <c r="S100" s="149">
        <f t="shared" si="70"/>
        <v>0</v>
      </c>
      <c r="T100" s="149">
        <f t="shared" si="70"/>
        <v>0</v>
      </c>
      <c r="U100" s="149">
        <f t="shared" si="70"/>
        <v>0</v>
      </c>
      <c r="V100" s="149">
        <f t="shared" si="70"/>
        <v>0</v>
      </c>
      <c r="W100" s="149">
        <f t="shared" si="70"/>
        <v>0</v>
      </c>
      <c r="X100" s="149">
        <f t="shared" si="70"/>
        <v>0</v>
      </c>
      <c r="Y100" s="149">
        <f t="shared" si="70"/>
        <v>0</v>
      </c>
      <c r="Z100" s="149">
        <f t="shared" si="70"/>
        <v>0</v>
      </c>
      <c r="AA100" s="150">
        <f t="shared" si="70"/>
        <v>0</v>
      </c>
      <c r="AB100" s="151">
        <f t="shared" si="70"/>
        <v>0</v>
      </c>
      <c r="AC100" s="149">
        <f t="shared" si="70"/>
        <v>0</v>
      </c>
      <c r="AD100" s="150" t="e">
        <f>AC100/Y100</f>
        <v>#DIV/0!</v>
      </c>
      <c r="AE100" s="149">
        <f t="shared" ref="AE100:AK100" si="71">SUM(AE47:AE98)</f>
        <v>0</v>
      </c>
      <c r="AF100" s="149">
        <f t="shared" si="71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71"/>
        <v>0</v>
      </c>
      <c r="AK100" s="149">
        <f t="shared" si="71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552"/>
      <c r="AG101" s="552"/>
      <c r="AH101" s="230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72">E45+E100</f>
        <v>2242</v>
      </c>
      <c r="F102" s="172">
        <f t="shared" si="72"/>
        <v>249</v>
      </c>
      <c r="G102" s="172">
        <f t="shared" si="72"/>
        <v>62</v>
      </c>
      <c r="H102" s="172">
        <f t="shared" si="72"/>
        <v>1931</v>
      </c>
      <c r="I102" s="172">
        <f t="shared" si="72"/>
        <v>0</v>
      </c>
      <c r="J102" s="172">
        <f t="shared" si="72"/>
        <v>304430.87000000005</v>
      </c>
      <c r="K102" s="172">
        <f t="shared" si="72"/>
        <v>0</v>
      </c>
      <c r="L102" s="172">
        <f t="shared" si="72"/>
        <v>388</v>
      </c>
      <c r="M102" s="172">
        <f t="shared" si="72"/>
        <v>0</v>
      </c>
      <c r="N102" s="172">
        <f t="shared" si="72"/>
        <v>0</v>
      </c>
      <c r="O102" s="172">
        <f t="shared" si="72"/>
        <v>0</v>
      </c>
      <c r="P102" s="172">
        <f t="shared" si="72"/>
        <v>0</v>
      </c>
      <c r="Q102" s="172">
        <f t="shared" si="72"/>
        <v>212</v>
      </c>
      <c r="R102" s="172">
        <f t="shared" si="72"/>
        <v>-2</v>
      </c>
      <c r="S102" s="172">
        <f t="shared" si="72"/>
        <v>210</v>
      </c>
      <c r="T102" s="172">
        <f t="shared" si="72"/>
        <v>149383.20000000001</v>
      </c>
      <c r="U102" s="172">
        <f t="shared" si="72"/>
        <v>-1458</v>
      </c>
      <c r="V102" s="172">
        <f t="shared" si="72"/>
        <v>147925.20000000001</v>
      </c>
      <c r="W102" s="172">
        <f t="shared" si="72"/>
        <v>234275.74</v>
      </c>
      <c r="X102" s="172">
        <f t="shared" si="72"/>
        <v>-2388</v>
      </c>
      <c r="Y102" s="172">
        <f t="shared" si="72"/>
        <v>231887.74</v>
      </c>
      <c r="Z102" s="172">
        <f t="shared" si="72"/>
        <v>278107.38999999996</v>
      </c>
      <c r="AA102" s="173">
        <f t="shared" si="72"/>
        <v>0.99999999999999978</v>
      </c>
      <c r="AB102" s="174">
        <f t="shared" si="72"/>
        <v>27919.799999999996</v>
      </c>
      <c r="AC102" s="172">
        <f t="shared" si="72"/>
        <v>84374.680000000022</v>
      </c>
      <c r="AD102" s="173">
        <f>AC102/Y102</f>
        <v>0.363860029857551</v>
      </c>
      <c r="AE102" s="174">
        <f>AE45+AE100</f>
        <v>22767.799999999996</v>
      </c>
      <c r="AF102" s="175">
        <f>AF45+AF100</f>
        <v>16968</v>
      </c>
      <c r="AG102" s="175">
        <f>AG45+AG100</f>
        <v>25029</v>
      </c>
      <c r="AH102" s="175">
        <f>AH45+AH100</f>
        <v>0</v>
      </c>
      <c r="AI102" s="176">
        <v>1132.46</v>
      </c>
      <c r="AJ102" s="172">
        <f>AJ45+AJ100</f>
        <v>0</v>
      </c>
      <c r="AK102" s="172">
        <f>AK45+AK100</f>
        <v>1479.2519999999997</v>
      </c>
      <c r="AL102" s="172">
        <f>AL45+AL100</f>
        <v>52216.747999999992</v>
      </c>
      <c r="AM102" s="172"/>
      <c r="AN102" s="172"/>
      <c r="AO102" s="172"/>
      <c r="AP102" s="172"/>
      <c r="AQ102" s="172"/>
      <c r="AR102" s="172">
        <f>(AF102+AG102)/Q102</f>
        <v>198.09905660377359</v>
      </c>
      <c r="AS102" s="172"/>
      <c r="AT102" s="172"/>
      <c r="AU102" s="172"/>
      <c r="AV102" s="177"/>
      <c r="AW102" s="172">
        <f>AW45+AW100</f>
        <v>296067.42695096525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552">
        <f>AF46+AF101</f>
        <v>0</v>
      </c>
      <c r="AG103" s="552"/>
      <c r="AH103" s="230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10">
    <mergeCell ref="AN1:AU1"/>
    <mergeCell ref="AF46:AG46"/>
    <mergeCell ref="AF101:AG101"/>
    <mergeCell ref="AF103:AG103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38" priority="3" operator="greaterThan">
      <formula>120</formula>
    </cfRule>
  </conditionalFormatting>
  <conditionalFormatting sqref="O99">
    <cfRule type="cellIs" dxfId="37" priority="2" operator="between">
      <formula>0.000001</formula>
      <formula>25</formula>
    </cfRule>
  </conditionalFormatting>
  <conditionalFormatting sqref="AA101 AA103:AA1048576">
    <cfRule type="cellIs" dxfId="36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{F2F2D7FA-F9C0-4B28-9B89-978F0F7FA56D}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{11F3E553-EF43-4E49-9F94-4D402858E46D}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{D6048FC8-58DE-4745-871D-82D10489B17A}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{DDC8BC4F-5868-4790-BAE5-04E52043B137}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{CB9B27D7-FBC3-4976-9C61-9F4C7A52652E}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{6D43D503-079B-4A84-8903-037EDDE09F50}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{7895631E-054F-4B02-8627-A60374654186}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{4F6ACCDC-4480-4445-8A28-2648364AAEC2}</x14:id>
        </ext>
      </extLst>
    </cfRule>
  </conditionalFormatting>
  <conditionalFormatting sqref="AA1">
    <cfRule type="cellIs" dxfId="35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F2D7FA-F9C0-4B28-9B89-978F0F7FA5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11F3E553-EF43-4E49-9F94-4D402858E4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D6048FC8-58DE-4745-871D-82D10489B1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DDC8BC4F-5868-4790-BAE5-04E52043B1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CB9B27D7-FBC3-4976-9C61-9F4C7A526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6D43D503-079B-4A84-8903-037EDDE09F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7895631E-054F-4B02-8627-A60374654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4F6ACCDC-4480-4445-8A28-2648364AAE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4AF3-9ECC-46D0-9904-4B74BD90630D}">
  <dimension ref="A1:AW105"/>
  <sheetViews>
    <sheetView zoomScale="70" zoomScaleNormal="70" workbookViewId="0">
      <pane xSplit="3" ySplit="2" topLeftCell="AF9" activePane="bottomRight" state="frozen"/>
      <selection pane="topRight" activeCell="D1" sqref="D1"/>
      <selection pane="bottomLeft" activeCell="A3" sqref="A3"/>
      <selection pane="bottomRight" activeCell="C17" sqref="C17:C1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160</v>
      </c>
      <c r="B1" s="77"/>
      <c r="C1" s="76"/>
      <c r="D1" s="76"/>
      <c r="E1" s="78"/>
      <c r="F1" s="545" t="s">
        <v>47</v>
      </c>
      <c r="G1" s="545"/>
      <c r="H1" s="545"/>
      <c r="K1" s="223" t="s">
        <v>48</v>
      </c>
      <c r="L1" s="545" t="s">
        <v>49</v>
      </c>
      <c r="M1" s="545"/>
      <c r="N1" s="545"/>
      <c r="P1" s="80"/>
      <c r="Q1" s="546"/>
      <c r="R1" s="546"/>
      <c r="S1" s="216"/>
      <c r="T1" s="547"/>
      <c r="U1" s="548"/>
      <c r="V1" s="216"/>
      <c r="W1" s="546"/>
      <c r="X1" s="546"/>
      <c r="Y1" s="80"/>
      <c r="Z1" s="80"/>
      <c r="AA1" s="80"/>
      <c r="AB1" s="80"/>
      <c r="AC1" s="215"/>
      <c r="AD1" s="216"/>
      <c r="AE1" s="215"/>
      <c r="AF1" s="549"/>
      <c r="AG1" s="549"/>
      <c r="AH1" s="224"/>
      <c r="AI1" s="81" t="s">
        <v>50</v>
      </c>
      <c r="AJ1" s="215"/>
      <c r="AM1" s="82"/>
      <c r="AN1" s="542" t="s">
        <v>51</v>
      </c>
      <c r="AO1" s="543"/>
      <c r="AP1" s="543"/>
      <c r="AQ1" s="543"/>
      <c r="AR1" s="543"/>
      <c r="AS1" s="543"/>
      <c r="AT1" s="543"/>
      <c r="AU1" s="544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166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SUM(F3:H3)</f>
        <v>356</v>
      </c>
      <c r="F3" s="101">
        <v>58</v>
      </c>
      <c r="G3" s="101">
        <v>8</v>
      </c>
      <c r="H3" s="101">
        <v>290</v>
      </c>
      <c r="I3" s="101">
        <v>142.97999999999999</v>
      </c>
      <c r="J3" s="101">
        <f t="shared" ref="J3:J15" si="0">E3*I3</f>
        <v>50900.88</v>
      </c>
      <c r="K3" s="98">
        <v>83</v>
      </c>
      <c r="L3" s="98">
        <v>75</v>
      </c>
      <c r="M3" s="98">
        <v>1238</v>
      </c>
      <c r="N3" s="98">
        <v>71</v>
      </c>
      <c r="O3" s="189">
        <f t="shared" ref="O3:O15" si="1">L3/7</f>
        <v>10.714285714285714</v>
      </c>
      <c r="P3" s="101">
        <f t="shared" ref="P3" si="2">S3/7</f>
        <v>4.5714285714285712</v>
      </c>
      <c r="Q3" s="102">
        <v>33</v>
      </c>
      <c r="R3" s="102">
        <v>-1</v>
      </c>
      <c r="S3" s="101">
        <f>Q3+R3</f>
        <v>32</v>
      </c>
      <c r="T3" s="102">
        <v>26277.46</v>
      </c>
      <c r="U3" s="102">
        <v>-777</v>
      </c>
      <c r="V3" s="101">
        <f>T3+U3</f>
        <v>25500.46</v>
      </c>
      <c r="W3" s="102">
        <v>40853.86</v>
      </c>
      <c r="X3" s="102">
        <v>-1238</v>
      </c>
      <c r="Y3" s="101">
        <f t="shared" ref="Y3:Y15" si="3">W3+X3</f>
        <v>39615.86</v>
      </c>
      <c r="Z3" s="101">
        <f>L3*M3*N3/100</f>
        <v>65923.5</v>
      </c>
      <c r="AA3" s="103">
        <f t="shared" ref="AA3:AA15" si="4">Y3/$Y$102</f>
        <v>0.30209076740217417</v>
      </c>
      <c r="AB3" s="101">
        <f>S3*I3</f>
        <v>4575.3599999999997</v>
      </c>
      <c r="AC3" s="102">
        <v>14383.559999999996</v>
      </c>
      <c r="AD3" s="103">
        <f t="shared" ref="AD3:AD15" si="5">IF(Y3=0,0,AC3/Y3)</f>
        <v>0.36307579843022453</v>
      </c>
      <c r="AE3" s="102">
        <v>3291.8500000000008</v>
      </c>
      <c r="AF3" s="102">
        <v>1000</v>
      </c>
      <c r="AG3" s="102">
        <v>6000</v>
      </c>
      <c r="AH3" s="102"/>
      <c r="AI3" s="136">
        <f t="shared" ref="AI3:AI15" si="6">IFERROR($AI$102*H3/$H$102,0)</f>
        <v>193.54968253968255</v>
      </c>
      <c r="AJ3" s="102">
        <v>0</v>
      </c>
      <c r="AK3" s="104">
        <f>V3*1%</f>
        <v>255.00460000000001</v>
      </c>
      <c r="AL3" s="105">
        <f>Y3-AB3-AC3-AE3-AF3-AG3-AH3-AI3-AK3-AJ3</f>
        <v>9916.5357174603178</v>
      </c>
      <c r="AM3" s="106"/>
      <c r="AN3" s="107">
        <f t="shared" ref="AN3:AN15" si="7">IF(S3=0,0,Y3/S3)</f>
        <v>1237.995625</v>
      </c>
      <c r="AO3" s="108">
        <f t="shared" ref="AO3:AO15" si="8">I3</f>
        <v>142.97999999999999</v>
      </c>
      <c r="AP3" s="108">
        <f t="shared" ref="AP3:AP15" si="9">IF(S3=0,0,AC3/S3)</f>
        <v>449.48624999999987</v>
      </c>
      <c r="AQ3" s="108">
        <f>IF(Q3=0,AE3/1,AE3/Q3)</f>
        <v>99.753030303030329</v>
      </c>
      <c r="AR3" s="108">
        <f>IF(Q3=0,0,(AF3+AG3)/Q3)</f>
        <v>212.12121212121212</v>
      </c>
      <c r="AS3" s="108">
        <f>_xlfn.IFS(S3=0,AL3,S3&lt;0,AL3/-S3,S3&gt;0,AL3/S3)</f>
        <v>309.89174117063493</v>
      </c>
      <c r="AT3" s="103">
        <f t="shared" ref="AT3" si="10">IF(AN3=0,0,AS3/AN3)</f>
        <v>0.25031731527373929</v>
      </c>
      <c r="AU3" s="103">
        <f t="shared" ref="AU3" si="11">IF(AO3=0,0,AS3/AO3)</f>
        <v>2.1673782429055457</v>
      </c>
      <c r="AV3" s="109"/>
      <c r="AW3" s="104">
        <f t="shared" ref="AW3:AW15" si="12">AS3*E3</f>
        <v>110321.45985674603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15" si="13">SUM(F4:H4)</f>
        <v>248</v>
      </c>
      <c r="F4" s="101">
        <v>61</v>
      </c>
      <c r="G4" s="101">
        <v>8</v>
      </c>
      <c r="H4" s="101">
        <v>179</v>
      </c>
      <c r="I4" s="101">
        <v>123.09</v>
      </c>
      <c r="J4" s="101">
        <f t="shared" si="0"/>
        <v>30526.32</v>
      </c>
      <c r="K4" s="98">
        <v>81</v>
      </c>
      <c r="L4" s="98">
        <v>89</v>
      </c>
      <c r="M4" s="98">
        <v>929</v>
      </c>
      <c r="N4" s="98">
        <v>66</v>
      </c>
      <c r="O4" s="189">
        <f t="shared" si="1"/>
        <v>12.714285714285714</v>
      </c>
      <c r="P4" s="101">
        <f>S4/7</f>
        <v>4.1428571428571432</v>
      </c>
      <c r="Q4" s="102">
        <v>29</v>
      </c>
      <c r="R4" s="102">
        <v>0</v>
      </c>
      <c r="S4" s="101">
        <f t="shared" ref="S4:S15" si="14">Q4+R4</f>
        <v>29</v>
      </c>
      <c r="T4" s="102">
        <v>18398.699999999997</v>
      </c>
      <c r="U4" s="102">
        <v>0</v>
      </c>
      <c r="V4" s="101">
        <f t="shared" ref="V4:V15" si="15">T4+U4</f>
        <v>18398.699999999997</v>
      </c>
      <c r="W4" s="102">
        <v>26938.910000000003</v>
      </c>
      <c r="X4" s="102">
        <v>0</v>
      </c>
      <c r="Y4" s="101">
        <f t="shared" si="3"/>
        <v>26938.910000000003</v>
      </c>
      <c r="Z4" s="101">
        <f t="shared" ref="Z4:Z15" si="16">L4*M4*N4/100</f>
        <v>54569.46</v>
      </c>
      <c r="AA4" s="103">
        <f t="shared" si="4"/>
        <v>0.20542267654616372</v>
      </c>
      <c r="AB4" s="101">
        <f t="shared" ref="AB4:AB15" si="17">S4*I4</f>
        <v>3569.61</v>
      </c>
      <c r="AC4" s="102">
        <v>9819.02</v>
      </c>
      <c r="AD4" s="103">
        <f t="shared" si="5"/>
        <v>0.3644921045432053</v>
      </c>
      <c r="AE4" s="102">
        <v>3030.150000000001</v>
      </c>
      <c r="AF4" s="102">
        <v>3000</v>
      </c>
      <c r="AG4" s="102">
        <v>4539</v>
      </c>
      <c r="AH4" s="102"/>
      <c r="AI4" s="136">
        <f t="shared" si="6"/>
        <v>119.46687301587302</v>
      </c>
      <c r="AJ4" s="102">
        <v>0</v>
      </c>
      <c r="AK4" s="104">
        <f t="shared" ref="AK4:AK15" si="18">V4*1%</f>
        <v>183.98699999999997</v>
      </c>
      <c r="AL4" s="105">
        <f t="shared" ref="AL4:AL15" si="19">Y4-AB4-AC4-AE4-AF4-AG4-AH4-AI4-AK4-AJ4</f>
        <v>2677.6761269841281</v>
      </c>
      <c r="AM4" s="106"/>
      <c r="AN4" s="107">
        <f t="shared" si="7"/>
        <v>928.92793103448287</v>
      </c>
      <c r="AO4" s="108">
        <f t="shared" si="8"/>
        <v>123.09</v>
      </c>
      <c r="AP4" s="108">
        <f t="shared" si="9"/>
        <v>338.58689655172418</v>
      </c>
      <c r="AQ4" s="108">
        <f t="shared" ref="AQ4:AQ15" si="20">IF(Q4=0,AE4/1,AE4/Q4)</f>
        <v>104.4879310344828</v>
      </c>
      <c r="AR4" s="108">
        <f t="shared" ref="AR4:AR15" si="21">IF(Q4=0,0,(AF4+AG4)/Q4)</f>
        <v>259.9655172413793</v>
      </c>
      <c r="AS4" s="108">
        <f t="array" ref="AS4">_xlfn.IFS(S4=0,AL4,S4&lt;0,AL4/-S4,S4&gt;0,AL4/S4)</f>
        <v>92.333659551176837</v>
      </c>
      <c r="AT4" s="103">
        <f>IF(AN4=0,0,AS4/AN4)</f>
        <v>9.9398087264263024E-2</v>
      </c>
      <c r="AU4" s="103">
        <f>IF(AO4=0,0,AS4/AO4)</f>
        <v>0.75013128240455629</v>
      </c>
      <c r="AV4" s="109"/>
      <c r="AW4" s="104">
        <f t="shared" si="12"/>
        <v>22898.747568691855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371</v>
      </c>
      <c r="F5" s="101">
        <v>3</v>
      </c>
      <c r="G5" s="101">
        <v>2</v>
      </c>
      <c r="H5" s="101">
        <v>366</v>
      </c>
      <c r="I5" s="101">
        <v>123.09</v>
      </c>
      <c r="J5" s="101">
        <f t="shared" si="0"/>
        <v>45666.39</v>
      </c>
      <c r="K5" s="98">
        <v>867</v>
      </c>
      <c r="L5" s="98">
        <v>6</v>
      </c>
      <c r="M5" s="98">
        <v>1093</v>
      </c>
      <c r="N5" s="98">
        <v>67</v>
      </c>
      <c r="O5" s="189">
        <f t="shared" si="1"/>
        <v>0.8571428571428571</v>
      </c>
      <c r="P5" s="101">
        <f>S5/7</f>
        <v>0.5714285714285714</v>
      </c>
      <c r="Q5" s="102">
        <v>4</v>
      </c>
      <c r="R5" s="102">
        <v>0</v>
      </c>
      <c r="S5" s="101">
        <f t="shared" si="14"/>
        <v>4</v>
      </c>
      <c r="T5" s="102">
        <v>2664</v>
      </c>
      <c r="U5" s="102">
        <v>0</v>
      </c>
      <c r="V5" s="101">
        <f t="shared" si="15"/>
        <v>2664</v>
      </c>
      <c r="W5" s="102">
        <v>4270</v>
      </c>
      <c r="X5" s="102">
        <v>0</v>
      </c>
      <c r="Y5" s="101">
        <f t="shared" si="3"/>
        <v>4270</v>
      </c>
      <c r="Z5" s="101">
        <f t="shared" si="16"/>
        <v>4393.8599999999997</v>
      </c>
      <c r="AA5" s="103">
        <f t="shared" si="4"/>
        <v>3.2560887907198875E-2</v>
      </c>
      <c r="AB5" s="101">
        <f t="shared" si="17"/>
        <v>492.36</v>
      </c>
      <c r="AC5" s="102">
        <v>1564.6</v>
      </c>
      <c r="AD5" s="103">
        <f t="shared" si="5"/>
        <v>0.36641686182669786</v>
      </c>
      <c r="AE5" s="102">
        <v>394.35</v>
      </c>
      <c r="AF5" s="102">
        <v>1000</v>
      </c>
      <c r="AG5" s="102">
        <v>285</v>
      </c>
      <c r="AH5" s="102"/>
      <c r="AI5" s="136">
        <f t="shared" si="6"/>
        <v>244.27304761904765</v>
      </c>
      <c r="AJ5" s="102">
        <v>0</v>
      </c>
      <c r="AK5" s="104">
        <f t="shared" si="18"/>
        <v>26.64</v>
      </c>
      <c r="AL5" s="105">
        <f t="shared" si="19"/>
        <v>262.77695238095242</v>
      </c>
      <c r="AM5" s="106"/>
      <c r="AN5" s="107">
        <f t="shared" si="7"/>
        <v>1067.5</v>
      </c>
      <c r="AO5" s="108">
        <f t="shared" si="8"/>
        <v>123.09</v>
      </c>
      <c r="AP5" s="108">
        <f t="shared" si="9"/>
        <v>391.15</v>
      </c>
      <c r="AQ5" s="108">
        <f t="shared" si="20"/>
        <v>98.587500000000006</v>
      </c>
      <c r="AR5" s="108">
        <f t="shared" si="21"/>
        <v>321.25</v>
      </c>
      <c r="AS5" s="108">
        <f t="array" ref="AS5">_xlfn.IFS(S5=0,AL5,S5&lt;0,AL5/-S5,S5&gt;0,AL5/S5)</f>
        <v>65.694238095238106</v>
      </c>
      <c r="AT5" s="103">
        <f>IF(AN5=0,0,AS5/AN5)</f>
        <v>6.1540269878443188E-2</v>
      </c>
      <c r="AU5" s="103">
        <f>IF(AO5=0,0,AS5/AO5)</f>
        <v>0.53370897794490291</v>
      </c>
      <c r="AV5" s="109"/>
      <c r="AW5" s="104">
        <f t="shared" si="12"/>
        <v>24372.562333333339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342</v>
      </c>
      <c r="F6" s="101">
        <v>18</v>
      </c>
      <c r="G6" s="101">
        <v>1</v>
      </c>
      <c r="H6" s="101">
        <v>323</v>
      </c>
      <c r="I6" s="101">
        <v>123.09</v>
      </c>
      <c r="J6" s="101">
        <f t="shared" si="0"/>
        <v>42096.78</v>
      </c>
      <c r="K6" s="98">
        <v>431</v>
      </c>
      <c r="L6" s="98">
        <v>18</v>
      </c>
      <c r="M6" s="98">
        <v>1159</v>
      </c>
      <c r="N6" s="98">
        <v>75</v>
      </c>
      <c r="O6" s="189">
        <f t="shared" si="1"/>
        <v>2.5714285714285716</v>
      </c>
      <c r="P6" s="101">
        <f t="shared" ref="P6:P15" si="22">S6/7</f>
        <v>0.7142857142857143</v>
      </c>
      <c r="Q6" s="102">
        <v>5</v>
      </c>
      <c r="R6" s="102">
        <v>0</v>
      </c>
      <c r="S6" s="101">
        <f t="shared" si="14"/>
        <v>5</v>
      </c>
      <c r="T6" s="102">
        <v>3514</v>
      </c>
      <c r="U6" s="102">
        <v>0</v>
      </c>
      <c r="V6" s="101">
        <f t="shared" si="15"/>
        <v>3514</v>
      </c>
      <c r="W6" s="102">
        <v>5756</v>
      </c>
      <c r="X6" s="102">
        <v>0</v>
      </c>
      <c r="Y6" s="101">
        <f t="shared" si="3"/>
        <v>5756</v>
      </c>
      <c r="Z6" s="101">
        <f t="shared" si="16"/>
        <v>15646.5</v>
      </c>
      <c r="AA6" s="103">
        <f t="shared" si="4"/>
        <v>4.3892381918931321E-2</v>
      </c>
      <c r="AB6" s="101">
        <f t="shared" si="17"/>
        <v>615.45000000000005</v>
      </c>
      <c r="AC6" s="102">
        <v>2099.0699999999997</v>
      </c>
      <c r="AD6" s="103">
        <f t="shared" si="5"/>
        <v>0.36467512161223065</v>
      </c>
      <c r="AE6" s="102">
        <v>361.75000000000006</v>
      </c>
      <c r="AF6" s="102">
        <v>588</v>
      </c>
      <c r="AG6" s="102">
        <v>2090</v>
      </c>
      <c r="AH6" s="102"/>
      <c r="AI6" s="136">
        <f t="shared" si="6"/>
        <v>215.57430158730162</v>
      </c>
      <c r="AJ6" s="102">
        <v>0</v>
      </c>
      <c r="AK6" s="104">
        <f t="shared" si="18"/>
        <v>35.14</v>
      </c>
      <c r="AL6" s="105">
        <f t="shared" si="19"/>
        <v>-248.98430158730116</v>
      </c>
      <c r="AM6" s="106"/>
      <c r="AN6" s="107">
        <f t="shared" si="7"/>
        <v>1151.2</v>
      </c>
      <c r="AO6" s="108">
        <f t="shared" si="8"/>
        <v>123.09</v>
      </c>
      <c r="AP6" s="108">
        <f t="shared" si="9"/>
        <v>419.81399999999996</v>
      </c>
      <c r="AQ6" s="108">
        <f t="shared" si="20"/>
        <v>72.350000000000009</v>
      </c>
      <c r="AR6" s="108">
        <f t="shared" si="21"/>
        <v>535.6</v>
      </c>
      <c r="AS6" s="108">
        <f t="array" ref="AS6">_xlfn.IFS(S6=0,AL6,S6&lt;0,AL6/-S6,S6&gt;0,AL6/S6)</f>
        <v>-49.796860317460229</v>
      </c>
      <c r="AT6" s="103">
        <f t="shared" ref="AT6:AT15" si="23">IF(AN6=0,0,AS6/AN6)</f>
        <v>-4.3256480470344187E-2</v>
      </c>
      <c r="AU6" s="103">
        <f t="shared" ref="AU6:AU15" si="24">IF(AO6=0,0,AS6/AO6)</f>
        <v>-0.4045565059506071</v>
      </c>
      <c r="AV6" s="109"/>
      <c r="AW6" s="104">
        <f t="shared" si="12"/>
        <v>-17030.526228571398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276</v>
      </c>
      <c r="F7" s="101">
        <v>19</v>
      </c>
      <c r="G7" s="101">
        <v>2</v>
      </c>
      <c r="H7" s="101">
        <v>255</v>
      </c>
      <c r="I7" s="101">
        <v>123.09</v>
      </c>
      <c r="J7" s="101">
        <f t="shared" si="0"/>
        <v>33972.840000000004</v>
      </c>
      <c r="K7" s="98">
        <v>301</v>
      </c>
      <c r="L7" s="98">
        <v>30</v>
      </c>
      <c r="M7" s="98">
        <v>1119</v>
      </c>
      <c r="N7" s="98">
        <v>58</v>
      </c>
      <c r="O7" s="189">
        <f t="shared" si="1"/>
        <v>4.2857142857142856</v>
      </c>
      <c r="P7" s="101">
        <f t="shared" si="22"/>
        <v>0.8571428571428571</v>
      </c>
      <c r="Q7" s="102">
        <v>6</v>
      </c>
      <c r="R7" s="102">
        <v>0</v>
      </c>
      <c r="S7" s="101">
        <f t="shared" si="14"/>
        <v>6</v>
      </c>
      <c r="T7" s="102">
        <v>4355</v>
      </c>
      <c r="U7" s="102">
        <v>0</v>
      </c>
      <c r="V7" s="101">
        <f t="shared" si="15"/>
        <v>4355</v>
      </c>
      <c r="W7" s="102">
        <v>6616</v>
      </c>
      <c r="X7" s="102">
        <v>0</v>
      </c>
      <c r="Y7" s="101">
        <f t="shared" si="3"/>
        <v>6616</v>
      </c>
      <c r="Z7" s="101">
        <f t="shared" si="16"/>
        <v>19470.599999999999</v>
      </c>
      <c r="AA7" s="103">
        <f t="shared" si="4"/>
        <v>5.0450312504456155E-2</v>
      </c>
      <c r="AB7" s="101">
        <f t="shared" si="17"/>
        <v>738.54</v>
      </c>
      <c r="AC7" s="102">
        <v>2400.88</v>
      </c>
      <c r="AD7" s="103">
        <f t="shared" si="5"/>
        <v>0.36288996372430471</v>
      </c>
      <c r="AE7" s="102">
        <v>1014.0999999999999</v>
      </c>
      <c r="AF7" s="102">
        <v>906</v>
      </c>
      <c r="AG7" s="102">
        <v>1000</v>
      </c>
      <c r="AH7" s="102"/>
      <c r="AI7" s="136">
        <f t="shared" si="6"/>
        <v>170.19023809523813</v>
      </c>
      <c r="AJ7" s="102">
        <v>0</v>
      </c>
      <c r="AK7" s="104">
        <f t="shared" si="18"/>
        <v>43.550000000000004</v>
      </c>
      <c r="AL7" s="105">
        <f t="shared" si="19"/>
        <v>342.73976190476191</v>
      </c>
      <c r="AM7" s="106"/>
      <c r="AN7" s="107">
        <f t="shared" si="7"/>
        <v>1102.6666666666667</v>
      </c>
      <c r="AO7" s="108">
        <f t="shared" si="8"/>
        <v>123.09</v>
      </c>
      <c r="AP7" s="108">
        <f t="shared" si="9"/>
        <v>400.1466666666667</v>
      </c>
      <c r="AQ7" s="108">
        <f t="shared" si="20"/>
        <v>169.01666666666665</v>
      </c>
      <c r="AR7" s="108">
        <f t="shared" si="21"/>
        <v>317.66666666666669</v>
      </c>
      <c r="AS7" s="108">
        <f t="array" ref="AS7">_xlfn.IFS(S7=0,AL7,S7&lt;0,AL7/-S7,S7&gt;0,AL7/S7)</f>
        <v>57.123293650793649</v>
      </c>
      <c r="AT7" s="103">
        <f t="shared" si="23"/>
        <v>5.1804679852593995E-2</v>
      </c>
      <c r="AU7" s="103">
        <f t="shared" si="24"/>
        <v>0.46407745268335077</v>
      </c>
      <c r="AV7" s="109"/>
      <c r="AW7" s="104">
        <f t="shared" si="12"/>
        <v>15766.029047619048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78</v>
      </c>
      <c r="F8" s="101">
        <v>14</v>
      </c>
      <c r="G8" s="101">
        <v>1</v>
      </c>
      <c r="H8" s="101">
        <v>63</v>
      </c>
      <c r="I8" s="101">
        <v>123.09</v>
      </c>
      <c r="J8" s="101">
        <f t="shared" si="0"/>
        <v>9601.02</v>
      </c>
      <c r="K8" s="98">
        <v>52</v>
      </c>
      <c r="L8" s="98">
        <v>20</v>
      </c>
      <c r="M8" s="98">
        <v>1150</v>
      </c>
      <c r="N8" s="98">
        <v>73</v>
      </c>
      <c r="O8" s="189">
        <f t="shared" si="1"/>
        <v>2.8571428571428572</v>
      </c>
      <c r="P8" s="101">
        <f t="shared" si="22"/>
        <v>3</v>
      </c>
      <c r="Q8" s="102">
        <v>21</v>
      </c>
      <c r="R8" s="102">
        <v>0</v>
      </c>
      <c r="S8" s="101">
        <f t="shared" si="14"/>
        <v>21</v>
      </c>
      <c r="T8" s="102">
        <v>15604.44</v>
      </c>
      <c r="U8" s="102">
        <v>0</v>
      </c>
      <c r="V8" s="101">
        <f t="shared" si="15"/>
        <v>15604.44</v>
      </c>
      <c r="W8" s="102">
        <v>24222.39</v>
      </c>
      <c r="X8" s="102">
        <v>0</v>
      </c>
      <c r="Y8" s="101">
        <f t="shared" si="3"/>
        <v>24222.39</v>
      </c>
      <c r="Z8" s="101">
        <f t="shared" si="16"/>
        <v>16790</v>
      </c>
      <c r="AA8" s="103">
        <f t="shared" si="4"/>
        <v>0.18470785143664051</v>
      </c>
      <c r="AB8" s="101">
        <f t="shared" si="17"/>
        <v>2584.89</v>
      </c>
      <c r="AC8" s="102">
        <v>8850.260000000002</v>
      </c>
      <c r="AD8" s="103">
        <f t="shared" si="5"/>
        <v>0.36537517561231581</v>
      </c>
      <c r="AE8" s="102">
        <v>1905.1499999999996</v>
      </c>
      <c r="AF8" s="102">
        <v>2032</v>
      </c>
      <c r="AG8" s="102">
        <v>2000</v>
      </c>
      <c r="AH8" s="102"/>
      <c r="AI8" s="136">
        <f t="shared" si="6"/>
        <v>42.047000000000004</v>
      </c>
      <c r="AJ8" s="102">
        <v>0</v>
      </c>
      <c r="AK8" s="104">
        <f t="shared" si="18"/>
        <v>156.0444</v>
      </c>
      <c r="AL8" s="105">
        <f t="shared" si="19"/>
        <v>6651.998599999999</v>
      </c>
      <c r="AM8" s="106"/>
      <c r="AN8" s="107">
        <f t="shared" si="7"/>
        <v>1153.4471428571428</v>
      </c>
      <c r="AO8" s="108">
        <f t="shared" si="8"/>
        <v>123.09</v>
      </c>
      <c r="AP8" s="108">
        <f t="shared" si="9"/>
        <v>421.44095238095247</v>
      </c>
      <c r="AQ8" s="108">
        <f t="shared" si="20"/>
        <v>90.721428571428561</v>
      </c>
      <c r="AR8" s="108">
        <f t="shared" si="21"/>
        <v>192</v>
      </c>
      <c r="AS8" s="108">
        <f t="array" ref="AS8">_xlfn.IFS(S8=0,AL8,S8&lt;0,AL8/-S8,S8&gt;0,AL8/S8)</f>
        <v>316.76183809523803</v>
      </c>
      <c r="AT8" s="103">
        <f t="shared" si="23"/>
        <v>0.27462189321532676</v>
      </c>
      <c r="AU8" s="103">
        <f t="shared" si="24"/>
        <v>2.5734165090197254</v>
      </c>
      <c r="AV8" s="109"/>
      <c r="AW8" s="104">
        <f t="shared" si="12"/>
        <v>24707.423371428566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232</v>
      </c>
      <c r="F9" s="101">
        <v>15</v>
      </c>
      <c r="G9" s="101">
        <v>6</v>
      </c>
      <c r="H9" s="101">
        <v>211</v>
      </c>
      <c r="I9" s="101">
        <v>169.89</v>
      </c>
      <c r="J9" s="101">
        <f t="shared" si="0"/>
        <v>39414.479999999996</v>
      </c>
      <c r="K9" s="98">
        <v>150</v>
      </c>
      <c r="L9" s="98">
        <v>24</v>
      </c>
      <c r="M9" s="98">
        <v>1190</v>
      </c>
      <c r="N9" s="98">
        <v>69</v>
      </c>
      <c r="O9" s="189">
        <f t="shared" si="1"/>
        <v>3.4285714285714284</v>
      </c>
      <c r="P9" s="101">
        <f t="shared" si="22"/>
        <v>2</v>
      </c>
      <c r="Q9" s="102">
        <v>14</v>
      </c>
      <c r="R9" s="102">
        <v>0</v>
      </c>
      <c r="S9" s="101">
        <f t="shared" si="14"/>
        <v>14</v>
      </c>
      <c r="T9" s="102">
        <v>10629.36</v>
      </c>
      <c r="U9" s="102">
        <v>0</v>
      </c>
      <c r="V9" s="101">
        <f t="shared" si="15"/>
        <v>10629.36</v>
      </c>
      <c r="W9" s="102">
        <v>16435.77</v>
      </c>
      <c r="X9" s="102">
        <v>0</v>
      </c>
      <c r="Y9" s="101">
        <f t="shared" si="3"/>
        <v>16435.77</v>
      </c>
      <c r="Z9" s="101">
        <f t="shared" si="16"/>
        <v>19706.400000000001</v>
      </c>
      <c r="AA9" s="103">
        <f t="shared" si="4"/>
        <v>0.12533097532517615</v>
      </c>
      <c r="AB9" s="101">
        <f t="shared" si="17"/>
        <v>2378.46</v>
      </c>
      <c r="AC9" s="102">
        <v>6017.2800000000025</v>
      </c>
      <c r="AD9" s="103">
        <f t="shared" si="5"/>
        <v>0.36610879806665597</v>
      </c>
      <c r="AE9" s="102">
        <v>1587.5500000000002</v>
      </c>
      <c r="AF9" s="102"/>
      <c r="AG9" s="102"/>
      <c r="AH9" s="102"/>
      <c r="AI9" s="136">
        <f t="shared" si="6"/>
        <v>140.82407936507937</v>
      </c>
      <c r="AJ9" s="102">
        <v>0</v>
      </c>
      <c r="AK9" s="104">
        <f t="shared" si="18"/>
        <v>106.29360000000001</v>
      </c>
      <c r="AL9" s="105">
        <f t="shared" si="19"/>
        <v>6205.3623206349193</v>
      </c>
      <c r="AM9" s="106"/>
      <c r="AN9" s="107">
        <f t="shared" si="7"/>
        <v>1173.9835714285714</v>
      </c>
      <c r="AO9" s="108">
        <f t="shared" si="8"/>
        <v>169.89</v>
      </c>
      <c r="AP9" s="108">
        <f t="shared" si="9"/>
        <v>429.80571428571449</v>
      </c>
      <c r="AQ9" s="108">
        <f t="shared" si="20"/>
        <v>113.39642857142859</v>
      </c>
      <c r="AR9" s="108">
        <f t="shared" si="21"/>
        <v>0</v>
      </c>
      <c r="AS9" s="108">
        <f t="array" ref="AS9">_xlfn.IFS(S9=0,AL9,S9&lt;0,AL9/-S9,S9&gt;0,AL9/S9)</f>
        <v>443.24016575963708</v>
      </c>
      <c r="AT9" s="103">
        <f t="shared" si="23"/>
        <v>0.37755227291662752</v>
      </c>
      <c r="AU9" s="103">
        <f t="shared" si="24"/>
        <v>2.6089832583414982</v>
      </c>
      <c r="AV9" s="109"/>
      <c r="AW9" s="104">
        <f t="shared" si="12"/>
        <v>102831.7184562358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38</v>
      </c>
      <c r="F10" s="101">
        <v>6</v>
      </c>
      <c r="G10" s="101" t="s">
        <v>142</v>
      </c>
      <c r="H10" s="101">
        <v>32</v>
      </c>
      <c r="I10" s="101">
        <v>169.89</v>
      </c>
      <c r="J10" s="101">
        <f t="shared" si="0"/>
        <v>6455.82</v>
      </c>
      <c r="K10" s="98">
        <v>96</v>
      </c>
      <c r="L10" s="98">
        <v>11</v>
      </c>
      <c r="M10" s="98">
        <v>1219</v>
      </c>
      <c r="N10" s="98">
        <v>40</v>
      </c>
      <c r="O10" s="189">
        <f t="shared" si="1"/>
        <v>1.5714285714285714</v>
      </c>
      <c r="P10" s="101">
        <f t="shared" si="22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1556</v>
      </c>
      <c r="U10" s="102">
        <v>0</v>
      </c>
      <c r="V10" s="101">
        <f t="shared" si="15"/>
        <v>1556</v>
      </c>
      <c r="W10" s="102">
        <v>2398</v>
      </c>
      <c r="X10" s="102">
        <v>0</v>
      </c>
      <c r="Y10" s="101">
        <f t="shared" si="3"/>
        <v>2398</v>
      </c>
      <c r="Z10" s="101">
        <f t="shared" si="16"/>
        <v>5363.6</v>
      </c>
      <c r="AA10" s="103">
        <f t="shared" si="4"/>
        <v>1.8285950632661103E-2</v>
      </c>
      <c r="AB10" s="101">
        <f t="shared" si="17"/>
        <v>339.78</v>
      </c>
      <c r="AC10" s="102">
        <v>883.5</v>
      </c>
      <c r="AD10" s="103">
        <f t="shared" si="5"/>
        <v>0.3684320266889074</v>
      </c>
      <c r="AE10" s="102">
        <v>416.8</v>
      </c>
      <c r="AF10" s="102">
        <v>1000</v>
      </c>
      <c r="AG10" s="102">
        <v>1394</v>
      </c>
      <c r="AH10" s="102"/>
      <c r="AI10" s="136">
        <f t="shared" si="6"/>
        <v>21.357206349206351</v>
      </c>
      <c r="AJ10" s="102">
        <v>0</v>
      </c>
      <c r="AK10" s="104">
        <f t="shared" si="18"/>
        <v>15.56</v>
      </c>
      <c r="AL10" s="105">
        <f t="shared" si="19"/>
        <v>-1672.997206349206</v>
      </c>
      <c r="AM10" s="106"/>
      <c r="AN10" s="107">
        <f t="shared" si="7"/>
        <v>1199</v>
      </c>
      <c r="AO10" s="108">
        <f t="shared" si="8"/>
        <v>169.89</v>
      </c>
      <c r="AP10" s="108">
        <f t="shared" si="9"/>
        <v>441.75</v>
      </c>
      <c r="AQ10" s="108">
        <f t="shared" si="20"/>
        <v>208.4</v>
      </c>
      <c r="AR10" s="108">
        <f t="shared" si="21"/>
        <v>1197</v>
      </c>
      <c r="AS10" s="108">
        <f t="array" ref="AS10">_xlfn.IFS(S10=0,AL10,S10&lt;0,AL10/-S10,S10&gt;0,AL10/S10)</f>
        <v>-836.49860317460298</v>
      </c>
      <c r="AT10" s="103">
        <f t="shared" si="23"/>
        <v>-0.69766355560850957</v>
      </c>
      <c r="AU10" s="103">
        <f t="shared" si="24"/>
        <v>-4.9237659848996591</v>
      </c>
      <c r="AV10" s="109"/>
      <c r="AW10" s="104">
        <f t="shared" si="12"/>
        <v>-31786.946920634913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38</v>
      </c>
      <c r="F11" s="101">
        <v>1</v>
      </c>
      <c r="G11" s="101" t="s">
        <v>142</v>
      </c>
      <c r="H11" s="101">
        <v>37</v>
      </c>
      <c r="I11" s="101">
        <v>169.89</v>
      </c>
      <c r="J11" s="101">
        <f t="shared" si="0"/>
        <v>6455.82</v>
      </c>
      <c r="K11" s="98">
        <v>294</v>
      </c>
      <c r="L11" s="98">
        <v>2</v>
      </c>
      <c r="M11" s="98">
        <v>1145</v>
      </c>
      <c r="N11" s="98">
        <v>100</v>
      </c>
      <c r="O11" s="189">
        <f t="shared" si="1"/>
        <v>0.2857142857142857</v>
      </c>
      <c r="P11" s="101">
        <f t="shared" si="22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708</v>
      </c>
      <c r="U11" s="102">
        <v>0</v>
      </c>
      <c r="V11" s="101">
        <f t="shared" si="15"/>
        <v>708</v>
      </c>
      <c r="W11" s="102">
        <v>1145</v>
      </c>
      <c r="X11" s="102">
        <v>0</v>
      </c>
      <c r="Y11" s="101">
        <f t="shared" si="3"/>
        <v>1145</v>
      </c>
      <c r="Z11" s="101">
        <f t="shared" si="16"/>
        <v>2290</v>
      </c>
      <c r="AA11" s="103">
        <f t="shared" si="4"/>
        <v>8.7311982795650386E-3</v>
      </c>
      <c r="AB11" s="101">
        <f t="shared" si="17"/>
        <v>169.89</v>
      </c>
      <c r="AC11" s="102">
        <v>418.03</v>
      </c>
      <c r="AD11" s="103">
        <f t="shared" si="5"/>
        <v>0.36509170305676852</v>
      </c>
      <c r="AE11" s="102">
        <v>56.55</v>
      </c>
      <c r="AF11" s="102"/>
      <c r="AG11" s="102"/>
      <c r="AH11" s="102"/>
      <c r="AI11" s="136">
        <f t="shared" si="6"/>
        <v>24.694269841269843</v>
      </c>
      <c r="AJ11" s="102">
        <v>0</v>
      </c>
      <c r="AK11" s="104">
        <f t="shared" si="18"/>
        <v>7.08</v>
      </c>
      <c r="AL11" s="105">
        <f t="shared" si="19"/>
        <v>468.75573015873022</v>
      </c>
      <c r="AM11" s="106"/>
      <c r="AN11" s="107">
        <f t="shared" si="7"/>
        <v>1145</v>
      </c>
      <c r="AO11" s="108">
        <f t="shared" si="8"/>
        <v>169.89</v>
      </c>
      <c r="AP11" s="108">
        <f t="shared" si="9"/>
        <v>418.03</v>
      </c>
      <c r="AQ11" s="108">
        <f t="shared" si="20"/>
        <v>56.55</v>
      </c>
      <c r="AR11" s="108">
        <f t="shared" si="21"/>
        <v>0</v>
      </c>
      <c r="AS11" s="108">
        <f t="array" ref="AS11">_xlfn.IFS(S11=0,AL11,S11&lt;0,AL11/-S11,S11&gt;0,AL11/S11)</f>
        <v>468.75573015873022</v>
      </c>
      <c r="AT11" s="103">
        <f t="shared" si="23"/>
        <v>0.40939365079365087</v>
      </c>
      <c r="AU11" s="103">
        <f t="shared" si="24"/>
        <v>2.7591719945772573</v>
      </c>
      <c r="AV11" s="109"/>
      <c r="AW11" s="104">
        <f t="shared" si="12"/>
        <v>17812.717746031747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44</v>
      </c>
      <c r="F12" s="101">
        <v>2</v>
      </c>
      <c r="G12" s="101">
        <v>1</v>
      </c>
      <c r="H12" s="101">
        <v>41</v>
      </c>
      <c r="I12" s="101">
        <v>169.89</v>
      </c>
      <c r="J12" s="101">
        <f t="shared" si="0"/>
        <v>7475.16</v>
      </c>
      <c r="K12" s="98">
        <v>259</v>
      </c>
      <c r="L12" s="98">
        <v>3</v>
      </c>
      <c r="M12" s="98">
        <v>1166</v>
      </c>
      <c r="N12" s="98">
        <v>0</v>
      </c>
      <c r="O12" s="189">
        <f t="shared" si="1"/>
        <v>0.42857142857142855</v>
      </c>
      <c r="P12" s="101">
        <f t="shared" si="22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3"/>
        <v>0</v>
      </c>
      <c r="Z12" s="101">
        <f t="shared" si="16"/>
        <v>0</v>
      </c>
      <c r="AA12" s="103">
        <f t="shared" si="4"/>
        <v>0</v>
      </c>
      <c r="AB12" s="101">
        <f t="shared" si="17"/>
        <v>0</v>
      </c>
      <c r="AC12" s="102">
        <v>0</v>
      </c>
      <c r="AD12" s="103">
        <f t="shared" si="5"/>
        <v>0</v>
      </c>
      <c r="AE12" s="102">
        <v>106.55</v>
      </c>
      <c r="AF12" s="102"/>
      <c r="AG12" s="102"/>
      <c r="AH12" s="102"/>
      <c r="AI12" s="136">
        <f t="shared" si="6"/>
        <v>27.363920634920639</v>
      </c>
      <c r="AJ12" s="102">
        <v>0</v>
      </c>
      <c r="AK12" s="104">
        <f t="shared" si="18"/>
        <v>0</v>
      </c>
      <c r="AL12" s="105">
        <f t="shared" si="19"/>
        <v>-133.91392063492063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0"/>
        <v>106.55</v>
      </c>
      <c r="AR12" s="108">
        <f t="shared" si="21"/>
        <v>0</v>
      </c>
      <c r="AS12" s="108">
        <f t="array" ref="AS12">_xlfn.IFS(S12=0,AL12,S12&lt;0,AL12/-S12,S12&gt;0,AL12/S12)</f>
        <v>-133.91392063492063</v>
      </c>
      <c r="AT12" s="103">
        <f t="shared" si="23"/>
        <v>0</v>
      </c>
      <c r="AU12" s="103">
        <f t="shared" si="24"/>
        <v>-0.78823898189958586</v>
      </c>
      <c r="AV12" s="109"/>
      <c r="AW12" s="104">
        <f t="shared" si="12"/>
        <v>-5892.2125079365078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7</v>
      </c>
      <c r="F13" s="101" t="s">
        <v>142</v>
      </c>
      <c r="G13" s="101">
        <v>1</v>
      </c>
      <c r="H13" s="101">
        <v>6</v>
      </c>
      <c r="I13" s="101">
        <v>169.89</v>
      </c>
      <c r="J13" s="101">
        <f t="shared" si="0"/>
        <v>1189.23</v>
      </c>
      <c r="K13" s="98">
        <v>63</v>
      </c>
      <c r="L13" s="98">
        <v>2</v>
      </c>
      <c r="M13" s="98">
        <v>1194</v>
      </c>
      <c r="N13" s="98">
        <v>50</v>
      </c>
      <c r="O13" s="189">
        <f t="shared" si="1"/>
        <v>0.2857142857142857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743</v>
      </c>
      <c r="U13" s="102">
        <v>0</v>
      </c>
      <c r="V13" s="101">
        <f t="shared" si="15"/>
        <v>743</v>
      </c>
      <c r="W13" s="102">
        <v>1221</v>
      </c>
      <c r="X13" s="102">
        <v>0</v>
      </c>
      <c r="Y13" s="101">
        <f t="shared" si="3"/>
        <v>1221</v>
      </c>
      <c r="Z13" s="101">
        <f t="shared" si="16"/>
        <v>1194</v>
      </c>
      <c r="AA13" s="103">
        <f t="shared" si="4"/>
        <v>9.310736331309093E-3</v>
      </c>
      <c r="AB13" s="101">
        <f t="shared" si="17"/>
        <v>169.89</v>
      </c>
      <c r="AC13" s="102">
        <v>445.39</v>
      </c>
      <c r="AD13" s="103">
        <f t="shared" si="5"/>
        <v>0.36477477477477477</v>
      </c>
      <c r="AE13" s="102">
        <v>150.05000000000001</v>
      </c>
      <c r="AF13" s="102"/>
      <c r="AG13" s="102"/>
      <c r="AH13" s="102"/>
      <c r="AI13" s="136">
        <f t="shared" si="6"/>
        <v>4.0044761904761907</v>
      </c>
      <c r="AJ13" s="102">
        <v>0</v>
      </c>
      <c r="AK13" s="104">
        <f t="shared" si="18"/>
        <v>7.43</v>
      </c>
      <c r="AL13" s="105">
        <f t="shared" si="19"/>
        <v>444.23552380952395</v>
      </c>
      <c r="AM13" s="106"/>
      <c r="AN13" s="107">
        <f t="shared" si="7"/>
        <v>1221</v>
      </c>
      <c r="AO13" s="108">
        <f t="shared" si="8"/>
        <v>169.89</v>
      </c>
      <c r="AP13" s="108">
        <f t="shared" si="9"/>
        <v>445.39</v>
      </c>
      <c r="AQ13" s="108">
        <f t="shared" si="20"/>
        <v>150.05000000000001</v>
      </c>
      <c r="AR13" s="108">
        <f t="shared" si="21"/>
        <v>0</v>
      </c>
      <c r="AS13" s="108">
        <f t="array" ref="AS13">_xlfn.IFS(S13=0,AL13,S13&lt;0,AL13/-S13,S13&gt;0,AL13/S13)</f>
        <v>444.23552380952395</v>
      </c>
      <c r="AT13" s="103">
        <f t="shared" si="23"/>
        <v>0.36382925782925796</v>
      </c>
      <c r="AU13" s="103">
        <f t="shared" si="24"/>
        <v>2.614842096706834</v>
      </c>
      <c r="AV13" s="109"/>
      <c r="AW13" s="104">
        <f t="shared" si="12"/>
        <v>3109.6486666666679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57</v>
      </c>
      <c r="F14" s="101">
        <v>1</v>
      </c>
      <c r="G14" s="101">
        <v>1</v>
      </c>
      <c r="H14" s="101">
        <v>55</v>
      </c>
      <c r="I14" s="101">
        <v>169.89</v>
      </c>
      <c r="J14" s="101">
        <f t="shared" si="0"/>
        <v>9683.73</v>
      </c>
      <c r="K14" s="98">
        <v>252</v>
      </c>
      <c r="L14" s="98">
        <v>4</v>
      </c>
      <c r="M14" s="98">
        <v>1260</v>
      </c>
      <c r="N14" s="98">
        <v>67</v>
      </c>
      <c r="O14" s="189">
        <f t="shared" si="1"/>
        <v>0.5714285714285714</v>
      </c>
      <c r="P14" s="101">
        <f t="shared" si="22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1533</v>
      </c>
      <c r="U14" s="102">
        <v>0</v>
      </c>
      <c r="V14" s="101">
        <f t="shared" si="15"/>
        <v>1533</v>
      </c>
      <c r="W14" s="102">
        <v>2520</v>
      </c>
      <c r="X14" s="102">
        <v>0</v>
      </c>
      <c r="Y14" s="101">
        <f t="shared" si="3"/>
        <v>2520</v>
      </c>
      <c r="Z14" s="101">
        <f t="shared" si="16"/>
        <v>3376.8</v>
      </c>
      <c r="AA14" s="103">
        <f t="shared" si="4"/>
        <v>1.921626171572393E-2</v>
      </c>
      <c r="AB14" s="101">
        <f t="shared" si="17"/>
        <v>339.78</v>
      </c>
      <c r="AC14" s="102">
        <v>913.88000000000011</v>
      </c>
      <c r="AD14" s="103">
        <f t="shared" si="5"/>
        <v>0.36265079365079367</v>
      </c>
      <c r="AE14" s="102">
        <v>229.8</v>
      </c>
      <c r="AF14" s="102"/>
      <c r="AG14" s="102"/>
      <c r="AH14" s="102"/>
      <c r="AI14" s="136">
        <f t="shared" si="6"/>
        <v>36.707698412698413</v>
      </c>
      <c r="AJ14" s="102">
        <v>0</v>
      </c>
      <c r="AK14" s="104">
        <f t="shared" si="18"/>
        <v>15.33</v>
      </c>
      <c r="AL14" s="105">
        <f t="shared" si="19"/>
        <v>984.50230158730176</v>
      </c>
      <c r="AM14" s="106"/>
      <c r="AN14" s="107">
        <f t="shared" si="7"/>
        <v>1260</v>
      </c>
      <c r="AO14" s="108">
        <f t="shared" si="8"/>
        <v>169.89</v>
      </c>
      <c r="AP14" s="108">
        <f t="shared" si="9"/>
        <v>456.94000000000005</v>
      </c>
      <c r="AQ14" s="108">
        <f t="shared" si="20"/>
        <v>114.9</v>
      </c>
      <c r="AR14" s="108">
        <f t="shared" si="21"/>
        <v>0</v>
      </c>
      <c r="AS14" s="108">
        <f t="array" ref="AS14">_xlfn.IFS(S14=0,AL14,S14&lt;0,AL14/-S14,S14&gt;0,AL14/S14)</f>
        <v>492.25115079365088</v>
      </c>
      <c r="AT14" s="103">
        <f t="shared" si="23"/>
        <v>0.3906755165028975</v>
      </c>
      <c r="AU14" s="103">
        <f t="shared" si="24"/>
        <v>2.8974698380931834</v>
      </c>
      <c r="AV14" s="109"/>
      <c r="AW14" s="104">
        <f t="shared" si="12"/>
        <v>28058.315595238098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34</v>
      </c>
      <c r="F15" s="101">
        <v>2</v>
      </c>
      <c r="G15" s="101" t="s">
        <v>142</v>
      </c>
      <c r="H15" s="101">
        <v>32</v>
      </c>
      <c r="I15" s="101">
        <v>169.89</v>
      </c>
      <c r="J15" s="101">
        <f t="shared" si="0"/>
        <v>5776.2599999999993</v>
      </c>
      <c r="K15" s="98">
        <v>258</v>
      </c>
      <c r="L15" s="98">
        <v>2</v>
      </c>
      <c r="M15" s="98">
        <v>1232</v>
      </c>
      <c r="N15" s="98">
        <v>0</v>
      </c>
      <c r="O15" s="189">
        <f t="shared" si="1"/>
        <v>0.2857142857142857</v>
      </c>
      <c r="P15" s="101">
        <f t="shared" si="22"/>
        <v>0</v>
      </c>
      <c r="Q15" s="102">
        <v>0</v>
      </c>
      <c r="R15" s="102">
        <v>0</v>
      </c>
      <c r="S15" s="101">
        <f t="shared" si="14"/>
        <v>0</v>
      </c>
      <c r="T15" s="102">
        <v>0</v>
      </c>
      <c r="U15" s="102">
        <v>0</v>
      </c>
      <c r="V15" s="101">
        <f t="shared" si="15"/>
        <v>0</v>
      </c>
      <c r="W15" s="102">
        <v>0</v>
      </c>
      <c r="X15" s="102">
        <v>0</v>
      </c>
      <c r="Y15" s="101">
        <f t="shared" si="3"/>
        <v>0</v>
      </c>
      <c r="Z15" s="101">
        <f t="shared" si="16"/>
        <v>0</v>
      </c>
      <c r="AA15" s="103">
        <f t="shared" si="4"/>
        <v>0</v>
      </c>
      <c r="AB15" s="101">
        <f t="shared" si="17"/>
        <v>0</v>
      </c>
      <c r="AC15" s="102">
        <v>0</v>
      </c>
      <c r="AD15" s="103">
        <f t="shared" si="5"/>
        <v>0</v>
      </c>
      <c r="AE15" s="102">
        <v>0</v>
      </c>
      <c r="AF15" s="102"/>
      <c r="AG15" s="102"/>
      <c r="AH15" s="102"/>
      <c r="AI15" s="136">
        <f t="shared" si="6"/>
        <v>21.357206349206351</v>
      </c>
      <c r="AJ15" s="102">
        <v>0</v>
      </c>
      <c r="AK15" s="104">
        <f t="shared" si="18"/>
        <v>0</v>
      </c>
      <c r="AL15" s="105">
        <f t="shared" si="19"/>
        <v>-21.357206349206351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-21.357206349206351</v>
      </c>
      <c r="AT15" s="103">
        <f t="shared" si="23"/>
        <v>0</v>
      </c>
      <c r="AU15" s="103">
        <f t="shared" si="24"/>
        <v>-0.12571196862208694</v>
      </c>
      <c r="AV15" s="109"/>
      <c r="AW15" s="104">
        <f t="shared" si="12"/>
        <v>-726.14501587301595</v>
      </c>
    </row>
    <row r="16" spans="1:49" outlineLevel="1">
      <c r="A16" s="98"/>
      <c r="B16" s="99"/>
      <c r="C16" s="99"/>
      <c r="D16" s="100"/>
      <c r="E16" s="101"/>
      <c r="F16" s="101"/>
      <c r="G16" s="101"/>
      <c r="H16" s="101"/>
      <c r="I16" s="101"/>
      <c r="J16" s="101"/>
      <c r="K16" s="98"/>
      <c r="L16" s="98"/>
      <c r="M16" s="98"/>
      <c r="N16" s="98"/>
      <c r="O16" s="189"/>
      <c r="P16" s="101"/>
      <c r="Q16" s="102"/>
      <c r="R16" s="102"/>
      <c r="S16" s="101"/>
      <c r="T16" s="102"/>
      <c r="U16" s="102"/>
      <c r="V16" s="101"/>
      <c r="W16" s="102"/>
      <c r="X16" s="102"/>
      <c r="Y16" s="101"/>
      <c r="Z16" s="101"/>
      <c r="AA16" s="103"/>
      <c r="AB16" s="101"/>
      <c r="AC16" s="102"/>
      <c r="AD16" s="103"/>
      <c r="AE16" s="102"/>
      <c r="AF16" s="102"/>
      <c r="AG16" s="102"/>
      <c r="AH16" s="102"/>
      <c r="AI16" s="136"/>
      <c r="AJ16" s="102"/>
      <c r="AK16" s="104"/>
      <c r="AL16" s="105"/>
      <c r="AM16" s="106"/>
      <c r="AN16" s="107"/>
      <c r="AO16" s="108"/>
      <c r="AP16" s="108"/>
      <c r="AQ16" s="108"/>
      <c r="AR16" s="108"/>
      <c r="AS16" s="108"/>
      <c r="AT16" s="103"/>
      <c r="AU16" s="103"/>
      <c r="AV16" s="109"/>
      <c r="AW16" s="104"/>
    </row>
    <row r="17" spans="1:49" outlineLevel="1">
      <c r="A17" s="98"/>
      <c r="B17" s="99"/>
      <c r="C17" s="99"/>
      <c r="D17" s="100"/>
      <c r="E17" s="101"/>
      <c r="F17" s="101"/>
      <c r="G17" s="101"/>
      <c r="H17" s="101"/>
      <c r="I17" s="101"/>
      <c r="J17" s="101"/>
      <c r="K17" s="98"/>
      <c r="L17" s="98"/>
      <c r="M17" s="98"/>
      <c r="N17" s="98"/>
      <c r="O17" s="189"/>
      <c r="P17" s="101"/>
      <c r="Q17" s="102"/>
      <c r="R17" s="102"/>
      <c r="S17" s="101"/>
      <c r="T17" s="102"/>
      <c r="U17" s="102"/>
      <c r="V17" s="101"/>
      <c r="W17" s="102"/>
      <c r="X17" s="102"/>
      <c r="Y17" s="101"/>
      <c r="Z17" s="101"/>
      <c r="AA17" s="103"/>
      <c r="AB17" s="101"/>
      <c r="AC17" s="102"/>
      <c r="AD17" s="103"/>
      <c r="AE17" s="102"/>
      <c r="AF17" s="102"/>
      <c r="AG17" s="102"/>
      <c r="AH17" s="102"/>
      <c r="AI17" s="136"/>
      <c r="AJ17" s="102"/>
      <c r="AK17" s="104"/>
      <c r="AL17" s="105"/>
      <c r="AM17" s="106"/>
      <c r="AN17" s="107"/>
      <c r="AO17" s="108"/>
      <c r="AP17" s="108"/>
      <c r="AQ17" s="108"/>
      <c r="AR17" s="108"/>
      <c r="AS17" s="108"/>
      <c r="AT17" s="103"/>
      <c r="AU17" s="103"/>
      <c r="AV17" s="109"/>
      <c r="AW17" s="104"/>
    </row>
    <row r="18" spans="1:49" outlineLevel="1">
      <c r="A18" s="98"/>
      <c r="B18" s="99"/>
      <c r="C18" s="99"/>
      <c r="D18" s="100"/>
      <c r="E18" s="101"/>
      <c r="F18" s="101"/>
      <c r="G18" s="101"/>
      <c r="H18" s="101"/>
      <c r="I18" s="101"/>
      <c r="J18" s="101"/>
      <c r="K18" s="98"/>
      <c r="L18" s="98"/>
      <c r="M18" s="98"/>
      <c r="N18" s="98"/>
      <c r="O18" s="189"/>
      <c r="P18" s="101"/>
      <c r="Q18" s="102"/>
      <c r="R18" s="102"/>
      <c r="S18" s="101"/>
      <c r="T18" s="102"/>
      <c r="U18" s="102"/>
      <c r="V18" s="101"/>
      <c r="W18" s="102"/>
      <c r="X18" s="102"/>
      <c r="Y18" s="101"/>
      <c r="Z18" s="101"/>
      <c r="AA18" s="103"/>
      <c r="AB18" s="101"/>
      <c r="AC18" s="102"/>
      <c r="AD18" s="103"/>
      <c r="AE18" s="102"/>
      <c r="AF18" s="102"/>
      <c r="AG18" s="102"/>
      <c r="AH18" s="102"/>
      <c r="AI18" s="136"/>
      <c r="AJ18" s="102"/>
      <c r="AK18" s="104"/>
      <c r="AL18" s="105"/>
      <c r="AM18" s="106"/>
      <c r="AN18" s="107"/>
      <c r="AO18" s="108"/>
      <c r="AP18" s="108"/>
      <c r="AQ18" s="108"/>
      <c r="AR18" s="108"/>
      <c r="AS18" s="108"/>
      <c r="AT18" s="103"/>
      <c r="AU18" s="103"/>
      <c r="AV18" s="109"/>
      <c r="AW18" s="104"/>
    </row>
    <row r="19" spans="1:49" outlineLevel="1">
      <c r="A19" s="98"/>
      <c r="B19" s="99"/>
      <c r="C19" s="99"/>
      <c r="D19" s="100"/>
      <c r="E19" s="101"/>
      <c r="F19" s="101"/>
      <c r="G19" s="101"/>
      <c r="H19" s="101"/>
      <c r="I19" s="101"/>
      <c r="J19" s="101"/>
      <c r="K19" s="98"/>
      <c r="L19" s="98"/>
      <c r="M19" s="98"/>
      <c r="N19" s="98"/>
      <c r="O19" s="189"/>
      <c r="P19" s="101"/>
      <c r="Q19" s="102"/>
      <c r="R19" s="102"/>
      <c r="S19" s="101"/>
      <c r="T19" s="102"/>
      <c r="U19" s="102"/>
      <c r="V19" s="101"/>
      <c r="W19" s="102"/>
      <c r="X19" s="102"/>
      <c r="Y19" s="101"/>
      <c r="Z19" s="101"/>
      <c r="AA19" s="103"/>
      <c r="AB19" s="101"/>
      <c r="AC19" s="102"/>
      <c r="AD19" s="103"/>
      <c r="AE19" s="102"/>
      <c r="AF19" s="102"/>
      <c r="AG19" s="102"/>
      <c r="AH19" s="102"/>
      <c r="AI19" s="136"/>
      <c r="AJ19" s="102"/>
      <c r="AK19" s="104"/>
      <c r="AL19" s="105"/>
      <c r="AM19" s="106"/>
      <c r="AN19" s="107"/>
      <c r="AO19" s="108"/>
      <c r="AP19" s="108"/>
      <c r="AQ19" s="108"/>
      <c r="AR19" s="108"/>
      <c r="AS19" s="108"/>
      <c r="AT19" s="103"/>
      <c r="AU19" s="103"/>
      <c r="AV19" s="109"/>
      <c r="AW19" s="104"/>
    </row>
    <row r="20" spans="1:49" outlineLevel="1">
      <c r="A20" s="98"/>
      <c r="B20" s="99"/>
      <c r="C20" s="99"/>
      <c r="D20" s="100"/>
      <c r="E20" s="101"/>
      <c r="F20" s="101"/>
      <c r="G20" s="101"/>
      <c r="H20" s="101"/>
      <c r="I20" s="101"/>
      <c r="J20" s="101"/>
      <c r="K20" s="98"/>
      <c r="L20" s="98"/>
      <c r="M20" s="98"/>
      <c r="N20" s="98"/>
      <c r="O20" s="189"/>
      <c r="P20" s="101"/>
      <c r="Q20" s="102"/>
      <c r="R20" s="102"/>
      <c r="S20" s="101"/>
      <c r="T20" s="102"/>
      <c r="U20" s="102"/>
      <c r="V20" s="101"/>
      <c r="W20" s="102"/>
      <c r="X20" s="102"/>
      <c r="Y20" s="101"/>
      <c r="Z20" s="101"/>
      <c r="AA20" s="103"/>
      <c r="AB20" s="101"/>
      <c r="AC20" s="102"/>
      <c r="AD20" s="103"/>
      <c r="AE20" s="102"/>
      <c r="AF20" s="102"/>
      <c r="AG20" s="102"/>
      <c r="AH20" s="102"/>
      <c r="AI20" s="136"/>
      <c r="AJ20" s="102"/>
      <c r="AK20" s="104"/>
      <c r="AL20" s="105"/>
      <c r="AM20" s="106"/>
      <c r="AN20" s="107"/>
      <c r="AO20" s="108"/>
      <c r="AP20" s="108"/>
      <c r="AQ20" s="108"/>
      <c r="AR20" s="108"/>
      <c r="AS20" s="108"/>
      <c r="AT20" s="103"/>
      <c r="AU20" s="103"/>
      <c r="AV20" s="109"/>
      <c r="AW20" s="104"/>
    </row>
    <row r="21" spans="1:49" outlineLevel="1">
      <c r="A21" s="98"/>
      <c r="B21" s="99"/>
      <c r="C21" s="99"/>
      <c r="D21" s="100"/>
      <c r="E21" s="101"/>
      <c r="F21" s="101"/>
      <c r="G21" s="101"/>
      <c r="H21" s="101"/>
      <c r="I21" s="101"/>
      <c r="J21" s="101"/>
      <c r="K21" s="98"/>
      <c r="L21" s="98"/>
      <c r="M21" s="98"/>
      <c r="N21" s="98"/>
      <c r="O21" s="189"/>
      <c r="P21" s="101"/>
      <c r="Q21" s="102"/>
      <c r="R21" s="102"/>
      <c r="S21" s="101"/>
      <c r="T21" s="102"/>
      <c r="U21" s="102"/>
      <c r="V21" s="101"/>
      <c r="W21" s="102"/>
      <c r="X21" s="102"/>
      <c r="Y21" s="101"/>
      <c r="Z21" s="101"/>
      <c r="AA21" s="103"/>
      <c r="AB21" s="101"/>
      <c r="AC21" s="102"/>
      <c r="AD21" s="103"/>
      <c r="AE21" s="102"/>
      <c r="AF21" s="102"/>
      <c r="AG21" s="102"/>
      <c r="AH21" s="102"/>
      <c r="AI21" s="136"/>
      <c r="AJ21" s="102"/>
      <c r="AK21" s="104"/>
      <c r="AL21" s="105"/>
      <c r="AM21" s="106"/>
      <c r="AN21" s="107"/>
      <c r="AO21" s="108"/>
      <c r="AP21" s="108"/>
      <c r="AQ21" s="108"/>
      <c r="AR21" s="108"/>
      <c r="AS21" s="108"/>
      <c r="AT21" s="103"/>
      <c r="AU21" s="103"/>
      <c r="AV21" s="109"/>
      <c r="AW21" s="104"/>
    </row>
    <row r="22" spans="1:49" outlineLevel="1">
      <c r="A22" s="98"/>
      <c r="B22" s="99"/>
      <c r="C22" s="99"/>
      <c r="D22" s="100"/>
      <c r="E22" s="101"/>
      <c r="F22" s="101"/>
      <c r="G22" s="101"/>
      <c r="H22" s="101"/>
      <c r="I22" s="101"/>
      <c r="J22" s="101"/>
      <c r="K22" s="98"/>
      <c r="L22" s="98"/>
      <c r="M22" s="98"/>
      <c r="N22" s="98"/>
      <c r="O22" s="189"/>
      <c r="P22" s="101"/>
      <c r="Q22" s="102"/>
      <c r="R22" s="102"/>
      <c r="S22" s="101"/>
      <c r="T22" s="102"/>
      <c r="U22" s="102"/>
      <c r="V22" s="101"/>
      <c r="W22" s="102"/>
      <c r="X22" s="102"/>
      <c r="Y22" s="101"/>
      <c r="Z22" s="101"/>
      <c r="AA22" s="103"/>
      <c r="AB22" s="101"/>
      <c r="AC22" s="102"/>
      <c r="AD22" s="103"/>
      <c r="AE22" s="102"/>
      <c r="AF22" s="102"/>
      <c r="AG22" s="102"/>
      <c r="AH22" s="102"/>
      <c r="AI22" s="136"/>
      <c r="AJ22" s="102"/>
      <c r="AK22" s="104"/>
      <c r="AL22" s="105"/>
      <c r="AM22" s="106"/>
      <c r="AN22" s="107"/>
      <c r="AO22" s="108"/>
      <c r="AP22" s="108"/>
      <c r="AQ22" s="108"/>
      <c r="AR22" s="108"/>
      <c r="AS22" s="108"/>
      <c r="AT22" s="103"/>
      <c r="AU22" s="103"/>
      <c r="AV22" s="109"/>
      <c r="AW22" s="104"/>
    </row>
    <row r="23" spans="1:49" outlineLevel="1">
      <c r="A23" s="98"/>
      <c r="B23" s="99"/>
      <c r="C23" s="99"/>
      <c r="D23" s="100"/>
      <c r="E23" s="101"/>
      <c r="F23" s="101"/>
      <c r="G23" s="101"/>
      <c r="H23" s="101"/>
      <c r="I23" s="101"/>
      <c r="J23" s="101"/>
      <c r="K23" s="98"/>
      <c r="L23" s="98"/>
      <c r="M23" s="98"/>
      <c r="N23" s="98"/>
      <c r="O23" s="189"/>
      <c r="P23" s="101"/>
      <c r="Q23" s="102"/>
      <c r="R23" s="102"/>
      <c r="S23" s="101"/>
      <c r="T23" s="102"/>
      <c r="U23" s="102"/>
      <c r="V23" s="101"/>
      <c r="W23" s="102"/>
      <c r="X23" s="102"/>
      <c r="Y23" s="101"/>
      <c r="Z23" s="101"/>
      <c r="AA23" s="103"/>
      <c r="AB23" s="101"/>
      <c r="AC23" s="102"/>
      <c r="AD23" s="103"/>
      <c r="AE23" s="102"/>
      <c r="AF23" s="102"/>
      <c r="AG23" s="102"/>
      <c r="AH23" s="102"/>
      <c r="AI23" s="136"/>
      <c r="AJ23" s="102"/>
      <c r="AK23" s="104"/>
      <c r="AL23" s="105"/>
      <c r="AM23" s="106"/>
      <c r="AN23" s="107"/>
      <c r="AO23" s="108"/>
      <c r="AP23" s="108"/>
      <c r="AQ23" s="108"/>
      <c r="AR23" s="108"/>
      <c r="AS23" s="108"/>
      <c r="AT23" s="103"/>
      <c r="AU23" s="103"/>
      <c r="AV23" s="109"/>
      <c r="AW23" s="104"/>
    </row>
    <row r="24" spans="1:49" outlineLevel="1">
      <c r="A24" s="98"/>
      <c r="B24" s="99"/>
      <c r="C24" s="99"/>
      <c r="D24" s="100"/>
      <c r="E24" s="101"/>
      <c r="F24" s="101"/>
      <c r="G24" s="101"/>
      <c r="H24" s="101"/>
      <c r="I24" s="101"/>
      <c r="J24" s="101"/>
      <c r="K24" s="98"/>
      <c r="L24" s="98"/>
      <c r="M24" s="98"/>
      <c r="N24" s="98"/>
      <c r="O24" s="189"/>
      <c r="P24" s="101"/>
      <c r="Q24" s="102"/>
      <c r="R24" s="102"/>
      <c r="S24" s="101"/>
      <c r="T24" s="102"/>
      <c r="U24" s="102"/>
      <c r="V24" s="101"/>
      <c r="W24" s="102"/>
      <c r="X24" s="102"/>
      <c r="Y24" s="101"/>
      <c r="Z24" s="101"/>
      <c r="AA24" s="103"/>
      <c r="AB24" s="101"/>
      <c r="AC24" s="102"/>
      <c r="AD24" s="103"/>
      <c r="AE24" s="102"/>
      <c r="AF24" s="102"/>
      <c r="AG24" s="102"/>
      <c r="AH24" s="102"/>
      <c r="AI24" s="136"/>
      <c r="AJ24" s="102"/>
      <c r="AK24" s="104"/>
      <c r="AL24" s="105"/>
      <c r="AM24" s="106"/>
      <c r="AN24" s="107"/>
      <c r="AO24" s="108"/>
      <c r="AP24" s="108"/>
      <c r="AQ24" s="108"/>
      <c r="AR24" s="108"/>
      <c r="AS24" s="108"/>
      <c r="AT24" s="103"/>
      <c r="AU24" s="103"/>
      <c r="AV24" s="109"/>
      <c r="AW24" s="104"/>
    </row>
    <row r="25" spans="1:49" outlineLevel="1">
      <c r="A25" s="98"/>
      <c r="B25" s="99"/>
      <c r="C25" s="99"/>
      <c r="D25" s="100"/>
      <c r="E25" s="101"/>
      <c r="F25" s="101"/>
      <c r="G25" s="101"/>
      <c r="H25" s="101"/>
      <c r="I25" s="101"/>
      <c r="J25" s="101"/>
      <c r="K25" s="98"/>
      <c r="L25" s="98"/>
      <c r="M25" s="98"/>
      <c r="N25" s="98"/>
      <c r="O25" s="189"/>
      <c r="P25" s="101"/>
      <c r="Q25" s="102"/>
      <c r="R25" s="102"/>
      <c r="S25" s="101"/>
      <c r="T25" s="102"/>
      <c r="U25" s="102"/>
      <c r="V25" s="101"/>
      <c r="W25" s="102"/>
      <c r="X25" s="102"/>
      <c r="Y25" s="101"/>
      <c r="Z25" s="101"/>
      <c r="AA25" s="103"/>
      <c r="AB25" s="101"/>
      <c r="AC25" s="102"/>
      <c r="AD25" s="103"/>
      <c r="AE25" s="102"/>
      <c r="AF25" s="102"/>
      <c r="AG25" s="102"/>
      <c r="AH25" s="102"/>
      <c r="AI25" s="136"/>
      <c r="AJ25" s="102"/>
      <c r="AK25" s="104"/>
      <c r="AL25" s="105"/>
      <c r="AM25" s="106"/>
      <c r="AN25" s="107"/>
      <c r="AO25" s="108"/>
      <c r="AP25" s="108"/>
      <c r="AQ25" s="108"/>
      <c r="AR25" s="108"/>
      <c r="AS25" s="108"/>
      <c r="AT25" s="103"/>
      <c r="AU25" s="103"/>
      <c r="AV25" s="109"/>
      <c r="AW25" s="104"/>
    </row>
    <row r="26" spans="1:49" outlineLevel="1">
      <c r="A26" s="98"/>
      <c r="B26" s="99"/>
      <c r="C26" s="99"/>
      <c r="D26" s="100"/>
      <c r="E26" s="101"/>
      <c r="F26" s="101"/>
      <c r="G26" s="101"/>
      <c r="H26" s="101"/>
      <c r="I26" s="101"/>
      <c r="J26" s="101"/>
      <c r="K26" s="98"/>
      <c r="L26" s="98"/>
      <c r="M26" s="98"/>
      <c r="N26" s="98"/>
      <c r="O26" s="189"/>
      <c r="P26" s="101"/>
      <c r="Q26" s="102"/>
      <c r="R26" s="102"/>
      <c r="S26" s="101"/>
      <c r="T26" s="102"/>
      <c r="U26" s="102"/>
      <c r="V26" s="101"/>
      <c r="W26" s="102"/>
      <c r="X26" s="102"/>
      <c r="Y26" s="101"/>
      <c r="Z26" s="101"/>
      <c r="AA26" s="103"/>
      <c r="AB26" s="101"/>
      <c r="AC26" s="102"/>
      <c r="AD26" s="103"/>
      <c r="AE26" s="102"/>
      <c r="AF26" s="102"/>
      <c r="AG26" s="102"/>
      <c r="AH26" s="102"/>
      <c r="AI26" s="136"/>
      <c r="AJ26" s="102"/>
      <c r="AK26" s="104"/>
      <c r="AL26" s="105"/>
      <c r="AM26" s="106"/>
      <c r="AN26" s="107"/>
      <c r="AO26" s="108"/>
      <c r="AP26" s="108"/>
      <c r="AQ26" s="108"/>
      <c r="AR26" s="108"/>
      <c r="AS26" s="108"/>
      <c r="AT26" s="103"/>
      <c r="AU26" s="103"/>
      <c r="AV26" s="109"/>
      <c r="AW26" s="104"/>
    </row>
    <row r="27" spans="1:49" outlineLevel="1">
      <c r="A27" s="98"/>
      <c r="B27" s="99"/>
      <c r="C27" s="99"/>
      <c r="D27" s="100"/>
      <c r="E27" s="101"/>
      <c r="F27" s="101"/>
      <c r="G27" s="101"/>
      <c r="H27" s="101"/>
      <c r="I27" s="101"/>
      <c r="J27" s="101"/>
      <c r="K27" s="98"/>
      <c r="L27" s="98"/>
      <c r="M27" s="98"/>
      <c r="N27" s="98"/>
      <c r="O27" s="189"/>
      <c r="P27" s="101"/>
      <c r="Q27" s="102"/>
      <c r="R27" s="102"/>
      <c r="S27" s="101"/>
      <c r="T27" s="102"/>
      <c r="U27" s="102"/>
      <c r="V27" s="101"/>
      <c r="W27" s="102"/>
      <c r="X27" s="102"/>
      <c r="Y27" s="101"/>
      <c r="Z27" s="101"/>
      <c r="AA27" s="103"/>
      <c r="AB27" s="101"/>
      <c r="AC27" s="102"/>
      <c r="AD27" s="103"/>
      <c r="AE27" s="102"/>
      <c r="AF27" s="102"/>
      <c r="AG27" s="102"/>
      <c r="AH27" s="102"/>
      <c r="AI27" s="136"/>
      <c r="AJ27" s="102"/>
      <c r="AK27" s="104"/>
      <c r="AL27" s="105"/>
      <c r="AM27" s="106"/>
      <c r="AN27" s="107"/>
      <c r="AO27" s="108"/>
      <c r="AP27" s="108"/>
      <c r="AQ27" s="108"/>
      <c r="AR27" s="108"/>
      <c r="AS27" s="108"/>
      <c r="AT27" s="103"/>
      <c r="AU27" s="103"/>
      <c r="AV27" s="109"/>
      <c r="AW27" s="104"/>
    </row>
    <row r="28" spans="1:49" outlineLevel="1">
      <c r="A28" s="98"/>
      <c r="B28" s="99"/>
      <c r="C28" s="99"/>
      <c r="D28" s="100"/>
      <c r="E28" s="101"/>
      <c r="F28" s="101"/>
      <c r="G28" s="101"/>
      <c r="H28" s="101"/>
      <c r="I28" s="101"/>
      <c r="J28" s="101"/>
      <c r="K28" s="98"/>
      <c r="L28" s="98"/>
      <c r="M28" s="98"/>
      <c r="N28" s="98"/>
      <c r="O28" s="189"/>
      <c r="P28" s="101"/>
      <c r="Q28" s="102"/>
      <c r="R28" s="102"/>
      <c r="S28" s="101"/>
      <c r="T28" s="102"/>
      <c r="U28" s="102"/>
      <c r="V28" s="101"/>
      <c r="W28" s="102"/>
      <c r="X28" s="102"/>
      <c r="Y28" s="101"/>
      <c r="Z28" s="101"/>
      <c r="AA28" s="103"/>
      <c r="AB28" s="101"/>
      <c r="AC28" s="102"/>
      <c r="AD28" s="103"/>
      <c r="AE28" s="102"/>
      <c r="AF28" s="102"/>
      <c r="AG28" s="102"/>
      <c r="AH28" s="102"/>
      <c r="AI28" s="136"/>
      <c r="AJ28" s="102"/>
      <c r="AK28" s="104"/>
      <c r="AL28" s="105"/>
      <c r="AM28" s="106"/>
      <c r="AN28" s="107"/>
      <c r="AO28" s="108"/>
      <c r="AP28" s="108"/>
      <c r="AQ28" s="108"/>
      <c r="AR28" s="108"/>
      <c r="AS28" s="108"/>
      <c r="AT28" s="103"/>
      <c r="AU28" s="103"/>
      <c r="AV28" s="109"/>
      <c r="AW28" s="104"/>
    </row>
    <row r="29" spans="1:49" outlineLevel="1">
      <c r="A29" s="98"/>
      <c r="B29" s="99"/>
      <c r="C29" s="99"/>
      <c r="D29" s="100"/>
      <c r="E29" s="101"/>
      <c r="F29" s="101"/>
      <c r="G29" s="101"/>
      <c r="H29" s="101"/>
      <c r="I29" s="101"/>
      <c r="J29" s="101"/>
      <c r="K29" s="98"/>
      <c r="L29" s="98"/>
      <c r="M29" s="98"/>
      <c r="N29" s="98"/>
      <c r="O29" s="189"/>
      <c r="P29" s="101"/>
      <c r="Q29" s="102"/>
      <c r="R29" s="102"/>
      <c r="S29" s="101"/>
      <c r="T29" s="102"/>
      <c r="U29" s="102"/>
      <c r="V29" s="101"/>
      <c r="W29" s="102"/>
      <c r="X29" s="102"/>
      <c r="Y29" s="101"/>
      <c r="Z29" s="101"/>
      <c r="AA29" s="103"/>
      <c r="AB29" s="101"/>
      <c r="AC29" s="102"/>
      <c r="AD29" s="103"/>
      <c r="AE29" s="102"/>
      <c r="AF29" s="102"/>
      <c r="AG29" s="102"/>
      <c r="AH29" s="102"/>
      <c r="AI29" s="136"/>
      <c r="AJ29" s="102"/>
      <c r="AK29" s="104"/>
      <c r="AL29" s="105"/>
      <c r="AM29" s="106"/>
      <c r="AN29" s="107"/>
      <c r="AO29" s="108"/>
      <c r="AP29" s="108"/>
      <c r="AQ29" s="108"/>
      <c r="AR29" s="108"/>
      <c r="AS29" s="108"/>
      <c r="AT29" s="103"/>
      <c r="AU29" s="103"/>
      <c r="AV29" s="109"/>
      <c r="AW29" s="104"/>
    </row>
    <row r="30" spans="1:49" outlineLevel="1">
      <c r="A30" s="98"/>
      <c r="B30" s="99"/>
      <c r="C30" s="99"/>
      <c r="D30" s="100"/>
      <c r="E30" s="101"/>
      <c r="F30" s="101"/>
      <c r="G30" s="101"/>
      <c r="H30" s="101"/>
      <c r="I30" s="101"/>
      <c r="J30" s="101"/>
      <c r="K30" s="98"/>
      <c r="L30" s="98"/>
      <c r="M30" s="98"/>
      <c r="N30" s="98"/>
      <c r="O30" s="189"/>
      <c r="P30" s="101"/>
      <c r="Q30" s="102"/>
      <c r="R30" s="102"/>
      <c r="S30" s="101"/>
      <c r="T30" s="102"/>
      <c r="U30" s="102"/>
      <c r="V30" s="101"/>
      <c r="W30" s="102"/>
      <c r="X30" s="102"/>
      <c r="Y30" s="101"/>
      <c r="Z30" s="101"/>
      <c r="AA30" s="103"/>
      <c r="AB30" s="101"/>
      <c r="AC30" s="102"/>
      <c r="AD30" s="103"/>
      <c r="AE30" s="102"/>
      <c r="AF30" s="102"/>
      <c r="AG30" s="102"/>
      <c r="AH30" s="102"/>
      <c r="AI30" s="136"/>
      <c r="AJ30" s="102"/>
      <c r="AK30" s="104"/>
      <c r="AL30" s="105"/>
      <c r="AM30" s="106"/>
      <c r="AN30" s="107"/>
      <c r="AO30" s="108"/>
      <c r="AP30" s="108"/>
      <c r="AQ30" s="108"/>
      <c r="AR30" s="108"/>
      <c r="AS30" s="108"/>
      <c r="AT30" s="103"/>
      <c r="AU30" s="103"/>
      <c r="AV30" s="109"/>
      <c r="AW30" s="104"/>
    </row>
    <row r="31" spans="1:49" outlineLevel="1">
      <c r="A31" s="98"/>
      <c r="B31" s="99"/>
      <c r="C31" s="99"/>
      <c r="D31" s="100"/>
      <c r="E31" s="101"/>
      <c r="F31" s="101"/>
      <c r="G31" s="101"/>
      <c r="H31" s="101"/>
      <c r="I31" s="101"/>
      <c r="J31" s="101"/>
      <c r="K31" s="98"/>
      <c r="L31" s="98"/>
      <c r="M31" s="98"/>
      <c r="N31" s="98"/>
      <c r="O31" s="189"/>
      <c r="P31" s="101"/>
      <c r="Q31" s="102"/>
      <c r="R31" s="102"/>
      <c r="S31" s="101"/>
      <c r="T31" s="102"/>
      <c r="U31" s="102"/>
      <c r="V31" s="101"/>
      <c r="W31" s="102"/>
      <c r="X31" s="102"/>
      <c r="Y31" s="101"/>
      <c r="Z31" s="101"/>
      <c r="AA31" s="103"/>
      <c r="AB31" s="101"/>
      <c r="AC31" s="102"/>
      <c r="AD31" s="103"/>
      <c r="AE31" s="102"/>
      <c r="AF31" s="102"/>
      <c r="AG31" s="102"/>
      <c r="AH31" s="102"/>
      <c r="AI31" s="136"/>
      <c r="AJ31" s="102"/>
      <c r="AK31" s="104"/>
      <c r="AL31" s="105"/>
      <c r="AM31" s="106"/>
      <c r="AN31" s="107"/>
      <c r="AO31" s="108"/>
      <c r="AP31" s="108"/>
      <c r="AQ31" s="108"/>
      <c r="AR31" s="108"/>
      <c r="AS31" s="108"/>
      <c r="AT31" s="103"/>
      <c r="AU31" s="103"/>
      <c r="AV31" s="109"/>
      <c r="AW31" s="104"/>
    </row>
    <row r="32" spans="1:49" outlineLevel="1">
      <c r="A32" s="98"/>
      <c r="B32" s="99"/>
      <c r="C32" s="99"/>
      <c r="D32" s="100"/>
      <c r="E32" s="101"/>
      <c r="F32" s="101"/>
      <c r="G32" s="101"/>
      <c r="H32" s="101"/>
      <c r="I32" s="101"/>
      <c r="J32" s="101"/>
      <c r="K32" s="98"/>
      <c r="L32" s="98"/>
      <c r="M32" s="98"/>
      <c r="N32" s="98"/>
      <c r="O32" s="189"/>
      <c r="P32" s="101"/>
      <c r="Q32" s="102"/>
      <c r="R32" s="102"/>
      <c r="S32" s="101"/>
      <c r="T32" s="102"/>
      <c r="U32" s="102"/>
      <c r="V32" s="101"/>
      <c r="W32" s="102"/>
      <c r="X32" s="102"/>
      <c r="Y32" s="101"/>
      <c r="Z32" s="101"/>
      <c r="AA32" s="103"/>
      <c r="AB32" s="101"/>
      <c r="AC32" s="102"/>
      <c r="AD32" s="103"/>
      <c r="AE32" s="102"/>
      <c r="AF32" s="102"/>
      <c r="AG32" s="102"/>
      <c r="AH32" s="102"/>
      <c r="AI32" s="136"/>
      <c r="AJ32" s="102"/>
      <c r="AK32" s="104"/>
      <c r="AL32" s="105"/>
      <c r="AM32" s="106"/>
      <c r="AN32" s="107"/>
      <c r="AO32" s="108"/>
      <c r="AP32" s="108"/>
      <c r="AQ32" s="108"/>
      <c r="AR32" s="108"/>
      <c r="AS32" s="108"/>
      <c r="AT32" s="103"/>
      <c r="AU32" s="103"/>
      <c r="AV32" s="109"/>
      <c r="AW32" s="104"/>
    </row>
    <row r="33" spans="1:49" outlineLevel="1">
      <c r="A33" s="98"/>
      <c r="B33" s="99"/>
      <c r="C33" s="99"/>
      <c r="D33" s="100"/>
      <c r="E33" s="101"/>
      <c r="F33" s="101"/>
      <c r="G33" s="101"/>
      <c r="H33" s="101"/>
      <c r="I33" s="101"/>
      <c r="J33" s="101"/>
      <c r="K33" s="98"/>
      <c r="L33" s="98"/>
      <c r="M33" s="98"/>
      <c r="N33" s="98"/>
      <c r="O33" s="189"/>
      <c r="P33" s="101"/>
      <c r="Q33" s="102"/>
      <c r="R33" s="102"/>
      <c r="S33" s="101"/>
      <c r="T33" s="102"/>
      <c r="U33" s="102"/>
      <c r="V33" s="101"/>
      <c r="W33" s="102"/>
      <c r="X33" s="102"/>
      <c r="Y33" s="101"/>
      <c r="Z33" s="101"/>
      <c r="AA33" s="103"/>
      <c r="AB33" s="101"/>
      <c r="AC33" s="102"/>
      <c r="AD33" s="103"/>
      <c r="AE33" s="102"/>
      <c r="AF33" s="102"/>
      <c r="AG33" s="102"/>
      <c r="AH33" s="102"/>
      <c r="AI33" s="136"/>
      <c r="AJ33" s="102"/>
      <c r="AK33" s="104"/>
      <c r="AL33" s="105"/>
      <c r="AM33" s="106"/>
      <c r="AN33" s="107"/>
      <c r="AO33" s="108"/>
      <c r="AP33" s="108"/>
      <c r="AQ33" s="108"/>
      <c r="AR33" s="108"/>
      <c r="AS33" s="108"/>
      <c r="AT33" s="103"/>
      <c r="AU33" s="103"/>
      <c r="AV33" s="109"/>
      <c r="AW33" s="104"/>
    </row>
    <row r="34" spans="1:49" outlineLevel="1">
      <c r="A34" s="98"/>
      <c r="B34" s="99"/>
      <c r="C34" s="99"/>
      <c r="D34" s="100"/>
      <c r="E34" s="101"/>
      <c r="F34" s="101"/>
      <c r="G34" s="101"/>
      <c r="H34" s="101"/>
      <c r="I34" s="101"/>
      <c r="J34" s="101"/>
      <c r="K34" s="98"/>
      <c r="L34" s="98"/>
      <c r="M34" s="98"/>
      <c r="N34" s="98"/>
      <c r="O34" s="189"/>
      <c r="P34" s="101"/>
      <c r="Q34" s="102"/>
      <c r="R34" s="102"/>
      <c r="S34" s="101"/>
      <c r="T34" s="102"/>
      <c r="U34" s="102"/>
      <c r="V34" s="101"/>
      <c r="W34" s="102"/>
      <c r="X34" s="102"/>
      <c r="Y34" s="101"/>
      <c r="Z34" s="101"/>
      <c r="AA34" s="103"/>
      <c r="AB34" s="101"/>
      <c r="AC34" s="102"/>
      <c r="AD34" s="103"/>
      <c r="AE34" s="102"/>
      <c r="AF34" s="102"/>
      <c r="AG34" s="102"/>
      <c r="AH34" s="102"/>
      <c r="AI34" s="136"/>
      <c r="AJ34" s="102"/>
      <c r="AK34" s="104"/>
      <c r="AL34" s="105"/>
      <c r="AM34" s="106"/>
      <c r="AN34" s="107"/>
      <c r="AO34" s="108"/>
      <c r="AP34" s="108"/>
      <c r="AQ34" s="108"/>
      <c r="AR34" s="108"/>
      <c r="AS34" s="108"/>
      <c r="AT34" s="103"/>
      <c r="AU34" s="103"/>
      <c r="AV34" s="109"/>
      <c r="AW34" s="104"/>
    </row>
    <row r="35" spans="1:49" outlineLevel="1">
      <c r="A35" s="98"/>
      <c r="B35" s="99"/>
      <c r="C35" s="99"/>
      <c r="D35" s="100"/>
      <c r="E35" s="101"/>
      <c r="F35" s="101"/>
      <c r="G35" s="101"/>
      <c r="H35" s="101"/>
      <c r="I35" s="101"/>
      <c r="J35" s="101"/>
      <c r="K35" s="98"/>
      <c r="L35" s="98"/>
      <c r="M35" s="98"/>
      <c r="N35" s="98"/>
      <c r="O35" s="189"/>
      <c r="P35" s="101"/>
      <c r="Q35" s="102"/>
      <c r="R35" s="102"/>
      <c r="S35" s="101"/>
      <c r="T35" s="102"/>
      <c r="U35" s="102"/>
      <c r="V35" s="101"/>
      <c r="W35" s="102"/>
      <c r="X35" s="102"/>
      <c r="Y35" s="101"/>
      <c r="Z35" s="101"/>
      <c r="AA35" s="103"/>
      <c r="AB35" s="101"/>
      <c r="AC35" s="102"/>
      <c r="AD35" s="103"/>
      <c r="AE35" s="102"/>
      <c r="AF35" s="102"/>
      <c r="AG35" s="102"/>
      <c r="AH35" s="102"/>
      <c r="AI35" s="136"/>
      <c r="AJ35" s="102"/>
      <c r="AK35" s="104"/>
      <c r="AL35" s="105"/>
      <c r="AM35" s="106"/>
      <c r="AN35" s="107"/>
      <c r="AO35" s="108"/>
      <c r="AP35" s="108"/>
      <c r="AQ35" s="108"/>
      <c r="AR35" s="108"/>
      <c r="AS35" s="108"/>
      <c r="AT35" s="103"/>
      <c r="AU35" s="103"/>
      <c r="AV35" s="109"/>
      <c r="AW35" s="104"/>
    </row>
    <row r="36" spans="1:49" outlineLevel="1">
      <c r="A36" s="98"/>
      <c r="B36" s="99"/>
      <c r="C36" s="99"/>
      <c r="D36" s="100"/>
      <c r="E36" s="101"/>
      <c r="F36" s="101"/>
      <c r="G36" s="101"/>
      <c r="H36" s="101"/>
      <c r="I36" s="101"/>
      <c r="J36" s="101"/>
      <c r="K36" s="98"/>
      <c r="L36" s="98"/>
      <c r="M36" s="98"/>
      <c r="N36" s="98"/>
      <c r="O36" s="189"/>
      <c r="P36" s="101"/>
      <c r="Q36" s="102"/>
      <c r="R36" s="102"/>
      <c r="S36" s="101"/>
      <c r="T36" s="102"/>
      <c r="U36" s="102"/>
      <c r="V36" s="101"/>
      <c r="W36" s="102"/>
      <c r="X36" s="102"/>
      <c r="Y36" s="101"/>
      <c r="Z36" s="101"/>
      <c r="AA36" s="103"/>
      <c r="AB36" s="101"/>
      <c r="AC36" s="102"/>
      <c r="AD36" s="103"/>
      <c r="AE36" s="102"/>
      <c r="AF36" s="102"/>
      <c r="AG36" s="102"/>
      <c r="AH36" s="102"/>
      <c r="AI36" s="136"/>
      <c r="AJ36" s="102"/>
      <c r="AK36" s="104"/>
      <c r="AL36" s="105"/>
      <c r="AM36" s="106"/>
      <c r="AN36" s="107"/>
      <c r="AO36" s="108"/>
      <c r="AP36" s="108"/>
      <c r="AQ36" s="108"/>
      <c r="AR36" s="108"/>
      <c r="AS36" s="108"/>
      <c r="AT36" s="103"/>
      <c r="AU36" s="103"/>
      <c r="AV36" s="109"/>
      <c r="AW36" s="104"/>
    </row>
    <row r="37" spans="1:49" outlineLevel="1">
      <c r="A37" s="98"/>
      <c r="B37" s="99"/>
      <c r="C37" s="99"/>
      <c r="D37" s="100"/>
      <c r="E37" s="101"/>
      <c r="F37" s="101"/>
      <c r="G37" s="101"/>
      <c r="H37" s="101"/>
      <c r="I37" s="101"/>
      <c r="J37" s="101"/>
      <c r="K37" s="98"/>
      <c r="L37" s="98"/>
      <c r="M37" s="98"/>
      <c r="N37" s="98"/>
      <c r="O37" s="189"/>
      <c r="P37" s="101"/>
      <c r="Q37" s="102"/>
      <c r="R37" s="102"/>
      <c r="S37" s="101"/>
      <c r="T37" s="102"/>
      <c r="U37" s="102"/>
      <c r="V37" s="101"/>
      <c r="W37" s="102"/>
      <c r="X37" s="102"/>
      <c r="Y37" s="101"/>
      <c r="Z37" s="101"/>
      <c r="AA37" s="103"/>
      <c r="AB37" s="101"/>
      <c r="AC37" s="102"/>
      <c r="AD37" s="103"/>
      <c r="AE37" s="102"/>
      <c r="AF37" s="102"/>
      <c r="AG37" s="102"/>
      <c r="AH37" s="102"/>
      <c r="AI37" s="136"/>
      <c r="AJ37" s="102"/>
      <c r="AK37" s="104"/>
      <c r="AL37" s="105"/>
      <c r="AM37" s="106"/>
      <c r="AN37" s="107"/>
      <c r="AO37" s="108"/>
      <c r="AP37" s="108"/>
      <c r="AQ37" s="108"/>
      <c r="AR37" s="108"/>
      <c r="AS37" s="108"/>
      <c r="AT37" s="103"/>
      <c r="AU37" s="103"/>
      <c r="AV37" s="109"/>
      <c r="AW37" s="104"/>
    </row>
    <row r="38" spans="1:49" outlineLevel="1">
      <c r="A38" s="98"/>
      <c r="B38" s="99"/>
      <c r="C38" s="99"/>
      <c r="D38" s="100"/>
      <c r="E38" s="101"/>
      <c r="F38" s="101"/>
      <c r="G38" s="101"/>
      <c r="H38" s="101"/>
      <c r="I38" s="101"/>
      <c r="J38" s="101"/>
      <c r="K38" s="98"/>
      <c r="L38" s="98"/>
      <c r="M38" s="98"/>
      <c r="N38" s="98"/>
      <c r="O38" s="189"/>
      <c r="P38" s="101"/>
      <c r="Q38" s="102"/>
      <c r="R38" s="102"/>
      <c r="S38" s="101"/>
      <c r="T38" s="102"/>
      <c r="U38" s="102"/>
      <c r="V38" s="101"/>
      <c r="W38" s="102"/>
      <c r="X38" s="102"/>
      <c r="Y38" s="101"/>
      <c r="Z38" s="101"/>
      <c r="AA38" s="103"/>
      <c r="AB38" s="101"/>
      <c r="AC38" s="102"/>
      <c r="AD38" s="103"/>
      <c r="AE38" s="102"/>
      <c r="AF38" s="102"/>
      <c r="AG38" s="102"/>
      <c r="AH38" s="102"/>
      <c r="AI38" s="136"/>
      <c r="AJ38" s="102"/>
      <c r="AK38" s="104"/>
      <c r="AL38" s="105"/>
      <c r="AM38" s="106"/>
      <c r="AN38" s="107"/>
      <c r="AO38" s="108"/>
      <c r="AP38" s="108"/>
      <c r="AQ38" s="108"/>
      <c r="AR38" s="108"/>
      <c r="AS38" s="108"/>
      <c r="AT38" s="103"/>
      <c r="AU38" s="103"/>
      <c r="AV38" s="109"/>
      <c r="AW38" s="104"/>
    </row>
    <row r="39" spans="1:49" outlineLevel="1">
      <c r="A39" s="98"/>
      <c r="B39" s="99"/>
      <c r="C39" s="99"/>
      <c r="D39" s="100"/>
      <c r="E39" s="101"/>
      <c r="F39" s="101"/>
      <c r="G39" s="101"/>
      <c r="H39" s="101"/>
      <c r="I39" s="101"/>
      <c r="J39" s="101"/>
      <c r="K39" s="98"/>
      <c r="L39" s="98"/>
      <c r="M39" s="98"/>
      <c r="N39" s="98"/>
      <c r="O39" s="189"/>
      <c r="P39" s="101"/>
      <c r="Q39" s="102"/>
      <c r="R39" s="102"/>
      <c r="S39" s="101"/>
      <c r="T39" s="102"/>
      <c r="U39" s="102"/>
      <c r="V39" s="101"/>
      <c r="W39" s="102"/>
      <c r="X39" s="102"/>
      <c r="Y39" s="101"/>
      <c r="Z39" s="101"/>
      <c r="AA39" s="103"/>
      <c r="AB39" s="101"/>
      <c r="AC39" s="102"/>
      <c r="AD39" s="103"/>
      <c r="AE39" s="102"/>
      <c r="AF39" s="102"/>
      <c r="AG39" s="102"/>
      <c r="AH39" s="102"/>
      <c r="AI39" s="136"/>
      <c r="AJ39" s="102"/>
      <c r="AK39" s="104"/>
      <c r="AL39" s="105"/>
      <c r="AM39" s="106"/>
      <c r="AN39" s="107"/>
      <c r="AO39" s="108"/>
      <c r="AP39" s="108"/>
      <c r="AQ39" s="108"/>
      <c r="AR39" s="108"/>
      <c r="AS39" s="108"/>
      <c r="AT39" s="103"/>
      <c r="AU39" s="103"/>
      <c r="AV39" s="109"/>
      <c r="AW39" s="104"/>
    </row>
    <row r="40" spans="1:49" outlineLevel="1">
      <c r="A40" s="98"/>
      <c r="B40" s="99"/>
      <c r="C40" s="99"/>
      <c r="D40" s="100"/>
      <c r="E40" s="101"/>
      <c r="F40" s="101"/>
      <c r="G40" s="101"/>
      <c r="H40" s="101"/>
      <c r="I40" s="101"/>
      <c r="J40" s="101"/>
      <c r="K40" s="98"/>
      <c r="L40" s="98"/>
      <c r="M40" s="98"/>
      <c r="N40" s="98"/>
      <c r="O40" s="189"/>
      <c r="P40" s="101"/>
      <c r="Q40" s="102"/>
      <c r="R40" s="102"/>
      <c r="S40" s="101"/>
      <c r="T40" s="102"/>
      <c r="U40" s="102"/>
      <c r="V40" s="101"/>
      <c r="W40" s="102"/>
      <c r="X40" s="102"/>
      <c r="Y40" s="101"/>
      <c r="Z40" s="101"/>
      <c r="AA40" s="103"/>
      <c r="AB40" s="101"/>
      <c r="AC40" s="102"/>
      <c r="AD40" s="103"/>
      <c r="AE40" s="102"/>
      <c r="AF40" s="102"/>
      <c r="AG40" s="102"/>
      <c r="AH40" s="102"/>
      <c r="AI40" s="136"/>
      <c r="AJ40" s="102"/>
      <c r="AK40" s="104"/>
      <c r="AL40" s="105"/>
      <c r="AM40" s="106"/>
      <c r="AN40" s="107"/>
      <c r="AO40" s="108"/>
      <c r="AP40" s="108"/>
      <c r="AQ40" s="108"/>
      <c r="AR40" s="108"/>
      <c r="AS40" s="108"/>
      <c r="AT40" s="103"/>
      <c r="AU40" s="103"/>
      <c r="AV40" s="109"/>
      <c r="AW40" s="104"/>
    </row>
    <row r="41" spans="1:49" outlineLevel="1">
      <c r="A41" s="98"/>
      <c r="B41" s="99"/>
      <c r="C41" s="99"/>
      <c r="D41" s="100"/>
      <c r="E41" s="101"/>
      <c r="F41" s="101"/>
      <c r="G41" s="101"/>
      <c r="H41" s="101"/>
      <c r="I41" s="101"/>
      <c r="J41" s="101"/>
      <c r="K41" s="98"/>
      <c r="L41" s="98"/>
      <c r="M41" s="98"/>
      <c r="N41" s="98"/>
      <c r="O41" s="189"/>
      <c r="P41" s="101"/>
      <c r="Q41" s="102"/>
      <c r="R41" s="102"/>
      <c r="S41" s="101"/>
      <c r="T41" s="102"/>
      <c r="U41" s="102"/>
      <c r="V41" s="101"/>
      <c r="W41" s="102"/>
      <c r="X41" s="102"/>
      <c r="Y41" s="101"/>
      <c r="Z41" s="101"/>
      <c r="AA41" s="103"/>
      <c r="AB41" s="101"/>
      <c r="AC41" s="102"/>
      <c r="AD41" s="103"/>
      <c r="AE41" s="102"/>
      <c r="AF41" s="102"/>
      <c r="AG41" s="102"/>
      <c r="AH41" s="102"/>
      <c r="AI41" s="136"/>
      <c r="AJ41" s="102"/>
      <c r="AK41" s="104"/>
      <c r="AL41" s="105"/>
      <c r="AM41" s="106"/>
      <c r="AN41" s="107"/>
      <c r="AO41" s="108"/>
      <c r="AP41" s="108"/>
      <c r="AQ41" s="108"/>
      <c r="AR41" s="108"/>
      <c r="AS41" s="108"/>
      <c r="AT41" s="103"/>
      <c r="AU41" s="103"/>
      <c r="AV41" s="109"/>
      <c r="AW41" s="104"/>
    </row>
    <row r="42" spans="1:49" outlineLevel="1">
      <c r="A42" s="98"/>
      <c r="B42" s="99"/>
      <c r="C42" s="99"/>
      <c r="D42" s="100"/>
      <c r="E42" s="101"/>
      <c r="F42" s="101"/>
      <c r="G42" s="101"/>
      <c r="H42" s="101"/>
      <c r="I42" s="101"/>
      <c r="J42" s="101"/>
      <c r="K42" s="98"/>
      <c r="L42" s="98"/>
      <c r="M42" s="98"/>
      <c r="N42" s="98"/>
      <c r="O42" s="189"/>
      <c r="P42" s="101"/>
      <c r="Q42" s="102"/>
      <c r="R42" s="102"/>
      <c r="S42" s="101"/>
      <c r="T42" s="102"/>
      <c r="U42" s="102"/>
      <c r="V42" s="101"/>
      <c r="W42" s="102"/>
      <c r="X42" s="102"/>
      <c r="Y42" s="101"/>
      <c r="Z42" s="101"/>
      <c r="AA42" s="103"/>
      <c r="AB42" s="101"/>
      <c r="AC42" s="102"/>
      <c r="AD42" s="103"/>
      <c r="AE42" s="102"/>
      <c r="AF42" s="102"/>
      <c r="AG42" s="102"/>
      <c r="AH42" s="102"/>
      <c r="AI42" s="136"/>
      <c r="AJ42" s="102"/>
      <c r="AK42" s="104"/>
      <c r="AL42" s="105"/>
      <c r="AM42" s="106"/>
      <c r="AN42" s="107"/>
      <c r="AO42" s="108"/>
      <c r="AP42" s="108"/>
      <c r="AQ42" s="108"/>
      <c r="AR42" s="108"/>
      <c r="AS42" s="108"/>
      <c r="AT42" s="103"/>
      <c r="AU42" s="103"/>
      <c r="AV42" s="109"/>
      <c r="AW42" s="104"/>
    </row>
    <row r="43" spans="1:49" outlineLevel="1">
      <c r="A43" s="98"/>
      <c r="B43" s="99"/>
      <c r="C43" s="99"/>
      <c r="D43" s="100"/>
      <c r="E43" s="101"/>
      <c r="F43" s="101"/>
      <c r="G43" s="101"/>
      <c r="H43" s="101"/>
      <c r="I43" s="101"/>
      <c r="J43" s="101"/>
      <c r="K43" s="98"/>
      <c r="L43" s="98"/>
      <c r="M43" s="98"/>
      <c r="N43" s="98"/>
      <c r="O43" s="189"/>
      <c r="P43" s="101"/>
      <c r="Q43" s="102"/>
      <c r="R43" s="102"/>
      <c r="S43" s="101"/>
      <c r="T43" s="102"/>
      <c r="U43" s="102"/>
      <c r="V43" s="101"/>
      <c r="W43" s="102"/>
      <c r="X43" s="102"/>
      <c r="Y43" s="101"/>
      <c r="Z43" s="101"/>
      <c r="AA43" s="103"/>
      <c r="AB43" s="101"/>
      <c r="AC43" s="102"/>
      <c r="AD43" s="103"/>
      <c r="AE43" s="102"/>
      <c r="AF43" s="102"/>
      <c r="AG43" s="102"/>
      <c r="AH43" s="102"/>
      <c r="AI43" s="136"/>
      <c r="AJ43" s="102"/>
      <c r="AK43" s="104"/>
      <c r="AL43" s="105"/>
      <c r="AM43" s="106"/>
      <c r="AN43" s="107"/>
      <c r="AO43" s="108"/>
      <c r="AP43" s="108"/>
      <c r="AQ43" s="108"/>
      <c r="AR43" s="108"/>
      <c r="AS43" s="108"/>
      <c r="AT43" s="103"/>
      <c r="AU43" s="103"/>
      <c r="AV43" s="109"/>
      <c r="AW43" s="104"/>
    </row>
    <row r="44" spans="1:49" outlineLevel="1">
      <c r="A44" s="98"/>
      <c r="B44" s="99"/>
      <c r="C44" s="99"/>
      <c r="D44" s="100"/>
      <c r="E44" s="101"/>
      <c r="F44" s="101"/>
      <c r="G44" s="101"/>
      <c r="H44" s="101"/>
      <c r="I44" s="101"/>
      <c r="J44" s="101"/>
      <c r="K44" s="98"/>
      <c r="L44" s="98"/>
      <c r="M44" s="98"/>
      <c r="N44" s="98"/>
      <c r="O44" s="189"/>
      <c r="P44" s="101"/>
      <c r="Q44" s="102"/>
      <c r="R44" s="102"/>
      <c r="S44" s="101"/>
      <c r="T44" s="102"/>
      <c r="U44" s="102"/>
      <c r="V44" s="101"/>
      <c r="W44" s="102"/>
      <c r="X44" s="102"/>
      <c r="Y44" s="101"/>
      <c r="Z44" s="101"/>
      <c r="AA44" s="103"/>
      <c r="AB44" s="101"/>
      <c r="AC44" s="102"/>
      <c r="AD44" s="103"/>
      <c r="AE44" s="102"/>
      <c r="AF44" s="102"/>
      <c r="AG44" s="102"/>
      <c r="AH44" s="102"/>
      <c r="AI44" s="136"/>
      <c r="AJ44" s="102"/>
      <c r="AK44" s="104"/>
      <c r="AL44" s="105"/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s="132" customFormat="1">
      <c r="A45" s="125" t="s">
        <v>106</v>
      </c>
      <c r="B45" s="126"/>
      <c r="C45" s="127"/>
      <c r="D45" s="127"/>
      <c r="E45" s="127">
        <f>SUM(E3:E15)</f>
        <v>2121</v>
      </c>
      <c r="F45" s="127">
        <f>SUM(F3:F15)</f>
        <v>200</v>
      </c>
      <c r="G45" s="127">
        <f>SUM(G3:G15)</f>
        <v>31</v>
      </c>
      <c r="H45" s="127">
        <f>SUM(H3:H15)</f>
        <v>1890</v>
      </c>
      <c r="I45" s="127"/>
      <c r="J45" s="127">
        <f>SUM(J3:J15)</f>
        <v>289214.72999999992</v>
      </c>
      <c r="K45" s="127"/>
      <c r="L45" s="127">
        <f>SUM(L3:L15)</f>
        <v>286</v>
      </c>
      <c r="M45" s="127"/>
      <c r="N45" s="127"/>
      <c r="O45" s="127"/>
      <c r="P45" s="127"/>
      <c r="Q45" s="127">
        <f t="shared" ref="Q45:AC45" si="25">SUM(Q3:Q15)</f>
        <v>118</v>
      </c>
      <c r="R45" s="127">
        <f t="shared" si="25"/>
        <v>-1</v>
      </c>
      <c r="S45" s="127">
        <f t="shared" si="25"/>
        <v>117</v>
      </c>
      <c r="T45" s="127">
        <f t="shared" si="25"/>
        <v>85982.959999999992</v>
      </c>
      <c r="U45" s="127">
        <f t="shared" si="25"/>
        <v>-777</v>
      </c>
      <c r="V45" s="127">
        <f t="shared" si="25"/>
        <v>85205.959999999992</v>
      </c>
      <c r="W45" s="127">
        <f t="shared" si="25"/>
        <v>132376.93</v>
      </c>
      <c r="X45" s="127">
        <f t="shared" si="25"/>
        <v>-1238</v>
      </c>
      <c r="Y45" s="127">
        <f t="shared" si="25"/>
        <v>131138.93</v>
      </c>
      <c r="Z45" s="127">
        <f t="shared" si="25"/>
        <v>208724.72</v>
      </c>
      <c r="AA45" s="128">
        <f t="shared" si="25"/>
        <v>1</v>
      </c>
      <c r="AB45" s="129">
        <f t="shared" si="25"/>
        <v>15974.009999999998</v>
      </c>
      <c r="AC45" s="129">
        <f t="shared" si="25"/>
        <v>47795.469999999994</v>
      </c>
      <c r="AD45" s="128">
        <f>AC45/Y45</f>
        <v>0.36446438902620293</v>
      </c>
      <c r="AE45" s="127">
        <f t="shared" ref="AE45:AL45" si="26">SUM(AE3:AE15)</f>
        <v>12544.649999999998</v>
      </c>
      <c r="AF45" s="127">
        <f t="shared" si="26"/>
        <v>9526</v>
      </c>
      <c r="AG45" s="127">
        <f t="shared" si="26"/>
        <v>17308</v>
      </c>
      <c r="AH45" s="127">
        <f t="shared" si="26"/>
        <v>0</v>
      </c>
      <c r="AI45" s="127">
        <f t="shared" si="26"/>
        <v>1261.4100000000001</v>
      </c>
      <c r="AJ45" s="127">
        <f t="shared" si="26"/>
        <v>0</v>
      </c>
      <c r="AK45" s="127">
        <f t="shared" si="26"/>
        <v>852.05959999999982</v>
      </c>
      <c r="AL45" s="127">
        <f t="shared" si="26"/>
        <v>25877.330399999999</v>
      </c>
      <c r="AM45" s="130"/>
      <c r="AN45" s="127"/>
      <c r="AO45" s="127"/>
      <c r="AP45" s="127"/>
      <c r="AQ45" s="127"/>
      <c r="AR45" s="127">
        <f>(AF45+AG45)/Q45</f>
        <v>227.40677966101694</v>
      </c>
      <c r="AS45" s="127"/>
      <c r="AT45" s="127"/>
      <c r="AU45" s="127"/>
      <c r="AV45" s="131"/>
      <c r="AW45" s="127">
        <f>SUM(AW3:AW6)</f>
        <v>140562.24353019983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551"/>
      <c r="AG46" s="551"/>
      <c r="AH46" s="221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27">SUM(F47:H47)</f>
        <v>0</v>
      </c>
      <c r="F47" s="101"/>
      <c r="G47" s="101"/>
      <c r="H47" s="101"/>
      <c r="I47" s="101"/>
      <c r="J47" s="101">
        <f t="shared" ref="J47:J98" si="28">E47*I47</f>
        <v>0</v>
      </c>
      <c r="K47" s="98"/>
      <c r="L47" s="98"/>
      <c r="M47" s="98"/>
      <c r="N47" s="98"/>
      <c r="O47" s="101">
        <f t="shared" ref="O47:O98" si="29">L47/7</f>
        <v>0</v>
      </c>
      <c r="P47" s="101">
        <f t="shared" ref="P47:P98" si="30">S47/7</f>
        <v>0</v>
      </c>
      <c r="Q47" s="102"/>
      <c r="R47" s="102"/>
      <c r="S47" s="101">
        <f t="shared" ref="S47:S98" si="31">Q47+R47</f>
        <v>0</v>
      </c>
      <c r="T47" s="101"/>
      <c r="U47" s="101"/>
      <c r="V47" s="101">
        <f t="shared" ref="V47:V98" si="32">T47+U47</f>
        <v>0</v>
      </c>
      <c r="W47" s="102"/>
      <c r="X47" s="102"/>
      <c r="Y47" s="101">
        <f t="shared" ref="Y47:Y98" si="33">W47+X47</f>
        <v>0</v>
      </c>
      <c r="Z47" s="101">
        <f t="shared" ref="Z47:Z93" si="34">L47*M47*N47/100</f>
        <v>0</v>
      </c>
      <c r="AA47" s="103">
        <f>Y47/$Y$102</f>
        <v>0</v>
      </c>
      <c r="AB47" s="101">
        <f t="shared" ref="AB47:AB98" si="35">S47*I47</f>
        <v>0</v>
      </c>
      <c r="AC47" s="102"/>
      <c r="AD47" s="103">
        <f t="shared" ref="AD47:AD98" si="36">IF(Y47=0,0,AC47/Y47)</f>
        <v>0</v>
      </c>
      <c r="AE47" s="102"/>
      <c r="AF47" s="102"/>
      <c r="AG47" s="102"/>
      <c r="AH47" s="102"/>
      <c r="AI47" s="136">
        <f t="shared" ref="AI47:AI98" si="37">$AI$102*H47/$H$102</f>
        <v>0</v>
      </c>
      <c r="AJ47" s="102"/>
      <c r="AK47" s="104">
        <f t="shared" ref="AK47:AK98" si="38">V47*1%</f>
        <v>0</v>
      </c>
      <c r="AL47" s="105">
        <f t="shared" ref="AL47:AL98" si="39">Y47-AB47-AC47-AE47-AF47-AG47-AH47-AI47-AK47-AJ47</f>
        <v>0</v>
      </c>
      <c r="AM47" s="106"/>
      <c r="AN47" s="107">
        <f t="shared" ref="AN47:AN98" si="40">IF(S47=0,0,Y47/S47)</f>
        <v>0</v>
      </c>
      <c r="AO47" s="108">
        <f t="shared" ref="AO47:AO98" si="41">I47</f>
        <v>0</v>
      </c>
      <c r="AP47" s="108">
        <f t="shared" ref="AP47:AP98" si="42">IF(S47=0,0,AC47/S47)</f>
        <v>0</v>
      </c>
      <c r="AQ47" s="108">
        <f t="shared" ref="AQ47:AQ98" si="43">IF(Q47=0,AE47/1,AE47/Q47)</f>
        <v>0</v>
      </c>
      <c r="AR47" s="108">
        <f t="shared" ref="AR47:AR98" si="44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45">IF(AN47=0,0,AS47/AN47)</f>
        <v>0</v>
      </c>
      <c r="AU47" s="103">
        <f t="shared" ref="AU47:AU98" si="46">IF(AO47=0,0,AS47/AO47)</f>
        <v>0</v>
      </c>
      <c r="AV47" s="109"/>
      <c r="AW47" s="104">
        <f t="shared" ref="AW47:AW98" si="47">AS47*E47</f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ref="AA48:AA98" si="48">Y48/$Y$102</f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136">
        <f t="shared" si="37"/>
        <v>0</v>
      </c>
      <c r="AJ48" s="102"/>
      <c r="AK48" s="104">
        <f t="shared" si="38"/>
        <v>0</v>
      </c>
      <c r="AL48" s="105">
        <f t="shared" si="39"/>
        <v>0</v>
      </c>
      <c r="AM48" s="106"/>
      <c r="AN48" s="107">
        <f t="shared" si="40"/>
        <v>0</v>
      </c>
      <c r="AO48" s="108">
        <f t="shared" si="41"/>
        <v>0</v>
      </c>
      <c r="AP48" s="108">
        <f t="shared" si="42"/>
        <v>0</v>
      </c>
      <c r="AQ48" s="108">
        <f t="shared" si="43"/>
        <v>0</v>
      </c>
      <c r="AR48" s="108">
        <f t="shared" si="44"/>
        <v>0</v>
      </c>
      <c r="AS48" s="108">
        <f t="array" ref="AS48">_xlfn.IFS(S48=0,AL48,S48&lt;0,AL48/-S48,S48&gt;0,AL48/S48)</f>
        <v>0</v>
      </c>
      <c r="AT48" s="103">
        <f t="shared" si="45"/>
        <v>0</v>
      </c>
      <c r="AU48" s="103">
        <f t="shared" si="46"/>
        <v>0</v>
      </c>
      <c r="AV48" s="109"/>
      <c r="AW48" s="104">
        <f t="shared" si="47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8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136">
        <f t="shared" si="37"/>
        <v>0</v>
      </c>
      <c r="AJ49" s="102"/>
      <c r="AK49" s="104">
        <f t="shared" si="38"/>
        <v>0</v>
      </c>
      <c r="AL49" s="105">
        <f t="shared" si="39"/>
        <v>0</v>
      </c>
      <c r="AM49" s="106"/>
      <c r="AN49" s="107">
        <f t="shared" si="40"/>
        <v>0</v>
      </c>
      <c r="AO49" s="108">
        <f t="shared" si="41"/>
        <v>0</v>
      </c>
      <c r="AP49" s="108">
        <f t="shared" si="42"/>
        <v>0</v>
      </c>
      <c r="AQ49" s="108">
        <f t="shared" si="43"/>
        <v>0</v>
      </c>
      <c r="AR49" s="108">
        <f t="shared" si="44"/>
        <v>0</v>
      </c>
      <c r="AS49" s="108">
        <f t="array" ref="AS49">_xlfn.IFS(S49=0,AL49,S49&lt;0,AL49/-S49,S49&gt;0,AL49/S49)</f>
        <v>0</v>
      </c>
      <c r="AT49" s="103">
        <f t="shared" si="45"/>
        <v>0</v>
      </c>
      <c r="AU49" s="103">
        <f t="shared" si="46"/>
        <v>0</v>
      </c>
      <c r="AV49" s="109"/>
      <c r="AW49" s="104">
        <f t="shared" si="47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8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136">
        <f t="shared" si="37"/>
        <v>0</v>
      </c>
      <c r="AJ50" s="102"/>
      <c r="AK50" s="104">
        <f t="shared" si="38"/>
        <v>0</v>
      </c>
      <c r="AL50" s="105">
        <f t="shared" si="39"/>
        <v>0</v>
      </c>
      <c r="AM50" s="106"/>
      <c r="AN50" s="107">
        <f t="shared" si="40"/>
        <v>0</v>
      </c>
      <c r="AO50" s="108">
        <f t="shared" si="41"/>
        <v>0</v>
      </c>
      <c r="AP50" s="108">
        <f t="shared" si="42"/>
        <v>0</v>
      </c>
      <c r="AQ50" s="108">
        <f t="shared" si="43"/>
        <v>0</v>
      </c>
      <c r="AR50" s="108">
        <f t="shared" si="44"/>
        <v>0</v>
      </c>
      <c r="AS50" s="108">
        <f t="array" ref="AS50">_xlfn.IFS(S50=0,AL50,S50&lt;0,AL50/-S50,S50&gt;0,AL50/S50)</f>
        <v>0</v>
      </c>
      <c r="AT50" s="103">
        <f t="shared" si="45"/>
        <v>0</v>
      </c>
      <c r="AU50" s="103">
        <f t="shared" si="46"/>
        <v>0</v>
      </c>
      <c r="AV50" s="109"/>
      <c r="AW50" s="104">
        <f t="shared" si="47"/>
        <v>0</v>
      </c>
    </row>
    <row r="51" spans="1:49" hidden="1" outlineLevel="1">
      <c r="A51" s="98"/>
      <c r="B51" s="99"/>
      <c r="C51" s="99"/>
      <c r="D51" s="100"/>
      <c r="E51" s="101">
        <f t="shared" si="27"/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8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136">
        <f t="shared" si="37"/>
        <v>0</v>
      </c>
      <c r="AJ51" s="102"/>
      <c r="AK51" s="104">
        <f t="shared" si="38"/>
        <v>0</v>
      </c>
      <c r="AL51" s="105">
        <f t="shared" si="39"/>
        <v>0</v>
      </c>
      <c r="AM51" s="106"/>
      <c r="AN51" s="107">
        <f t="shared" si="40"/>
        <v>0</v>
      </c>
      <c r="AO51" s="108">
        <f t="shared" si="41"/>
        <v>0</v>
      </c>
      <c r="AP51" s="108">
        <f t="shared" si="42"/>
        <v>0</v>
      </c>
      <c r="AQ51" s="108">
        <f t="shared" si="43"/>
        <v>0</v>
      </c>
      <c r="AR51" s="108">
        <f t="shared" si="44"/>
        <v>0</v>
      </c>
      <c r="AS51" s="108">
        <f t="array" ref="AS51">_xlfn.IFS(S51=0,AL51,S51&lt;0,AL51/-S51,S51&gt;0,AL51/S51)</f>
        <v>0</v>
      </c>
      <c r="AT51" s="103">
        <f t="shared" si="45"/>
        <v>0</v>
      </c>
      <c r="AU51" s="103">
        <f t="shared" si="46"/>
        <v>0</v>
      </c>
      <c r="AV51" s="109"/>
      <c r="AW51" s="104">
        <f t="shared" si="47"/>
        <v>0</v>
      </c>
    </row>
    <row r="52" spans="1:49" hidden="1" outlineLevel="1">
      <c r="A52" s="98"/>
      <c r="B52" s="99"/>
      <c r="C52" s="99"/>
      <c r="D52" s="100"/>
      <c r="E52" s="101">
        <f t="shared" si="27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8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136">
        <f t="shared" si="37"/>
        <v>0</v>
      </c>
      <c r="AJ52" s="102"/>
      <c r="AK52" s="104">
        <f t="shared" si="38"/>
        <v>0</v>
      </c>
      <c r="AL52" s="105">
        <f t="shared" si="39"/>
        <v>0</v>
      </c>
      <c r="AM52" s="106"/>
      <c r="AN52" s="107">
        <f t="shared" si="40"/>
        <v>0</v>
      </c>
      <c r="AO52" s="108">
        <f t="shared" si="41"/>
        <v>0</v>
      </c>
      <c r="AP52" s="108">
        <f t="shared" si="42"/>
        <v>0</v>
      </c>
      <c r="AQ52" s="108">
        <f t="shared" si="43"/>
        <v>0</v>
      </c>
      <c r="AR52" s="108">
        <f t="shared" si="44"/>
        <v>0</v>
      </c>
      <c r="AS52" s="108">
        <f t="array" ref="AS52">_xlfn.IFS(S52=0,AL52,S52&lt;0,AL52/-S52,S52&gt;0,AL52/S52)</f>
        <v>0</v>
      </c>
      <c r="AT52" s="103">
        <f t="shared" si="45"/>
        <v>0</v>
      </c>
      <c r="AU52" s="103">
        <f t="shared" si="46"/>
        <v>0</v>
      </c>
      <c r="AV52" s="109"/>
      <c r="AW52" s="104">
        <f t="shared" si="47"/>
        <v>0</v>
      </c>
    </row>
    <row r="53" spans="1:49" hidden="1" outlineLevel="1">
      <c r="A53" s="98"/>
      <c r="B53" s="99"/>
      <c r="C53" s="99"/>
      <c r="D53" s="100"/>
      <c r="E53" s="101">
        <f t="shared" si="27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8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136">
        <f t="shared" si="37"/>
        <v>0</v>
      </c>
      <c r="AJ53" s="102"/>
      <c r="AK53" s="104">
        <f t="shared" si="38"/>
        <v>0</v>
      </c>
      <c r="AL53" s="105">
        <f t="shared" si="39"/>
        <v>0</v>
      </c>
      <c r="AM53" s="106"/>
      <c r="AN53" s="107">
        <f t="shared" si="40"/>
        <v>0</v>
      </c>
      <c r="AO53" s="108">
        <f t="shared" si="41"/>
        <v>0</v>
      </c>
      <c r="AP53" s="108">
        <f t="shared" si="42"/>
        <v>0</v>
      </c>
      <c r="AQ53" s="108">
        <f t="shared" si="43"/>
        <v>0</v>
      </c>
      <c r="AR53" s="108">
        <f t="shared" si="44"/>
        <v>0</v>
      </c>
      <c r="AS53" s="108">
        <f t="array" ref="AS53">_xlfn.IFS(S53=0,AL53,S53&lt;0,AL53/-S53,S53&gt;0,AL53/S53)</f>
        <v>0</v>
      </c>
      <c r="AT53" s="103">
        <f t="shared" si="45"/>
        <v>0</v>
      </c>
      <c r="AU53" s="103">
        <f t="shared" si="46"/>
        <v>0</v>
      </c>
      <c r="AV53" s="109"/>
      <c r="AW53" s="104">
        <f t="shared" si="47"/>
        <v>0</v>
      </c>
    </row>
    <row r="54" spans="1:49" hidden="1" outlineLevel="1">
      <c r="A54" s="98"/>
      <c r="B54" s="99"/>
      <c r="C54" s="99"/>
      <c r="D54" s="100"/>
      <c r="E54" s="101">
        <f t="shared" si="27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8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136">
        <f t="shared" si="37"/>
        <v>0</v>
      </c>
      <c r="AJ54" s="102"/>
      <c r="AK54" s="104">
        <f t="shared" si="38"/>
        <v>0</v>
      </c>
      <c r="AL54" s="105">
        <f t="shared" si="39"/>
        <v>0</v>
      </c>
      <c r="AM54" s="106"/>
      <c r="AN54" s="107">
        <f t="shared" si="40"/>
        <v>0</v>
      </c>
      <c r="AO54" s="108">
        <f t="shared" si="41"/>
        <v>0</v>
      </c>
      <c r="AP54" s="108">
        <f t="shared" si="42"/>
        <v>0</v>
      </c>
      <c r="AQ54" s="108">
        <f t="shared" si="43"/>
        <v>0</v>
      </c>
      <c r="AR54" s="108">
        <f t="shared" si="44"/>
        <v>0</v>
      </c>
      <c r="AS54" s="108">
        <f t="array" ref="AS54">_xlfn.IFS(S54=0,AL54,S54&lt;0,AL54/-S54,S54&gt;0,AL54/S54)</f>
        <v>0</v>
      </c>
      <c r="AT54" s="103">
        <f t="shared" si="45"/>
        <v>0</v>
      </c>
      <c r="AU54" s="103">
        <f t="shared" si="46"/>
        <v>0</v>
      </c>
      <c r="AV54" s="109"/>
      <c r="AW54" s="104">
        <f t="shared" si="47"/>
        <v>0</v>
      </c>
    </row>
    <row r="55" spans="1:49" hidden="1" outlineLevel="1">
      <c r="A55" s="98"/>
      <c r="B55" s="99"/>
      <c r="C55" s="99"/>
      <c r="D55" s="100"/>
      <c r="E55" s="101">
        <f t="shared" si="27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8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136">
        <f t="shared" si="37"/>
        <v>0</v>
      </c>
      <c r="AJ55" s="102"/>
      <c r="AK55" s="104">
        <f t="shared" si="38"/>
        <v>0</v>
      </c>
      <c r="AL55" s="105">
        <f t="shared" si="39"/>
        <v>0</v>
      </c>
      <c r="AM55" s="106"/>
      <c r="AN55" s="107">
        <f t="shared" si="40"/>
        <v>0</v>
      </c>
      <c r="AO55" s="108">
        <f t="shared" si="41"/>
        <v>0</v>
      </c>
      <c r="AP55" s="108">
        <f t="shared" si="42"/>
        <v>0</v>
      </c>
      <c r="AQ55" s="108">
        <f t="shared" si="43"/>
        <v>0</v>
      </c>
      <c r="AR55" s="108">
        <f t="shared" si="44"/>
        <v>0</v>
      </c>
      <c r="AS55" s="108">
        <f t="array" ref="AS55">_xlfn.IFS(S55=0,AL55,S55&lt;0,AL55/-S55,S55&gt;0,AL55/S55)</f>
        <v>0</v>
      </c>
      <c r="AT55" s="103">
        <f t="shared" si="45"/>
        <v>0</v>
      </c>
      <c r="AU55" s="103">
        <f t="shared" si="46"/>
        <v>0</v>
      </c>
      <c r="AV55" s="109"/>
      <c r="AW55" s="104">
        <f t="shared" si="47"/>
        <v>0</v>
      </c>
    </row>
    <row r="56" spans="1:49" hidden="1" outlineLevel="1">
      <c r="A56" s="98"/>
      <c r="B56" s="99"/>
      <c r="C56" s="99"/>
      <c r="D56" s="100"/>
      <c r="E56" s="101">
        <f t="shared" si="27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8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136">
        <f t="shared" si="37"/>
        <v>0</v>
      </c>
      <c r="AJ56" s="102"/>
      <c r="AK56" s="104">
        <f t="shared" si="38"/>
        <v>0</v>
      </c>
      <c r="AL56" s="105">
        <f t="shared" si="39"/>
        <v>0</v>
      </c>
      <c r="AM56" s="106"/>
      <c r="AN56" s="107">
        <f t="shared" si="40"/>
        <v>0</v>
      </c>
      <c r="AO56" s="108">
        <f t="shared" si="41"/>
        <v>0</v>
      </c>
      <c r="AP56" s="108">
        <f t="shared" si="42"/>
        <v>0</v>
      </c>
      <c r="AQ56" s="108">
        <f t="shared" si="43"/>
        <v>0</v>
      </c>
      <c r="AR56" s="108">
        <f t="shared" si="44"/>
        <v>0</v>
      </c>
      <c r="AS56" s="108">
        <f t="array" ref="AS56">_xlfn.IFS(S56=0,AL56,S56&lt;0,AL56/-S56,S56&gt;0,AL56/S56)</f>
        <v>0</v>
      </c>
      <c r="AT56" s="103">
        <f t="shared" si="45"/>
        <v>0</v>
      </c>
      <c r="AU56" s="103">
        <f t="shared" si="46"/>
        <v>0</v>
      </c>
      <c r="AV56" s="109"/>
      <c r="AW56" s="104">
        <f t="shared" si="47"/>
        <v>0</v>
      </c>
    </row>
    <row r="57" spans="1:49" hidden="1" outlineLevel="1">
      <c r="A57" s="98"/>
      <c r="B57" s="99"/>
      <c r="C57" s="99"/>
      <c r="D57" s="100"/>
      <c r="E57" s="101">
        <f t="shared" si="27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8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136">
        <f t="shared" si="37"/>
        <v>0</v>
      </c>
      <c r="AJ57" s="102"/>
      <c r="AK57" s="104">
        <f t="shared" si="38"/>
        <v>0</v>
      </c>
      <c r="AL57" s="105">
        <f t="shared" si="39"/>
        <v>0</v>
      </c>
      <c r="AM57" s="106"/>
      <c r="AN57" s="107">
        <f t="shared" si="40"/>
        <v>0</v>
      </c>
      <c r="AO57" s="108">
        <f t="shared" si="41"/>
        <v>0</v>
      </c>
      <c r="AP57" s="108">
        <f t="shared" si="42"/>
        <v>0</v>
      </c>
      <c r="AQ57" s="108">
        <f t="shared" si="43"/>
        <v>0</v>
      </c>
      <c r="AR57" s="108">
        <f t="shared" si="44"/>
        <v>0</v>
      </c>
      <c r="AS57" s="108">
        <f t="array" ref="AS57">_xlfn.IFS(S57=0,AL57,S57&lt;0,AL57/-S57,S57&gt;0,AL57/S57)</f>
        <v>0</v>
      </c>
      <c r="AT57" s="103">
        <f t="shared" si="45"/>
        <v>0</v>
      </c>
      <c r="AU57" s="103">
        <f t="shared" si="46"/>
        <v>0</v>
      </c>
      <c r="AV57" s="109"/>
      <c r="AW57" s="104">
        <f t="shared" si="47"/>
        <v>0</v>
      </c>
    </row>
    <row r="58" spans="1:49" hidden="1" outlineLevel="1">
      <c r="A58" s="98"/>
      <c r="B58" s="99"/>
      <c r="C58" s="99"/>
      <c r="D58" s="100"/>
      <c r="E58" s="101">
        <f t="shared" si="27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8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136">
        <f t="shared" si="37"/>
        <v>0</v>
      </c>
      <c r="AJ58" s="102"/>
      <c r="AK58" s="104">
        <f t="shared" si="38"/>
        <v>0</v>
      </c>
      <c r="AL58" s="105">
        <f t="shared" si="39"/>
        <v>0</v>
      </c>
      <c r="AM58" s="106"/>
      <c r="AN58" s="107">
        <f t="shared" si="40"/>
        <v>0</v>
      </c>
      <c r="AO58" s="108">
        <f t="shared" si="41"/>
        <v>0</v>
      </c>
      <c r="AP58" s="108">
        <f t="shared" si="42"/>
        <v>0</v>
      </c>
      <c r="AQ58" s="108">
        <f t="shared" si="43"/>
        <v>0</v>
      </c>
      <c r="AR58" s="108">
        <f t="shared" si="44"/>
        <v>0</v>
      </c>
      <c r="AS58" s="108">
        <f t="array" ref="AS58">_xlfn.IFS(S58=0,AL58,S58&lt;0,AL58/-S58,S58&gt;0,AL58/S58)</f>
        <v>0</v>
      </c>
      <c r="AT58" s="103">
        <f t="shared" si="45"/>
        <v>0</v>
      </c>
      <c r="AU58" s="103">
        <f t="shared" si="46"/>
        <v>0</v>
      </c>
      <c r="AV58" s="109"/>
      <c r="AW58" s="104">
        <f t="shared" si="47"/>
        <v>0</v>
      </c>
    </row>
    <row r="59" spans="1:49" hidden="1" outlineLevel="1">
      <c r="A59" s="98"/>
      <c r="B59" s="99"/>
      <c r="C59" s="99"/>
      <c r="D59" s="100"/>
      <c r="E59" s="101">
        <f t="shared" si="27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8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136">
        <f t="shared" si="37"/>
        <v>0</v>
      </c>
      <c r="AJ59" s="102"/>
      <c r="AK59" s="104">
        <f t="shared" si="38"/>
        <v>0</v>
      </c>
      <c r="AL59" s="105">
        <f t="shared" si="39"/>
        <v>0</v>
      </c>
      <c r="AM59" s="106"/>
      <c r="AN59" s="107">
        <f t="shared" si="40"/>
        <v>0</v>
      </c>
      <c r="AO59" s="108">
        <f t="shared" si="41"/>
        <v>0</v>
      </c>
      <c r="AP59" s="108">
        <f t="shared" si="42"/>
        <v>0</v>
      </c>
      <c r="AQ59" s="108">
        <f t="shared" si="43"/>
        <v>0</v>
      </c>
      <c r="AR59" s="108">
        <f t="shared" si="44"/>
        <v>0</v>
      </c>
      <c r="AS59" s="108">
        <f t="array" ref="AS59">_xlfn.IFS(S59=0,AL59,S59&lt;0,AL59/-S59,S59&gt;0,AL59/S59)</f>
        <v>0</v>
      </c>
      <c r="AT59" s="103">
        <f t="shared" si="45"/>
        <v>0</v>
      </c>
      <c r="AU59" s="103">
        <f t="shared" si="46"/>
        <v>0</v>
      </c>
      <c r="AV59" s="109"/>
      <c r="AW59" s="104">
        <f t="shared" si="47"/>
        <v>0</v>
      </c>
    </row>
    <row r="60" spans="1:49" hidden="1" outlineLevel="1">
      <c r="A60" s="98"/>
      <c r="B60" s="99"/>
      <c r="C60" s="99"/>
      <c r="D60" s="100"/>
      <c r="E60" s="101">
        <f t="shared" si="27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8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136">
        <f t="shared" si="37"/>
        <v>0</v>
      </c>
      <c r="AJ60" s="102"/>
      <c r="AK60" s="104">
        <f t="shared" si="38"/>
        <v>0</v>
      </c>
      <c r="AL60" s="105">
        <f t="shared" si="39"/>
        <v>0</v>
      </c>
      <c r="AM60" s="106"/>
      <c r="AN60" s="107">
        <f t="shared" si="40"/>
        <v>0</v>
      </c>
      <c r="AO60" s="108">
        <f t="shared" si="41"/>
        <v>0</v>
      </c>
      <c r="AP60" s="108">
        <f t="shared" si="42"/>
        <v>0</v>
      </c>
      <c r="AQ60" s="108">
        <f t="shared" si="43"/>
        <v>0</v>
      </c>
      <c r="AR60" s="108">
        <f t="shared" si="44"/>
        <v>0</v>
      </c>
      <c r="AS60" s="108">
        <f t="array" ref="AS60">_xlfn.IFS(S60=0,AL60,S60&lt;0,AL60/-S60,S60&gt;0,AL60/S60)</f>
        <v>0</v>
      </c>
      <c r="AT60" s="103">
        <f t="shared" si="45"/>
        <v>0</v>
      </c>
      <c r="AU60" s="103">
        <f t="shared" si="46"/>
        <v>0</v>
      </c>
      <c r="AV60" s="109"/>
      <c r="AW60" s="104">
        <f t="shared" si="47"/>
        <v>0</v>
      </c>
    </row>
    <row r="61" spans="1:49" hidden="1" outlineLevel="1">
      <c r="A61" s="98"/>
      <c r="B61" s="99"/>
      <c r="C61" s="99"/>
      <c r="D61" s="100"/>
      <c r="E61" s="101">
        <f t="shared" si="27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8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136">
        <f t="shared" si="37"/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0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hidden="1" outlineLevel="1">
      <c r="A62" s="98"/>
      <c r="B62" s="99"/>
      <c r="C62" s="99"/>
      <c r="D62" s="100"/>
      <c r="E62" s="101">
        <f t="shared" si="27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8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136">
        <f t="shared" si="37"/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0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hidden="1" outlineLevel="1">
      <c r="A63" s="98"/>
      <c r="B63" s="99"/>
      <c r="C63" s="99"/>
      <c r="D63" s="100"/>
      <c r="E63" s="101">
        <f t="shared" si="27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8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136">
        <f t="shared" si="37"/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0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hidden="1" outlineLevel="1">
      <c r="A64" s="98"/>
      <c r="B64" s="99"/>
      <c r="C64" s="99"/>
      <c r="D64" s="100"/>
      <c r="E64" s="101">
        <f t="shared" si="27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8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136">
        <f t="shared" si="37"/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0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hidden="1" outlineLevel="1">
      <c r="A65" s="98"/>
      <c r="B65" s="99"/>
      <c r="C65" s="99"/>
      <c r="D65" s="100"/>
      <c r="E65" s="101">
        <f t="shared" si="27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8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136">
        <f t="shared" si="37"/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0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hidden="1" outlineLevel="1">
      <c r="A66" s="98"/>
      <c r="B66" s="99"/>
      <c r="C66" s="99"/>
      <c r="D66" s="100"/>
      <c r="E66" s="101">
        <f t="shared" si="27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 t="shared" si="34"/>
        <v>0</v>
      </c>
      <c r="AA66" s="103">
        <f t="shared" si="48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136">
        <f t="shared" si="37"/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0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 hidden="1" outlineLevel="1">
      <c r="A67" s="98"/>
      <c r="B67" s="99"/>
      <c r="C67" s="99"/>
      <c r="D67" s="100"/>
      <c r="E67" s="101">
        <f t="shared" si="27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si="34"/>
        <v>0</v>
      </c>
      <c r="AA67" s="103">
        <f t="shared" si="48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136">
        <f t="shared" si="37"/>
        <v>0</v>
      </c>
      <c r="AJ67" s="102"/>
      <c r="AK67" s="104">
        <f t="shared" si="38"/>
        <v>0</v>
      </c>
      <c r="AL67" s="105">
        <f t="shared" si="39"/>
        <v>0</v>
      </c>
      <c r="AM67" s="106"/>
      <c r="AN67" s="107">
        <f t="shared" si="40"/>
        <v>0</v>
      </c>
      <c r="AO67" s="108">
        <f t="shared" si="41"/>
        <v>0</v>
      </c>
      <c r="AP67" s="108">
        <f t="shared" si="42"/>
        <v>0</v>
      </c>
      <c r="AQ67" s="108">
        <f t="shared" si="43"/>
        <v>0</v>
      </c>
      <c r="AR67" s="108">
        <f t="shared" si="44"/>
        <v>0</v>
      </c>
      <c r="AS67" s="108">
        <f t="array" ref="AS67">_xlfn.IFS(S67=0,AL67,S67&lt;0,AL67/-S67,S67&gt;0,AL67/S67)</f>
        <v>0</v>
      </c>
      <c r="AT67" s="103">
        <f t="shared" si="45"/>
        <v>0</v>
      </c>
      <c r="AU67" s="103">
        <f t="shared" si="46"/>
        <v>0</v>
      </c>
      <c r="AV67" s="109"/>
      <c r="AW67" s="104">
        <f t="shared" si="47"/>
        <v>0</v>
      </c>
    </row>
    <row r="68" spans="1:49" hidden="1" outlineLevel="1">
      <c r="A68" s="98"/>
      <c r="B68" s="99"/>
      <c r="C68" s="99"/>
      <c r="D68" s="100"/>
      <c r="E68" s="101">
        <f t="shared" si="27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34"/>
        <v>0</v>
      </c>
      <c r="AA68" s="103">
        <f t="shared" si="48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136">
        <f t="shared" si="37"/>
        <v>0</v>
      </c>
      <c r="AJ68" s="102"/>
      <c r="AK68" s="104">
        <f t="shared" si="38"/>
        <v>0</v>
      </c>
      <c r="AL68" s="105">
        <f t="shared" si="39"/>
        <v>0</v>
      </c>
      <c r="AM68" s="106"/>
      <c r="AN68" s="107">
        <f t="shared" si="40"/>
        <v>0</v>
      </c>
      <c r="AO68" s="108">
        <f t="shared" si="41"/>
        <v>0</v>
      </c>
      <c r="AP68" s="108">
        <f t="shared" si="42"/>
        <v>0</v>
      </c>
      <c r="AQ68" s="108">
        <f t="shared" si="43"/>
        <v>0</v>
      </c>
      <c r="AR68" s="108">
        <f t="shared" si="44"/>
        <v>0</v>
      </c>
      <c r="AS68" s="108">
        <f t="array" ref="AS68">_xlfn.IFS(S68=0,AL68,S68&lt;0,AL68/-S68,S68&gt;0,AL68/S68)</f>
        <v>0</v>
      </c>
      <c r="AT68" s="103">
        <f t="shared" si="45"/>
        <v>0</v>
      </c>
      <c r="AU68" s="103">
        <f t="shared" si="46"/>
        <v>0</v>
      </c>
      <c r="AV68" s="109"/>
      <c r="AW68" s="104">
        <f t="shared" si="47"/>
        <v>0</v>
      </c>
    </row>
    <row r="69" spans="1:49" hidden="1" outlineLevel="1">
      <c r="A69" s="98"/>
      <c r="B69" s="99"/>
      <c r="C69" s="99"/>
      <c r="D69" s="100"/>
      <c r="E69" s="101">
        <f t="shared" si="27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34"/>
        <v>0</v>
      </c>
      <c r="AA69" s="103">
        <f t="shared" si="48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136">
        <f t="shared" si="37"/>
        <v>0</v>
      </c>
      <c r="AJ69" s="102"/>
      <c r="AK69" s="104">
        <f t="shared" si="38"/>
        <v>0</v>
      </c>
      <c r="AL69" s="105">
        <f t="shared" si="39"/>
        <v>0</v>
      </c>
      <c r="AM69" s="106"/>
      <c r="AN69" s="107">
        <f t="shared" si="40"/>
        <v>0</v>
      </c>
      <c r="AO69" s="108">
        <f t="shared" si="41"/>
        <v>0</v>
      </c>
      <c r="AP69" s="108">
        <f t="shared" si="42"/>
        <v>0</v>
      </c>
      <c r="AQ69" s="108">
        <f t="shared" si="43"/>
        <v>0</v>
      </c>
      <c r="AR69" s="108">
        <f t="shared" si="44"/>
        <v>0</v>
      </c>
      <c r="AS69" s="108">
        <f t="array" ref="AS69">_xlfn.IFS(S69=0,AL69,S69&lt;0,AL69/-S69,S69&gt;0,AL69/S69)</f>
        <v>0</v>
      </c>
      <c r="AT69" s="103">
        <f t="shared" si="45"/>
        <v>0</v>
      </c>
      <c r="AU69" s="103">
        <f t="shared" si="46"/>
        <v>0</v>
      </c>
      <c r="AV69" s="109"/>
      <c r="AW69" s="104">
        <f t="shared" si="47"/>
        <v>0</v>
      </c>
    </row>
    <row r="70" spans="1:49" hidden="1" outlineLevel="1">
      <c r="A70" s="98"/>
      <c r="B70" s="99"/>
      <c r="C70" s="99"/>
      <c r="D70" s="100"/>
      <c r="E70" s="101">
        <f t="shared" si="27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34"/>
        <v>0</v>
      </c>
      <c r="AA70" s="103">
        <f t="shared" si="48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136">
        <f t="shared" si="37"/>
        <v>0</v>
      </c>
      <c r="AJ70" s="102"/>
      <c r="AK70" s="104">
        <f t="shared" si="38"/>
        <v>0</v>
      </c>
      <c r="AL70" s="105">
        <f t="shared" si="39"/>
        <v>0</v>
      </c>
      <c r="AM70" s="106"/>
      <c r="AN70" s="107">
        <f t="shared" si="40"/>
        <v>0</v>
      </c>
      <c r="AO70" s="108">
        <f t="shared" si="41"/>
        <v>0</v>
      </c>
      <c r="AP70" s="108">
        <f t="shared" si="42"/>
        <v>0</v>
      </c>
      <c r="AQ70" s="108">
        <f t="shared" si="43"/>
        <v>0</v>
      </c>
      <c r="AR70" s="108">
        <f t="shared" si="44"/>
        <v>0</v>
      </c>
      <c r="AS70" s="108">
        <f t="array" ref="AS70">_xlfn.IFS(S70=0,AL70,S70&lt;0,AL70/-S70,S70&gt;0,AL70/S70)</f>
        <v>0</v>
      </c>
      <c r="AT70" s="103">
        <f t="shared" si="45"/>
        <v>0</v>
      </c>
      <c r="AU70" s="103">
        <f t="shared" si="46"/>
        <v>0</v>
      </c>
      <c r="AV70" s="109"/>
      <c r="AW70" s="104">
        <f t="shared" si="47"/>
        <v>0</v>
      </c>
    </row>
    <row r="71" spans="1:49" hidden="1" outlineLevel="1">
      <c r="A71" s="98"/>
      <c r="B71" s="99"/>
      <c r="C71" s="99"/>
      <c r="D71" s="100"/>
      <c r="E71" s="101">
        <f t="shared" si="27"/>
        <v>0</v>
      </c>
      <c r="F71" s="101"/>
      <c r="G71" s="101"/>
      <c r="H71" s="101"/>
      <c r="I71" s="101"/>
      <c r="J71" s="101">
        <f t="shared" si="28"/>
        <v>0</v>
      </c>
      <c r="K71" s="98"/>
      <c r="L71" s="98"/>
      <c r="M71" s="98"/>
      <c r="N71" s="98"/>
      <c r="O71" s="101">
        <f t="shared" si="29"/>
        <v>0</v>
      </c>
      <c r="P71" s="101">
        <f t="shared" si="30"/>
        <v>0</v>
      </c>
      <c r="Q71" s="102"/>
      <c r="R71" s="102"/>
      <c r="S71" s="101">
        <f t="shared" si="31"/>
        <v>0</v>
      </c>
      <c r="T71" s="101"/>
      <c r="U71" s="101"/>
      <c r="V71" s="101">
        <f t="shared" si="32"/>
        <v>0</v>
      </c>
      <c r="W71" s="102"/>
      <c r="X71" s="102"/>
      <c r="Y71" s="101">
        <f t="shared" si="33"/>
        <v>0</v>
      </c>
      <c r="Z71" s="101">
        <f t="shared" si="34"/>
        <v>0</v>
      </c>
      <c r="AA71" s="103">
        <f t="shared" si="48"/>
        <v>0</v>
      </c>
      <c r="AB71" s="101">
        <f t="shared" si="35"/>
        <v>0</v>
      </c>
      <c r="AC71" s="102"/>
      <c r="AD71" s="103">
        <f t="shared" si="36"/>
        <v>0</v>
      </c>
      <c r="AE71" s="102"/>
      <c r="AF71" s="102"/>
      <c r="AG71" s="102"/>
      <c r="AH71" s="102"/>
      <c r="AI71" s="136">
        <f t="shared" si="37"/>
        <v>0</v>
      </c>
      <c r="AJ71" s="102"/>
      <c r="AK71" s="104">
        <f t="shared" si="38"/>
        <v>0</v>
      </c>
      <c r="AL71" s="105">
        <f t="shared" si="39"/>
        <v>0</v>
      </c>
      <c r="AM71" s="106"/>
      <c r="AN71" s="107">
        <f t="shared" si="40"/>
        <v>0</v>
      </c>
      <c r="AO71" s="108">
        <f t="shared" si="41"/>
        <v>0</v>
      </c>
      <c r="AP71" s="108">
        <f t="shared" si="42"/>
        <v>0</v>
      </c>
      <c r="AQ71" s="108">
        <f t="shared" si="43"/>
        <v>0</v>
      </c>
      <c r="AR71" s="108">
        <f t="shared" si="44"/>
        <v>0</v>
      </c>
      <c r="AS71" s="108">
        <f t="array" ref="AS71">_xlfn.IFS(S71=0,AL71,S71&lt;0,AL71/-S71,S71&gt;0,AL71/S71)</f>
        <v>0</v>
      </c>
      <c r="AT71" s="103">
        <f t="shared" si="45"/>
        <v>0</v>
      </c>
      <c r="AU71" s="103">
        <f t="shared" si="46"/>
        <v>0</v>
      </c>
      <c r="AV71" s="109"/>
      <c r="AW71" s="104">
        <f t="shared" si="47"/>
        <v>0</v>
      </c>
    </row>
    <row r="72" spans="1:49" hidden="1" outlineLevel="1">
      <c r="A72" s="98"/>
      <c r="B72" s="99"/>
      <c r="C72" s="99"/>
      <c r="D72" s="133"/>
      <c r="E72" s="102">
        <f t="shared" si="27"/>
        <v>0</v>
      </c>
      <c r="F72" s="101"/>
      <c r="G72" s="101"/>
      <c r="H72" s="101"/>
      <c r="I72" s="101"/>
      <c r="J72" s="101">
        <f t="shared" si="28"/>
        <v>0</v>
      </c>
      <c r="K72" s="98"/>
      <c r="L72" s="98"/>
      <c r="M72" s="98"/>
      <c r="N72" s="98"/>
      <c r="O72" s="101">
        <f t="shared" si="29"/>
        <v>0</v>
      </c>
      <c r="P72" s="101">
        <f t="shared" si="30"/>
        <v>0</v>
      </c>
      <c r="Q72" s="102"/>
      <c r="R72" s="102"/>
      <c r="S72" s="101">
        <f t="shared" si="31"/>
        <v>0</v>
      </c>
      <c r="T72" s="101"/>
      <c r="U72" s="101"/>
      <c r="V72" s="101">
        <f t="shared" si="32"/>
        <v>0</v>
      </c>
      <c r="W72" s="102"/>
      <c r="X72" s="102"/>
      <c r="Y72" s="101">
        <f t="shared" si="33"/>
        <v>0</v>
      </c>
      <c r="Z72" s="101">
        <f t="shared" si="34"/>
        <v>0</v>
      </c>
      <c r="AA72" s="103">
        <f t="shared" si="48"/>
        <v>0</v>
      </c>
      <c r="AB72" s="101">
        <f t="shared" si="35"/>
        <v>0</v>
      </c>
      <c r="AC72" s="102"/>
      <c r="AD72" s="103">
        <f t="shared" si="36"/>
        <v>0</v>
      </c>
      <c r="AE72" s="102"/>
      <c r="AF72" s="102"/>
      <c r="AG72" s="102"/>
      <c r="AH72" s="102"/>
      <c r="AI72" s="136">
        <f t="shared" si="37"/>
        <v>0</v>
      </c>
      <c r="AJ72" s="102"/>
      <c r="AK72" s="104">
        <f t="shared" si="38"/>
        <v>0</v>
      </c>
      <c r="AL72" s="105">
        <f t="shared" si="39"/>
        <v>0</v>
      </c>
      <c r="AM72" s="106"/>
      <c r="AN72" s="107">
        <f t="shared" si="40"/>
        <v>0</v>
      </c>
      <c r="AO72" s="108">
        <f t="shared" si="41"/>
        <v>0</v>
      </c>
      <c r="AP72" s="108">
        <f t="shared" si="42"/>
        <v>0</v>
      </c>
      <c r="AQ72" s="108">
        <f t="shared" si="43"/>
        <v>0</v>
      </c>
      <c r="AR72" s="108">
        <f t="shared" si="44"/>
        <v>0</v>
      </c>
      <c r="AS72" s="108">
        <f t="array" ref="AS72">_xlfn.IFS(S72=0,AL72,S72&lt;0,AL72/-S72,S72&gt;0,AL72/S72)</f>
        <v>0</v>
      </c>
      <c r="AT72" s="103">
        <f t="shared" si="45"/>
        <v>0</v>
      </c>
      <c r="AU72" s="103">
        <f t="shared" si="46"/>
        <v>0</v>
      </c>
      <c r="AV72" s="109"/>
      <c r="AW72" s="104">
        <f t="shared" si="47"/>
        <v>0</v>
      </c>
    </row>
    <row r="73" spans="1:49" hidden="1" outlineLevel="1">
      <c r="A73" s="98"/>
      <c r="B73" s="99"/>
      <c r="C73" s="99"/>
      <c r="D73" s="133"/>
      <c r="E73" s="102">
        <f t="shared" si="27"/>
        <v>0</v>
      </c>
      <c r="F73" s="101"/>
      <c r="G73" s="101"/>
      <c r="H73" s="101"/>
      <c r="I73" s="101"/>
      <c r="J73" s="101">
        <f t="shared" si="28"/>
        <v>0</v>
      </c>
      <c r="K73" s="98"/>
      <c r="L73" s="98"/>
      <c r="M73" s="98"/>
      <c r="N73" s="98"/>
      <c r="O73" s="101">
        <f t="shared" si="29"/>
        <v>0</v>
      </c>
      <c r="P73" s="101">
        <f t="shared" si="30"/>
        <v>0</v>
      </c>
      <c r="Q73" s="102"/>
      <c r="R73" s="102"/>
      <c r="S73" s="101">
        <f t="shared" si="31"/>
        <v>0</v>
      </c>
      <c r="T73" s="101"/>
      <c r="U73" s="101"/>
      <c r="V73" s="101">
        <f t="shared" si="32"/>
        <v>0</v>
      </c>
      <c r="W73" s="102"/>
      <c r="X73" s="102"/>
      <c r="Y73" s="101">
        <f t="shared" si="33"/>
        <v>0</v>
      </c>
      <c r="Z73" s="101">
        <f t="shared" si="34"/>
        <v>0</v>
      </c>
      <c r="AA73" s="103">
        <f t="shared" si="48"/>
        <v>0</v>
      </c>
      <c r="AB73" s="101">
        <f t="shared" si="35"/>
        <v>0</v>
      </c>
      <c r="AC73" s="102"/>
      <c r="AD73" s="103">
        <f t="shared" si="36"/>
        <v>0</v>
      </c>
      <c r="AE73" s="102"/>
      <c r="AF73" s="102"/>
      <c r="AG73" s="102"/>
      <c r="AH73" s="102"/>
      <c r="AI73" s="136">
        <f t="shared" si="37"/>
        <v>0</v>
      </c>
      <c r="AJ73" s="102"/>
      <c r="AK73" s="104">
        <f t="shared" si="38"/>
        <v>0</v>
      </c>
      <c r="AL73" s="105">
        <f t="shared" si="39"/>
        <v>0</v>
      </c>
      <c r="AM73" s="106"/>
      <c r="AN73" s="107">
        <f t="shared" si="40"/>
        <v>0</v>
      </c>
      <c r="AO73" s="108">
        <f t="shared" si="41"/>
        <v>0</v>
      </c>
      <c r="AP73" s="108">
        <f t="shared" si="42"/>
        <v>0</v>
      </c>
      <c r="AQ73" s="108">
        <f t="shared" si="43"/>
        <v>0</v>
      </c>
      <c r="AR73" s="108">
        <f t="shared" si="44"/>
        <v>0</v>
      </c>
      <c r="AS73" s="108">
        <f t="array" ref="AS73">_xlfn.IFS(S73=0,AL73,S73&lt;0,AL73/-S73,S73&gt;0,AL73/S73)</f>
        <v>0</v>
      </c>
      <c r="AT73" s="103">
        <f t="shared" si="45"/>
        <v>0</v>
      </c>
      <c r="AU73" s="103">
        <f t="shared" si="46"/>
        <v>0</v>
      </c>
      <c r="AV73" s="109"/>
      <c r="AW73" s="104">
        <f t="shared" si="47"/>
        <v>0</v>
      </c>
    </row>
    <row r="74" spans="1:49" hidden="1" outlineLevel="1">
      <c r="A74" s="98"/>
      <c r="B74" s="99"/>
      <c r="C74" s="99"/>
      <c r="D74" s="133"/>
      <c r="E74" s="102">
        <f t="shared" si="27"/>
        <v>0</v>
      </c>
      <c r="F74" s="101"/>
      <c r="G74" s="101"/>
      <c r="H74" s="101"/>
      <c r="I74" s="101"/>
      <c r="J74" s="101">
        <f t="shared" si="28"/>
        <v>0</v>
      </c>
      <c r="K74" s="98"/>
      <c r="L74" s="98"/>
      <c r="M74" s="98"/>
      <c r="N74" s="98"/>
      <c r="O74" s="101">
        <f t="shared" si="29"/>
        <v>0</v>
      </c>
      <c r="P74" s="101">
        <f t="shared" si="30"/>
        <v>0</v>
      </c>
      <c r="Q74" s="102"/>
      <c r="R74" s="102"/>
      <c r="S74" s="101">
        <f t="shared" si="31"/>
        <v>0</v>
      </c>
      <c r="T74" s="101"/>
      <c r="U74" s="101"/>
      <c r="V74" s="101">
        <f t="shared" si="32"/>
        <v>0</v>
      </c>
      <c r="W74" s="102"/>
      <c r="X74" s="102"/>
      <c r="Y74" s="101">
        <f t="shared" si="33"/>
        <v>0</v>
      </c>
      <c r="Z74" s="101">
        <f t="shared" si="34"/>
        <v>0</v>
      </c>
      <c r="AA74" s="103">
        <f t="shared" si="48"/>
        <v>0</v>
      </c>
      <c r="AB74" s="101">
        <f t="shared" si="35"/>
        <v>0</v>
      </c>
      <c r="AC74" s="102"/>
      <c r="AD74" s="103">
        <f t="shared" si="36"/>
        <v>0</v>
      </c>
      <c r="AE74" s="102"/>
      <c r="AF74" s="102"/>
      <c r="AG74" s="102"/>
      <c r="AH74" s="102"/>
      <c r="AI74" s="136">
        <f t="shared" si="37"/>
        <v>0</v>
      </c>
      <c r="AJ74" s="102"/>
      <c r="AK74" s="104">
        <f t="shared" si="38"/>
        <v>0</v>
      </c>
      <c r="AL74" s="105">
        <f t="shared" si="39"/>
        <v>0</v>
      </c>
      <c r="AM74" s="106"/>
      <c r="AN74" s="107">
        <f t="shared" si="40"/>
        <v>0</v>
      </c>
      <c r="AO74" s="108">
        <f t="shared" si="41"/>
        <v>0</v>
      </c>
      <c r="AP74" s="108">
        <f t="shared" si="42"/>
        <v>0</v>
      </c>
      <c r="AQ74" s="108">
        <f t="shared" si="43"/>
        <v>0</v>
      </c>
      <c r="AR74" s="108">
        <f t="shared" si="44"/>
        <v>0</v>
      </c>
      <c r="AS74" s="108">
        <f t="array" ref="AS74">_xlfn.IFS(S74=0,AL74,S74&lt;0,AL74/-S74,S74&gt;0,AL74/S74)</f>
        <v>0</v>
      </c>
      <c r="AT74" s="103">
        <f t="shared" si="45"/>
        <v>0</v>
      </c>
      <c r="AU74" s="103">
        <f t="shared" si="46"/>
        <v>0</v>
      </c>
      <c r="AV74" s="109"/>
      <c r="AW74" s="104">
        <f t="shared" si="47"/>
        <v>0</v>
      </c>
    </row>
    <row r="75" spans="1:49" hidden="1" outlineLevel="1">
      <c r="A75" s="98"/>
      <c r="B75" s="99"/>
      <c r="C75" s="99"/>
      <c r="D75" s="100"/>
      <c r="E75" s="101">
        <f t="shared" si="27"/>
        <v>0</v>
      </c>
      <c r="F75" s="101"/>
      <c r="G75" s="101"/>
      <c r="H75" s="101"/>
      <c r="I75" s="101"/>
      <c r="J75" s="101">
        <f t="shared" si="28"/>
        <v>0</v>
      </c>
      <c r="K75" s="98"/>
      <c r="L75" s="98"/>
      <c r="M75" s="98"/>
      <c r="N75" s="98"/>
      <c r="O75" s="101">
        <f t="shared" si="29"/>
        <v>0</v>
      </c>
      <c r="P75" s="101">
        <f t="shared" si="30"/>
        <v>0</v>
      </c>
      <c r="Q75" s="102"/>
      <c r="R75" s="102"/>
      <c r="S75" s="101">
        <f t="shared" si="31"/>
        <v>0</v>
      </c>
      <c r="T75" s="101"/>
      <c r="U75" s="101"/>
      <c r="V75" s="101">
        <f t="shared" si="32"/>
        <v>0</v>
      </c>
      <c r="W75" s="102"/>
      <c r="X75" s="102"/>
      <c r="Y75" s="101">
        <f t="shared" si="33"/>
        <v>0</v>
      </c>
      <c r="Z75" s="101">
        <f t="shared" si="34"/>
        <v>0</v>
      </c>
      <c r="AA75" s="103">
        <f t="shared" si="48"/>
        <v>0</v>
      </c>
      <c r="AB75" s="101">
        <f t="shared" si="35"/>
        <v>0</v>
      </c>
      <c r="AC75" s="102"/>
      <c r="AD75" s="103">
        <f t="shared" si="36"/>
        <v>0</v>
      </c>
      <c r="AE75" s="102"/>
      <c r="AF75" s="102"/>
      <c r="AG75" s="102"/>
      <c r="AH75" s="102"/>
      <c r="AI75" s="136">
        <f t="shared" si="37"/>
        <v>0</v>
      </c>
      <c r="AJ75" s="102"/>
      <c r="AK75" s="104">
        <f t="shared" si="38"/>
        <v>0</v>
      </c>
      <c r="AL75" s="105">
        <f t="shared" si="39"/>
        <v>0</v>
      </c>
      <c r="AM75" s="106"/>
      <c r="AN75" s="107">
        <f t="shared" si="40"/>
        <v>0</v>
      </c>
      <c r="AO75" s="108">
        <f t="shared" si="41"/>
        <v>0</v>
      </c>
      <c r="AP75" s="108">
        <f t="shared" si="42"/>
        <v>0</v>
      </c>
      <c r="AQ75" s="108">
        <f t="shared" si="43"/>
        <v>0</v>
      </c>
      <c r="AR75" s="108">
        <f t="shared" si="44"/>
        <v>0</v>
      </c>
      <c r="AS75" s="108">
        <f t="array" ref="AS75">_xlfn.IFS(S75=0,AL75,S75&lt;0,AL75/-S75,S75&gt;0,AL75/S75)</f>
        <v>0</v>
      </c>
      <c r="AT75" s="103">
        <f t="shared" si="45"/>
        <v>0</v>
      </c>
      <c r="AU75" s="103">
        <f t="shared" si="46"/>
        <v>0</v>
      </c>
      <c r="AV75" s="109"/>
      <c r="AW75" s="104">
        <f t="shared" si="47"/>
        <v>0</v>
      </c>
    </row>
    <row r="76" spans="1:49" hidden="1" outlineLevel="1">
      <c r="A76" s="98"/>
      <c r="B76" s="99"/>
      <c r="C76" s="99"/>
      <c r="D76" s="100"/>
      <c r="E76" s="101">
        <f t="shared" si="27"/>
        <v>0</v>
      </c>
      <c r="F76" s="101"/>
      <c r="G76" s="101"/>
      <c r="H76" s="101"/>
      <c r="I76" s="101"/>
      <c r="J76" s="101">
        <f t="shared" si="28"/>
        <v>0</v>
      </c>
      <c r="K76" s="98"/>
      <c r="L76" s="98"/>
      <c r="M76" s="98"/>
      <c r="N76" s="98"/>
      <c r="O76" s="101">
        <f t="shared" si="29"/>
        <v>0</v>
      </c>
      <c r="P76" s="101">
        <f t="shared" si="30"/>
        <v>0</v>
      </c>
      <c r="Q76" s="102"/>
      <c r="R76" s="102"/>
      <c r="S76" s="101">
        <f t="shared" si="31"/>
        <v>0</v>
      </c>
      <c r="T76" s="101"/>
      <c r="U76" s="101"/>
      <c r="V76" s="101">
        <f t="shared" si="32"/>
        <v>0</v>
      </c>
      <c r="W76" s="102"/>
      <c r="X76" s="102"/>
      <c r="Y76" s="101">
        <f t="shared" si="33"/>
        <v>0</v>
      </c>
      <c r="Z76" s="101">
        <f t="shared" si="34"/>
        <v>0</v>
      </c>
      <c r="AA76" s="103">
        <f t="shared" si="48"/>
        <v>0</v>
      </c>
      <c r="AB76" s="101">
        <f t="shared" si="35"/>
        <v>0</v>
      </c>
      <c r="AC76" s="102"/>
      <c r="AD76" s="103">
        <f t="shared" si="36"/>
        <v>0</v>
      </c>
      <c r="AE76" s="102"/>
      <c r="AF76" s="102"/>
      <c r="AG76" s="102"/>
      <c r="AH76" s="102"/>
      <c r="AI76" s="136">
        <f t="shared" si="37"/>
        <v>0</v>
      </c>
      <c r="AJ76" s="102"/>
      <c r="AK76" s="104">
        <f t="shared" si="38"/>
        <v>0</v>
      </c>
      <c r="AL76" s="105">
        <f t="shared" si="39"/>
        <v>0</v>
      </c>
      <c r="AM76" s="106"/>
      <c r="AN76" s="107">
        <f t="shared" si="40"/>
        <v>0</v>
      </c>
      <c r="AO76" s="108">
        <f t="shared" si="41"/>
        <v>0</v>
      </c>
      <c r="AP76" s="108">
        <f t="shared" si="42"/>
        <v>0</v>
      </c>
      <c r="AQ76" s="108">
        <f t="shared" si="43"/>
        <v>0</v>
      </c>
      <c r="AR76" s="108">
        <f t="shared" si="44"/>
        <v>0</v>
      </c>
      <c r="AS76" s="108">
        <f t="array" ref="AS76">_xlfn.IFS(S76=0,AL76,S76&lt;0,AL76/-S76,S76&gt;0,AL76/S76)</f>
        <v>0</v>
      </c>
      <c r="AT76" s="103">
        <f t="shared" si="45"/>
        <v>0</v>
      </c>
      <c r="AU76" s="103">
        <f t="shared" si="46"/>
        <v>0</v>
      </c>
      <c r="AV76" s="109"/>
      <c r="AW76" s="104">
        <f t="shared" si="47"/>
        <v>0</v>
      </c>
    </row>
    <row r="77" spans="1:49" hidden="1" outlineLevel="1">
      <c r="A77" s="98"/>
      <c r="B77" s="99"/>
      <c r="C77" s="99"/>
      <c r="D77" s="100"/>
      <c r="E77" s="101">
        <f t="shared" si="27"/>
        <v>0</v>
      </c>
      <c r="F77" s="101"/>
      <c r="G77" s="101"/>
      <c r="H77" s="101"/>
      <c r="I77" s="101"/>
      <c r="J77" s="101">
        <f t="shared" si="28"/>
        <v>0</v>
      </c>
      <c r="K77" s="98"/>
      <c r="L77" s="98"/>
      <c r="M77" s="98"/>
      <c r="N77" s="98"/>
      <c r="O77" s="101">
        <f t="shared" si="29"/>
        <v>0</v>
      </c>
      <c r="P77" s="101">
        <f t="shared" si="30"/>
        <v>0</v>
      </c>
      <c r="Q77" s="102"/>
      <c r="R77" s="102"/>
      <c r="S77" s="101">
        <f t="shared" si="31"/>
        <v>0</v>
      </c>
      <c r="T77" s="101"/>
      <c r="U77" s="101"/>
      <c r="V77" s="101">
        <f t="shared" si="32"/>
        <v>0</v>
      </c>
      <c r="W77" s="102"/>
      <c r="X77" s="102"/>
      <c r="Y77" s="101">
        <f t="shared" si="33"/>
        <v>0</v>
      </c>
      <c r="Z77" s="101">
        <f t="shared" si="34"/>
        <v>0</v>
      </c>
      <c r="AA77" s="103">
        <f t="shared" si="48"/>
        <v>0</v>
      </c>
      <c r="AB77" s="101">
        <f t="shared" si="35"/>
        <v>0</v>
      </c>
      <c r="AC77" s="102"/>
      <c r="AD77" s="103">
        <f t="shared" si="36"/>
        <v>0</v>
      </c>
      <c r="AE77" s="102"/>
      <c r="AF77" s="102"/>
      <c r="AG77" s="102"/>
      <c r="AH77" s="102"/>
      <c r="AI77" s="136">
        <f t="shared" si="37"/>
        <v>0</v>
      </c>
      <c r="AJ77" s="102"/>
      <c r="AK77" s="104">
        <f t="shared" si="38"/>
        <v>0</v>
      </c>
      <c r="AL77" s="105">
        <f t="shared" si="39"/>
        <v>0</v>
      </c>
      <c r="AM77" s="106"/>
      <c r="AN77" s="107">
        <f t="shared" si="40"/>
        <v>0</v>
      </c>
      <c r="AO77" s="108">
        <f t="shared" si="41"/>
        <v>0</v>
      </c>
      <c r="AP77" s="108">
        <f t="shared" si="42"/>
        <v>0</v>
      </c>
      <c r="AQ77" s="108">
        <f t="shared" si="43"/>
        <v>0</v>
      </c>
      <c r="AR77" s="108">
        <f t="shared" si="44"/>
        <v>0</v>
      </c>
      <c r="AS77" s="108">
        <f t="array" ref="AS77">_xlfn.IFS(S77=0,AL77,S77&lt;0,AL77/-S77,S77&gt;0,AL77/S77)</f>
        <v>0</v>
      </c>
      <c r="AT77" s="103">
        <f t="shared" si="45"/>
        <v>0</v>
      </c>
      <c r="AU77" s="103">
        <f t="shared" si="46"/>
        <v>0</v>
      </c>
      <c r="AV77" s="109"/>
      <c r="AW77" s="104">
        <f t="shared" si="47"/>
        <v>0</v>
      </c>
    </row>
    <row r="78" spans="1:49" hidden="1" outlineLevel="1">
      <c r="A78" s="98"/>
      <c r="B78" s="99"/>
      <c r="C78" s="99"/>
      <c r="D78" s="100"/>
      <c r="E78" s="101">
        <f t="shared" si="27"/>
        <v>0</v>
      </c>
      <c r="F78" s="101"/>
      <c r="G78" s="101"/>
      <c r="H78" s="101"/>
      <c r="I78" s="101"/>
      <c r="J78" s="101">
        <f t="shared" si="28"/>
        <v>0</v>
      </c>
      <c r="K78" s="98"/>
      <c r="L78" s="98"/>
      <c r="M78" s="98"/>
      <c r="N78" s="98"/>
      <c r="O78" s="101">
        <f t="shared" si="29"/>
        <v>0</v>
      </c>
      <c r="P78" s="101">
        <f t="shared" si="30"/>
        <v>0</v>
      </c>
      <c r="Q78" s="102"/>
      <c r="R78" s="102"/>
      <c r="S78" s="101">
        <f t="shared" si="31"/>
        <v>0</v>
      </c>
      <c r="T78" s="101"/>
      <c r="U78" s="101"/>
      <c r="V78" s="101">
        <f t="shared" si="32"/>
        <v>0</v>
      </c>
      <c r="W78" s="102"/>
      <c r="X78" s="102"/>
      <c r="Y78" s="101">
        <f t="shared" si="33"/>
        <v>0</v>
      </c>
      <c r="Z78" s="101">
        <f t="shared" si="34"/>
        <v>0</v>
      </c>
      <c r="AA78" s="103">
        <f t="shared" si="48"/>
        <v>0</v>
      </c>
      <c r="AB78" s="101">
        <f t="shared" si="35"/>
        <v>0</v>
      </c>
      <c r="AC78" s="102"/>
      <c r="AD78" s="103">
        <f t="shared" si="36"/>
        <v>0</v>
      </c>
      <c r="AE78" s="102"/>
      <c r="AF78" s="102"/>
      <c r="AG78" s="102"/>
      <c r="AH78" s="102"/>
      <c r="AI78" s="136">
        <f t="shared" si="37"/>
        <v>0</v>
      </c>
      <c r="AJ78" s="102"/>
      <c r="AK78" s="104">
        <f t="shared" si="38"/>
        <v>0</v>
      </c>
      <c r="AL78" s="105">
        <f t="shared" si="39"/>
        <v>0</v>
      </c>
      <c r="AM78" s="106"/>
      <c r="AN78" s="107">
        <f t="shared" si="40"/>
        <v>0</v>
      </c>
      <c r="AO78" s="108">
        <f t="shared" si="41"/>
        <v>0</v>
      </c>
      <c r="AP78" s="108">
        <f t="shared" si="42"/>
        <v>0</v>
      </c>
      <c r="AQ78" s="108">
        <f t="shared" si="43"/>
        <v>0</v>
      </c>
      <c r="AR78" s="108">
        <f t="shared" si="44"/>
        <v>0</v>
      </c>
      <c r="AS78" s="108">
        <f t="array" ref="AS78">_xlfn.IFS(S78=0,AL78,S78&lt;0,AL78/-S78,S78&gt;0,AL78/S78)</f>
        <v>0</v>
      </c>
      <c r="AT78" s="103">
        <f t="shared" si="45"/>
        <v>0</v>
      </c>
      <c r="AU78" s="103">
        <f t="shared" si="46"/>
        <v>0</v>
      </c>
      <c r="AV78" s="109"/>
      <c r="AW78" s="104">
        <f t="shared" si="47"/>
        <v>0</v>
      </c>
    </row>
    <row r="79" spans="1:49" hidden="1" outlineLevel="1">
      <c r="A79" s="98"/>
      <c r="B79" s="99"/>
      <c r="C79" s="99"/>
      <c r="D79" s="100"/>
      <c r="E79" s="101">
        <f t="shared" ref="E79:E98" si="49">SUM(F79:H79)</f>
        <v>0</v>
      </c>
      <c r="F79" s="101"/>
      <c r="G79" s="101"/>
      <c r="H79" s="101"/>
      <c r="I79" s="101"/>
      <c r="J79" s="101">
        <f t="shared" si="28"/>
        <v>0</v>
      </c>
      <c r="K79" s="98"/>
      <c r="L79" s="98"/>
      <c r="M79" s="98"/>
      <c r="N79" s="98"/>
      <c r="O79" s="101">
        <f t="shared" si="29"/>
        <v>0</v>
      </c>
      <c r="P79" s="101">
        <f t="shared" si="30"/>
        <v>0</v>
      </c>
      <c r="Q79" s="102"/>
      <c r="R79" s="102"/>
      <c r="S79" s="101">
        <f t="shared" si="31"/>
        <v>0</v>
      </c>
      <c r="T79" s="101"/>
      <c r="U79" s="101"/>
      <c r="V79" s="101">
        <f t="shared" si="32"/>
        <v>0</v>
      </c>
      <c r="W79" s="102"/>
      <c r="X79" s="102"/>
      <c r="Y79" s="101">
        <f t="shared" si="33"/>
        <v>0</v>
      </c>
      <c r="Z79" s="101">
        <f t="shared" si="34"/>
        <v>0</v>
      </c>
      <c r="AA79" s="103">
        <f t="shared" si="48"/>
        <v>0</v>
      </c>
      <c r="AB79" s="101">
        <f t="shared" si="35"/>
        <v>0</v>
      </c>
      <c r="AC79" s="102"/>
      <c r="AD79" s="103">
        <f t="shared" si="36"/>
        <v>0</v>
      </c>
      <c r="AE79" s="102"/>
      <c r="AF79" s="102"/>
      <c r="AG79" s="102"/>
      <c r="AH79" s="102"/>
      <c r="AI79" s="136">
        <f t="shared" si="37"/>
        <v>0</v>
      </c>
      <c r="AJ79" s="102"/>
      <c r="AK79" s="104">
        <f t="shared" si="38"/>
        <v>0</v>
      </c>
      <c r="AL79" s="105">
        <f t="shared" si="39"/>
        <v>0</v>
      </c>
      <c r="AM79" s="106"/>
      <c r="AN79" s="107">
        <f t="shared" si="40"/>
        <v>0</v>
      </c>
      <c r="AO79" s="108">
        <f t="shared" si="41"/>
        <v>0</v>
      </c>
      <c r="AP79" s="108">
        <f t="shared" si="42"/>
        <v>0</v>
      </c>
      <c r="AQ79" s="108">
        <f t="shared" si="43"/>
        <v>0</v>
      </c>
      <c r="AR79" s="108">
        <f t="shared" si="44"/>
        <v>0</v>
      </c>
      <c r="AS79" s="108">
        <f t="array" ref="AS79">_xlfn.IFS(S79=0,AL79,S79&lt;0,AL79/-S79,S79&gt;0,AL79/S79)</f>
        <v>0</v>
      </c>
      <c r="AT79" s="103">
        <f t="shared" si="45"/>
        <v>0</v>
      </c>
      <c r="AU79" s="103">
        <f t="shared" si="46"/>
        <v>0</v>
      </c>
      <c r="AV79" s="109"/>
      <c r="AW79" s="104">
        <f t="shared" si="47"/>
        <v>0</v>
      </c>
    </row>
    <row r="80" spans="1:49" hidden="1" outlineLevel="1">
      <c r="A80" s="98"/>
      <c r="B80" s="99"/>
      <c r="C80" s="99"/>
      <c r="D80" s="100"/>
      <c r="E80" s="101">
        <f t="shared" si="49"/>
        <v>0</v>
      </c>
      <c r="F80" s="101"/>
      <c r="G80" s="101"/>
      <c r="H80" s="101"/>
      <c r="I80" s="101"/>
      <c r="J80" s="101">
        <f t="shared" si="28"/>
        <v>0</v>
      </c>
      <c r="K80" s="98"/>
      <c r="L80" s="98"/>
      <c r="M80" s="98"/>
      <c r="N80" s="98"/>
      <c r="O80" s="101">
        <f t="shared" si="29"/>
        <v>0</v>
      </c>
      <c r="P80" s="101">
        <f t="shared" si="30"/>
        <v>0</v>
      </c>
      <c r="Q80" s="102"/>
      <c r="R80" s="102"/>
      <c r="S80" s="101">
        <f t="shared" si="31"/>
        <v>0</v>
      </c>
      <c r="T80" s="101"/>
      <c r="U80" s="101"/>
      <c r="V80" s="101">
        <f t="shared" si="32"/>
        <v>0</v>
      </c>
      <c r="W80" s="102"/>
      <c r="X80" s="102"/>
      <c r="Y80" s="101">
        <f t="shared" si="33"/>
        <v>0</v>
      </c>
      <c r="Z80" s="101">
        <f t="shared" si="34"/>
        <v>0</v>
      </c>
      <c r="AA80" s="103">
        <f t="shared" si="48"/>
        <v>0</v>
      </c>
      <c r="AB80" s="101">
        <f t="shared" si="35"/>
        <v>0</v>
      </c>
      <c r="AC80" s="102"/>
      <c r="AD80" s="103">
        <f t="shared" si="36"/>
        <v>0</v>
      </c>
      <c r="AE80" s="102"/>
      <c r="AF80" s="102"/>
      <c r="AG80" s="102"/>
      <c r="AH80" s="102"/>
      <c r="AI80" s="136">
        <f t="shared" si="37"/>
        <v>0</v>
      </c>
      <c r="AJ80" s="102"/>
      <c r="AK80" s="104">
        <f t="shared" si="38"/>
        <v>0</v>
      </c>
      <c r="AL80" s="105">
        <f t="shared" si="39"/>
        <v>0</v>
      </c>
      <c r="AM80" s="106"/>
      <c r="AN80" s="107">
        <f t="shared" si="40"/>
        <v>0</v>
      </c>
      <c r="AO80" s="108">
        <f t="shared" si="41"/>
        <v>0</v>
      </c>
      <c r="AP80" s="108">
        <f t="shared" si="42"/>
        <v>0</v>
      </c>
      <c r="AQ80" s="108">
        <f t="shared" si="43"/>
        <v>0</v>
      </c>
      <c r="AR80" s="108">
        <f t="shared" si="44"/>
        <v>0</v>
      </c>
      <c r="AS80" s="108">
        <f t="array" ref="AS80">_xlfn.IFS(S80=0,AL80,S80&lt;0,AL80/-S80,S80&gt;0,AL80/S80)</f>
        <v>0</v>
      </c>
      <c r="AT80" s="103">
        <f t="shared" si="45"/>
        <v>0</v>
      </c>
      <c r="AU80" s="103">
        <f t="shared" si="46"/>
        <v>0</v>
      </c>
      <c r="AV80" s="109"/>
      <c r="AW80" s="104">
        <f t="shared" si="47"/>
        <v>0</v>
      </c>
    </row>
    <row r="81" spans="1:49" hidden="1" outlineLevel="1">
      <c r="A81" s="98"/>
      <c r="B81" s="99"/>
      <c r="C81" s="99"/>
      <c r="D81" s="100"/>
      <c r="E81" s="101">
        <f t="shared" si="49"/>
        <v>0</v>
      </c>
      <c r="F81" s="101"/>
      <c r="G81" s="101"/>
      <c r="H81" s="101"/>
      <c r="I81" s="101"/>
      <c r="J81" s="101">
        <f t="shared" si="28"/>
        <v>0</v>
      </c>
      <c r="K81" s="98"/>
      <c r="L81" s="98"/>
      <c r="M81" s="98"/>
      <c r="N81" s="98"/>
      <c r="O81" s="101">
        <f t="shared" si="29"/>
        <v>0</v>
      </c>
      <c r="P81" s="101">
        <f t="shared" si="30"/>
        <v>0</v>
      </c>
      <c r="Q81" s="102"/>
      <c r="R81" s="102"/>
      <c r="S81" s="101">
        <f t="shared" si="31"/>
        <v>0</v>
      </c>
      <c r="T81" s="101"/>
      <c r="U81" s="101"/>
      <c r="V81" s="101">
        <f t="shared" si="32"/>
        <v>0</v>
      </c>
      <c r="W81" s="102"/>
      <c r="X81" s="102"/>
      <c r="Y81" s="101">
        <f t="shared" si="33"/>
        <v>0</v>
      </c>
      <c r="Z81" s="101">
        <f t="shared" si="34"/>
        <v>0</v>
      </c>
      <c r="AA81" s="103">
        <f t="shared" si="48"/>
        <v>0</v>
      </c>
      <c r="AB81" s="101">
        <f t="shared" si="35"/>
        <v>0</v>
      </c>
      <c r="AC81" s="102"/>
      <c r="AD81" s="103">
        <f t="shared" si="36"/>
        <v>0</v>
      </c>
      <c r="AE81" s="102"/>
      <c r="AF81" s="102"/>
      <c r="AG81" s="102"/>
      <c r="AH81" s="102"/>
      <c r="AI81" s="136">
        <f t="shared" si="37"/>
        <v>0</v>
      </c>
      <c r="AJ81" s="102"/>
      <c r="AK81" s="104">
        <f t="shared" si="38"/>
        <v>0</v>
      </c>
      <c r="AL81" s="105">
        <f t="shared" si="39"/>
        <v>0</v>
      </c>
      <c r="AM81" s="106"/>
      <c r="AN81" s="107">
        <f t="shared" si="40"/>
        <v>0</v>
      </c>
      <c r="AO81" s="108">
        <f t="shared" si="41"/>
        <v>0</v>
      </c>
      <c r="AP81" s="108">
        <f t="shared" si="42"/>
        <v>0</v>
      </c>
      <c r="AQ81" s="108">
        <f t="shared" si="43"/>
        <v>0</v>
      </c>
      <c r="AR81" s="108">
        <f t="shared" si="44"/>
        <v>0</v>
      </c>
      <c r="AS81" s="108">
        <f t="array" ref="AS81">_xlfn.IFS(S81=0,AL81,S81&lt;0,AL81/-S81,S81&gt;0,AL81/S81)</f>
        <v>0</v>
      </c>
      <c r="AT81" s="103">
        <f t="shared" si="45"/>
        <v>0</v>
      </c>
      <c r="AU81" s="103">
        <f t="shared" si="46"/>
        <v>0</v>
      </c>
      <c r="AV81" s="109"/>
      <c r="AW81" s="104">
        <f t="shared" si="47"/>
        <v>0</v>
      </c>
    </row>
    <row r="82" spans="1:49" hidden="1" outlineLevel="1">
      <c r="A82" s="98"/>
      <c r="B82" s="99"/>
      <c r="C82" s="99"/>
      <c r="D82" s="100"/>
      <c r="E82" s="101">
        <f t="shared" si="49"/>
        <v>0</v>
      </c>
      <c r="F82" s="101"/>
      <c r="G82" s="101"/>
      <c r="H82" s="101"/>
      <c r="I82" s="101"/>
      <c r="J82" s="101">
        <f t="shared" si="28"/>
        <v>0</v>
      </c>
      <c r="K82" s="98"/>
      <c r="L82" s="98"/>
      <c r="M82" s="98"/>
      <c r="N82" s="98"/>
      <c r="O82" s="101">
        <f t="shared" si="29"/>
        <v>0</v>
      </c>
      <c r="P82" s="101">
        <f t="shared" si="30"/>
        <v>0</v>
      </c>
      <c r="Q82" s="102"/>
      <c r="R82" s="102"/>
      <c r="S82" s="101">
        <f t="shared" si="31"/>
        <v>0</v>
      </c>
      <c r="T82" s="101"/>
      <c r="U82" s="101"/>
      <c r="V82" s="101">
        <f t="shared" si="32"/>
        <v>0</v>
      </c>
      <c r="W82" s="102"/>
      <c r="X82" s="102"/>
      <c r="Y82" s="101">
        <f t="shared" si="33"/>
        <v>0</v>
      </c>
      <c r="Z82" s="101">
        <f t="shared" si="34"/>
        <v>0</v>
      </c>
      <c r="AA82" s="103">
        <f t="shared" si="48"/>
        <v>0</v>
      </c>
      <c r="AB82" s="101">
        <f t="shared" si="35"/>
        <v>0</v>
      </c>
      <c r="AC82" s="102"/>
      <c r="AD82" s="103">
        <f t="shared" si="36"/>
        <v>0</v>
      </c>
      <c r="AE82" s="102"/>
      <c r="AF82" s="102"/>
      <c r="AG82" s="102"/>
      <c r="AH82" s="102"/>
      <c r="AI82" s="136">
        <f t="shared" si="37"/>
        <v>0</v>
      </c>
      <c r="AJ82" s="102"/>
      <c r="AK82" s="104">
        <f t="shared" si="38"/>
        <v>0</v>
      </c>
      <c r="AL82" s="105">
        <f t="shared" si="39"/>
        <v>0</v>
      </c>
      <c r="AM82" s="106"/>
      <c r="AN82" s="107">
        <f t="shared" si="40"/>
        <v>0</v>
      </c>
      <c r="AO82" s="108">
        <f t="shared" si="41"/>
        <v>0</v>
      </c>
      <c r="AP82" s="108">
        <f t="shared" si="42"/>
        <v>0</v>
      </c>
      <c r="AQ82" s="108">
        <f t="shared" si="43"/>
        <v>0</v>
      </c>
      <c r="AR82" s="108">
        <f t="shared" si="44"/>
        <v>0</v>
      </c>
      <c r="AS82" s="108">
        <f t="array" ref="AS82">_xlfn.IFS(S82=0,AL82,S82&lt;0,AL82/-S82,S82&gt;0,AL82/S82)</f>
        <v>0</v>
      </c>
      <c r="AT82" s="103">
        <f t="shared" si="45"/>
        <v>0</v>
      </c>
      <c r="AU82" s="103">
        <f t="shared" si="46"/>
        <v>0</v>
      </c>
      <c r="AV82" s="109"/>
      <c r="AW82" s="104">
        <f t="shared" si="47"/>
        <v>0</v>
      </c>
    </row>
    <row r="83" spans="1:49" hidden="1" outlineLevel="1">
      <c r="A83" s="98"/>
      <c r="B83" s="99"/>
      <c r="C83" s="99"/>
      <c r="D83" s="100"/>
      <c r="E83" s="101">
        <f t="shared" si="49"/>
        <v>0</v>
      </c>
      <c r="F83" s="101"/>
      <c r="G83" s="101"/>
      <c r="H83" s="101"/>
      <c r="I83" s="101"/>
      <c r="J83" s="101">
        <f t="shared" si="28"/>
        <v>0</v>
      </c>
      <c r="K83" s="98"/>
      <c r="L83" s="98"/>
      <c r="M83" s="98"/>
      <c r="N83" s="98"/>
      <c r="O83" s="101">
        <f t="shared" si="29"/>
        <v>0</v>
      </c>
      <c r="P83" s="101">
        <f t="shared" si="30"/>
        <v>0</v>
      </c>
      <c r="Q83" s="102"/>
      <c r="R83" s="102"/>
      <c r="S83" s="101">
        <f t="shared" si="31"/>
        <v>0</v>
      </c>
      <c r="T83" s="101"/>
      <c r="U83" s="101"/>
      <c r="V83" s="101">
        <f t="shared" si="32"/>
        <v>0</v>
      </c>
      <c r="W83" s="102"/>
      <c r="X83" s="102"/>
      <c r="Y83" s="101">
        <f t="shared" si="33"/>
        <v>0</v>
      </c>
      <c r="Z83" s="101">
        <f t="shared" si="34"/>
        <v>0</v>
      </c>
      <c r="AA83" s="103">
        <f t="shared" si="48"/>
        <v>0</v>
      </c>
      <c r="AB83" s="101">
        <f t="shared" si="35"/>
        <v>0</v>
      </c>
      <c r="AC83" s="102"/>
      <c r="AD83" s="103">
        <f t="shared" si="36"/>
        <v>0</v>
      </c>
      <c r="AE83" s="102"/>
      <c r="AF83" s="102"/>
      <c r="AG83" s="102"/>
      <c r="AH83" s="102"/>
      <c r="AI83" s="136">
        <f t="shared" si="37"/>
        <v>0</v>
      </c>
      <c r="AJ83" s="102"/>
      <c r="AK83" s="104">
        <f t="shared" si="38"/>
        <v>0</v>
      </c>
      <c r="AL83" s="105">
        <f t="shared" si="39"/>
        <v>0</v>
      </c>
      <c r="AM83" s="106"/>
      <c r="AN83" s="107">
        <f t="shared" si="40"/>
        <v>0</v>
      </c>
      <c r="AO83" s="108">
        <f t="shared" si="41"/>
        <v>0</v>
      </c>
      <c r="AP83" s="108">
        <f t="shared" si="42"/>
        <v>0</v>
      </c>
      <c r="AQ83" s="108">
        <f t="shared" si="43"/>
        <v>0</v>
      </c>
      <c r="AR83" s="108">
        <f t="shared" si="44"/>
        <v>0</v>
      </c>
      <c r="AS83" s="108">
        <f t="array" ref="AS83">_xlfn.IFS(S83=0,AL83,S83&lt;0,AL83/-S83,S83&gt;0,AL83/S83)</f>
        <v>0</v>
      </c>
      <c r="AT83" s="103">
        <f t="shared" si="45"/>
        <v>0</v>
      </c>
      <c r="AU83" s="103">
        <f t="shared" si="46"/>
        <v>0</v>
      </c>
      <c r="AV83" s="109"/>
      <c r="AW83" s="104">
        <f t="shared" si="47"/>
        <v>0</v>
      </c>
    </row>
    <row r="84" spans="1:49" hidden="1" outlineLevel="1">
      <c r="A84" s="98"/>
      <c r="B84" s="99"/>
      <c r="C84" s="99"/>
      <c r="D84" s="100"/>
      <c r="E84" s="101">
        <f t="shared" si="49"/>
        <v>0</v>
      </c>
      <c r="F84" s="101"/>
      <c r="G84" s="101"/>
      <c r="H84" s="101"/>
      <c r="I84" s="101"/>
      <c r="J84" s="101">
        <f t="shared" si="28"/>
        <v>0</v>
      </c>
      <c r="K84" s="98"/>
      <c r="L84" s="98"/>
      <c r="M84" s="98"/>
      <c r="N84" s="98"/>
      <c r="O84" s="101">
        <f t="shared" si="29"/>
        <v>0</v>
      </c>
      <c r="P84" s="101">
        <f t="shared" si="30"/>
        <v>0</v>
      </c>
      <c r="Q84" s="102"/>
      <c r="R84" s="102"/>
      <c r="S84" s="101">
        <f t="shared" si="31"/>
        <v>0</v>
      </c>
      <c r="T84" s="101"/>
      <c r="U84" s="101"/>
      <c r="V84" s="101">
        <f t="shared" si="32"/>
        <v>0</v>
      </c>
      <c r="W84" s="102"/>
      <c r="X84" s="102"/>
      <c r="Y84" s="101">
        <f t="shared" si="33"/>
        <v>0</v>
      </c>
      <c r="Z84" s="101">
        <f t="shared" si="34"/>
        <v>0</v>
      </c>
      <c r="AA84" s="103">
        <f t="shared" si="48"/>
        <v>0</v>
      </c>
      <c r="AB84" s="101">
        <f t="shared" si="35"/>
        <v>0</v>
      </c>
      <c r="AC84" s="102"/>
      <c r="AD84" s="103">
        <f t="shared" si="36"/>
        <v>0</v>
      </c>
      <c r="AE84" s="102"/>
      <c r="AF84" s="102"/>
      <c r="AG84" s="102"/>
      <c r="AH84" s="102"/>
      <c r="AI84" s="136">
        <f t="shared" si="37"/>
        <v>0</v>
      </c>
      <c r="AJ84" s="102"/>
      <c r="AK84" s="104">
        <f t="shared" si="38"/>
        <v>0</v>
      </c>
      <c r="AL84" s="105">
        <f t="shared" si="39"/>
        <v>0</v>
      </c>
      <c r="AM84" s="106"/>
      <c r="AN84" s="107">
        <f t="shared" si="40"/>
        <v>0</v>
      </c>
      <c r="AO84" s="108">
        <f t="shared" si="41"/>
        <v>0</v>
      </c>
      <c r="AP84" s="108">
        <f t="shared" si="42"/>
        <v>0</v>
      </c>
      <c r="AQ84" s="108">
        <f t="shared" si="43"/>
        <v>0</v>
      </c>
      <c r="AR84" s="108">
        <f t="shared" si="44"/>
        <v>0</v>
      </c>
      <c r="AS84" s="108">
        <f t="array" ref="AS84">_xlfn.IFS(S84=0,AL84,S84&lt;0,AL84/-S84,S84&gt;0,AL84/S84)</f>
        <v>0</v>
      </c>
      <c r="AT84" s="103">
        <f t="shared" si="45"/>
        <v>0</v>
      </c>
      <c r="AU84" s="103">
        <f t="shared" si="46"/>
        <v>0</v>
      </c>
      <c r="AV84" s="109"/>
      <c r="AW84" s="104">
        <f t="shared" si="47"/>
        <v>0</v>
      </c>
    </row>
    <row r="85" spans="1:49" hidden="1" outlineLevel="1">
      <c r="A85" s="98"/>
      <c r="B85" s="99"/>
      <c r="C85" s="99"/>
      <c r="D85" s="100"/>
      <c r="E85" s="101">
        <f t="shared" si="49"/>
        <v>0</v>
      </c>
      <c r="F85" s="101"/>
      <c r="G85" s="101"/>
      <c r="H85" s="101"/>
      <c r="I85" s="101"/>
      <c r="J85" s="101">
        <f t="shared" si="28"/>
        <v>0</v>
      </c>
      <c r="K85" s="98"/>
      <c r="L85" s="98"/>
      <c r="M85" s="98"/>
      <c r="N85" s="98"/>
      <c r="O85" s="101">
        <f t="shared" si="29"/>
        <v>0</v>
      </c>
      <c r="P85" s="101">
        <f t="shared" si="30"/>
        <v>0</v>
      </c>
      <c r="Q85" s="102"/>
      <c r="R85" s="102"/>
      <c r="S85" s="101">
        <f t="shared" si="31"/>
        <v>0</v>
      </c>
      <c r="T85" s="101"/>
      <c r="U85" s="101"/>
      <c r="V85" s="101">
        <f t="shared" si="32"/>
        <v>0</v>
      </c>
      <c r="W85" s="102"/>
      <c r="X85" s="102"/>
      <c r="Y85" s="101">
        <f t="shared" si="33"/>
        <v>0</v>
      </c>
      <c r="Z85" s="101">
        <f t="shared" si="34"/>
        <v>0</v>
      </c>
      <c r="AA85" s="103">
        <f t="shared" si="48"/>
        <v>0</v>
      </c>
      <c r="AB85" s="101">
        <f t="shared" si="35"/>
        <v>0</v>
      </c>
      <c r="AC85" s="102"/>
      <c r="AD85" s="103">
        <f t="shared" si="36"/>
        <v>0</v>
      </c>
      <c r="AE85" s="102"/>
      <c r="AF85" s="102"/>
      <c r="AG85" s="102"/>
      <c r="AH85" s="102"/>
      <c r="AI85" s="136">
        <f t="shared" si="37"/>
        <v>0</v>
      </c>
      <c r="AJ85" s="102"/>
      <c r="AK85" s="104">
        <f t="shared" si="38"/>
        <v>0</v>
      </c>
      <c r="AL85" s="105">
        <f t="shared" si="39"/>
        <v>0</v>
      </c>
      <c r="AM85" s="106"/>
      <c r="AN85" s="107">
        <f t="shared" si="40"/>
        <v>0</v>
      </c>
      <c r="AO85" s="108">
        <f t="shared" si="41"/>
        <v>0</v>
      </c>
      <c r="AP85" s="108">
        <f t="shared" si="42"/>
        <v>0</v>
      </c>
      <c r="AQ85" s="108">
        <f t="shared" si="43"/>
        <v>0</v>
      </c>
      <c r="AR85" s="108">
        <f t="shared" si="44"/>
        <v>0</v>
      </c>
      <c r="AS85" s="108">
        <f t="array" ref="AS85">_xlfn.IFS(S85=0,AL85,S85&lt;0,AL85/-S85,S85&gt;0,AL85/S85)</f>
        <v>0</v>
      </c>
      <c r="AT85" s="103">
        <f t="shared" si="45"/>
        <v>0</v>
      </c>
      <c r="AU85" s="103">
        <f t="shared" si="46"/>
        <v>0</v>
      </c>
      <c r="AV85" s="109"/>
      <c r="AW85" s="104">
        <f t="shared" si="47"/>
        <v>0</v>
      </c>
    </row>
    <row r="86" spans="1:49" hidden="1" outlineLevel="1">
      <c r="A86" s="98"/>
      <c r="B86" s="99"/>
      <c r="C86" s="99"/>
      <c r="D86" s="100"/>
      <c r="E86" s="101">
        <f t="shared" si="49"/>
        <v>0</v>
      </c>
      <c r="F86" s="101"/>
      <c r="G86" s="101"/>
      <c r="H86" s="101"/>
      <c r="I86" s="101"/>
      <c r="J86" s="101">
        <f t="shared" si="28"/>
        <v>0</v>
      </c>
      <c r="K86" s="98"/>
      <c r="L86" s="98"/>
      <c r="M86" s="98"/>
      <c r="N86" s="98"/>
      <c r="O86" s="101">
        <f t="shared" si="29"/>
        <v>0</v>
      </c>
      <c r="P86" s="101">
        <f t="shared" si="30"/>
        <v>0</v>
      </c>
      <c r="Q86" s="102"/>
      <c r="R86" s="102"/>
      <c r="S86" s="101">
        <f t="shared" si="31"/>
        <v>0</v>
      </c>
      <c r="T86" s="101"/>
      <c r="U86" s="101"/>
      <c r="V86" s="101">
        <f t="shared" si="32"/>
        <v>0</v>
      </c>
      <c r="W86" s="102"/>
      <c r="X86" s="102"/>
      <c r="Y86" s="101">
        <f t="shared" si="33"/>
        <v>0</v>
      </c>
      <c r="Z86" s="101">
        <f t="shared" si="34"/>
        <v>0</v>
      </c>
      <c r="AA86" s="103">
        <f t="shared" si="48"/>
        <v>0</v>
      </c>
      <c r="AB86" s="101">
        <f t="shared" si="35"/>
        <v>0</v>
      </c>
      <c r="AC86" s="102"/>
      <c r="AD86" s="103">
        <f t="shared" si="36"/>
        <v>0</v>
      </c>
      <c r="AE86" s="102"/>
      <c r="AF86" s="102"/>
      <c r="AG86" s="102"/>
      <c r="AH86" s="102"/>
      <c r="AI86" s="136">
        <f t="shared" si="37"/>
        <v>0</v>
      </c>
      <c r="AJ86" s="102"/>
      <c r="AK86" s="104">
        <f t="shared" si="38"/>
        <v>0</v>
      </c>
      <c r="AL86" s="105">
        <f t="shared" si="39"/>
        <v>0</v>
      </c>
      <c r="AM86" s="106"/>
      <c r="AN86" s="107">
        <f t="shared" si="40"/>
        <v>0</v>
      </c>
      <c r="AO86" s="108">
        <f t="shared" si="41"/>
        <v>0</v>
      </c>
      <c r="AP86" s="108">
        <f t="shared" si="42"/>
        <v>0</v>
      </c>
      <c r="AQ86" s="108">
        <f t="shared" si="43"/>
        <v>0</v>
      </c>
      <c r="AR86" s="108">
        <f t="shared" si="44"/>
        <v>0</v>
      </c>
      <c r="AS86" s="108">
        <f t="array" ref="AS86">_xlfn.IFS(S86=0,AL86,S86&lt;0,AL86/-S86,S86&gt;0,AL86/S86)</f>
        <v>0</v>
      </c>
      <c r="AT86" s="103">
        <f t="shared" si="45"/>
        <v>0</v>
      </c>
      <c r="AU86" s="103">
        <f t="shared" si="46"/>
        <v>0</v>
      </c>
      <c r="AV86" s="109"/>
      <c r="AW86" s="104">
        <f t="shared" si="47"/>
        <v>0</v>
      </c>
    </row>
    <row r="87" spans="1:49" hidden="1" outlineLevel="1">
      <c r="A87" s="98"/>
      <c r="B87" s="99"/>
      <c r="C87" s="99"/>
      <c r="D87" s="100"/>
      <c r="E87" s="101">
        <f t="shared" si="49"/>
        <v>0</v>
      </c>
      <c r="F87" s="101"/>
      <c r="G87" s="101"/>
      <c r="H87" s="101"/>
      <c r="I87" s="101"/>
      <c r="J87" s="101">
        <f t="shared" si="28"/>
        <v>0</v>
      </c>
      <c r="K87" s="98"/>
      <c r="L87" s="98"/>
      <c r="M87" s="98"/>
      <c r="N87" s="98"/>
      <c r="O87" s="101">
        <f t="shared" si="29"/>
        <v>0</v>
      </c>
      <c r="P87" s="101">
        <f t="shared" si="30"/>
        <v>0</v>
      </c>
      <c r="Q87" s="102"/>
      <c r="R87" s="102"/>
      <c r="S87" s="101">
        <f t="shared" si="31"/>
        <v>0</v>
      </c>
      <c r="T87" s="101"/>
      <c r="U87" s="101"/>
      <c r="V87" s="101">
        <f t="shared" si="32"/>
        <v>0</v>
      </c>
      <c r="W87" s="102"/>
      <c r="X87" s="102"/>
      <c r="Y87" s="101">
        <f t="shared" si="33"/>
        <v>0</v>
      </c>
      <c r="Z87" s="101">
        <f t="shared" si="34"/>
        <v>0</v>
      </c>
      <c r="AA87" s="103">
        <f t="shared" si="48"/>
        <v>0</v>
      </c>
      <c r="AB87" s="101">
        <f t="shared" si="35"/>
        <v>0</v>
      </c>
      <c r="AC87" s="102"/>
      <c r="AD87" s="103">
        <f t="shared" si="36"/>
        <v>0</v>
      </c>
      <c r="AE87" s="102"/>
      <c r="AF87" s="102"/>
      <c r="AG87" s="102"/>
      <c r="AH87" s="102"/>
      <c r="AI87" s="136">
        <f t="shared" si="37"/>
        <v>0</v>
      </c>
      <c r="AJ87" s="102"/>
      <c r="AK87" s="104">
        <f t="shared" si="38"/>
        <v>0</v>
      </c>
      <c r="AL87" s="105">
        <f t="shared" si="39"/>
        <v>0</v>
      </c>
      <c r="AM87" s="106"/>
      <c r="AN87" s="107">
        <f t="shared" si="40"/>
        <v>0</v>
      </c>
      <c r="AO87" s="108">
        <f t="shared" si="41"/>
        <v>0</v>
      </c>
      <c r="AP87" s="108">
        <f t="shared" si="42"/>
        <v>0</v>
      </c>
      <c r="AQ87" s="108">
        <f t="shared" si="43"/>
        <v>0</v>
      </c>
      <c r="AR87" s="108">
        <f t="shared" si="44"/>
        <v>0</v>
      </c>
      <c r="AS87" s="108">
        <f t="array" ref="AS87">_xlfn.IFS(S87=0,AL87,S87&lt;0,AL87/-S87,S87&gt;0,AL87/S87)</f>
        <v>0</v>
      </c>
      <c r="AT87" s="103">
        <f t="shared" si="45"/>
        <v>0</v>
      </c>
      <c r="AU87" s="103">
        <f t="shared" si="46"/>
        <v>0</v>
      </c>
      <c r="AV87" s="109"/>
      <c r="AW87" s="104">
        <f t="shared" si="47"/>
        <v>0</v>
      </c>
    </row>
    <row r="88" spans="1:49" hidden="1" outlineLevel="1">
      <c r="A88" s="98"/>
      <c r="B88" s="99"/>
      <c r="C88" s="99"/>
      <c r="D88" s="100"/>
      <c r="E88" s="101">
        <f t="shared" si="49"/>
        <v>0</v>
      </c>
      <c r="F88" s="101"/>
      <c r="G88" s="101"/>
      <c r="H88" s="101"/>
      <c r="I88" s="101"/>
      <c r="J88" s="101">
        <f t="shared" si="28"/>
        <v>0</v>
      </c>
      <c r="K88" s="98"/>
      <c r="L88" s="98"/>
      <c r="M88" s="98"/>
      <c r="N88" s="98"/>
      <c r="O88" s="101">
        <f t="shared" si="29"/>
        <v>0</v>
      </c>
      <c r="P88" s="101">
        <f t="shared" si="30"/>
        <v>0</v>
      </c>
      <c r="Q88" s="102"/>
      <c r="R88" s="102"/>
      <c r="S88" s="101">
        <f t="shared" si="31"/>
        <v>0</v>
      </c>
      <c r="T88" s="101"/>
      <c r="U88" s="101"/>
      <c r="V88" s="101">
        <f t="shared" si="32"/>
        <v>0</v>
      </c>
      <c r="W88" s="102"/>
      <c r="X88" s="102"/>
      <c r="Y88" s="101">
        <f t="shared" si="33"/>
        <v>0</v>
      </c>
      <c r="Z88" s="101">
        <f t="shared" si="34"/>
        <v>0</v>
      </c>
      <c r="AA88" s="103">
        <f t="shared" si="48"/>
        <v>0</v>
      </c>
      <c r="AB88" s="101">
        <f t="shared" si="35"/>
        <v>0</v>
      </c>
      <c r="AC88" s="102"/>
      <c r="AD88" s="103">
        <f t="shared" si="36"/>
        <v>0</v>
      </c>
      <c r="AE88" s="102"/>
      <c r="AF88" s="102"/>
      <c r="AG88" s="102"/>
      <c r="AH88" s="102"/>
      <c r="AI88" s="136">
        <f t="shared" si="37"/>
        <v>0</v>
      </c>
      <c r="AJ88" s="102"/>
      <c r="AK88" s="104">
        <f t="shared" si="38"/>
        <v>0</v>
      </c>
      <c r="AL88" s="105">
        <f t="shared" si="39"/>
        <v>0</v>
      </c>
      <c r="AM88" s="106"/>
      <c r="AN88" s="107">
        <f t="shared" si="40"/>
        <v>0</v>
      </c>
      <c r="AO88" s="108">
        <f t="shared" si="41"/>
        <v>0</v>
      </c>
      <c r="AP88" s="108">
        <f t="shared" si="42"/>
        <v>0</v>
      </c>
      <c r="AQ88" s="108">
        <f t="shared" si="43"/>
        <v>0</v>
      </c>
      <c r="AR88" s="108">
        <f t="shared" si="44"/>
        <v>0</v>
      </c>
      <c r="AS88" s="108">
        <f t="array" ref="AS88">_xlfn.IFS(S88=0,AL88,S88&lt;0,AL88/-S88,S88&gt;0,AL88/S88)</f>
        <v>0</v>
      </c>
      <c r="AT88" s="103">
        <f t="shared" si="45"/>
        <v>0</v>
      </c>
      <c r="AU88" s="103">
        <f t="shared" si="46"/>
        <v>0</v>
      </c>
      <c r="AV88" s="109"/>
      <c r="AW88" s="104">
        <f t="shared" si="47"/>
        <v>0</v>
      </c>
    </row>
    <row r="89" spans="1:49" hidden="1" outlineLevel="1">
      <c r="A89" s="98"/>
      <c r="B89" s="99"/>
      <c r="C89" s="99"/>
      <c r="D89" s="100"/>
      <c r="E89" s="101">
        <f t="shared" si="49"/>
        <v>0</v>
      </c>
      <c r="F89" s="101"/>
      <c r="G89" s="101"/>
      <c r="H89" s="101"/>
      <c r="I89" s="101"/>
      <c r="J89" s="101">
        <f t="shared" si="28"/>
        <v>0</v>
      </c>
      <c r="K89" s="98"/>
      <c r="L89" s="98"/>
      <c r="M89" s="98"/>
      <c r="N89" s="98"/>
      <c r="O89" s="101">
        <f t="shared" si="29"/>
        <v>0</v>
      </c>
      <c r="P89" s="101">
        <f t="shared" si="30"/>
        <v>0</v>
      </c>
      <c r="Q89" s="102"/>
      <c r="R89" s="102"/>
      <c r="S89" s="101">
        <f t="shared" si="31"/>
        <v>0</v>
      </c>
      <c r="T89" s="101"/>
      <c r="U89" s="101"/>
      <c r="V89" s="101">
        <f t="shared" si="32"/>
        <v>0</v>
      </c>
      <c r="W89" s="102"/>
      <c r="X89" s="102"/>
      <c r="Y89" s="101">
        <f t="shared" si="33"/>
        <v>0</v>
      </c>
      <c r="Z89" s="101">
        <f t="shared" si="34"/>
        <v>0</v>
      </c>
      <c r="AA89" s="103">
        <f t="shared" si="48"/>
        <v>0</v>
      </c>
      <c r="AB89" s="101">
        <f t="shared" si="35"/>
        <v>0</v>
      </c>
      <c r="AC89" s="102"/>
      <c r="AD89" s="103">
        <f t="shared" si="36"/>
        <v>0</v>
      </c>
      <c r="AE89" s="102"/>
      <c r="AF89" s="102"/>
      <c r="AG89" s="102"/>
      <c r="AH89" s="102"/>
      <c r="AI89" s="136">
        <f t="shared" si="37"/>
        <v>0</v>
      </c>
      <c r="AJ89" s="102"/>
      <c r="AK89" s="104">
        <f t="shared" si="38"/>
        <v>0</v>
      </c>
      <c r="AL89" s="105">
        <f t="shared" si="39"/>
        <v>0</v>
      </c>
      <c r="AM89" s="106"/>
      <c r="AN89" s="107">
        <f t="shared" si="40"/>
        <v>0</v>
      </c>
      <c r="AO89" s="108">
        <f t="shared" si="41"/>
        <v>0</v>
      </c>
      <c r="AP89" s="108">
        <f t="shared" si="42"/>
        <v>0</v>
      </c>
      <c r="AQ89" s="108">
        <f t="shared" si="43"/>
        <v>0</v>
      </c>
      <c r="AR89" s="108">
        <f t="shared" si="44"/>
        <v>0</v>
      </c>
      <c r="AS89" s="108">
        <f t="array" ref="AS89">_xlfn.IFS(S89=0,AL89,S89&lt;0,AL89/-S89,S89&gt;0,AL89/S89)</f>
        <v>0</v>
      </c>
      <c r="AT89" s="103">
        <f t="shared" si="45"/>
        <v>0</v>
      </c>
      <c r="AU89" s="103">
        <f t="shared" si="46"/>
        <v>0</v>
      </c>
      <c r="AV89" s="109"/>
      <c r="AW89" s="104">
        <f t="shared" si="47"/>
        <v>0</v>
      </c>
    </row>
    <row r="90" spans="1:49" hidden="1" outlineLevel="1">
      <c r="A90" s="98"/>
      <c r="B90" s="99"/>
      <c r="C90" s="99"/>
      <c r="D90" s="100"/>
      <c r="E90" s="101">
        <f t="shared" si="49"/>
        <v>0</v>
      </c>
      <c r="F90" s="101"/>
      <c r="G90" s="101"/>
      <c r="H90" s="101"/>
      <c r="I90" s="101"/>
      <c r="J90" s="101">
        <f t="shared" si="28"/>
        <v>0</v>
      </c>
      <c r="K90" s="98"/>
      <c r="L90" s="98"/>
      <c r="M90" s="98"/>
      <c r="N90" s="98"/>
      <c r="O90" s="101">
        <f t="shared" si="29"/>
        <v>0</v>
      </c>
      <c r="P90" s="101">
        <f t="shared" si="30"/>
        <v>0</v>
      </c>
      <c r="Q90" s="102"/>
      <c r="R90" s="102"/>
      <c r="S90" s="101">
        <f t="shared" si="31"/>
        <v>0</v>
      </c>
      <c r="T90" s="101"/>
      <c r="U90" s="101"/>
      <c r="V90" s="101">
        <f t="shared" si="32"/>
        <v>0</v>
      </c>
      <c r="W90" s="102"/>
      <c r="X90" s="102"/>
      <c r="Y90" s="101">
        <f t="shared" si="33"/>
        <v>0</v>
      </c>
      <c r="Z90" s="101">
        <f t="shared" si="34"/>
        <v>0</v>
      </c>
      <c r="AA90" s="103">
        <f t="shared" si="48"/>
        <v>0</v>
      </c>
      <c r="AB90" s="101">
        <f t="shared" si="35"/>
        <v>0</v>
      </c>
      <c r="AC90" s="102"/>
      <c r="AD90" s="103">
        <f t="shared" si="36"/>
        <v>0</v>
      </c>
      <c r="AE90" s="102"/>
      <c r="AF90" s="102"/>
      <c r="AG90" s="102"/>
      <c r="AH90" s="102"/>
      <c r="AI90" s="136">
        <f t="shared" si="37"/>
        <v>0</v>
      </c>
      <c r="AJ90" s="102"/>
      <c r="AK90" s="104">
        <f t="shared" si="38"/>
        <v>0</v>
      </c>
      <c r="AL90" s="105">
        <f t="shared" si="39"/>
        <v>0</v>
      </c>
      <c r="AM90" s="106"/>
      <c r="AN90" s="107">
        <f t="shared" si="40"/>
        <v>0</v>
      </c>
      <c r="AO90" s="108">
        <f t="shared" si="41"/>
        <v>0</v>
      </c>
      <c r="AP90" s="108">
        <f t="shared" si="42"/>
        <v>0</v>
      </c>
      <c r="AQ90" s="108">
        <f t="shared" si="43"/>
        <v>0</v>
      </c>
      <c r="AR90" s="108">
        <f t="shared" si="44"/>
        <v>0</v>
      </c>
      <c r="AS90" s="108">
        <f t="array" ref="AS90">_xlfn.IFS(S90=0,AL90,S90&lt;0,AL90/-S90,S90&gt;0,AL90/S90)</f>
        <v>0</v>
      </c>
      <c r="AT90" s="103">
        <f t="shared" si="45"/>
        <v>0</v>
      </c>
      <c r="AU90" s="103">
        <f t="shared" si="46"/>
        <v>0</v>
      </c>
      <c r="AV90" s="109"/>
      <c r="AW90" s="104">
        <f t="shared" si="47"/>
        <v>0</v>
      </c>
    </row>
    <row r="91" spans="1:49" hidden="1" outlineLevel="1">
      <c r="A91" s="98"/>
      <c r="B91" s="99"/>
      <c r="C91" s="99"/>
      <c r="D91" s="133"/>
      <c r="E91" s="102">
        <f t="shared" si="49"/>
        <v>0</v>
      </c>
      <c r="F91" s="101"/>
      <c r="G91" s="101"/>
      <c r="H91" s="101"/>
      <c r="I91" s="101"/>
      <c r="J91" s="101">
        <f t="shared" si="28"/>
        <v>0</v>
      </c>
      <c r="K91" s="98"/>
      <c r="L91" s="98"/>
      <c r="M91" s="98"/>
      <c r="N91" s="98"/>
      <c r="O91" s="101">
        <f t="shared" si="29"/>
        <v>0</v>
      </c>
      <c r="P91" s="101">
        <f t="shared" si="30"/>
        <v>0</v>
      </c>
      <c r="Q91" s="102"/>
      <c r="R91" s="102"/>
      <c r="S91" s="101">
        <f t="shared" si="31"/>
        <v>0</v>
      </c>
      <c r="T91" s="101"/>
      <c r="U91" s="101"/>
      <c r="V91" s="101">
        <f t="shared" si="32"/>
        <v>0</v>
      </c>
      <c r="W91" s="102"/>
      <c r="X91" s="102"/>
      <c r="Y91" s="101">
        <f t="shared" si="33"/>
        <v>0</v>
      </c>
      <c r="Z91" s="101">
        <f t="shared" si="34"/>
        <v>0</v>
      </c>
      <c r="AA91" s="103">
        <f t="shared" si="48"/>
        <v>0</v>
      </c>
      <c r="AB91" s="101">
        <f t="shared" si="35"/>
        <v>0</v>
      </c>
      <c r="AC91" s="102"/>
      <c r="AD91" s="103">
        <f t="shared" si="36"/>
        <v>0</v>
      </c>
      <c r="AE91" s="102"/>
      <c r="AF91" s="102"/>
      <c r="AG91" s="102"/>
      <c r="AH91" s="102"/>
      <c r="AI91" s="136">
        <f t="shared" si="37"/>
        <v>0</v>
      </c>
      <c r="AJ91" s="102"/>
      <c r="AK91" s="104">
        <f t="shared" si="38"/>
        <v>0</v>
      </c>
      <c r="AL91" s="105">
        <f t="shared" si="39"/>
        <v>0</v>
      </c>
      <c r="AM91" s="106"/>
      <c r="AN91" s="107">
        <f t="shared" si="40"/>
        <v>0</v>
      </c>
      <c r="AO91" s="108">
        <f t="shared" si="41"/>
        <v>0</v>
      </c>
      <c r="AP91" s="108">
        <f t="shared" si="42"/>
        <v>0</v>
      </c>
      <c r="AQ91" s="108">
        <f t="shared" si="43"/>
        <v>0</v>
      </c>
      <c r="AR91" s="108">
        <f t="shared" si="44"/>
        <v>0</v>
      </c>
      <c r="AS91" s="108">
        <f t="array" ref="AS91">_xlfn.IFS(S91=0,AL91,S91&lt;0,AL91/-S91,S91&gt;0,AL91/S91)</f>
        <v>0</v>
      </c>
      <c r="AT91" s="103">
        <f t="shared" si="45"/>
        <v>0</v>
      </c>
      <c r="AU91" s="103">
        <f t="shared" si="46"/>
        <v>0</v>
      </c>
      <c r="AV91" s="109"/>
      <c r="AW91" s="104">
        <f t="shared" si="47"/>
        <v>0</v>
      </c>
    </row>
    <row r="92" spans="1:49" hidden="1" outlineLevel="1">
      <c r="A92" s="98"/>
      <c r="B92" s="99"/>
      <c r="C92" s="99"/>
      <c r="D92" s="133"/>
      <c r="E92" s="102">
        <f t="shared" si="49"/>
        <v>0</v>
      </c>
      <c r="F92" s="101"/>
      <c r="G92" s="101"/>
      <c r="H92" s="101"/>
      <c r="I92" s="101"/>
      <c r="J92" s="101">
        <f t="shared" si="28"/>
        <v>0</v>
      </c>
      <c r="K92" s="98"/>
      <c r="L92" s="98"/>
      <c r="M92" s="98"/>
      <c r="N92" s="98"/>
      <c r="O92" s="101">
        <f t="shared" si="29"/>
        <v>0</v>
      </c>
      <c r="P92" s="101">
        <f t="shared" si="30"/>
        <v>0</v>
      </c>
      <c r="Q92" s="102"/>
      <c r="R92" s="102"/>
      <c r="S92" s="101">
        <f t="shared" si="31"/>
        <v>0</v>
      </c>
      <c r="T92" s="101"/>
      <c r="U92" s="101"/>
      <c r="V92" s="101">
        <f t="shared" si="32"/>
        <v>0</v>
      </c>
      <c r="W92" s="102"/>
      <c r="X92" s="102"/>
      <c r="Y92" s="101">
        <f t="shared" si="33"/>
        <v>0</v>
      </c>
      <c r="Z92" s="101">
        <f t="shared" si="34"/>
        <v>0</v>
      </c>
      <c r="AA92" s="103">
        <f t="shared" si="48"/>
        <v>0</v>
      </c>
      <c r="AB92" s="101">
        <f t="shared" si="35"/>
        <v>0</v>
      </c>
      <c r="AC92" s="102"/>
      <c r="AD92" s="103">
        <f t="shared" si="36"/>
        <v>0</v>
      </c>
      <c r="AE92" s="102"/>
      <c r="AF92" s="102"/>
      <c r="AG92" s="102"/>
      <c r="AH92" s="102"/>
      <c r="AI92" s="136">
        <f t="shared" si="37"/>
        <v>0</v>
      </c>
      <c r="AJ92" s="102"/>
      <c r="AK92" s="104">
        <f t="shared" si="38"/>
        <v>0</v>
      </c>
      <c r="AL92" s="105">
        <f t="shared" si="39"/>
        <v>0</v>
      </c>
      <c r="AM92" s="106"/>
      <c r="AN92" s="107">
        <f t="shared" si="40"/>
        <v>0</v>
      </c>
      <c r="AO92" s="108">
        <f t="shared" si="41"/>
        <v>0</v>
      </c>
      <c r="AP92" s="108">
        <f t="shared" si="42"/>
        <v>0</v>
      </c>
      <c r="AQ92" s="108">
        <f t="shared" si="43"/>
        <v>0</v>
      </c>
      <c r="AR92" s="108">
        <f t="shared" si="44"/>
        <v>0</v>
      </c>
      <c r="AS92" s="108">
        <f t="array" ref="AS92">_xlfn.IFS(S92=0,AL92,S92&lt;0,AL92/-S92,S92&gt;0,AL92/S92)</f>
        <v>0</v>
      </c>
      <c r="AT92" s="103">
        <f t="shared" si="45"/>
        <v>0</v>
      </c>
      <c r="AU92" s="103">
        <f t="shared" si="46"/>
        <v>0</v>
      </c>
      <c r="AV92" s="109"/>
      <c r="AW92" s="104">
        <f t="shared" si="47"/>
        <v>0</v>
      </c>
    </row>
    <row r="93" spans="1:49" hidden="1" outlineLevel="1">
      <c r="A93" s="98"/>
      <c r="B93" s="99"/>
      <c r="C93" s="99"/>
      <c r="D93" s="133"/>
      <c r="E93" s="102">
        <f t="shared" si="49"/>
        <v>0</v>
      </c>
      <c r="F93" s="101"/>
      <c r="G93" s="101"/>
      <c r="H93" s="101"/>
      <c r="I93" s="101"/>
      <c r="J93" s="101">
        <f t="shared" si="28"/>
        <v>0</v>
      </c>
      <c r="K93" s="98"/>
      <c r="L93" s="98"/>
      <c r="M93" s="98"/>
      <c r="N93" s="98"/>
      <c r="O93" s="101">
        <f t="shared" si="29"/>
        <v>0</v>
      </c>
      <c r="P93" s="101">
        <f t="shared" si="30"/>
        <v>0</v>
      </c>
      <c r="Q93" s="102"/>
      <c r="R93" s="102"/>
      <c r="S93" s="101">
        <f t="shared" si="31"/>
        <v>0</v>
      </c>
      <c r="T93" s="101"/>
      <c r="U93" s="101"/>
      <c r="V93" s="101">
        <f t="shared" si="32"/>
        <v>0</v>
      </c>
      <c r="W93" s="102"/>
      <c r="X93" s="102"/>
      <c r="Y93" s="101">
        <f t="shared" si="33"/>
        <v>0</v>
      </c>
      <c r="Z93" s="101">
        <f t="shared" si="34"/>
        <v>0</v>
      </c>
      <c r="AA93" s="103">
        <f t="shared" si="48"/>
        <v>0</v>
      </c>
      <c r="AB93" s="101">
        <f t="shared" si="35"/>
        <v>0</v>
      </c>
      <c r="AC93" s="102"/>
      <c r="AD93" s="103">
        <f t="shared" si="36"/>
        <v>0</v>
      </c>
      <c r="AE93" s="102"/>
      <c r="AF93" s="102"/>
      <c r="AG93" s="102"/>
      <c r="AH93" s="102"/>
      <c r="AI93" s="136">
        <f t="shared" si="37"/>
        <v>0</v>
      </c>
      <c r="AJ93" s="102"/>
      <c r="AK93" s="104">
        <f t="shared" si="38"/>
        <v>0</v>
      </c>
      <c r="AL93" s="105">
        <f t="shared" si="39"/>
        <v>0</v>
      </c>
      <c r="AM93" s="106"/>
      <c r="AN93" s="107">
        <f t="shared" si="40"/>
        <v>0</v>
      </c>
      <c r="AO93" s="108">
        <f t="shared" si="41"/>
        <v>0</v>
      </c>
      <c r="AP93" s="108">
        <f t="shared" si="42"/>
        <v>0</v>
      </c>
      <c r="AQ93" s="108">
        <f t="shared" si="43"/>
        <v>0</v>
      </c>
      <c r="AR93" s="108">
        <f t="shared" si="44"/>
        <v>0</v>
      </c>
      <c r="AS93" s="108">
        <f t="array" ref="AS93">_xlfn.IFS(S93=0,AL93,S93&lt;0,AL93/-S93,S93&gt;0,AL93/S93)</f>
        <v>0</v>
      </c>
      <c r="AT93" s="103">
        <f t="shared" si="45"/>
        <v>0</v>
      </c>
      <c r="AU93" s="103">
        <f t="shared" si="46"/>
        <v>0</v>
      </c>
      <c r="AV93" s="109"/>
      <c r="AW93" s="104">
        <f t="shared" si="47"/>
        <v>0</v>
      </c>
    </row>
    <row r="94" spans="1:49" hidden="1" outlineLevel="1">
      <c r="A94" s="98"/>
      <c r="B94" s="99"/>
      <c r="C94" s="99"/>
      <c r="D94" s="133"/>
      <c r="E94" s="102">
        <f t="shared" si="49"/>
        <v>0</v>
      </c>
      <c r="F94" s="101"/>
      <c r="G94" s="101"/>
      <c r="H94" s="101"/>
      <c r="I94" s="101"/>
      <c r="J94" s="101">
        <f t="shared" si="28"/>
        <v>0</v>
      </c>
      <c r="K94" s="98"/>
      <c r="L94" s="98"/>
      <c r="M94" s="98"/>
      <c r="N94" s="98"/>
      <c r="O94" s="101">
        <f t="shared" si="29"/>
        <v>0</v>
      </c>
      <c r="P94" s="101">
        <f t="shared" si="30"/>
        <v>0</v>
      </c>
      <c r="Q94" s="102"/>
      <c r="R94" s="102"/>
      <c r="S94" s="101">
        <f t="shared" si="31"/>
        <v>0</v>
      </c>
      <c r="T94" s="101"/>
      <c r="U94" s="101"/>
      <c r="V94" s="101">
        <f t="shared" si="32"/>
        <v>0</v>
      </c>
      <c r="W94" s="102"/>
      <c r="X94" s="102"/>
      <c r="Y94" s="101">
        <f t="shared" si="33"/>
        <v>0</v>
      </c>
      <c r="Z94" s="101">
        <f>L94*M94*N94/100</f>
        <v>0</v>
      </c>
      <c r="AA94" s="103">
        <f t="shared" si="48"/>
        <v>0</v>
      </c>
      <c r="AB94" s="101">
        <f t="shared" si="35"/>
        <v>0</v>
      </c>
      <c r="AC94" s="102"/>
      <c r="AD94" s="103">
        <f t="shared" si="36"/>
        <v>0</v>
      </c>
      <c r="AE94" s="102"/>
      <c r="AF94" s="102"/>
      <c r="AG94" s="102"/>
      <c r="AH94" s="102"/>
      <c r="AI94" s="136">
        <f t="shared" si="37"/>
        <v>0</v>
      </c>
      <c r="AJ94" s="102"/>
      <c r="AK94" s="104">
        <f t="shared" si="38"/>
        <v>0</v>
      </c>
      <c r="AL94" s="105">
        <f t="shared" si="39"/>
        <v>0</v>
      </c>
      <c r="AM94" s="106"/>
      <c r="AN94" s="107">
        <f t="shared" si="40"/>
        <v>0</v>
      </c>
      <c r="AO94" s="108">
        <f t="shared" si="41"/>
        <v>0</v>
      </c>
      <c r="AP94" s="108">
        <f t="shared" si="42"/>
        <v>0</v>
      </c>
      <c r="AQ94" s="108">
        <f t="shared" si="43"/>
        <v>0</v>
      </c>
      <c r="AR94" s="108">
        <f t="shared" si="44"/>
        <v>0</v>
      </c>
      <c r="AS94" s="108">
        <f t="array" ref="AS94">_xlfn.IFS(S94=0,AL94,S94&lt;0,AL94/-S94,S94&gt;0,AL94/S94)</f>
        <v>0</v>
      </c>
      <c r="AT94" s="103">
        <f t="shared" si="45"/>
        <v>0</v>
      </c>
      <c r="AU94" s="103">
        <f t="shared" si="46"/>
        <v>0</v>
      </c>
      <c r="AV94" s="109"/>
      <c r="AW94" s="104">
        <f t="shared" si="47"/>
        <v>0</v>
      </c>
    </row>
    <row r="95" spans="1:49" hidden="1" outlineLevel="1">
      <c r="A95" s="98"/>
      <c r="B95" s="99"/>
      <c r="C95" s="99"/>
      <c r="D95" s="133"/>
      <c r="E95" s="102">
        <f t="shared" si="49"/>
        <v>0</v>
      </c>
      <c r="F95" s="101"/>
      <c r="G95" s="101"/>
      <c r="H95" s="101"/>
      <c r="I95" s="101"/>
      <c r="J95" s="101">
        <f t="shared" si="28"/>
        <v>0</v>
      </c>
      <c r="K95" s="98"/>
      <c r="L95" s="98"/>
      <c r="M95" s="98"/>
      <c r="N95" s="98"/>
      <c r="O95" s="101">
        <f t="shared" si="29"/>
        <v>0</v>
      </c>
      <c r="P95" s="101">
        <f t="shared" si="30"/>
        <v>0</v>
      </c>
      <c r="Q95" s="102"/>
      <c r="R95" s="102"/>
      <c r="S95" s="101">
        <f t="shared" si="31"/>
        <v>0</v>
      </c>
      <c r="T95" s="101"/>
      <c r="U95" s="101"/>
      <c r="V95" s="101">
        <f t="shared" si="32"/>
        <v>0</v>
      </c>
      <c r="W95" s="102"/>
      <c r="X95" s="102"/>
      <c r="Y95" s="101">
        <f t="shared" si="33"/>
        <v>0</v>
      </c>
      <c r="Z95" s="101">
        <f t="shared" ref="Z95:Z98" si="50">L95*M95*N95/100</f>
        <v>0</v>
      </c>
      <c r="AA95" s="103">
        <f t="shared" si="48"/>
        <v>0</v>
      </c>
      <c r="AB95" s="101">
        <f t="shared" si="35"/>
        <v>0</v>
      </c>
      <c r="AC95" s="102"/>
      <c r="AD95" s="103">
        <f t="shared" si="36"/>
        <v>0</v>
      </c>
      <c r="AE95" s="102"/>
      <c r="AF95" s="102"/>
      <c r="AG95" s="102"/>
      <c r="AH95" s="102"/>
      <c r="AI95" s="136">
        <f t="shared" si="37"/>
        <v>0</v>
      </c>
      <c r="AJ95" s="102"/>
      <c r="AK95" s="104">
        <f t="shared" si="38"/>
        <v>0</v>
      </c>
      <c r="AL95" s="105">
        <f t="shared" si="39"/>
        <v>0</v>
      </c>
      <c r="AM95" s="106"/>
      <c r="AN95" s="107">
        <f t="shared" si="40"/>
        <v>0</v>
      </c>
      <c r="AO95" s="108">
        <f t="shared" si="41"/>
        <v>0</v>
      </c>
      <c r="AP95" s="108">
        <f t="shared" si="42"/>
        <v>0</v>
      </c>
      <c r="AQ95" s="108">
        <f t="shared" si="43"/>
        <v>0</v>
      </c>
      <c r="AR95" s="108">
        <f t="shared" si="44"/>
        <v>0</v>
      </c>
      <c r="AS95" s="108">
        <f t="array" ref="AS95">_xlfn.IFS(S95=0,AL95,S95&lt;0,AL95/-S95,S95&gt;0,AL95/S95)</f>
        <v>0</v>
      </c>
      <c r="AT95" s="103">
        <f t="shared" si="45"/>
        <v>0</v>
      </c>
      <c r="AU95" s="103">
        <f t="shared" si="46"/>
        <v>0</v>
      </c>
      <c r="AV95" s="109"/>
      <c r="AW95" s="104">
        <f t="shared" si="47"/>
        <v>0</v>
      </c>
    </row>
    <row r="96" spans="1:49" hidden="1" outlineLevel="1">
      <c r="A96" s="98"/>
      <c r="B96" s="99"/>
      <c r="C96" s="99"/>
      <c r="D96" s="100"/>
      <c r="E96" s="101">
        <f t="shared" si="49"/>
        <v>0</v>
      </c>
      <c r="F96" s="101"/>
      <c r="G96" s="101"/>
      <c r="H96" s="101"/>
      <c r="I96" s="101"/>
      <c r="J96" s="101">
        <f t="shared" si="28"/>
        <v>0</v>
      </c>
      <c r="K96" s="98"/>
      <c r="L96" s="98"/>
      <c r="M96" s="98"/>
      <c r="N96" s="98"/>
      <c r="O96" s="101">
        <f t="shared" si="29"/>
        <v>0</v>
      </c>
      <c r="P96" s="101">
        <f t="shared" si="30"/>
        <v>0</v>
      </c>
      <c r="Q96" s="102"/>
      <c r="R96" s="102"/>
      <c r="S96" s="101">
        <f t="shared" si="31"/>
        <v>0</v>
      </c>
      <c r="T96" s="101"/>
      <c r="U96" s="101"/>
      <c r="V96" s="101">
        <f t="shared" si="32"/>
        <v>0</v>
      </c>
      <c r="W96" s="102"/>
      <c r="X96" s="102"/>
      <c r="Y96" s="101">
        <f t="shared" si="33"/>
        <v>0</v>
      </c>
      <c r="Z96" s="101">
        <f t="shared" si="50"/>
        <v>0</v>
      </c>
      <c r="AA96" s="103">
        <f t="shared" si="48"/>
        <v>0</v>
      </c>
      <c r="AB96" s="101">
        <f t="shared" si="35"/>
        <v>0</v>
      </c>
      <c r="AC96" s="102"/>
      <c r="AD96" s="103">
        <f t="shared" si="36"/>
        <v>0</v>
      </c>
      <c r="AE96" s="102"/>
      <c r="AF96" s="102"/>
      <c r="AG96" s="102"/>
      <c r="AH96" s="102"/>
      <c r="AI96" s="136">
        <f t="shared" si="37"/>
        <v>0</v>
      </c>
      <c r="AJ96" s="102"/>
      <c r="AK96" s="104">
        <f t="shared" si="38"/>
        <v>0</v>
      </c>
      <c r="AL96" s="105">
        <f t="shared" si="39"/>
        <v>0</v>
      </c>
      <c r="AM96" s="106"/>
      <c r="AN96" s="107">
        <f t="shared" si="40"/>
        <v>0</v>
      </c>
      <c r="AO96" s="108">
        <f t="shared" si="41"/>
        <v>0</v>
      </c>
      <c r="AP96" s="108">
        <f t="shared" si="42"/>
        <v>0</v>
      </c>
      <c r="AQ96" s="108">
        <f t="shared" si="43"/>
        <v>0</v>
      </c>
      <c r="AR96" s="108">
        <f t="shared" si="44"/>
        <v>0</v>
      </c>
      <c r="AS96" s="108">
        <f t="array" ref="AS96">_xlfn.IFS(S96=0,AL96,S96&lt;0,AL96/-S96,S96&gt;0,AL96/S96)</f>
        <v>0</v>
      </c>
      <c r="AT96" s="103">
        <f t="shared" si="45"/>
        <v>0</v>
      </c>
      <c r="AU96" s="103">
        <f t="shared" si="46"/>
        <v>0</v>
      </c>
      <c r="AV96" s="109"/>
      <c r="AW96" s="104">
        <f t="shared" si="47"/>
        <v>0</v>
      </c>
    </row>
    <row r="97" spans="1:49" hidden="1" outlineLevel="1">
      <c r="A97" s="98"/>
      <c r="B97" s="99"/>
      <c r="C97" s="99"/>
      <c r="D97" s="100"/>
      <c r="E97" s="101">
        <f t="shared" si="49"/>
        <v>0</v>
      </c>
      <c r="F97" s="101"/>
      <c r="G97" s="101"/>
      <c r="H97" s="101"/>
      <c r="I97" s="101"/>
      <c r="J97" s="101">
        <f t="shared" si="28"/>
        <v>0</v>
      </c>
      <c r="K97" s="98"/>
      <c r="L97" s="98"/>
      <c r="M97" s="98"/>
      <c r="N97" s="98"/>
      <c r="O97" s="101">
        <f t="shared" si="29"/>
        <v>0</v>
      </c>
      <c r="P97" s="101">
        <f t="shared" si="30"/>
        <v>0</v>
      </c>
      <c r="Q97" s="102"/>
      <c r="R97" s="102"/>
      <c r="S97" s="101">
        <f t="shared" si="31"/>
        <v>0</v>
      </c>
      <c r="T97" s="101"/>
      <c r="U97" s="101"/>
      <c r="V97" s="101">
        <f t="shared" si="32"/>
        <v>0</v>
      </c>
      <c r="W97" s="102"/>
      <c r="X97" s="102"/>
      <c r="Y97" s="101">
        <f t="shared" si="33"/>
        <v>0</v>
      </c>
      <c r="Z97" s="101">
        <f t="shared" si="50"/>
        <v>0</v>
      </c>
      <c r="AA97" s="103">
        <f t="shared" si="48"/>
        <v>0</v>
      </c>
      <c r="AB97" s="101">
        <f t="shared" si="35"/>
        <v>0</v>
      </c>
      <c r="AC97" s="102"/>
      <c r="AD97" s="103">
        <f t="shared" si="36"/>
        <v>0</v>
      </c>
      <c r="AE97" s="102"/>
      <c r="AF97" s="102"/>
      <c r="AG97" s="102"/>
      <c r="AH97" s="102"/>
      <c r="AI97" s="136">
        <f t="shared" si="37"/>
        <v>0</v>
      </c>
      <c r="AJ97" s="102"/>
      <c r="AK97" s="104">
        <f t="shared" si="38"/>
        <v>0</v>
      </c>
      <c r="AL97" s="105">
        <f t="shared" si="39"/>
        <v>0</v>
      </c>
      <c r="AM97" s="106"/>
      <c r="AN97" s="107">
        <f t="shared" si="40"/>
        <v>0</v>
      </c>
      <c r="AO97" s="108">
        <f t="shared" si="41"/>
        <v>0</v>
      </c>
      <c r="AP97" s="108">
        <f t="shared" si="42"/>
        <v>0</v>
      </c>
      <c r="AQ97" s="108">
        <f t="shared" si="43"/>
        <v>0</v>
      </c>
      <c r="AR97" s="108">
        <f t="shared" si="44"/>
        <v>0</v>
      </c>
      <c r="AS97" s="108">
        <f t="array" ref="AS97">_xlfn.IFS(S97=0,AL97,S97&lt;0,AL97/-S97,S97&gt;0,AL97/S97)</f>
        <v>0</v>
      </c>
      <c r="AT97" s="103">
        <f t="shared" si="45"/>
        <v>0</v>
      </c>
      <c r="AU97" s="103">
        <f t="shared" si="46"/>
        <v>0</v>
      </c>
      <c r="AV97" s="109"/>
      <c r="AW97" s="104">
        <f t="shared" si="47"/>
        <v>0</v>
      </c>
    </row>
    <row r="98" spans="1:49" hidden="1" outlineLevel="1">
      <c r="A98" s="98"/>
      <c r="B98" s="99"/>
      <c r="C98" s="99"/>
      <c r="D98" s="100"/>
      <c r="E98" s="101">
        <f t="shared" si="49"/>
        <v>0</v>
      </c>
      <c r="F98" s="101"/>
      <c r="G98" s="101"/>
      <c r="H98" s="101"/>
      <c r="I98" s="101"/>
      <c r="J98" s="101">
        <f t="shared" si="28"/>
        <v>0</v>
      </c>
      <c r="K98" s="98"/>
      <c r="L98" s="98"/>
      <c r="M98" s="98"/>
      <c r="N98" s="98"/>
      <c r="O98" s="101">
        <f t="shared" si="29"/>
        <v>0</v>
      </c>
      <c r="P98" s="101">
        <f t="shared" si="30"/>
        <v>0</v>
      </c>
      <c r="Q98" s="102"/>
      <c r="R98" s="102"/>
      <c r="S98" s="101">
        <f t="shared" si="31"/>
        <v>0</v>
      </c>
      <c r="T98" s="101"/>
      <c r="U98" s="101"/>
      <c r="V98" s="101">
        <f t="shared" si="32"/>
        <v>0</v>
      </c>
      <c r="W98" s="102"/>
      <c r="X98" s="102"/>
      <c r="Y98" s="101">
        <f t="shared" si="33"/>
        <v>0</v>
      </c>
      <c r="Z98" s="101">
        <f t="shared" si="50"/>
        <v>0</v>
      </c>
      <c r="AA98" s="103">
        <f t="shared" si="48"/>
        <v>0</v>
      </c>
      <c r="AB98" s="101">
        <f t="shared" si="35"/>
        <v>0</v>
      </c>
      <c r="AC98" s="102"/>
      <c r="AD98" s="103">
        <f t="shared" si="36"/>
        <v>0</v>
      </c>
      <c r="AE98" s="102"/>
      <c r="AF98" s="102"/>
      <c r="AG98" s="102"/>
      <c r="AH98" s="102"/>
      <c r="AI98" s="136">
        <f t="shared" si="37"/>
        <v>0</v>
      </c>
      <c r="AJ98" s="102"/>
      <c r="AK98" s="104">
        <f t="shared" si="38"/>
        <v>0</v>
      </c>
      <c r="AL98" s="105">
        <f t="shared" si="39"/>
        <v>0</v>
      </c>
      <c r="AM98" s="106"/>
      <c r="AN98" s="107">
        <f t="shared" si="40"/>
        <v>0</v>
      </c>
      <c r="AO98" s="108">
        <f t="shared" si="41"/>
        <v>0</v>
      </c>
      <c r="AP98" s="108">
        <f t="shared" si="42"/>
        <v>0</v>
      </c>
      <c r="AQ98" s="108">
        <f t="shared" si="43"/>
        <v>0</v>
      </c>
      <c r="AR98" s="108">
        <f t="shared" si="44"/>
        <v>0</v>
      </c>
      <c r="AS98" s="108">
        <f t="array" ref="AS98">_xlfn.IFS(S98=0,AL98,S98&lt;0,AL98/-S98,S98&gt;0,AL98/S98)</f>
        <v>0</v>
      </c>
      <c r="AT98" s="103">
        <f t="shared" si="45"/>
        <v>0</v>
      </c>
      <c r="AU98" s="103">
        <f t="shared" si="46"/>
        <v>0</v>
      </c>
      <c r="AV98" s="109"/>
      <c r="AW98" s="104">
        <f t="shared" si="47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51">AVERAGE(AO47:AO98)</f>
        <v>0</v>
      </c>
      <c r="AP99" s="145">
        <f t="shared" si="51"/>
        <v>0</v>
      </c>
      <c r="AQ99" s="145">
        <f t="shared" si="51"/>
        <v>0</v>
      </c>
      <c r="AR99" s="145">
        <f t="shared" si="51"/>
        <v>0</v>
      </c>
      <c r="AS99" s="145">
        <f t="shared" si="51"/>
        <v>0</v>
      </c>
      <c r="AT99" s="146">
        <f t="shared" si="51"/>
        <v>0</v>
      </c>
      <c r="AU99" s="146">
        <f t="shared" si="51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52">SUM(Q47:Q98)</f>
        <v>0</v>
      </c>
      <c r="R100" s="149">
        <f t="shared" si="52"/>
        <v>0</v>
      </c>
      <c r="S100" s="149">
        <f t="shared" si="52"/>
        <v>0</v>
      </c>
      <c r="T100" s="149">
        <f t="shared" si="52"/>
        <v>0</v>
      </c>
      <c r="U100" s="149">
        <f t="shared" si="52"/>
        <v>0</v>
      </c>
      <c r="V100" s="149">
        <f t="shared" si="52"/>
        <v>0</v>
      </c>
      <c r="W100" s="149">
        <f t="shared" si="52"/>
        <v>0</v>
      </c>
      <c r="X100" s="149">
        <f t="shared" si="52"/>
        <v>0</v>
      </c>
      <c r="Y100" s="149">
        <f t="shared" si="52"/>
        <v>0</v>
      </c>
      <c r="Z100" s="149">
        <f t="shared" si="52"/>
        <v>0</v>
      </c>
      <c r="AA100" s="150">
        <f t="shared" si="52"/>
        <v>0</v>
      </c>
      <c r="AB100" s="151">
        <f t="shared" si="52"/>
        <v>0</v>
      </c>
      <c r="AC100" s="149">
        <f t="shared" si="52"/>
        <v>0</v>
      </c>
      <c r="AD100" s="150" t="e">
        <f>AC100/Y100</f>
        <v>#DIV/0!</v>
      </c>
      <c r="AE100" s="149">
        <f t="shared" ref="AE100:AK100" si="53">SUM(AE47:AE98)</f>
        <v>0</v>
      </c>
      <c r="AF100" s="149">
        <f t="shared" si="53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53"/>
        <v>0</v>
      </c>
      <c r="AK100" s="149">
        <f t="shared" si="53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552"/>
      <c r="AG101" s="552"/>
      <c r="AH101" s="222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54">E45+E100</f>
        <v>2121</v>
      </c>
      <c r="F102" s="172">
        <f t="shared" si="54"/>
        <v>200</v>
      </c>
      <c r="G102" s="172">
        <f t="shared" si="54"/>
        <v>31</v>
      </c>
      <c r="H102" s="172">
        <f t="shared" si="54"/>
        <v>1890</v>
      </c>
      <c r="I102" s="172">
        <f t="shared" si="54"/>
        <v>0</v>
      </c>
      <c r="J102" s="172">
        <f t="shared" si="54"/>
        <v>289214.72999999992</v>
      </c>
      <c r="K102" s="172">
        <f t="shared" si="54"/>
        <v>0</v>
      </c>
      <c r="L102" s="172">
        <f t="shared" si="54"/>
        <v>286</v>
      </c>
      <c r="M102" s="172">
        <f t="shared" si="54"/>
        <v>0</v>
      </c>
      <c r="N102" s="172">
        <f t="shared" si="54"/>
        <v>0</v>
      </c>
      <c r="O102" s="172">
        <f t="shared" si="54"/>
        <v>0</v>
      </c>
      <c r="P102" s="172">
        <f t="shared" si="54"/>
        <v>0</v>
      </c>
      <c r="Q102" s="172">
        <f t="shared" si="54"/>
        <v>118</v>
      </c>
      <c r="R102" s="172">
        <f t="shared" si="54"/>
        <v>-1</v>
      </c>
      <c r="S102" s="172">
        <f t="shared" si="54"/>
        <v>117</v>
      </c>
      <c r="T102" s="172">
        <f t="shared" si="54"/>
        <v>85982.959999999992</v>
      </c>
      <c r="U102" s="172">
        <f t="shared" si="54"/>
        <v>-777</v>
      </c>
      <c r="V102" s="172">
        <f t="shared" si="54"/>
        <v>85205.959999999992</v>
      </c>
      <c r="W102" s="172">
        <f t="shared" si="54"/>
        <v>132376.93</v>
      </c>
      <c r="X102" s="172">
        <f t="shared" si="54"/>
        <v>-1238</v>
      </c>
      <c r="Y102" s="172">
        <f t="shared" si="54"/>
        <v>131138.93</v>
      </c>
      <c r="Z102" s="172">
        <f t="shared" si="54"/>
        <v>208724.72</v>
      </c>
      <c r="AA102" s="173">
        <f t="shared" si="54"/>
        <v>1</v>
      </c>
      <c r="AB102" s="174">
        <f t="shared" si="54"/>
        <v>15974.009999999998</v>
      </c>
      <c r="AC102" s="172">
        <f t="shared" si="54"/>
        <v>47795.469999999994</v>
      </c>
      <c r="AD102" s="173">
        <f>AC102/Y102</f>
        <v>0.36446438902620293</v>
      </c>
      <c r="AE102" s="174">
        <f>AE45+AE100</f>
        <v>12544.649999999998</v>
      </c>
      <c r="AF102" s="175">
        <f>AF45+AF100</f>
        <v>9526</v>
      </c>
      <c r="AG102" s="175">
        <f>AG45+AG100</f>
        <v>17308</v>
      </c>
      <c r="AH102" s="175">
        <f>AH45+AH100</f>
        <v>0</v>
      </c>
      <c r="AI102" s="176">
        <v>1261.4100000000001</v>
      </c>
      <c r="AJ102" s="172">
        <f>AJ45+AJ100</f>
        <v>0</v>
      </c>
      <c r="AK102" s="172">
        <f>AK45+AK100</f>
        <v>852.05959999999982</v>
      </c>
      <c r="AL102" s="172">
        <f>AL45+AL100</f>
        <v>25877.330399999999</v>
      </c>
      <c r="AM102" s="172"/>
      <c r="AN102" s="172"/>
      <c r="AO102" s="172"/>
      <c r="AP102" s="172"/>
      <c r="AQ102" s="172"/>
      <c r="AR102" s="172">
        <f>(AF102+AG102)/Q102</f>
        <v>227.40677966101694</v>
      </c>
      <c r="AS102" s="172"/>
      <c r="AT102" s="172"/>
      <c r="AU102" s="172"/>
      <c r="AV102" s="177"/>
      <c r="AW102" s="172">
        <f>AW45+AW100</f>
        <v>140562.24353019983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552">
        <f>AF46+AF101</f>
        <v>0</v>
      </c>
      <c r="AG103" s="552"/>
      <c r="AH103" s="222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10">
    <mergeCell ref="AN1:AU1"/>
    <mergeCell ref="AF46:AG46"/>
    <mergeCell ref="AF101:AG101"/>
    <mergeCell ref="AF103:AG103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34" priority="3" operator="greaterThan">
      <formula>120</formula>
    </cfRule>
  </conditionalFormatting>
  <conditionalFormatting sqref="O99">
    <cfRule type="cellIs" dxfId="33" priority="2" operator="between">
      <formula>0.000001</formula>
      <formula>25</formula>
    </cfRule>
  </conditionalFormatting>
  <conditionalFormatting sqref="AA101 AA103:AA1048576">
    <cfRule type="cellIs" dxfId="32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{4E844CAA-07C8-431D-B7A2-CBADE77F20C4}</x14:id>
        </ext>
      </extLst>
    </cfRule>
  </conditionalFormatting>
  <conditionalFormatting sqref="AS46:AS98 AS3:AS4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{8533C744-CCA9-4528-814A-FC694E085AFE}</x14:id>
        </ext>
      </extLst>
    </cfRule>
  </conditionalFormatting>
  <conditionalFormatting sqref="AT46:AU98 AT3:AU4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{312E9F76-099A-428B-ABF9-476C0BE84A2D}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{4F083B45-31D7-4886-A724-ECE6078E4088}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{0AF33977-AB1C-44A8-A191-F159BE9BFED1}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{74EC5471-CFC2-45E5-AB47-1CA693A444A9}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{DB920A30-FE33-4DEB-A3FE-9260EBE55D7C}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{DB4062F5-09A2-4273-B87C-95370BE09605}</x14:id>
        </ext>
      </extLst>
    </cfRule>
  </conditionalFormatting>
  <conditionalFormatting sqref="AA1">
    <cfRule type="cellIs" dxfId="31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844CAA-07C8-431D-B7A2-CBADE77F20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8533C744-CCA9-4528-814A-FC694E085A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AS3:AS44</xm:sqref>
        </x14:conditionalFormatting>
        <x14:conditionalFormatting xmlns:xm="http://schemas.microsoft.com/office/excel/2006/main">
          <x14:cfRule type="dataBar" id="{312E9F76-099A-428B-ABF9-476C0BE84A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AT3:AU44</xm:sqref>
        </x14:conditionalFormatting>
        <x14:conditionalFormatting xmlns:xm="http://schemas.microsoft.com/office/excel/2006/main">
          <x14:cfRule type="dataBar" id="{4F083B45-31D7-4886-A724-ECE6078E4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0AF33977-AB1C-44A8-A191-F159BE9BF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74EC5471-CFC2-45E5-AB47-1CA693A4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DB920A30-FE33-4DEB-A3FE-9260EBE55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DB4062F5-09A2-4273-B87C-95370BE096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07AB-3E11-4E6A-AF52-C1EAD19D0916}">
  <dimension ref="A1:AW77"/>
  <sheetViews>
    <sheetView zoomScale="70" zoomScaleNormal="70" workbookViewId="0">
      <pane xSplit="3" ySplit="2" topLeftCell="AF3" activePane="bottomRight" state="frozen"/>
      <selection pane="topRight" activeCell="D1" sqref="D1"/>
      <selection pane="bottomLeft" activeCell="A3" sqref="A3"/>
      <selection pane="bottomRight" activeCell="M72" sqref="M7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138</v>
      </c>
      <c r="B1" s="77"/>
      <c r="C1" s="76"/>
      <c r="D1" s="76"/>
      <c r="E1" s="78"/>
      <c r="F1" s="545" t="s">
        <v>47</v>
      </c>
      <c r="G1" s="545"/>
      <c r="H1" s="545"/>
      <c r="K1" s="210" t="s">
        <v>48</v>
      </c>
      <c r="L1" s="545" t="s">
        <v>49</v>
      </c>
      <c r="M1" s="545"/>
      <c r="N1" s="545"/>
      <c r="P1" s="80"/>
      <c r="Q1" s="546"/>
      <c r="R1" s="546"/>
      <c r="S1" s="216"/>
      <c r="T1" s="547"/>
      <c r="U1" s="548"/>
      <c r="V1" s="216"/>
      <c r="W1" s="546"/>
      <c r="X1" s="546"/>
      <c r="Y1" s="80"/>
      <c r="Z1" s="80"/>
      <c r="AA1" s="80"/>
      <c r="AB1" s="80"/>
      <c r="AC1" s="215"/>
      <c r="AD1" s="216"/>
      <c r="AE1" s="215"/>
      <c r="AF1" s="549"/>
      <c r="AG1" s="549"/>
      <c r="AH1" s="211"/>
      <c r="AI1" s="81" t="s">
        <v>50</v>
      </c>
      <c r="AJ1" s="215"/>
      <c r="AM1" s="82"/>
      <c r="AN1" s="542" t="s">
        <v>51</v>
      </c>
      <c r="AO1" s="543"/>
      <c r="AP1" s="543"/>
      <c r="AQ1" s="543"/>
      <c r="AR1" s="543"/>
      <c r="AS1" s="543"/>
      <c r="AT1" s="543"/>
      <c r="AU1" s="544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137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'Юнит 5'!E3</f>
        <v>390</v>
      </c>
      <c r="F3" s="101">
        <f>'Юнит 5'!F3</f>
        <v>36</v>
      </c>
      <c r="G3" s="101">
        <f>'Юнит 5'!G3</f>
        <v>5</v>
      </c>
      <c r="H3" s="101">
        <f>'Юнит 5'!H3</f>
        <v>349</v>
      </c>
      <c r="I3" s="101">
        <v>142.97999999999999</v>
      </c>
      <c r="J3" s="101">
        <f t="shared" ref="J3:J15" si="0">E3*I3</f>
        <v>55762.2</v>
      </c>
      <c r="K3" s="98">
        <f>'Юнит 5'!K3</f>
        <v>133</v>
      </c>
      <c r="L3" s="98">
        <f>'Юнит 1'!L3+'Юнит 2'!L3+'Юнит 3'!L3+'Юнит 4'!L3+'Юнит 5'!L3</f>
        <v>137</v>
      </c>
      <c r="M3" s="98"/>
      <c r="N3" s="98"/>
      <c r="O3" s="189">
        <f t="shared" ref="O3:O15" si="1">L3/7</f>
        <v>19.571428571428573</v>
      </c>
      <c r="P3" s="101">
        <f t="shared" ref="P3" si="2">S3/7</f>
        <v>8.8571428571428577</v>
      </c>
      <c r="Q3" s="98">
        <f>'Юнит 1'!Q3+'Юнит 2'!Q3+'Юнит 3'!Q3+'Юнит 4'!Q3+'Юнит 5'!Q3</f>
        <v>64</v>
      </c>
      <c r="R3" s="98">
        <f>'Юнит 1'!R3+'Юнит 2'!R3+'Юнит 3'!R3+'Юнит 4'!R3+'Юнит 5'!R3</f>
        <v>-2</v>
      </c>
      <c r="S3" s="101">
        <f>Q3+R3</f>
        <v>62</v>
      </c>
      <c r="T3" s="98">
        <f>'Юнит 1'!T3+'Юнит 2'!T3+'Юнит 3'!T3+'Юнит 4'!T3+'Юнит 5'!T3</f>
        <v>59784.03</v>
      </c>
      <c r="U3" s="98">
        <f>'Юнит 1'!U3+'Юнит 2'!U3+'Юнит 3'!U3+'Юнит 4'!U3+'Юнит 5'!U3</f>
        <v>-1870</v>
      </c>
      <c r="V3" s="101">
        <f>T3+U3</f>
        <v>57914.03</v>
      </c>
      <c r="W3" s="98">
        <f>'Юнит 1'!W3+'Юнит 2'!W3+'Юнит 3'!W3+'Юнит 4'!W3+'Юнит 5'!W3</f>
        <v>79728.06</v>
      </c>
      <c r="X3" s="98">
        <f>'Юнит 1'!X3+'Юнит 2'!X3+'Юнит 3'!X3+'Юнит 4'!X3+'Юнит 5'!X3</f>
        <v>-2476</v>
      </c>
      <c r="Y3" s="101">
        <f t="shared" ref="Y3:Y15" si="3">W3+X3</f>
        <v>77252.06</v>
      </c>
      <c r="Z3" s="101">
        <f>L3*M3*N3/100</f>
        <v>0</v>
      </c>
      <c r="AA3" s="103">
        <f t="shared" ref="AA3:AA15" si="4">Y3/$Y$74</f>
        <v>0.25944675872991557</v>
      </c>
      <c r="AB3" s="101">
        <f>S3*I3</f>
        <v>8864.76</v>
      </c>
      <c r="AC3" s="98">
        <f>'Юнит 1'!AC3+'Юнит 2'!AC3+'Юнит 3'!AC3+'Юнит 4'!AC3+'Юнит 5'!AC3</f>
        <v>27903.82</v>
      </c>
      <c r="AD3" s="103">
        <f t="shared" ref="AD3:AD15" si="5">IF(Y3=0,0,AC3/Y3)</f>
        <v>0.36120486625211029</v>
      </c>
      <c r="AE3" s="98">
        <f>'Юнит 1'!AE3+'Юнит 2'!AE3+'Юнит 3'!AE3+'Юнит 4'!AE3+'Юнит 5'!AE3</f>
        <v>8098.5500000000011</v>
      </c>
      <c r="AF3" s="98">
        <f>'Юнит 1'!AF3+'Юнит 2'!AF3+'Юнит 3'!AF3+'Юнит 4'!AF3+'Юнит 5'!AF3</f>
        <v>9000</v>
      </c>
      <c r="AG3" s="98">
        <f>'Юнит 1'!AG3+'Юнит 2'!AG3+'Юнит 3'!AG3+'Юнит 4'!AG3+'Юнит 5'!AG3</f>
        <v>7676</v>
      </c>
      <c r="AH3" s="98">
        <f>'Юнит 1'!AH3+'Юнит 2'!AH3+'Юнит 3'!AH3+'Юнит 4'!AH3+'Юнит 5'!AH3</f>
        <v>0</v>
      </c>
      <c r="AI3" s="217">
        <f>'Юнит 1'!AI3+'Юнит 2'!AI3+'Юнит 3'!AI3+'Юнит 4'!AI3+'Юнит 5'!AI3</f>
        <v>1100.10068440187</v>
      </c>
      <c r="AJ3" s="98">
        <f>'Юнит 1'!AJ3+'Юнит 2'!AJ3+'Юнит 3'!AJ3+'Юнит 4'!AJ3+'Юнит 5'!AJ3</f>
        <v>0</v>
      </c>
      <c r="AK3" s="253">
        <f>Y3*$AK$17/$Y$17</f>
        <v>591.77470645465166</v>
      </c>
      <c r="AL3" s="105">
        <f>Y3-AB3-AC3-AE3-AF3-AG3-AH3-AI3-AK3-AJ3</f>
        <v>14017.054609143479</v>
      </c>
      <c r="AM3" s="106"/>
      <c r="AN3" s="107">
        <f t="shared" ref="AN3:AN15" si="6">IF(S3=0,0,Y3/S3)</f>
        <v>1246.0009677419355</v>
      </c>
      <c r="AO3" s="108">
        <f t="shared" ref="AO3:AO15" si="7">I3</f>
        <v>142.97999999999999</v>
      </c>
      <c r="AP3" s="108">
        <f t="shared" ref="AP3:AP15" si="8">IF(S3=0,0,AC3/S3)</f>
        <v>450.06161290322581</v>
      </c>
      <c r="AQ3" s="108">
        <f>IF(Q3=0,AE3/1,AE3/Q3)</f>
        <v>126.53984375000002</v>
      </c>
      <c r="AR3" s="108">
        <f>IF(Q3=0,0,(AF3+AG3)/Q3)</f>
        <v>260.5625</v>
      </c>
      <c r="AS3" s="108">
        <f>_xlfn.IFS(S3=0,AL3,S3&lt;0,AL3/-S3,S3&gt;0,AL3/S3)</f>
        <v>226.08152595392707</v>
      </c>
      <c r="AT3" s="103">
        <f t="shared" ref="AT3" si="9">IF(AN3=0,0,AS3/AN3)</f>
        <v>0.18144570655000627</v>
      </c>
      <c r="AU3" s="103">
        <f t="shared" ref="AU3" si="10">IF(AO3=0,0,AS3/AO3)</f>
        <v>1.5812108403547844</v>
      </c>
      <c r="AV3" s="109"/>
      <c r="AW3" s="104">
        <f t="shared" ref="AW3:AW15" si="11">AS3*E3</f>
        <v>88171.795122031559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>'Юнит 5'!E4</f>
        <v>279</v>
      </c>
      <c r="F4" s="101">
        <f>'Юнит 5'!F4</f>
        <v>15</v>
      </c>
      <c r="G4" s="101">
        <f>'Юнит 5'!G4</f>
        <v>4</v>
      </c>
      <c r="H4" s="101">
        <f>'Юнит 5'!H4</f>
        <v>260</v>
      </c>
      <c r="I4" s="101">
        <v>123.09</v>
      </c>
      <c r="J4" s="101">
        <f t="shared" si="0"/>
        <v>34342.11</v>
      </c>
      <c r="K4" s="98">
        <f>'Юнит 5'!K4</f>
        <v>314</v>
      </c>
      <c r="L4" s="98">
        <f>'Юнит 1'!L4+'Юнит 2'!L4+'Юнит 3'!L4+'Юнит 4'!L4+'Юнит 5'!L4</f>
        <v>31</v>
      </c>
      <c r="M4" s="98"/>
      <c r="N4" s="98"/>
      <c r="O4" s="189">
        <f t="shared" si="1"/>
        <v>4.4285714285714288</v>
      </c>
      <c r="P4" s="101">
        <f>S4/7</f>
        <v>1.4285714285714286</v>
      </c>
      <c r="Q4" s="98">
        <f>'Юнит 1'!Q4+'Юнит 2'!Q4+'Юнит 3'!Q4+'Юнит 4'!Q4+'Юнит 5'!Q4</f>
        <v>10</v>
      </c>
      <c r="R4" s="98">
        <f>'Юнит 1'!R4+'Юнит 2'!R4+'Юнит 3'!R4+'Юнит 4'!R4+'Юнит 5'!R4</f>
        <v>0</v>
      </c>
      <c r="S4" s="101">
        <f t="shared" ref="S4:S15" si="12">Q4+R4</f>
        <v>10</v>
      </c>
      <c r="T4" s="98">
        <f>'Юнит 1'!T4+'Юнит 2'!T4+'Юнит 3'!T4+'Юнит 4'!T4+'Юнит 5'!T4</f>
        <v>6321.49</v>
      </c>
      <c r="U4" s="98">
        <f>'Юнит 1'!U4+'Юнит 2'!U4+'Юнит 3'!U4+'Юнит 4'!U4+'Юнит 5'!U4</f>
        <v>0</v>
      </c>
      <c r="V4" s="101">
        <f t="shared" ref="V4:V15" si="13">T4+U4</f>
        <v>6321.49</v>
      </c>
      <c r="W4" s="98">
        <f>'Юнит 1'!W4+'Юнит 2'!W4+'Юнит 3'!W4+'Юнит 4'!W4+'Юнит 5'!W4</f>
        <v>9289.3799999999992</v>
      </c>
      <c r="X4" s="98">
        <f>'Юнит 1'!X4+'Юнит 2'!X4+'Юнит 3'!X4+'Юнит 4'!X4+'Юнит 5'!X4</f>
        <v>0</v>
      </c>
      <c r="Y4" s="101">
        <f t="shared" si="3"/>
        <v>9289.3799999999992</v>
      </c>
      <c r="Z4" s="101">
        <f t="shared" ref="Z4:Z15" si="14">L4*M4*N4/100</f>
        <v>0</v>
      </c>
      <c r="AA4" s="103">
        <f t="shared" si="4"/>
        <v>3.1197867495190459E-2</v>
      </c>
      <c r="AB4" s="101">
        <f t="shared" ref="AB4:AB15" si="15">S4*I4</f>
        <v>1230.9000000000001</v>
      </c>
      <c r="AC4" s="98">
        <f>'Юнит 1'!AC4+'Юнит 2'!AC4+'Юнит 3'!AC4+'Юнит 4'!AC4+'Юнит 5'!AC4</f>
        <v>3407.1899999999987</v>
      </c>
      <c r="AD4" s="103">
        <f t="shared" si="5"/>
        <v>0.366783359061638</v>
      </c>
      <c r="AE4" s="98">
        <f>'Юнит 1'!AE4+'Юнит 2'!AE4+'Юнит 3'!AE4+'Юнит 4'!AE4+'Юнит 5'!AE4</f>
        <v>1151.1500000000001</v>
      </c>
      <c r="AF4" s="98">
        <f>'Юнит 1'!AF4+'Юнит 2'!AF4+'Юнит 3'!AF4+'Юнит 4'!AF4+'Юнит 5'!AF4</f>
        <v>892</v>
      </c>
      <c r="AG4" s="98">
        <f>'Юнит 1'!AG4+'Юнит 2'!AG4+'Юнит 3'!AG4+'Юнит 4'!AG4+'Юнит 5'!AG4</f>
        <v>2427</v>
      </c>
      <c r="AH4" s="98">
        <f>'Юнит 1'!AH4+'Юнит 2'!AH4+'Юнит 3'!AH4+'Юнит 4'!AH4+'Юнит 5'!AH4</f>
        <v>0</v>
      </c>
      <c r="AI4" s="217">
        <f>'Юнит 1'!AI4+'Юнит 2'!AI4+'Юнит 3'!AI4+'Юнит 4'!AI4+'Юнит 5'!AI4</f>
        <v>764.01973855249639</v>
      </c>
      <c r="AJ4" s="98">
        <f>'Юнит 1'!AJ4+'Юнит 2'!AJ4+'Юнит 3'!AJ4+'Юнит 4'!AJ4+'Юнит 5'!AJ4</f>
        <v>0</v>
      </c>
      <c r="AK4" s="253">
        <f t="shared" ref="AK4:AK15" si="16">Y4*$AK$17/$Y$17</f>
        <v>71.159527948454866</v>
      </c>
      <c r="AL4" s="105">
        <f t="shared" ref="AL4:AL15" si="17">Y4-AB4-AC4-AE4-AF4-AG4-AH4-AI4-AK4-AJ4</f>
        <v>-654.03926650095048</v>
      </c>
      <c r="AM4" s="106"/>
      <c r="AN4" s="107">
        <f t="shared" si="6"/>
        <v>928.93799999999987</v>
      </c>
      <c r="AO4" s="108">
        <f t="shared" si="7"/>
        <v>123.09</v>
      </c>
      <c r="AP4" s="108">
        <f t="shared" si="8"/>
        <v>340.71899999999988</v>
      </c>
      <c r="AQ4" s="108">
        <f t="shared" ref="AQ4:AQ15" si="18">IF(Q4=0,AE4/1,AE4/Q4)</f>
        <v>115.11500000000001</v>
      </c>
      <c r="AR4" s="108">
        <f t="shared" ref="AR4:AR15" si="19">IF(Q4=0,0,(AF4+AG4)/Q4)</f>
        <v>331.9</v>
      </c>
      <c r="AS4" s="108">
        <f t="array" ref="AS4">_xlfn.IFS(S4=0,AL4,S4&lt;0,AL4/-S4,S4&gt;0,AL4/S4)</f>
        <v>-65.403926650095045</v>
      </c>
      <c r="AT4" s="103">
        <f>IF(AN4=0,0,AS4/AN4)</f>
        <v>-7.0407203333371068E-2</v>
      </c>
      <c r="AU4" s="103">
        <f>IF(AO4=0,0,AS4/AO4)</f>
        <v>-0.53135044804691722</v>
      </c>
      <c r="AV4" s="109"/>
      <c r="AW4" s="104">
        <f t="shared" si="11"/>
        <v>-18247.695535376519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>'Юнит 5'!E5</f>
        <v>375</v>
      </c>
      <c r="F5" s="101">
        <f>'Юнит 5'!F5</f>
        <v>3</v>
      </c>
      <c r="G5" s="101">
        <f>'Юнит 5'!G5</f>
        <v>0</v>
      </c>
      <c r="H5" s="101">
        <f>'Юнит 5'!H5</f>
        <v>372</v>
      </c>
      <c r="I5" s="101">
        <v>123.09</v>
      </c>
      <c r="J5" s="101">
        <f t="shared" si="0"/>
        <v>46158.75</v>
      </c>
      <c r="K5" s="98">
        <f>'Юнит 5'!K5</f>
        <v>999</v>
      </c>
      <c r="L5" s="98">
        <f>'Юнит 1'!L5+'Юнит 2'!L5+'Юнит 3'!L5+'Юнит 4'!L5+'Юнит 5'!L5</f>
        <v>6</v>
      </c>
      <c r="M5" s="98"/>
      <c r="N5" s="98"/>
      <c r="O5" s="189">
        <f t="shared" si="1"/>
        <v>0.8571428571428571</v>
      </c>
      <c r="P5" s="101">
        <f>S5/7</f>
        <v>0.5714285714285714</v>
      </c>
      <c r="Q5" s="98">
        <f>'Юнит 1'!Q5+'Юнит 2'!Q5+'Юнит 3'!Q5+'Юнит 4'!Q5+'Юнит 5'!Q5</f>
        <v>4</v>
      </c>
      <c r="R5" s="98">
        <f>'Юнит 1'!R5+'Юнит 2'!R5+'Юнит 3'!R5+'Юнит 4'!R5+'Юнит 5'!R5</f>
        <v>0</v>
      </c>
      <c r="S5" s="101">
        <f t="shared" si="12"/>
        <v>4</v>
      </c>
      <c r="T5" s="98">
        <f>'Юнит 1'!T5+'Юнит 2'!T5+'Юнит 3'!T5+'Юнит 4'!T5+'Юнит 5'!T5</f>
        <v>2054</v>
      </c>
      <c r="U5" s="98">
        <f>'Юнит 1'!U5+'Юнит 2'!U5+'Юнит 3'!U5+'Юнит 4'!U5+'Юнит 5'!U5</f>
        <v>0</v>
      </c>
      <c r="V5" s="101">
        <f t="shared" si="13"/>
        <v>2054</v>
      </c>
      <c r="W5" s="98">
        <f>'Юнит 1'!W5+'Юнит 2'!W5+'Юнит 3'!W5+'Юнит 4'!W5+'Юнит 5'!W5</f>
        <v>3156</v>
      </c>
      <c r="X5" s="98">
        <f>'Юнит 1'!X5+'Юнит 2'!X5+'Юнит 3'!X5+'Юнит 4'!X5+'Юнит 5'!X5</f>
        <v>0</v>
      </c>
      <c r="Y5" s="101">
        <f t="shared" si="3"/>
        <v>3156</v>
      </c>
      <c r="Z5" s="101">
        <f t="shared" si="14"/>
        <v>0</v>
      </c>
      <c r="AA5" s="103">
        <f t="shared" si="4"/>
        <v>1.0599250952681567E-2</v>
      </c>
      <c r="AB5" s="101">
        <f t="shared" si="15"/>
        <v>492.36</v>
      </c>
      <c r="AC5" s="98">
        <f>'Юнит 1'!AC5+'Юнит 2'!AC5+'Юнит 3'!AC5+'Юнит 4'!AC5+'Юнит 5'!AC5</f>
        <v>332.00000000000011</v>
      </c>
      <c r="AD5" s="103">
        <f t="shared" si="5"/>
        <v>0.1051964512040558</v>
      </c>
      <c r="AE5" s="98">
        <f>'Юнит 1'!AE5+'Юнит 2'!AE5+'Юнит 3'!AE5+'Юнит 4'!AE5+'Юнит 5'!AE5</f>
        <v>187.05</v>
      </c>
      <c r="AF5" s="98">
        <f>'Юнит 1'!AF5+'Юнит 2'!AF5+'Юнит 3'!AF5+'Юнит 4'!AF5+'Юнит 5'!AF5</f>
        <v>1691</v>
      </c>
      <c r="AG5" s="98">
        <f>'Юнит 1'!AG5+'Юнит 2'!AG5+'Юнит 3'!AG5+'Юнит 4'!AG5+'Юнит 5'!AG5</f>
        <v>557</v>
      </c>
      <c r="AH5" s="98">
        <f>'Юнит 1'!AH5+'Юнит 2'!AH5+'Юнит 3'!AH5+'Юнит 4'!AH5+'Юнит 5'!AH5</f>
        <v>0</v>
      </c>
      <c r="AI5" s="217">
        <f>'Юнит 1'!AI5+'Юнит 2'!AI5+'Юнит 3'!AI5+'Юнит 4'!AI5+'Юнит 5'!AI5</f>
        <v>1029.8509772603729</v>
      </c>
      <c r="AJ5" s="98">
        <f>'Юнит 1'!AJ5+'Юнит 2'!AJ5+'Юнит 3'!AJ5+'Юнит 4'!AJ5+'Юнит 5'!AJ5</f>
        <v>0</v>
      </c>
      <c r="AK5" s="253">
        <f t="shared" si="16"/>
        <v>24.175937490480912</v>
      </c>
      <c r="AL5" s="105">
        <f t="shared" si="17"/>
        <v>-1157.4369147508542</v>
      </c>
      <c r="AM5" s="106"/>
      <c r="AN5" s="107">
        <f t="shared" si="6"/>
        <v>789</v>
      </c>
      <c r="AO5" s="108">
        <f t="shared" si="7"/>
        <v>123.09</v>
      </c>
      <c r="AP5" s="108">
        <f t="shared" si="8"/>
        <v>83.000000000000028</v>
      </c>
      <c r="AQ5" s="108">
        <f t="shared" si="18"/>
        <v>46.762500000000003</v>
      </c>
      <c r="AR5" s="108">
        <f t="shared" si="19"/>
        <v>562</v>
      </c>
      <c r="AS5" s="108">
        <f t="array" ref="AS5">_xlfn.IFS(S5=0,AL5,S5&lt;0,AL5/-S5,S5&gt;0,AL5/S5)</f>
        <v>-289.35922868771354</v>
      </c>
      <c r="AT5" s="103">
        <f>IF(AN5=0,0,AS5/AN5)</f>
        <v>-0.366741734711931</v>
      </c>
      <c r="AU5" s="103">
        <f>IF(AO5=0,0,AS5/AO5)</f>
        <v>-2.3507939612292916</v>
      </c>
      <c r="AV5" s="109"/>
      <c r="AW5" s="104">
        <f t="shared" si="11"/>
        <v>-108509.71075789258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>'Юнит 5'!E6</f>
        <v>347</v>
      </c>
      <c r="F6" s="101">
        <f>'Юнит 5'!F6</f>
        <v>4</v>
      </c>
      <c r="G6" s="101">
        <f>'Юнит 5'!G6</f>
        <v>2</v>
      </c>
      <c r="H6" s="101">
        <f>'Юнит 5'!H6</f>
        <v>341</v>
      </c>
      <c r="I6" s="101">
        <v>123.09</v>
      </c>
      <c r="J6" s="101">
        <f t="shared" si="0"/>
        <v>42712.23</v>
      </c>
      <c r="K6" s="98">
        <f>'Юнит 5'!K6</f>
        <v>551</v>
      </c>
      <c r="L6" s="98">
        <f>'Юнит 1'!L6+'Юнит 2'!L6+'Юнит 3'!L6+'Юнит 4'!L6+'Юнит 5'!L6</f>
        <v>34</v>
      </c>
      <c r="M6" s="98"/>
      <c r="N6" s="98"/>
      <c r="O6" s="189">
        <f t="shared" si="1"/>
        <v>4.8571428571428568</v>
      </c>
      <c r="P6" s="101">
        <f t="shared" ref="P6:P15" si="20">S6/7</f>
        <v>2.8571428571428572</v>
      </c>
      <c r="Q6" s="98">
        <f>'Юнит 1'!Q6+'Юнит 2'!Q6+'Юнит 3'!Q6+'Юнит 4'!Q6+'Юнит 5'!Q6</f>
        <v>20</v>
      </c>
      <c r="R6" s="98">
        <f>'Юнит 1'!R6+'Юнит 2'!R6+'Юнит 3'!R6+'Юнит 4'!R6+'Юнит 5'!R6</f>
        <v>0</v>
      </c>
      <c r="S6" s="101">
        <f t="shared" si="12"/>
        <v>20</v>
      </c>
      <c r="T6" s="98">
        <f>'Юнит 1'!T6+'Юнит 2'!T6+'Юнит 3'!T6+'Юнит 4'!T6+'Юнит 5'!T6</f>
        <v>17923</v>
      </c>
      <c r="U6" s="98">
        <f>'Юнит 1'!U6+'Юнит 2'!U6+'Юнит 3'!U6+'Юнит 4'!U6+'Юнит 5'!U6</f>
        <v>0</v>
      </c>
      <c r="V6" s="101">
        <f t="shared" si="13"/>
        <v>17923</v>
      </c>
      <c r="W6" s="98">
        <f>'Юнит 1'!W6+'Юнит 2'!W6+'Юнит 3'!W6+'Юнит 4'!W6+'Юнит 5'!W6</f>
        <v>23148</v>
      </c>
      <c r="X6" s="98">
        <f>'Юнит 1'!X6+'Юнит 2'!X6+'Юнит 3'!X6+'Юнит 4'!X6+'Юнит 5'!X6</f>
        <v>0</v>
      </c>
      <c r="Y6" s="101">
        <f t="shared" si="3"/>
        <v>23148</v>
      </c>
      <c r="Z6" s="101">
        <f t="shared" si="14"/>
        <v>0</v>
      </c>
      <c r="AA6" s="103">
        <f t="shared" si="4"/>
        <v>7.774127409780511E-2</v>
      </c>
      <c r="AB6" s="101">
        <f t="shared" si="15"/>
        <v>2461.8000000000002</v>
      </c>
      <c r="AC6" s="98">
        <f>'Юнит 1'!AC6+'Юнит 2'!AC6+'Юнит 3'!AC6+'Юнит 4'!AC6+'Юнит 5'!AC6</f>
        <v>8382.6</v>
      </c>
      <c r="AD6" s="103">
        <f t="shared" si="5"/>
        <v>0.36213063763608089</v>
      </c>
      <c r="AE6" s="98">
        <f>'Юнит 1'!AE6+'Юнит 2'!AE6+'Юнит 3'!AE6+'Юнит 4'!AE6+'Юнит 5'!AE6</f>
        <v>2398.1</v>
      </c>
      <c r="AF6" s="98">
        <f>'Юнит 1'!AF6+'Юнит 2'!AF6+'Юнит 3'!AF6+'Юнит 4'!AF6+'Юнит 5'!AF6</f>
        <v>412</v>
      </c>
      <c r="AG6" s="98">
        <f>'Юнит 1'!AG6+'Юнит 2'!AG6+'Юнит 3'!AG6+'Юнит 4'!AG6+'Юнит 5'!AG6</f>
        <v>1379</v>
      </c>
      <c r="AH6" s="98">
        <f>'Юнит 1'!AH6+'Юнит 2'!AH6+'Юнит 3'!AH6+'Юнит 4'!AH6+'Юнит 5'!AH6</f>
        <v>0</v>
      </c>
      <c r="AI6" s="217">
        <f>'Юнит 1'!AI6+'Юнит 2'!AI6+'Юнит 3'!AI6+'Юнит 4'!AI6+'Юнит 5'!AI6</f>
        <v>959.92767560333812</v>
      </c>
      <c r="AJ6" s="98">
        <f>'Юнит 1'!AJ6+'Юнит 2'!AJ6+'Юнит 3'!AJ6+'Юнит 4'!AJ6+'Юнит 5'!AJ6</f>
        <v>0</v>
      </c>
      <c r="AK6" s="253">
        <f t="shared" si="16"/>
        <v>177.32084950242464</v>
      </c>
      <c r="AL6" s="105">
        <f t="shared" si="17"/>
        <v>6977.2514748942376</v>
      </c>
      <c r="AM6" s="106"/>
      <c r="AN6" s="107">
        <f t="shared" si="6"/>
        <v>1157.4000000000001</v>
      </c>
      <c r="AO6" s="108">
        <f t="shared" si="7"/>
        <v>123.09</v>
      </c>
      <c r="AP6" s="108">
        <f t="shared" si="8"/>
        <v>419.13</v>
      </c>
      <c r="AQ6" s="108">
        <f t="shared" si="18"/>
        <v>119.905</v>
      </c>
      <c r="AR6" s="108">
        <f t="shared" si="19"/>
        <v>89.55</v>
      </c>
      <c r="AS6" s="108">
        <f t="array" ref="AS6">_xlfn.IFS(S6=0,AL6,S6&lt;0,AL6/-S6,S6&gt;0,AL6/S6)</f>
        <v>348.86257374471188</v>
      </c>
      <c r="AT6" s="103">
        <f t="shared" ref="AT6:AT15" si="21">IF(AN6=0,0,AS6/AN6)</f>
        <v>0.30141919279826496</v>
      </c>
      <c r="AU6" s="103">
        <f t="shared" ref="AU6:AU15" si="22">IF(AO6=0,0,AS6/AO6)</f>
        <v>2.8342072771525864</v>
      </c>
      <c r="AV6" s="109"/>
      <c r="AW6" s="104">
        <f t="shared" si="11"/>
        <v>121055.31308941502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>'Юнит 5'!E7</f>
        <v>283</v>
      </c>
      <c r="F7" s="101">
        <f>'Юнит 5'!F7</f>
        <v>4</v>
      </c>
      <c r="G7" s="101">
        <f>'Юнит 5'!G7</f>
        <v>0</v>
      </c>
      <c r="H7" s="101">
        <f>'Юнит 5'!H7</f>
        <v>279</v>
      </c>
      <c r="I7" s="101">
        <v>123.09</v>
      </c>
      <c r="J7" s="101">
        <f t="shared" si="0"/>
        <v>34834.47</v>
      </c>
      <c r="K7" s="98">
        <f>'Юнит 5'!K7</f>
        <v>999</v>
      </c>
      <c r="L7" s="98">
        <f>'Юнит 1'!L7+'Юнит 2'!L7+'Юнит 3'!L7+'Юнит 4'!L7+'Юнит 5'!L7</f>
        <v>7</v>
      </c>
      <c r="M7" s="98"/>
      <c r="N7" s="98"/>
      <c r="O7" s="189">
        <f t="shared" si="1"/>
        <v>1</v>
      </c>
      <c r="P7" s="101">
        <f t="shared" si="20"/>
        <v>0.14285714285714285</v>
      </c>
      <c r="Q7" s="98">
        <f>'Юнит 1'!Q7+'Юнит 2'!Q7+'Юнит 3'!Q7+'Юнит 4'!Q7+'Юнит 5'!Q7</f>
        <v>1</v>
      </c>
      <c r="R7" s="98">
        <f>'Юнит 1'!R7+'Юнит 2'!R7+'Юнит 3'!R7+'Юнит 4'!R7+'Юнит 5'!R7</f>
        <v>0</v>
      </c>
      <c r="S7" s="101">
        <f t="shared" si="12"/>
        <v>1</v>
      </c>
      <c r="T7" s="98">
        <f>'Юнит 1'!T7+'Юнит 2'!T7+'Юнит 3'!T7+'Юнит 4'!T7+'Юнит 5'!T7</f>
        <v>672</v>
      </c>
      <c r="U7" s="98">
        <f>'Юнит 1'!U7+'Юнит 2'!U7+'Юнит 3'!U7+'Юнит 4'!U7+'Юнит 5'!U7</f>
        <v>0</v>
      </c>
      <c r="V7" s="101">
        <f>T7+U7</f>
        <v>672</v>
      </c>
      <c r="W7" s="98">
        <f>'Юнит 1'!W7+'Юнит 2'!W7+'Юнит 3'!W7+'Юнит 4'!W7+'Юнит 5'!W7</f>
        <v>1079</v>
      </c>
      <c r="X7" s="98">
        <f>'Юнит 1'!X7+'Юнит 2'!X7+'Юнит 3'!X7+'Юнит 4'!X7+'Юнит 5'!X7</f>
        <v>0</v>
      </c>
      <c r="Y7" s="101">
        <f>W7+X7</f>
        <v>1079</v>
      </c>
      <c r="Z7" s="101">
        <f t="shared" si="14"/>
        <v>0</v>
      </c>
      <c r="AA7" s="103">
        <f t="shared" si="4"/>
        <v>3.6237616533407509E-3</v>
      </c>
      <c r="AB7" s="101">
        <f t="shared" si="15"/>
        <v>123.09</v>
      </c>
      <c r="AC7" s="98">
        <f>'Юнит 1'!AC7+'Юнит 2'!AC7+'Юнит 3'!AC7+'Юнит 4'!AC7+'Юнит 5'!AC7</f>
        <v>394.09000000000003</v>
      </c>
      <c r="AD7" s="103">
        <f t="shared" si="5"/>
        <v>0.36523632993512517</v>
      </c>
      <c r="AE7" s="98">
        <f>'Юнит 1'!AE7+'Юнит 2'!AE7+'Юнит 3'!AE7+'Юнит 4'!AE7+'Юнит 5'!AE7</f>
        <v>380.55</v>
      </c>
      <c r="AF7" s="98">
        <f>'Юнит 1'!AF7+'Юнит 2'!AF7+'Юнит 3'!AF7+'Юнит 4'!AF7+'Юнит 5'!AF7</f>
        <v>1094</v>
      </c>
      <c r="AG7" s="98">
        <f>'Юнит 1'!AG7+'Юнит 2'!AG7+'Юнит 3'!AG7+'Юнит 4'!AG7+'Юнит 5'!AG7</f>
        <v>296</v>
      </c>
      <c r="AH7" s="98">
        <f>'Юнит 1'!AH7+'Юнит 2'!AH7+'Юнит 3'!AH7+'Юнит 4'!AH7+'Юнит 5'!AH7</f>
        <v>0</v>
      </c>
      <c r="AI7" s="217">
        <f>'Юнит 1'!AI7+'Юнит 2'!AI7+'Юнит 3'!AI7+'Юнит 4'!AI7+'Юнит 5'!AI7</f>
        <v>772.67760620382853</v>
      </c>
      <c r="AJ7" s="98">
        <f>'Юнит 1'!AJ7+'Юнит 2'!AJ7+'Юнит 3'!AJ7+'Юнит 4'!AJ7+'Юнит 5'!AJ7</f>
        <v>0</v>
      </c>
      <c r="AK7" s="253">
        <f t="shared" si="16"/>
        <v>8.2654741927214523</v>
      </c>
      <c r="AL7" s="105">
        <f>Y7-AB7-AC7-AE7-AF7-AG7-AH7-AI7-AK7-AJ7</f>
        <v>-1989.6730803965499</v>
      </c>
      <c r="AM7" s="106"/>
      <c r="AN7" s="107">
        <f t="shared" si="6"/>
        <v>1079</v>
      </c>
      <c r="AO7" s="108">
        <f t="shared" si="7"/>
        <v>123.09</v>
      </c>
      <c r="AP7" s="108">
        <f t="shared" si="8"/>
        <v>394.09000000000003</v>
      </c>
      <c r="AQ7" s="108">
        <f t="shared" si="18"/>
        <v>380.55</v>
      </c>
      <c r="AR7" s="108">
        <f t="shared" si="19"/>
        <v>1390</v>
      </c>
      <c r="AS7" s="108">
        <f t="array" ref="AS7">_xlfn.IFS(S7=0,AL7,S7&lt;0,AL7/-S7,S7&gt;0,AL7/S7)</f>
        <v>-1989.6730803965499</v>
      </c>
      <c r="AT7" s="103">
        <f t="shared" si="21"/>
        <v>-1.8439972941580629</v>
      </c>
      <c r="AU7" s="103">
        <f t="shared" si="22"/>
        <v>-16.164376313238687</v>
      </c>
      <c r="AV7" s="109"/>
      <c r="AW7" s="104">
        <f t="shared" si="11"/>
        <v>-563077.48175222368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>'Юнит 5'!E8</f>
        <v>99</v>
      </c>
      <c r="F8" s="101">
        <f>'Юнит 5'!F8</f>
        <v>23</v>
      </c>
      <c r="G8" s="101">
        <f>'Юнит 5'!G8</f>
        <v>1</v>
      </c>
      <c r="H8" s="101">
        <f>'Юнит 5'!H8</f>
        <v>75</v>
      </c>
      <c r="I8" s="101">
        <v>123.09</v>
      </c>
      <c r="J8" s="101">
        <f t="shared" si="0"/>
        <v>12185.91</v>
      </c>
      <c r="K8" s="98">
        <f>'Юнит 5'!K8</f>
        <v>50</v>
      </c>
      <c r="L8" s="98">
        <f>'Юнит 1'!L8+'Юнит 2'!L8+'Юнит 3'!L8+'Юнит 4'!L8+'Юнит 5'!L8</f>
        <v>136</v>
      </c>
      <c r="M8" s="98"/>
      <c r="N8" s="98"/>
      <c r="O8" s="189">
        <f t="shared" si="1"/>
        <v>19.428571428571427</v>
      </c>
      <c r="P8" s="101">
        <f t="shared" si="20"/>
        <v>15.285714285714286</v>
      </c>
      <c r="Q8" s="98">
        <f>'Юнит 1'!Q8+'Юнит 2'!Q8+'Юнит 3'!Q8+'Юнит 4'!Q8+'Юнит 5'!Q8</f>
        <v>107</v>
      </c>
      <c r="R8" s="98">
        <f>'Юнит 1'!R8+'Юнит 2'!R8+'Юнит 3'!R8+'Юнит 4'!R8+'Юнит 5'!R8</f>
        <v>0</v>
      </c>
      <c r="S8" s="101">
        <f t="shared" si="12"/>
        <v>107</v>
      </c>
      <c r="T8" s="98">
        <f>'Юнит 1'!T8+'Юнит 2'!T8+'Юнит 3'!T8+'Юнит 4'!T8+'Юнит 5'!T8</f>
        <v>103064.24000000002</v>
      </c>
      <c r="U8" s="98">
        <f>'Юнит 1'!U8+'Юнит 2'!U8+'Юнит 3'!U8+'Юнит 4'!U8+'Юнит 5'!U8</f>
        <v>0</v>
      </c>
      <c r="V8" s="101">
        <f t="shared" si="13"/>
        <v>103064.24000000002</v>
      </c>
      <c r="W8" s="98">
        <f>'Юнит 1'!W8+'Юнит 2'!W8+'Юнит 3'!W8+'Юнит 4'!W8+'Юнит 5'!W8</f>
        <v>128447.71999999999</v>
      </c>
      <c r="X8" s="98">
        <f>'Юнит 1'!X8+'Юнит 2'!X8+'Юнит 3'!X8+'Юнит 4'!X8+'Юнит 5'!X8</f>
        <v>0</v>
      </c>
      <c r="Y8" s="101">
        <f t="shared" si="3"/>
        <v>128447.71999999999</v>
      </c>
      <c r="Z8" s="101">
        <f t="shared" si="14"/>
        <v>0</v>
      </c>
      <c r="AA8" s="103">
        <f t="shared" si="4"/>
        <v>0.43138454327622783</v>
      </c>
      <c r="AB8" s="101">
        <f t="shared" si="15"/>
        <v>13170.630000000001</v>
      </c>
      <c r="AC8" s="98">
        <f>'Юнит 1'!AC8+'Юнит 2'!AC8+'Юнит 3'!AC8+'Юнит 4'!AC8+'Юнит 5'!AC8</f>
        <v>46443.6</v>
      </c>
      <c r="AD8" s="103">
        <f t="shared" si="5"/>
        <v>0.36157590029624509</v>
      </c>
      <c r="AE8" s="98">
        <f>'Юнит 1'!AE8+'Юнит 2'!AE8+'Юнит 3'!AE8+'Юнит 4'!AE8+'Юнит 5'!AE8</f>
        <v>10755.050000000001</v>
      </c>
      <c r="AF8" s="98">
        <f>'Юнит 1'!AF8+'Юнит 2'!AF8+'Юнит 3'!AF8+'Юнит 4'!AF8+'Юнит 5'!AF8</f>
        <v>5362</v>
      </c>
      <c r="AG8" s="98">
        <f>'Юнит 1'!AG8+'Юнит 2'!AG8+'Юнит 3'!AG8+'Юнит 4'!AG8+'Юнит 5'!AG8</f>
        <v>8225</v>
      </c>
      <c r="AH8" s="98">
        <f>'Юнит 1'!AH8+'Юнит 2'!AH8+'Юнит 3'!AH8+'Юнит 4'!AH8+'Юнит 5'!AH8</f>
        <v>0</v>
      </c>
      <c r="AI8" s="217">
        <f>'Юнит 1'!AI8+'Юнит 2'!AI8+'Юнит 3'!AI8+'Юнит 4'!AI8+'Юнит 5'!AI8</f>
        <v>370.90572687895082</v>
      </c>
      <c r="AJ8" s="98">
        <f>'Юнит 1'!AJ8+'Юнит 2'!AJ8+'Юнит 3'!AJ8+'Юнит 4'!AJ8+'Юнит 5'!AJ8</f>
        <v>0</v>
      </c>
      <c r="AK8" s="253">
        <f t="shared" si="16"/>
        <v>983.94931860418069</v>
      </c>
      <c r="AL8" s="105">
        <f t="shared" si="17"/>
        <v>43136.58495451686</v>
      </c>
      <c r="AM8" s="106"/>
      <c r="AN8" s="107">
        <f t="shared" si="6"/>
        <v>1200.4459813084111</v>
      </c>
      <c r="AO8" s="108">
        <f t="shared" si="7"/>
        <v>123.09</v>
      </c>
      <c r="AP8" s="108">
        <f t="shared" si="8"/>
        <v>434.05233644859811</v>
      </c>
      <c r="AQ8" s="108">
        <f t="shared" si="18"/>
        <v>100.51448598130843</v>
      </c>
      <c r="AR8" s="108">
        <f t="shared" si="19"/>
        <v>126.98130841121495</v>
      </c>
      <c r="AS8" s="108">
        <f t="array" ref="AS8">_xlfn.IFS(S8=0,AL8,S8&lt;0,AL8/-S8,S8&gt;0,AL8/S8)</f>
        <v>403.1456537805314</v>
      </c>
      <c r="AT8" s="103">
        <f t="shared" si="21"/>
        <v>0.33582989993529561</v>
      </c>
      <c r="AU8" s="103">
        <f t="shared" si="22"/>
        <v>3.2752104458569451</v>
      </c>
      <c r="AV8" s="109"/>
      <c r="AW8" s="104">
        <f t="shared" si="11"/>
        <v>39911.419724272608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>'Юнит 5'!E9</f>
        <v>247</v>
      </c>
      <c r="F9" s="101">
        <f>'Юнит 5'!F9</f>
        <v>14</v>
      </c>
      <c r="G9" s="101">
        <f>'Юнит 5'!G9</f>
        <v>4</v>
      </c>
      <c r="H9" s="101">
        <f>'Юнит 5'!H9</f>
        <v>229</v>
      </c>
      <c r="I9" s="101">
        <v>169.89</v>
      </c>
      <c r="J9" s="101">
        <f t="shared" si="0"/>
        <v>41962.829999999994</v>
      </c>
      <c r="K9" s="98">
        <f>'Юнит 5'!K9</f>
        <v>207</v>
      </c>
      <c r="L9" s="98">
        <f>'Юнит 1'!L9+'Юнит 2'!L9+'Юнит 3'!L9+'Юнит 4'!L9+'Юнит 5'!L9</f>
        <v>69</v>
      </c>
      <c r="M9" s="98"/>
      <c r="N9" s="98"/>
      <c r="O9" s="189">
        <f t="shared" si="1"/>
        <v>9.8571428571428577</v>
      </c>
      <c r="P9" s="101">
        <f t="shared" si="20"/>
        <v>3.7142857142857144</v>
      </c>
      <c r="Q9" s="98">
        <f>'Юнит 1'!Q9+'Юнит 2'!Q9+'Юнит 3'!Q9+'Юнит 4'!Q9+'Юнит 5'!Q9</f>
        <v>28</v>
      </c>
      <c r="R9" s="98">
        <f>'Юнит 1'!R9+'Юнит 2'!R9+'Юнит 3'!R9+'Юнит 4'!R9+'Юнит 5'!R9</f>
        <v>-2</v>
      </c>
      <c r="S9" s="101">
        <f t="shared" si="12"/>
        <v>26</v>
      </c>
      <c r="T9" s="98">
        <f>'Юнит 1'!T9+'Юнит 2'!T9+'Юнит 3'!T9+'Юнит 4'!T9+'Юнит 5'!T9</f>
        <v>23712.959999999999</v>
      </c>
      <c r="U9" s="98">
        <f>'Юнит 1'!U9+'Юнит 2'!U9+'Юнит 3'!U9+'Юнит 4'!U9+'Юнит 5'!U9</f>
        <v>-1779</v>
      </c>
      <c r="V9" s="101">
        <f t="shared" si="13"/>
        <v>21933.96</v>
      </c>
      <c r="W9" s="98">
        <f>'Юнит 1'!W9+'Юнит 2'!W9+'Юнит 3'!W9+'Юнит 4'!W9+'Юнит 5'!W9</f>
        <v>32983.729999999996</v>
      </c>
      <c r="X9" s="98">
        <f>'Юнит 1'!X9+'Юнит 2'!X9+'Юнит 3'!X9+'Юнит 4'!X9+'Юнит 5'!X9</f>
        <v>-2348</v>
      </c>
      <c r="Y9" s="101">
        <f t="shared" si="3"/>
        <v>30635.729999999996</v>
      </c>
      <c r="Z9" s="101">
        <f t="shared" si="14"/>
        <v>0</v>
      </c>
      <c r="AA9" s="103">
        <f t="shared" si="4"/>
        <v>0.10288839999638631</v>
      </c>
      <c r="AB9" s="101">
        <f t="shared" si="15"/>
        <v>4417.1399999999994</v>
      </c>
      <c r="AC9" s="98">
        <f>'Юнит 1'!AC9+'Юнит 2'!AC9+'Юнит 3'!AC9+'Юнит 4'!AC9+'Юнит 5'!AC9</f>
        <v>11062.14</v>
      </c>
      <c r="AD9" s="103">
        <f t="shared" si="5"/>
        <v>0.36108622187230405</v>
      </c>
      <c r="AE9" s="98">
        <f>'Юнит 1'!AE9+'Юнит 2'!AE9+'Юнит 3'!AE9+'Юнит 4'!AE9+'Юнит 5'!AE9</f>
        <v>4747.2000000000007</v>
      </c>
      <c r="AF9" s="98">
        <f>'Юнит 1'!AF9+'Юнит 2'!AF9+'Юнит 3'!AF9+'Юнит 4'!AF9+'Юнит 5'!AF9</f>
        <v>4000</v>
      </c>
      <c r="AG9" s="98">
        <f>'Юнит 1'!AG9+'Юнит 2'!AG9+'Юнит 3'!AG9+'Юнит 4'!AG9+'Юнит 5'!AG9</f>
        <v>5842</v>
      </c>
      <c r="AH9" s="98">
        <f>'Юнит 1'!AH9+'Юнит 2'!AH9+'Юнит 3'!AH9+'Юнит 4'!AH9+'Юнит 5'!AH9</f>
        <v>0</v>
      </c>
      <c r="AI9" s="217">
        <f>'Юнит 1'!AI9+'Юнит 2'!AI9+'Юнит 3'!AI9+'Юнит 4'!AI9+'Юнит 5'!AI9</f>
        <v>691.65984163904386</v>
      </c>
      <c r="AJ9" s="98">
        <f>'Юнит 1'!AJ9+'Юнит 2'!AJ9+'Юнит 3'!AJ9+'Юнит 4'!AJ9+'Юнит 5'!AJ9</f>
        <v>0</v>
      </c>
      <c r="AK9" s="253">
        <f t="shared" si="16"/>
        <v>234.67918043575747</v>
      </c>
      <c r="AL9" s="105">
        <f t="shared" si="17"/>
        <v>-359.08902207480497</v>
      </c>
      <c r="AM9" s="106"/>
      <c r="AN9" s="107">
        <f t="shared" si="6"/>
        <v>1178.2973076923076</v>
      </c>
      <c r="AO9" s="108">
        <f t="shared" si="7"/>
        <v>169.89</v>
      </c>
      <c r="AP9" s="108">
        <f t="shared" si="8"/>
        <v>425.46692307692308</v>
      </c>
      <c r="AQ9" s="108">
        <f t="shared" si="18"/>
        <v>169.54285714285717</v>
      </c>
      <c r="AR9" s="108">
        <f t="shared" si="19"/>
        <v>351.5</v>
      </c>
      <c r="AS9" s="108">
        <f t="array" ref="AS9">_xlfn.IFS(S9=0,AL9,S9&lt;0,AL9/-S9,S9&gt;0,AL9/S9)</f>
        <v>-13.811116233646345</v>
      </c>
      <c r="AT9" s="103">
        <f t="shared" si="21"/>
        <v>-1.1721249079907839E-2</v>
      </c>
      <c r="AU9" s="103">
        <f t="shared" si="22"/>
        <v>-8.1294462497182571E-2</v>
      </c>
      <c r="AV9" s="109"/>
      <c r="AW9" s="104">
        <f t="shared" si="11"/>
        <v>-3411.345709710647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>'Юнит 5'!E10</f>
        <v>40</v>
      </c>
      <c r="F10" s="101">
        <f>'Юнит 5'!F10</f>
        <v>0</v>
      </c>
      <c r="G10" s="101">
        <f>'Юнит 5'!G10</f>
        <v>1</v>
      </c>
      <c r="H10" s="101">
        <f>'Юнит 5'!H10</f>
        <v>39</v>
      </c>
      <c r="I10" s="101">
        <v>169.89</v>
      </c>
      <c r="J10" s="101">
        <f t="shared" si="0"/>
        <v>6795.5999999999995</v>
      </c>
      <c r="K10" s="98">
        <f>'Юнит 5'!K10</f>
        <v>399</v>
      </c>
      <c r="L10" s="98">
        <f>'Юнит 1'!L10+'Юнит 2'!L10+'Юнит 3'!L10+'Юнит 4'!L10+'Юнит 5'!L10</f>
        <v>6</v>
      </c>
      <c r="M10" s="98"/>
      <c r="N10" s="98"/>
      <c r="O10" s="189">
        <f t="shared" si="1"/>
        <v>0.8571428571428571</v>
      </c>
      <c r="P10" s="101">
        <f t="shared" si="20"/>
        <v>0.2857142857142857</v>
      </c>
      <c r="Q10" s="98">
        <f>'Юнит 1'!Q10+'Юнит 2'!Q10+'Юнит 3'!Q10+'Юнит 4'!Q10+'Юнит 5'!Q10</f>
        <v>3</v>
      </c>
      <c r="R10" s="98">
        <f>'Юнит 1'!R10+'Юнит 2'!R10+'Юнит 3'!R10+'Юнит 4'!R10+'Юнит 5'!R10</f>
        <v>-1</v>
      </c>
      <c r="S10" s="101">
        <f t="shared" si="12"/>
        <v>2</v>
      </c>
      <c r="T10" s="98">
        <f>'Юнит 1'!T10+'Юнит 2'!T10+'Юнит 3'!T10+'Юнит 4'!T10+'Юнит 5'!T10</f>
        <v>2726</v>
      </c>
      <c r="U10" s="98">
        <f>'Юнит 1'!U10+'Юнит 2'!U10+'Юнит 3'!U10+'Юнит 4'!U10+'Юнит 5'!U10</f>
        <v>-931</v>
      </c>
      <c r="V10" s="101">
        <f t="shared" si="13"/>
        <v>1795</v>
      </c>
      <c r="W10" s="98">
        <f>'Юнит 1'!W10+'Юнит 2'!W10+'Юнит 3'!W10+'Юнит 4'!W10+'Юнит 5'!W10</f>
        <v>3543</v>
      </c>
      <c r="X10" s="98">
        <f>'Юнит 1'!X10+'Юнит 2'!X10+'Юнит 3'!X10+'Юнит 4'!X10+'Юнит 5'!X10</f>
        <v>-1199</v>
      </c>
      <c r="Y10" s="101">
        <f t="shared" si="3"/>
        <v>2344</v>
      </c>
      <c r="Z10" s="101">
        <f t="shared" si="14"/>
        <v>0</v>
      </c>
      <c r="AA10" s="103">
        <f t="shared" si="4"/>
        <v>7.8721939902045603E-3</v>
      </c>
      <c r="AB10" s="101">
        <f t="shared" si="15"/>
        <v>339.78</v>
      </c>
      <c r="AC10" s="98">
        <f>'Юнит 1'!AC10+'Юнит 2'!AC10+'Юнит 3'!AC10+'Юнит 4'!AC10+'Юнит 5'!AC10</f>
        <v>852.14</v>
      </c>
      <c r="AD10" s="103">
        <f t="shared" si="5"/>
        <v>0.36354095563139932</v>
      </c>
      <c r="AE10" s="98">
        <f>'Юнит 1'!AE10+'Юнит 2'!AE10+'Юнит 3'!AE10+'Юнит 4'!AE10+'Юнит 5'!AE10</f>
        <v>508.85</v>
      </c>
      <c r="AF10" s="98">
        <f>'Юнит 1'!AF10+'Юнит 2'!AF10+'Юнит 3'!AF10+'Юнит 4'!AF10+'Юнит 5'!AF10</f>
        <v>0</v>
      </c>
      <c r="AG10" s="98">
        <f>'Юнит 1'!AG10+'Юнит 2'!AG10+'Юнит 3'!AG10+'Юнит 4'!AG10+'Юнит 5'!AG10</f>
        <v>0</v>
      </c>
      <c r="AH10" s="98">
        <f>'Юнит 1'!AH10+'Юнит 2'!AH10+'Юнит 3'!AH10+'Юнит 4'!AH10+'Юнит 5'!AH10</f>
        <v>0</v>
      </c>
      <c r="AI10" s="217">
        <f>'Юнит 1'!AI10+'Юнит 2'!AI10+'Юнит 3'!AI10+'Юнит 4'!AI10+'Юнит 5'!AI10</f>
        <v>108.00567512242688</v>
      </c>
      <c r="AJ10" s="98">
        <f>'Юнит 1'!AJ10+'Юнит 2'!AJ10+'Юнит 3'!AJ10+'Юнит 4'!AJ10+'Юнит 5'!AJ10</f>
        <v>0</v>
      </c>
      <c r="AK10" s="253">
        <f t="shared" si="16"/>
        <v>17.955765994197485</v>
      </c>
      <c r="AL10" s="105">
        <f t="shared" si="17"/>
        <v>517.26855888337559</v>
      </c>
      <c r="AM10" s="106"/>
      <c r="AN10" s="107">
        <f t="shared" si="6"/>
        <v>1172</v>
      </c>
      <c r="AO10" s="108">
        <f t="shared" si="7"/>
        <v>169.89</v>
      </c>
      <c r="AP10" s="108">
        <f t="shared" si="8"/>
        <v>426.07</v>
      </c>
      <c r="AQ10" s="108">
        <f t="shared" si="18"/>
        <v>169.61666666666667</v>
      </c>
      <c r="AR10" s="108">
        <f t="shared" si="19"/>
        <v>0</v>
      </c>
      <c r="AS10" s="108">
        <f t="array" ref="AS10">_xlfn.IFS(S10=0,AL10,S10&lt;0,AL10/-S10,S10&gt;0,AL10/S10)</f>
        <v>258.6342794416878</v>
      </c>
      <c r="AT10" s="103">
        <f t="shared" si="21"/>
        <v>0.22067771283420459</v>
      </c>
      <c r="AU10" s="103">
        <f t="shared" si="22"/>
        <v>1.5223631728865019</v>
      </c>
      <c r="AV10" s="109"/>
      <c r="AW10" s="104">
        <f t="shared" si="11"/>
        <v>10345.371177667512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>'Юнит 5'!E11</f>
        <v>39</v>
      </c>
      <c r="F11" s="101">
        <f>'Юнит 5'!F11</f>
        <v>0</v>
      </c>
      <c r="G11" s="101">
        <f>'Юнит 5'!G11</f>
        <v>1</v>
      </c>
      <c r="H11" s="101">
        <f>'Юнит 5'!H11</f>
        <v>38</v>
      </c>
      <c r="I11" s="101">
        <v>169.89</v>
      </c>
      <c r="J11" s="101">
        <f t="shared" si="0"/>
        <v>6625.7099999999991</v>
      </c>
      <c r="K11" s="98">
        <f>'Юнит 5'!K11</f>
        <v>399</v>
      </c>
      <c r="L11" s="98">
        <f>'Юнит 1'!L11+'Юнит 2'!L11+'Юнит 3'!L11+'Юнит 4'!L11+'Юнит 5'!L11</f>
        <v>5</v>
      </c>
      <c r="M11" s="98"/>
      <c r="N11" s="98"/>
      <c r="O11" s="189">
        <f t="shared" si="1"/>
        <v>0.7142857142857143</v>
      </c>
      <c r="P11" s="101">
        <f t="shared" si="20"/>
        <v>0.42857142857142855</v>
      </c>
      <c r="Q11" s="98">
        <f>'Юнит 1'!Q11+'Юнит 2'!Q11+'Юнит 3'!Q11+'Юнит 4'!Q11+'Юнит 5'!Q11</f>
        <v>3</v>
      </c>
      <c r="R11" s="98">
        <f>'Юнит 1'!R11+'Юнит 2'!R11+'Юнит 3'!R11+'Юнит 4'!R11+'Юнит 5'!R11</f>
        <v>0</v>
      </c>
      <c r="S11" s="101">
        <f t="shared" si="12"/>
        <v>3</v>
      </c>
      <c r="T11" s="98">
        <f>'Юнит 1'!T11+'Юнит 2'!T11+'Юнит 3'!T11+'Юнит 4'!T11+'Юнит 5'!T11</f>
        <v>2507</v>
      </c>
      <c r="U11" s="98">
        <f>'Юнит 1'!U11+'Юнит 2'!U11+'Юнит 3'!U11+'Юнит 4'!U11+'Юнит 5'!U11</f>
        <v>0</v>
      </c>
      <c r="V11" s="101">
        <f t="shared" si="13"/>
        <v>2507</v>
      </c>
      <c r="W11" s="98">
        <f>'Юнит 1'!W11+'Юнит 2'!W11+'Юнит 3'!W11+'Юнит 4'!W11+'Юнит 5'!W11</f>
        <v>3435</v>
      </c>
      <c r="X11" s="98">
        <f>'Юнит 1'!X11+'Юнит 2'!X11+'Юнит 3'!X11+'Юнит 4'!X11+'Юнит 5'!X11</f>
        <v>0</v>
      </c>
      <c r="Y11" s="101">
        <f t="shared" si="3"/>
        <v>3435</v>
      </c>
      <c r="Z11" s="101">
        <f t="shared" si="14"/>
        <v>0</v>
      </c>
      <c r="AA11" s="103">
        <f t="shared" si="4"/>
        <v>1.1536256977966154E-2</v>
      </c>
      <c r="AB11" s="101">
        <f t="shared" si="15"/>
        <v>509.66999999999996</v>
      </c>
      <c r="AC11" s="98">
        <f>'Юнит 1'!AC11+'Юнит 2'!AC11+'Юнит 3'!AC11+'Юнит 4'!AC11+'Юнит 5'!AC11</f>
        <v>1230.83</v>
      </c>
      <c r="AD11" s="103">
        <f t="shared" si="5"/>
        <v>0.3583202328966521</v>
      </c>
      <c r="AE11" s="98">
        <f>'Юнит 1'!AE11+'Юнит 2'!AE11+'Юнит 3'!AE11+'Юнит 4'!AE11+'Юнит 5'!AE11</f>
        <v>496.54999999999995</v>
      </c>
      <c r="AF11" s="98">
        <f>'Юнит 1'!AF11+'Юнит 2'!AF11+'Юнит 3'!AF11+'Юнит 4'!AF11+'Юнит 5'!AF11</f>
        <v>0</v>
      </c>
      <c r="AG11" s="98">
        <f>'Юнит 1'!AG11+'Юнит 2'!AG11+'Юнит 3'!AG11+'Юнит 4'!AG11+'Юнит 5'!AG11</f>
        <v>0</v>
      </c>
      <c r="AH11" s="98">
        <f>'Юнит 1'!AH11+'Юнит 2'!AH11+'Юнит 3'!AH11+'Юнит 4'!AH11+'Юнит 5'!AH11</f>
        <v>0</v>
      </c>
      <c r="AI11" s="217">
        <f>'Юнит 1'!AI11+'Юнит 2'!AI11+'Юнит 3'!AI11+'Юнит 4'!AI11+'Юнит 5'!AI11</f>
        <v>108.28536559308411</v>
      </c>
      <c r="AJ11" s="98">
        <f>'Юнит 1'!AJ11+'Юнит 2'!AJ11+'Юнит 3'!AJ11+'Юнит 4'!AJ11+'Юнит 5'!AJ11</f>
        <v>0</v>
      </c>
      <c r="AK11" s="253">
        <f t="shared" si="16"/>
        <v>26.313163903612779</v>
      </c>
      <c r="AL11" s="105">
        <f t="shared" si="17"/>
        <v>1063.3514705033031</v>
      </c>
      <c r="AM11" s="106"/>
      <c r="AN11" s="107">
        <f t="shared" si="6"/>
        <v>1145</v>
      </c>
      <c r="AO11" s="108">
        <f t="shared" si="7"/>
        <v>169.89</v>
      </c>
      <c r="AP11" s="108">
        <f t="shared" si="8"/>
        <v>410.27666666666664</v>
      </c>
      <c r="AQ11" s="108">
        <f t="shared" si="18"/>
        <v>165.51666666666665</v>
      </c>
      <c r="AR11" s="108">
        <f t="shared" si="19"/>
        <v>0</v>
      </c>
      <c r="AS11" s="108">
        <f t="array" ref="AS11">_xlfn.IFS(S11=0,AL11,S11&lt;0,AL11/-S11,S11&gt;0,AL11/S11)</f>
        <v>354.45049016776767</v>
      </c>
      <c r="AT11" s="103">
        <f t="shared" si="21"/>
        <v>0.3095637468714128</v>
      </c>
      <c r="AU11" s="103">
        <f t="shared" si="22"/>
        <v>2.0863528763774659</v>
      </c>
      <c r="AV11" s="109"/>
      <c r="AW11" s="104">
        <f t="shared" si="11"/>
        <v>13823.56911654294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>'Юнит 5'!E12</f>
        <v>44</v>
      </c>
      <c r="F12" s="101">
        <f>'Юнит 5'!F12</f>
        <v>0</v>
      </c>
      <c r="G12" s="101">
        <f>'Юнит 5'!G12</f>
        <v>0</v>
      </c>
      <c r="H12" s="101">
        <f>'Юнит 5'!H12</f>
        <v>44</v>
      </c>
      <c r="I12" s="101">
        <v>169.89</v>
      </c>
      <c r="J12" s="101">
        <f t="shared" si="0"/>
        <v>7475.16</v>
      </c>
      <c r="K12" s="98">
        <f>'Юнит 5'!K12</f>
        <v>264</v>
      </c>
      <c r="L12" s="98">
        <f>'Юнит 1'!L12+'Юнит 2'!L12+'Юнит 3'!L12+'Юнит 4'!L12+'Юнит 5'!L12</f>
        <v>9</v>
      </c>
      <c r="M12" s="98"/>
      <c r="N12" s="98"/>
      <c r="O12" s="189">
        <f t="shared" si="1"/>
        <v>1.2857142857142858</v>
      </c>
      <c r="P12" s="101">
        <f t="shared" si="20"/>
        <v>0.42857142857142855</v>
      </c>
      <c r="Q12" s="98">
        <f>'Юнит 1'!Q12+'Юнит 2'!Q12+'Юнит 3'!Q12+'Юнит 4'!Q12+'Юнит 5'!Q12</f>
        <v>3</v>
      </c>
      <c r="R12" s="98">
        <f>'Юнит 1'!R12+'Юнит 2'!R12+'Юнит 3'!R12+'Юнит 4'!R12+'Юнит 5'!R12</f>
        <v>0</v>
      </c>
      <c r="S12" s="101">
        <f t="shared" si="12"/>
        <v>3</v>
      </c>
      <c r="T12" s="98">
        <f>'Юнит 1'!T12+'Юнит 2'!T12+'Юнит 3'!T12+'Юнит 4'!T12+'Юнит 5'!T12</f>
        <v>2738</v>
      </c>
      <c r="U12" s="98">
        <f>'Юнит 1'!U12+'Юнит 2'!U12+'Юнит 3'!U12+'Юнит 4'!U12+'Юнит 5'!U12</f>
        <v>0</v>
      </c>
      <c r="V12" s="101">
        <f t="shared" si="13"/>
        <v>2738</v>
      </c>
      <c r="W12" s="98">
        <f>'Юнит 1'!W12+'Юнит 2'!W12+'Юнит 3'!W12+'Юнит 4'!W12+'Юнит 5'!W12</f>
        <v>3498</v>
      </c>
      <c r="X12" s="98">
        <f>'Юнит 1'!X12+'Юнит 2'!X12+'Юнит 3'!X12+'Юнит 4'!X12+'Юнит 5'!X12</f>
        <v>0</v>
      </c>
      <c r="Y12" s="101">
        <f t="shared" si="3"/>
        <v>3498</v>
      </c>
      <c r="Z12" s="101">
        <f t="shared" si="14"/>
        <v>0</v>
      </c>
      <c r="AA12" s="103">
        <f t="shared" si="4"/>
        <v>1.1747838983675577E-2</v>
      </c>
      <c r="AB12" s="101">
        <f t="shared" si="15"/>
        <v>509.66999999999996</v>
      </c>
      <c r="AC12" s="98">
        <f>'Юнит 1'!AC12+'Юнит 2'!AC12+'Юнит 3'!AC12+'Юнит 4'!AC12+'Юнит 5'!AC12</f>
        <v>1259.4499999999998</v>
      </c>
      <c r="AD12" s="103">
        <f t="shared" si="5"/>
        <v>0.36004859919954252</v>
      </c>
      <c r="AE12" s="98">
        <f>'Юнит 1'!AE12+'Юнит 2'!AE12+'Юнит 3'!AE12+'Юнит 4'!AE12+'Юнит 5'!AE12</f>
        <v>807.5</v>
      </c>
      <c r="AF12" s="98">
        <f>'Юнит 1'!AF12+'Юнит 2'!AF12+'Юнит 3'!AF12+'Юнит 4'!AF12+'Юнит 5'!AF12</f>
        <v>0</v>
      </c>
      <c r="AG12" s="98">
        <f>'Юнит 1'!AG12+'Юнит 2'!AG12+'Юнит 3'!AG12+'Юнит 4'!AG12+'Юнит 5'!AG12</f>
        <v>0</v>
      </c>
      <c r="AH12" s="98">
        <f>'Юнит 1'!AH12+'Юнит 2'!AH12+'Юнит 3'!AH12+'Юнит 4'!AH12+'Юнит 5'!AH12</f>
        <v>0</v>
      </c>
      <c r="AI12" s="217">
        <f>'Юнит 1'!AI12+'Юнит 2'!AI12+'Юнит 3'!AI12+'Юнит 4'!AI12+'Юнит 5'!AI12</f>
        <v>119.54444531607479</v>
      </c>
      <c r="AJ12" s="98">
        <f>'Юнит 1'!AJ12+'Юнит 2'!AJ12+'Юнит 3'!AJ12+'Юнит 4'!AJ12+'Юнит 5'!AJ12</f>
        <v>0</v>
      </c>
      <c r="AK12" s="253">
        <f t="shared" si="16"/>
        <v>26.795763416255458</v>
      </c>
      <c r="AL12" s="105">
        <f t="shared" si="17"/>
        <v>775.0397912676699</v>
      </c>
      <c r="AM12" s="106"/>
      <c r="AN12" s="107">
        <f t="shared" si="6"/>
        <v>1166</v>
      </c>
      <c r="AO12" s="108">
        <f t="shared" si="7"/>
        <v>169.89</v>
      </c>
      <c r="AP12" s="108">
        <f t="shared" si="8"/>
        <v>419.81666666666661</v>
      </c>
      <c r="AQ12" s="108">
        <f t="shared" si="18"/>
        <v>269.16666666666669</v>
      </c>
      <c r="AR12" s="108">
        <f t="shared" si="19"/>
        <v>0</v>
      </c>
      <c r="AS12" s="108">
        <f t="array" ref="AS12">_xlfn.IFS(S12=0,AL12,S12&lt;0,AL12/-S12,S12&gt;0,AL12/S12)</f>
        <v>258.34659708922328</v>
      </c>
      <c r="AT12" s="103">
        <f t="shared" si="21"/>
        <v>0.22156654981923093</v>
      </c>
      <c r="AU12" s="103">
        <f t="shared" si="22"/>
        <v>1.520669828060647</v>
      </c>
      <c r="AV12" s="109"/>
      <c r="AW12" s="104">
        <f t="shared" si="11"/>
        <v>11367.250271925825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>'Юнит 5'!E13</f>
        <v>8</v>
      </c>
      <c r="F13" s="101">
        <f>'Юнит 5'!F13</f>
        <v>0</v>
      </c>
      <c r="G13" s="101">
        <f>'Юнит 5'!G13</f>
        <v>0</v>
      </c>
      <c r="H13" s="101">
        <f>'Юнит 5'!H13</f>
        <v>8</v>
      </c>
      <c r="I13" s="101">
        <v>169.89</v>
      </c>
      <c r="J13" s="101">
        <f t="shared" si="0"/>
        <v>1359.12</v>
      </c>
      <c r="K13" s="98">
        <f>'Юнит 5'!K13</f>
        <v>92</v>
      </c>
      <c r="L13" s="98">
        <f>'Юнит 1'!L13+'Юнит 2'!L13+'Юнит 3'!L13+'Юнит 4'!L13+'Юнит 5'!L13</f>
        <v>5</v>
      </c>
      <c r="M13" s="98"/>
      <c r="N13" s="98"/>
      <c r="O13" s="189">
        <f t="shared" si="1"/>
        <v>0.7142857142857143</v>
      </c>
      <c r="P13" s="101">
        <f t="shared" si="20"/>
        <v>0.5714285714285714</v>
      </c>
      <c r="Q13" s="98">
        <f>'Юнит 1'!Q13+'Юнит 2'!Q13+'Юнит 3'!Q13+'Юнит 4'!Q13+'Юнит 5'!Q13</f>
        <v>4</v>
      </c>
      <c r="R13" s="98">
        <f>'Юнит 1'!R13+'Юнит 2'!R13+'Юнит 3'!R13+'Юнит 4'!R13+'Юнит 5'!R13</f>
        <v>0</v>
      </c>
      <c r="S13" s="101">
        <f t="shared" si="12"/>
        <v>4</v>
      </c>
      <c r="T13" s="98">
        <f>'Юнит 1'!T13+'Юнит 2'!T13+'Юнит 3'!T13+'Юнит 4'!T13+'Юнит 5'!T13</f>
        <v>3700</v>
      </c>
      <c r="U13" s="98">
        <f>'Юнит 1'!U13+'Юнит 2'!U13+'Юнит 3'!U13+'Юнит 4'!U13+'Юнит 5'!U13</f>
        <v>0</v>
      </c>
      <c r="V13" s="101">
        <f t="shared" si="13"/>
        <v>3700</v>
      </c>
      <c r="W13" s="98">
        <f>'Юнит 1'!W13+'Юнит 2'!W13+'Юнит 3'!W13+'Юнит 4'!W13+'Юнит 5'!W13</f>
        <v>4664</v>
      </c>
      <c r="X13" s="98">
        <f>'Юнит 1'!X13+'Юнит 2'!X13+'Юнит 3'!X13+'Юнит 4'!X13+'Юнит 5'!X13</f>
        <v>0</v>
      </c>
      <c r="Y13" s="101">
        <f t="shared" si="3"/>
        <v>4664</v>
      </c>
      <c r="Z13" s="101">
        <f t="shared" si="14"/>
        <v>0</v>
      </c>
      <c r="AA13" s="103">
        <f t="shared" si="4"/>
        <v>1.5663785311567435E-2</v>
      </c>
      <c r="AB13" s="101">
        <f t="shared" si="15"/>
        <v>679.56</v>
      </c>
      <c r="AC13" s="98">
        <f>'Юнит 1'!AC13+'Юнит 2'!AC13+'Юнит 3'!AC13+'Юнит 4'!AC13+'Юнит 5'!AC13</f>
        <v>1697.31</v>
      </c>
      <c r="AD13" s="103">
        <f t="shared" si="5"/>
        <v>0.36391723842195539</v>
      </c>
      <c r="AE13" s="98">
        <f>'Юнит 1'!AE13+'Юнит 2'!AE13+'Юнит 3'!AE13+'Юнит 4'!AE13+'Юнит 5'!AE13</f>
        <v>429.15</v>
      </c>
      <c r="AF13" s="98">
        <f>'Юнит 1'!AF13+'Юнит 2'!AF13+'Юнит 3'!AF13+'Юнит 4'!AF13+'Юнит 5'!AF13</f>
        <v>0</v>
      </c>
      <c r="AG13" s="98">
        <f>'Юнит 1'!AG13+'Юнит 2'!AG13+'Юнит 3'!AG13+'Юнит 4'!AG13+'Юнит 5'!AG13</f>
        <v>0</v>
      </c>
      <c r="AH13" s="98">
        <f>'Юнит 1'!AH13+'Юнит 2'!AH13+'Юнит 3'!AH13+'Юнит 4'!AH13+'Юнит 5'!AH13</f>
        <v>0</v>
      </c>
      <c r="AI13" s="217">
        <f>'Юнит 1'!AI13+'Юнит 2'!AI13+'Юнит 3'!AI13+'Юнит 4'!AI13+'Юнит 5'!AI13</f>
        <v>25.285933465392198</v>
      </c>
      <c r="AJ13" s="98">
        <f>'Юнит 1'!AJ13+'Юнит 2'!AJ13+'Юнит 3'!AJ13+'Юнит 4'!AJ13+'Юнит 5'!AJ13</f>
        <v>0</v>
      </c>
      <c r="AK13" s="253">
        <f t="shared" si="16"/>
        <v>35.727684555007279</v>
      </c>
      <c r="AL13" s="105">
        <f t="shared" si="17"/>
        <v>1796.9663819796006</v>
      </c>
      <c r="AM13" s="106"/>
      <c r="AN13" s="107">
        <f t="shared" si="6"/>
        <v>1166</v>
      </c>
      <c r="AO13" s="108">
        <f t="shared" si="7"/>
        <v>169.89</v>
      </c>
      <c r="AP13" s="108">
        <f t="shared" si="8"/>
        <v>424.32749999999999</v>
      </c>
      <c r="AQ13" s="108">
        <f t="shared" si="18"/>
        <v>107.28749999999999</v>
      </c>
      <c r="AR13" s="108">
        <f t="shared" si="19"/>
        <v>0</v>
      </c>
      <c r="AS13" s="108">
        <f t="array" ref="AS13">_xlfn.IFS(S13=0,AL13,S13&lt;0,AL13/-S13,S13&gt;0,AL13/S13)</f>
        <v>449.24159549490014</v>
      </c>
      <c r="AT13" s="103">
        <f t="shared" si="21"/>
        <v>0.38528438721689551</v>
      </c>
      <c r="AU13" s="103">
        <f t="shared" si="22"/>
        <v>2.644308643798341</v>
      </c>
      <c r="AV13" s="109"/>
      <c r="AW13" s="104">
        <f t="shared" si="11"/>
        <v>3593.9327639592011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>'Юнит 5'!E14</f>
        <v>59</v>
      </c>
      <c r="F14" s="101">
        <f>'Юнит 5'!F14</f>
        <v>0</v>
      </c>
      <c r="G14" s="101">
        <f>'Юнит 5'!G14</f>
        <v>1</v>
      </c>
      <c r="H14" s="101">
        <f>'Юнит 5'!H14</f>
        <v>58</v>
      </c>
      <c r="I14" s="101">
        <v>169.89</v>
      </c>
      <c r="J14" s="101">
        <f t="shared" si="0"/>
        <v>10023.509999999998</v>
      </c>
      <c r="K14" s="98">
        <f>'Юнит 5'!K14</f>
        <v>259</v>
      </c>
      <c r="L14" s="98">
        <f>'Юнит 1'!L14+'Юнит 2'!L14+'Юнит 3'!L14+'Юнит 4'!L14+'Юнит 5'!L14</f>
        <v>10</v>
      </c>
      <c r="M14" s="98"/>
      <c r="N14" s="98"/>
      <c r="O14" s="189">
        <f t="shared" si="1"/>
        <v>1.4285714285714286</v>
      </c>
      <c r="P14" s="101">
        <f t="shared" si="20"/>
        <v>0.8571428571428571</v>
      </c>
      <c r="Q14" s="98">
        <f>'Юнит 1'!Q14+'Юнит 2'!Q14+'Юнит 3'!Q14+'Юнит 4'!Q14+'Юнит 5'!Q14</f>
        <v>6</v>
      </c>
      <c r="R14" s="98">
        <f>'Юнит 1'!R14+'Юнит 2'!R14+'Юнит 3'!R14+'Юнит 4'!R14+'Юнит 5'!R14</f>
        <v>0</v>
      </c>
      <c r="S14" s="101">
        <f t="shared" si="12"/>
        <v>6</v>
      </c>
      <c r="T14" s="98">
        <f>'Юнит 1'!T14+'Юнит 2'!T14+'Юнит 3'!T14+'Юнит 4'!T14+'Юнит 5'!T14</f>
        <v>5086</v>
      </c>
      <c r="U14" s="98">
        <f>'Юнит 1'!U14+'Юнит 2'!U14+'Юнит 3'!U14+'Юнит 4'!U14+'Юнит 5'!U14</f>
        <v>0</v>
      </c>
      <c r="V14" s="101">
        <f t="shared" si="13"/>
        <v>5086</v>
      </c>
      <c r="W14" s="98">
        <f>'Юнит 1'!W14+'Юнит 2'!W14+'Юнит 3'!W14+'Юнит 4'!W14+'Юнит 5'!W14</f>
        <v>7168</v>
      </c>
      <c r="X14" s="98">
        <f>'Юнит 1'!X14+'Юнит 2'!X14+'Юнит 3'!X14+'Юнит 4'!X14+'Юнит 5'!X14</f>
        <v>0</v>
      </c>
      <c r="Y14" s="101">
        <f t="shared" si="3"/>
        <v>7168</v>
      </c>
      <c r="Z14" s="101">
        <f t="shared" si="14"/>
        <v>0</v>
      </c>
      <c r="AA14" s="103">
        <f t="shared" si="4"/>
        <v>2.407333042738323E-2</v>
      </c>
      <c r="AB14" s="101">
        <f t="shared" si="15"/>
        <v>1019.3399999999999</v>
      </c>
      <c r="AC14" s="98">
        <f>'Юнит 1'!AC14+'Юнит 2'!AC14+'Юнит 3'!AC14+'Юнит 4'!AC14+'Юнит 5'!AC14</f>
        <v>2604.65</v>
      </c>
      <c r="AD14" s="103">
        <f t="shared" si="5"/>
        <v>0.36337193080357144</v>
      </c>
      <c r="AE14" s="98">
        <f>'Юнит 1'!AE14+'Юнит 2'!AE14+'Юнит 3'!AE14+'Юнит 4'!AE14+'Юнит 5'!AE14</f>
        <v>859.75</v>
      </c>
      <c r="AF14" s="98">
        <f>'Юнит 1'!AF14+'Юнит 2'!AF14+'Юнит 3'!AF14+'Юнит 4'!AF14+'Юнит 5'!AF14</f>
        <v>0</v>
      </c>
      <c r="AG14" s="98">
        <f>'Юнит 1'!AG14+'Юнит 2'!AG14+'Юнит 3'!AG14+'Юнит 4'!AG14+'Юнит 5'!AG14</f>
        <v>0</v>
      </c>
      <c r="AH14" s="98">
        <f>'Юнит 1'!AH14+'Юнит 2'!AH14+'Юнит 3'!AH14+'Юнит 4'!AH14+'Юнит 5'!AH14</f>
        <v>0</v>
      </c>
      <c r="AI14" s="217">
        <f>'Юнит 1'!AI14+'Юнит 2'!AI14+'Юнит 3'!AI14+'Юнит 4'!AI14+'Юнит 5'!AI14</f>
        <v>165.19445673520454</v>
      </c>
      <c r="AJ14" s="98">
        <f>'Юнит 1'!AJ14+'Юнит 2'!AJ14+'Юнит 3'!AJ14+'Юнит 4'!AJ14+'Юнит 5'!AJ14</f>
        <v>0</v>
      </c>
      <c r="AK14" s="253">
        <f t="shared" si="16"/>
        <v>54.909100105122675</v>
      </c>
      <c r="AL14" s="105">
        <f t="shared" si="17"/>
        <v>2464.1564431596726</v>
      </c>
      <c r="AM14" s="106"/>
      <c r="AN14" s="107">
        <f t="shared" si="6"/>
        <v>1194.6666666666667</v>
      </c>
      <c r="AO14" s="108">
        <f t="shared" si="7"/>
        <v>169.89</v>
      </c>
      <c r="AP14" s="108">
        <f t="shared" si="8"/>
        <v>434.10833333333335</v>
      </c>
      <c r="AQ14" s="108">
        <f t="shared" si="18"/>
        <v>143.29166666666666</v>
      </c>
      <c r="AR14" s="108">
        <f t="shared" si="19"/>
        <v>0</v>
      </c>
      <c r="AS14" s="108">
        <f t="array" ref="AS14">_xlfn.IFS(S14=0,AL14,S14&lt;0,AL14/-S14,S14&gt;0,AL14/S14)</f>
        <v>410.69274052661211</v>
      </c>
      <c r="AT14" s="103">
        <f t="shared" si="21"/>
        <v>0.34377182521758826</v>
      </c>
      <c r="AU14" s="103">
        <f t="shared" si="22"/>
        <v>2.417403852649433</v>
      </c>
      <c r="AV14" s="109"/>
      <c r="AW14" s="104">
        <f t="shared" si="11"/>
        <v>24230.871691070115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>'Юнит 5'!E15</f>
        <v>34</v>
      </c>
      <c r="F15" s="101">
        <f>'Юнит 5'!F15</f>
        <v>0</v>
      </c>
      <c r="G15" s="101">
        <f>'Юнит 5'!G15</f>
        <v>0</v>
      </c>
      <c r="H15" s="101">
        <f>'Юнит 5'!H15</f>
        <v>34</v>
      </c>
      <c r="I15" s="101">
        <v>169.89</v>
      </c>
      <c r="J15" s="101">
        <f t="shared" si="0"/>
        <v>5776.2599999999993</v>
      </c>
      <c r="K15" s="98">
        <f>'Юнит 5'!K15</f>
        <v>524</v>
      </c>
      <c r="L15" s="98">
        <f>'Юнит 1'!L15+'Юнит 2'!L15+'Юнит 3'!L15+'Юнит 4'!L15+'Юнит 5'!L15</f>
        <v>2</v>
      </c>
      <c r="M15" s="98"/>
      <c r="N15" s="98"/>
      <c r="O15" s="189">
        <f t="shared" si="1"/>
        <v>0.2857142857142857</v>
      </c>
      <c r="P15" s="101">
        <f t="shared" si="20"/>
        <v>0.42857142857142855</v>
      </c>
      <c r="Q15" s="98">
        <f>'Юнит 1'!Q15+'Юнит 2'!Q15+'Юнит 3'!Q15+'Юнит 4'!Q15+'Юнит 5'!Q15</f>
        <v>3</v>
      </c>
      <c r="R15" s="98">
        <f>'Юнит 1'!R15+'Юнит 2'!R15+'Юнит 3'!R15+'Юнит 4'!R15+'Юнит 5'!R15</f>
        <v>0</v>
      </c>
      <c r="S15" s="101">
        <f t="shared" si="12"/>
        <v>3</v>
      </c>
      <c r="T15" s="98">
        <f>'Юнит 1'!T15+'Юнит 2'!T15+'Юнит 3'!T15+'Юнит 4'!T15+'Юнит 5'!T15</f>
        <v>2934</v>
      </c>
      <c r="U15" s="98">
        <f>'Юнит 1'!U15+'Юнит 2'!U15+'Юнит 3'!U15+'Юнит 4'!U15+'Юнит 5'!U15</f>
        <v>0</v>
      </c>
      <c r="V15" s="101">
        <f t="shared" si="13"/>
        <v>2934</v>
      </c>
      <c r="W15" s="98">
        <f>'Юнит 1'!W15+'Юнит 2'!W15+'Юнит 3'!W15+'Юнит 4'!W15+'Юнит 5'!W15</f>
        <v>3640</v>
      </c>
      <c r="X15" s="98">
        <f>'Юнит 1'!X15+'Юнит 2'!X15+'Юнит 3'!X15+'Юнит 4'!X15+'Юнит 5'!X15</f>
        <v>0</v>
      </c>
      <c r="Y15" s="101">
        <f t="shared" si="3"/>
        <v>3640</v>
      </c>
      <c r="Z15" s="101">
        <f t="shared" si="14"/>
        <v>0</v>
      </c>
      <c r="AA15" s="103">
        <f t="shared" si="4"/>
        <v>1.2224738107655547E-2</v>
      </c>
      <c r="AB15" s="101">
        <f t="shared" si="15"/>
        <v>509.66999999999996</v>
      </c>
      <c r="AC15" s="98">
        <f>'Юнит 1'!AC15+'Юнит 2'!AC15+'Юнит 3'!AC15+'Юнит 4'!AC15+'Юнит 5'!AC15</f>
        <v>1318.88</v>
      </c>
      <c r="AD15" s="103">
        <f t="shared" si="5"/>
        <v>0.36232967032967034</v>
      </c>
      <c r="AE15" s="98">
        <f>'Юнит 1'!AE15+'Юнит 2'!AE15+'Юнит 3'!AE15+'Юнит 4'!AE15+'Юнит 5'!AE15</f>
        <v>156.6</v>
      </c>
      <c r="AF15" s="98">
        <f>'Юнит 1'!AF15+'Юнит 2'!AF15+'Юнит 3'!AF15+'Юнит 4'!AF15+'Юнит 5'!AF15</f>
        <v>0</v>
      </c>
      <c r="AG15" s="98">
        <f>'Юнит 1'!AG15+'Юнит 2'!AG15+'Юнит 3'!AG15+'Юнит 4'!AG15+'Юнит 5'!AG15</f>
        <v>0</v>
      </c>
      <c r="AH15" s="98">
        <f>'Юнит 1'!AH15+'Юнит 2'!AH15+'Юнит 3'!AH15+'Юнит 4'!AH15+'Юнит 5'!AH15</f>
        <v>0</v>
      </c>
      <c r="AI15" s="217">
        <f>'Юнит 1'!AI15+'Юнит 2'!AI15+'Юнит 3'!AI15+'Юнит 4'!AI15+'Юнит 5'!AI15</f>
        <v>95.521873227916842</v>
      </c>
      <c r="AJ15" s="98">
        <f>'Юнит 1'!AJ15+'Юнит 2'!AJ15+'Юнит 3'!AJ15+'Юнит 4'!AJ15+'Юнит 5'!AJ15</f>
        <v>0</v>
      </c>
      <c r="AK15" s="253">
        <f t="shared" si="16"/>
        <v>27.88352739713261</v>
      </c>
      <c r="AL15" s="105">
        <f t="shared" si="17"/>
        <v>1531.4445993749505</v>
      </c>
      <c r="AM15" s="106"/>
      <c r="AN15" s="107">
        <f t="shared" si="6"/>
        <v>1213.3333333333333</v>
      </c>
      <c r="AO15" s="108">
        <f t="shared" si="7"/>
        <v>169.89</v>
      </c>
      <c r="AP15" s="108">
        <f t="shared" si="8"/>
        <v>439.62666666666672</v>
      </c>
      <c r="AQ15" s="108">
        <f t="shared" si="18"/>
        <v>52.199999999999996</v>
      </c>
      <c r="AR15" s="108">
        <f t="shared" si="19"/>
        <v>0</v>
      </c>
      <c r="AS15" s="108">
        <f t="array" ref="AS15">_xlfn.IFS(S15=0,AL15,S15&lt;0,AL15/-S15,S15&gt;0,AL15/S15)</f>
        <v>510.48153312498351</v>
      </c>
      <c r="AT15" s="103">
        <f t="shared" si="21"/>
        <v>0.42072653828982159</v>
      </c>
      <c r="AU15" s="103">
        <f t="shared" si="22"/>
        <v>3.0047768151449969</v>
      </c>
      <c r="AV15" s="109"/>
      <c r="AW15" s="104">
        <f t="shared" si="11"/>
        <v>17356.37212624944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254"/>
      <c r="AL16" s="120"/>
      <c r="AM16" s="121"/>
      <c r="AN16" s="122">
        <f t="shared" ref="AN16:AU16" si="23">AVERAGE(AN3:AN6)</f>
        <v>1030.3347419354839</v>
      </c>
      <c r="AO16" s="122">
        <f t="shared" si="23"/>
        <v>128.0625</v>
      </c>
      <c r="AP16" s="122">
        <f t="shared" si="23"/>
        <v>323.22765322580642</v>
      </c>
      <c r="AQ16" s="122">
        <f t="shared" si="23"/>
        <v>102.08058593750002</v>
      </c>
      <c r="AR16" s="122">
        <f t="shared" si="23"/>
        <v>311.00312500000001</v>
      </c>
      <c r="AS16" s="122">
        <f t="shared" si="23"/>
        <v>55.045236090207595</v>
      </c>
      <c r="AT16" s="123">
        <f t="shared" si="23"/>
        <v>1.1428990325742294E-2</v>
      </c>
      <c r="AU16" s="122">
        <f t="shared" si="23"/>
        <v>0.38331842705779051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4">SUM(E3:E15)</f>
        <v>2244</v>
      </c>
      <c r="F17" s="127">
        <f t="shared" si="24"/>
        <v>99</v>
      </c>
      <c r="G17" s="127">
        <f t="shared" si="24"/>
        <v>19</v>
      </c>
      <c r="H17" s="127">
        <f>SUM(H3:H15)</f>
        <v>2126</v>
      </c>
      <c r="I17" s="127"/>
      <c r="J17" s="127">
        <f>SUM(J3:J15)</f>
        <v>306013.86</v>
      </c>
      <c r="K17" s="127"/>
      <c r="L17" s="127">
        <f>SUM(L3:L15)</f>
        <v>457</v>
      </c>
      <c r="M17" s="127"/>
      <c r="N17" s="127"/>
      <c r="O17" s="127"/>
      <c r="P17" s="127"/>
      <c r="Q17" s="127">
        <f>SUM(Q3:Q15)</f>
        <v>256</v>
      </c>
      <c r="R17" s="127">
        <f t="shared" ref="R17:Z17" si="25">SUM(R3:R15)</f>
        <v>-5</v>
      </c>
      <c r="S17" s="127">
        <f t="shared" si="25"/>
        <v>251</v>
      </c>
      <c r="T17" s="127">
        <f t="shared" si="25"/>
        <v>233222.72</v>
      </c>
      <c r="U17" s="127">
        <f t="shared" si="25"/>
        <v>-4580</v>
      </c>
      <c r="V17" s="127">
        <f t="shared" si="25"/>
        <v>228642.72</v>
      </c>
      <c r="W17" s="127">
        <f t="shared" si="25"/>
        <v>303779.88999999996</v>
      </c>
      <c r="X17" s="127">
        <f t="shared" si="25"/>
        <v>-6023</v>
      </c>
      <c r="Y17" s="127">
        <f t="shared" si="25"/>
        <v>297756.88999999996</v>
      </c>
      <c r="Z17" s="127">
        <f t="shared" si="25"/>
        <v>0</v>
      </c>
      <c r="AA17" s="128">
        <f>SUM(AA3:AA15)</f>
        <v>1</v>
      </c>
      <c r="AB17" s="129">
        <f>SUM(AB3:AB15)</f>
        <v>34328.369999999988</v>
      </c>
      <c r="AC17" s="129">
        <f>SUM(AC3:AC15)</f>
        <v>106888.69999999998</v>
      </c>
      <c r="AD17" s="128">
        <f>AC17/Y17</f>
        <v>0.35897977037575857</v>
      </c>
      <c r="AE17" s="127">
        <f>SUM(AE3:AE15)</f>
        <v>30976.05</v>
      </c>
      <c r="AF17" s="127">
        <f t="shared" ref="AF17:AL17" si="26">SUM(AF3:AF15)</f>
        <v>22451</v>
      </c>
      <c r="AG17" s="127">
        <f t="shared" si="26"/>
        <v>26402</v>
      </c>
      <c r="AH17" s="127">
        <f t="shared" si="26"/>
        <v>0</v>
      </c>
      <c r="AI17" s="127">
        <f>SUM(AI3:AI15)</f>
        <v>6310.98</v>
      </c>
      <c r="AJ17" s="127">
        <f>SUM(AJ3:AJ15)</f>
        <v>0</v>
      </c>
      <c r="AK17" s="255">
        <f>Сводная!Z45</f>
        <v>2280.91</v>
      </c>
      <c r="AL17" s="127">
        <f t="shared" si="26"/>
        <v>68118.87999999999</v>
      </c>
      <c r="AM17" s="130"/>
      <c r="AN17" s="127"/>
      <c r="AO17" s="127"/>
      <c r="AP17" s="127"/>
      <c r="AQ17" s="127"/>
      <c r="AR17" s="127">
        <f>(AF17+AG17)/Q17</f>
        <v>190.83203125</v>
      </c>
      <c r="AS17" s="127"/>
      <c r="AT17" s="127"/>
      <c r="AU17" s="127"/>
      <c r="AV17" s="131"/>
      <c r="AW17" s="127">
        <f>SUM(AW3:AW6)</f>
        <v>82469.701918177481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51"/>
      <c r="AG18" s="551"/>
      <c r="AH18" s="212"/>
      <c r="AI18" s="136"/>
      <c r="AJ18" s="102"/>
      <c r="AK18" s="256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7">SUM(F19:H19)</f>
        <v>0</v>
      </c>
      <c r="F19" s="101"/>
      <c r="G19" s="101"/>
      <c r="H19" s="101"/>
      <c r="I19" s="101"/>
      <c r="J19" s="101">
        <f t="shared" ref="J19:J70" si="28">E19*I19</f>
        <v>0</v>
      </c>
      <c r="K19" s="98"/>
      <c r="L19" s="98"/>
      <c r="M19" s="98"/>
      <c r="N19" s="98"/>
      <c r="O19" s="101">
        <f t="shared" ref="O19:O70" si="29">L19/7</f>
        <v>0</v>
      </c>
      <c r="P19" s="101">
        <f t="shared" ref="P19:P70" si="30">S19/7</f>
        <v>0</v>
      </c>
      <c r="Q19" s="102"/>
      <c r="R19" s="102"/>
      <c r="S19" s="101">
        <f t="shared" ref="S19:S70" si="31">Q19+R19</f>
        <v>0</v>
      </c>
      <c r="T19" s="101"/>
      <c r="U19" s="101"/>
      <c r="V19" s="101">
        <f t="shared" ref="V19:V70" si="32">T19+U19</f>
        <v>0</v>
      </c>
      <c r="W19" s="102"/>
      <c r="X19" s="102"/>
      <c r="Y19" s="101">
        <f t="shared" ref="Y19:Y70" si="33">W19+X19</f>
        <v>0</v>
      </c>
      <c r="Z19" s="101">
        <f t="shared" ref="Z19:Z65" si="34">L19*M19*N19/100</f>
        <v>0</v>
      </c>
      <c r="AA19" s="103">
        <f>Y19/$Y$74</f>
        <v>0</v>
      </c>
      <c r="AB19" s="101">
        <f t="shared" ref="AB19:AB70" si="35">S19*I19</f>
        <v>0</v>
      </c>
      <c r="AC19" s="102"/>
      <c r="AD19" s="103">
        <f t="shared" ref="AD19:AD70" si="36">IF(Y19=0,0,AC19/Y19)</f>
        <v>0</v>
      </c>
      <c r="AE19" s="102"/>
      <c r="AF19" s="102"/>
      <c r="AG19" s="102"/>
      <c r="AH19" s="102"/>
      <c r="AI19" s="217"/>
      <c r="AJ19" s="102"/>
      <c r="AK19" s="253">
        <f t="shared" ref="AK19:AK70" si="37">V19*1%</f>
        <v>0</v>
      </c>
      <c r="AL19" s="105">
        <f t="shared" ref="AL19:AL70" si="38">Y19-AB19-AC19-AE19-AF19-AG19-AH19-AI19-AK19-AJ19</f>
        <v>0</v>
      </c>
      <c r="AM19" s="106"/>
      <c r="AN19" s="107">
        <f t="shared" ref="AN19:AN70" si="39">IF(S19=0,0,Y19/S19)</f>
        <v>0</v>
      </c>
      <c r="AO19" s="108">
        <f t="shared" ref="AO19:AO70" si="40">I19</f>
        <v>0</v>
      </c>
      <c r="AP19" s="108">
        <f t="shared" ref="AP19:AP70" si="41">IF(S19=0,0,AC19/S19)</f>
        <v>0</v>
      </c>
      <c r="AQ19" s="108">
        <f t="shared" ref="AQ19:AQ70" si="42">IF(Q19=0,AE19/1,AE19/Q19)</f>
        <v>0</v>
      </c>
      <c r="AR19" s="108">
        <f t="shared" ref="AR19:AR70" si="43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4">IF(AN19=0,0,AS19/AN19)</f>
        <v>0</v>
      </c>
      <c r="AU19" s="103">
        <f t="shared" ref="AU19:AU70" si="45">IF(AO19=0,0,AS19/AO19)</f>
        <v>0</v>
      </c>
      <c r="AV19" s="109"/>
      <c r="AW19" s="104">
        <f t="shared" ref="AW19:AW70" si="46">AS19*E19</f>
        <v>0</v>
      </c>
    </row>
    <row r="20" spans="1:49" hidden="1" outlineLevel="1">
      <c r="A20" s="98"/>
      <c r="B20" s="99"/>
      <c r="C20" s="99"/>
      <c r="D20" s="100"/>
      <c r="E20" s="101">
        <f t="shared" si="27"/>
        <v>0</v>
      </c>
      <c r="F20" s="101"/>
      <c r="G20" s="101"/>
      <c r="H20" s="101"/>
      <c r="I20" s="101"/>
      <c r="J20" s="101">
        <f t="shared" si="28"/>
        <v>0</v>
      </c>
      <c r="K20" s="98"/>
      <c r="L20" s="98"/>
      <c r="M20" s="98"/>
      <c r="N20" s="98"/>
      <c r="O20" s="101">
        <f t="shared" si="29"/>
        <v>0</v>
      </c>
      <c r="P20" s="101">
        <f t="shared" si="30"/>
        <v>0</v>
      </c>
      <c r="Q20" s="102"/>
      <c r="R20" s="102"/>
      <c r="S20" s="101">
        <f t="shared" si="31"/>
        <v>0</v>
      </c>
      <c r="T20" s="101"/>
      <c r="U20" s="101"/>
      <c r="V20" s="101">
        <f t="shared" si="32"/>
        <v>0</v>
      </c>
      <c r="W20" s="102"/>
      <c r="X20" s="102"/>
      <c r="Y20" s="101">
        <f t="shared" si="33"/>
        <v>0</v>
      </c>
      <c r="Z20" s="101">
        <f t="shared" si="34"/>
        <v>0</v>
      </c>
      <c r="AA20" s="103">
        <f t="shared" ref="AA20:AA70" si="47">Y20/$Y$74</f>
        <v>0</v>
      </c>
      <c r="AB20" s="101">
        <f t="shared" si="35"/>
        <v>0</v>
      </c>
      <c r="AC20" s="102"/>
      <c r="AD20" s="103">
        <f t="shared" si="36"/>
        <v>0</v>
      </c>
      <c r="AE20" s="102"/>
      <c r="AF20" s="102"/>
      <c r="AG20" s="102"/>
      <c r="AH20" s="102"/>
      <c r="AI20" s="217"/>
      <c r="AJ20" s="102"/>
      <c r="AK20" s="253">
        <f t="shared" si="37"/>
        <v>0</v>
      </c>
      <c r="AL20" s="105">
        <f t="shared" si="38"/>
        <v>0</v>
      </c>
      <c r="AM20" s="106"/>
      <c r="AN20" s="107">
        <f t="shared" si="39"/>
        <v>0</v>
      </c>
      <c r="AO20" s="108">
        <f t="shared" si="40"/>
        <v>0</v>
      </c>
      <c r="AP20" s="108">
        <f t="shared" si="41"/>
        <v>0</v>
      </c>
      <c r="AQ20" s="108">
        <f t="shared" si="42"/>
        <v>0</v>
      </c>
      <c r="AR20" s="108">
        <f t="shared" si="43"/>
        <v>0</v>
      </c>
      <c r="AS20" s="108">
        <f t="array" ref="AS20">_xlfn.IFS(S20=0,AL20,S20&lt;0,AL20/-S20,S20&gt;0,AL20/S20)</f>
        <v>0</v>
      </c>
      <c r="AT20" s="103">
        <f t="shared" si="44"/>
        <v>0</v>
      </c>
      <c r="AU20" s="103">
        <f t="shared" si="45"/>
        <v>0</v>
      </c>
      <c r="AV20" s="109"/>
      <c r="AW20" s="104">
        <f t="shared" si="46"/>
        <v>0</v>
      </c>
    </row>
    <row r="21" spans="1:49" hidden="1" outlineLevel="1">
      <c r="A21" s="98"/>
      <c r="B21" s="99"/>
      <c r="C21" s="99"/>
      <c r="D21" s="100"/>
      <c r="E21" s="101">
        <f t="shared" si="27"/>
        <v>0</v>
      </c>
      <c r="F21" s="101"/>
      <c r="G21" s="101"/>
      <c r="H21" s="101"/>
      <c r="I21" s="101"/>
      <c r="J21" s="101">
        <f t="shared" si="28"/>
        <v>0</v>
      </c>
      <c r="K21" s="98"/>
      <c r="L21" s="98"/>
      <c r="M21" s="98"/>
      <c r="N21" s="98"/>
      <c r="O21" s="101">
        <f t="shared" si="29"/>
        <v>0</v>
      </c>
      <c r="P21" s="101">
        <f t="shared" si="30"/>
        <v>0</v>
      </c>
      <c r="Q21" s="102"/>
      <c r="R21" s="102"/>
      <c r="S21" s="101">
        <f t="shared" si="31"/>
        <v>0</v>
      </c>
      <c r="T21" s="101"/>
      <c r="U21" s="101"/>
      <c r="V21" s="101">
        <f t="shared" si="32"/>
        <v>0</v>
      </c>
      <c r="W21" s="102"/>
      <c r="X21" s="102"/>
      <c r="Y21" s="101">
        <f t="shared" si="33"/>
        <v>0</v>
      </c>
      <c r="Z21" s="101">
        <f t="shared" si="34"/>
        <v>0</v>
      </c>
      <c r="AA21" s="103">
        <f t="shared" si="47"/>
        <v>0</v>
      </c>
      <c r="AB21" s="101">
        <f t="shared" si="35"/>
        <v>0</v>
      </c>
      <c r="AC21" s="102"/>
      <c r="AD21" s="103">
        <f t="shared" si="36"/>
        <v>0</v>
      </c>
      <c r="AE21" s="102"/>
      <c r="AF21" s="102"/>
      <c r="AG21" s="102"/>
      <c r="AH21" s="102"/>
      <c r="AI21" s="217"/>
      <c r="AJ21" s="102"/>
      <c r="AK21" s="253">
        <f t="shared" si="37"/>
        <v>0</v>
      </c>
      <c r="AL21" s="105">
        <f t="shared" si="38"/>
        <v>0</v>
      </c>
      <c r="AM21" s="106"/>
      <c r="AN21" s="107">
        <f t="shared" si="39"/>
        <v>0</v>
      </c>
      <c r="AO21" s="108">
        <f t="shared" si="40"/>
        <v>0</v>
      </c>
      <c r="AP21" s="108">
        <f t="shared" si="41"/>
        <v>0</v>
      </c>
      <c r="AQ21" s="108">
        <f t="shared" si="42"/>
        <v>0</v>
      </c>
      <c r="AR21" s="108">
        <f t="shared" si="43"/>
        <v>0</v>
      </c>
      <c r="AS21" s="108">
        <f t="array" ref="AS21">_xlfn.IFS(S21=0,AL21,S21&lt;0,AL21/-S21,S21&gt;0,AL21/S21)</f>
        <v>0</v>
      </c>
      <c r="AT21" s="103">
        <f t="shared" si="44"/>
        <v>0</v>
      </c>
      <c r="AU21" s="103">
        <f t="shared" si="45"/>
        <v>0</v>
      </c>
      <c r="AV21" s="109"/>
      <c r="AW21" s="104">
        <f t="shared" si="46"/>
        <v>0</v>
      </c>
    </row>
    <row r="22" spans="1:49" hidden="1" outlineLevel="1">
      <c r="A22" s="98"/>
      <c r="B22" s="99"/>
      <c r="C22" s="99"/>
      <c r="D22" s="100"/>
      <c r="E22" s="101">
        <f t="shared" si="27"/>
        <v>0</v>
      </c>
      <c r="F22" s="101"/>
      <c r="G22" s="101"/>
      <c r="H22" s="101"/>
      <c r="I22" s="101"/>
      <c r="J22" s="101">
        <f t="shared" si="28"/>
        <v>0</v>
      </c>
      <c r="K22" s="98"/>
      <c r="L22" s="98"/>
      <c r="M22" s="98"/>
      <c r="N22" s="98"/>
      <c r="O22" s="101">
        <f t="shared" si="29"/>
        <v>0</v>
      </c>
      <c r="P22" s="101">
        <f t="shared" si="30"/>
        <v>0</v>
      </c>
      <c r="Q22" s="102"/>
      <c r="R22" s="102"/>
      <c r="S22" s="101">
        <f t="shared" si="31"/>
        <v>0</v>
      </c>
      <c r="T22" s="101"/>
      <c r="U22" s="101"/>
      <c r="V22" s="101">
        <f t="shared" si="32"/>
        <v>0</v>
      </c>
      <c r="W22" s="102"/>
      <c r="X22" s="102"/>
      <c r="Y22" s="101">
        <f t="shared" si="33"/>
        <v>0</v>
      </c>
      <c r="Z22" s="101">
        <f t="shared" si="34"/>
        <v>0</v>
      </c>
      <c r="AA22" s="103">
        <f t="shared" si="47"/>
        <v>0</v>
      </c>
      <c r="AB22" s="101">
        <f t="shared" si="35"/>
        <v>0</v>
      </c>
      <c r="AC22" s="102"/>
      <c r="AD22" s="103">
        <f t="shared" si="36"/>
        <v>0</v>
      </c>
      <c r="AE22" s="102"/>
      <c r="AF22" s="102"/>
      <c r="AG22" s="102"/>
      <c r="AH22" s="102"/>
      <c r="AI22" s="217"/>
      <c r="AJ22" s="102"/>
      <c r="AK22" s="253">
        <f t="shared" si="37"/>
        <v>0</v>
      </c>
      <c r="AL22" s="105">
        <f t="shared" si="38"/>
        <v>0</v>
      </c>
      <c r="AM22" s="106"/>
      <c r="AN22" s="107">
        <f t="shared" si="39"/>
        <v>0</v>
      </c>
      <c r="AO22" s="108">
        <f t="shared" si="40"/>
        <v>0</v>
      </c>
      <c r="AP22" s="108">
        <f t="shared" si="41"/>
        <v>0</v>
      </c>
      <c r="AQ22" s="108">
        <f t="shared" si="42"/>
        <v>0</v>
      </c>
      <c r="AR22" s="108">
        <f t="shared" si="43"/>
        <v>0</v>
      </c>
      <c r="AS22" s="108">
        <f t="array" ref="AS22">_xlfn.IFS(S22=0,AL22,S22&lt;0,AL22/-S22,S22&gt;0,AL22/S22)</f>
        <v>0</v>
      </c>
      <c r="AT22" s="103">
        <f t="shared" si="44"/>
        <v>0</v>
      </c>
      <c r="AU22" s="103">
        <f t="shared" si="45"/>
        <v>0</v>
      </c>
      <c r="AV22" s="109"/>
      <c r="AW22" s="104">
        <f t="shared" si="46"/>
        <v>0</v>
      </c>
    </row>
    <row r="23" spans="1:49" hidden="1" outlineLevel="1">
      <c r="A23" s="98"/>
      <c r="B23" s="99"/>
      <c r="C23" s="99"/>
      <c r="D23" s="100"/>
      <c r="E23" s="101">
        <f t="shared" si="27"/>
        <v>0</v>
      </c>
      <c r="F23" s="101"/>
      <c r="G23" s="101"/>
      <c r="H23" s="101"/>
      <c r="I23" s="101"/>
      <c r="J23" s="101">
        <f t="shared" si="28"/>
        <v>0</v>
      </c>
      <c r="K23" s="98"/>
      <c r="L23" s="98"/>
      <c r="M23" s="98"/>
      <c r="N23" s="98"/>
      <c r="O23" s="101">
        <f t="shared" si="29"/>
        <v>0</v>
      </c>
      <c r="P23" s="101">
        <f t="shared" si="30"/>
        <v>0</v>
      </c>
      <c r="Q23" s="102"/>
      <c r="R23" s="102"/>
      <c r="S23" s="101">
        <f t="shared" si="31"/>
        <v>0</v>
      </c>
      <c r="T23" s="101"/>
      <c r="U23" s="101"/>
      <c r="V23" s="101">
        <f t="shared" si="32"/>
        <v>0</v>
      </c>
      <c r="W23" s="102"/>
      <c r="X23" s="102"/>
      <c r="Y23" s="101">
        <f t="shared" si="33"/>
        <v>0</v>
      </c>
      <c r="Z23" s="101">
        <f t="shared" si="34"/>
        <v>0</v>
      </c>
      <c r="AA23" s="103">
        <f t="shared" si="47"/>
        <v>0</v>
      </c>
      <c r="AB23" s="101">
        <f t="shared" si="35"/>
        <v>0</v>
      </c>
      <c r="AC23" s="102"/>
      <c r="AD23" s="103">
        <f t="shared" si="36"/>
        <v>0</v>
      </c>
      <c r="AE23" s="102"/>
      <c r="AF23" s="102"/>
      <c r="AG23" s="102"/>
      <c r="AH23" s="102"/>
      <c r="AI23" s="217"/>
      <c r="AJ23" s="102"/>
      <c r="AK23" s="253">
        <f t="shared" si="37"/>
        <v>0</v>
      </c>
      <c r="AL23" s="105">
        <f t="shared" si="38"/>
        <v>0</v>
      </c>
      <c r="AM23" s="106"/>
      <c r="AN23" s="107">
        <f t="shared" si="39"/>
        <v>0</v>
      </c>
      <c r="AO23" s="108">
        <f t="shared" si="40"/>
        <v>0</v>
      </c>
      <c r="AP23" s="108">
        <f t="shared" si="41"/>
        <v>0</v>
      </c>
      <c r="AQ23" s="108">
        <f t="shared" si="42"/>
        <v>0</v>
      </c>
      <c r="AR23" s="108">
        <f t="shared" si="43"/>
        <v>0</v>
      </c>
      <c r="AS23" s="108">
        <f t="array" ref="AS23">_xlfn.IFS(S23=0,AL23,S23&lt;0,AL23/-S23,S23&gt;0,AL23/S23)</f>
        <v>0</v>
      </c>
      <c r="AT23" s="103">
        <f t="shared" si="44"/>
        <v>0</v>
      </c>
      <c r="AU23" s="103">
        <f t="shared" si="45"/>
        <v>0</v>
      </c>
      <c r="AV23" s="109"/>
      <c r="AW23" s="104">
        <f t="shared" si="46"/>
        <v>0</v>
      </c>
    </row>
    <row r="24" spans="1:49" hidden="1" outlineLevel="1">
      <c r="A24" s="98"/>
      <c r="B24" s="99"/>
      <c r="C24" s="99"/>
      <c r="D24" s="100"/>
      <c r="E24" s="101">
        <f t="shared" si="27"/>
        <v>0</v>
      </c>
      <c r="F24" s="101"/>
      <c r="G24" s="101"/>
      <c r="H24" s="101"/>
      <c r="I24" s="101"/>
      <c r="J24" s="101">
        <f t="shared" si="28"/>
        <v>0</v>
      </c>
      <c r="K24" s="98"/>
      <c r="L24" s="98"/>
      <c r="M24" s="98"/>
      <c r="N24" s="98"/>
      <c r="O24" s="101">
        <f t="shared" si="29"/>
        <v>0</v>
      </c>
      <c r="P24" s="101">
        <f t="shared" si="30"/>
        <v>0</v>
      </c>
      <c r="Q24" s="102"/>
      <c r="R24" s="102"/>
      <c r="S24" s="101">
        <f t="shared" si="31"/>
        <v>0</v>
      </c>
      <c r="T24" s="101"/>
      <c r="U24" s="101"/>
      <c r="V24" s="101">
        <f t="shared" si="32"/>
        <v>0</v>
      </c>
      <c r="W24" s="102"/>
      <c r="X24" s="102"/>
      <c r="Y24" s="101">
        <f t="shared" si="33"/>
        <v>0</v>
      </c>
      <c r="Z24" s="101">
        <f t="shared" si="34"/>
        <v>0</v>
      </c>
      <c r="AA24" s="103">
        <f t="shared" si="47"/>
        <v>0</v>
      </c>
      <c r="AB24" s="101">
        <f t="shared" si="35"/>
        <v>0</v>
      </c>
      <c r="AC24" s="102"/>
      <c r="AD24" s="103">
        <f t="shared" si="36"/>
        <v>0</v>
      </c>
      <c r="AE24" s="102"/>
      <c r="AF24" s="102"/>
      <c r="AG24" s="102"/>
      <c r="AH24" s="102"/>
      <c r="AI24" s="217"/>
      <c r="AJ24" s="102"/>
      <c r="AK24" s="253">
        <f t="shared" si="37"/>
        <v>0</v>
      </c>
      <c r="AL24" s="105">
        <f t="shared" si="38"/>
        <v>0</v>
      </c>
      <c r="AM24" s="106"/>
      <c r="AN24" s="107">
        <f t="shared" si="39"/>
        <v>0</v>
      </c>
      <c r="AO24" s="108">
        <f t="shared" si="40"/>
        <v>0</v>
      </c>
      <c r="AP24" s="108">
        <f t="shared" si="41"/>
        <v>0</v>
      </c>
      <c r="AQ24" s="108">
        <f t="shared" si="42"/>
        <v>0</v>
      </c>
      <c r="AR24" s="108">
        <f t="shared" si="43"/>
        <v>0</v>
      </c>
      <c r="AS24" s="108">
        <f t="array" ref="AS24">_xlfn.IFS(S24=0,AL24,S24&lt;0,AL24/-S24,S24&gt;0,AL24/S24)</f>
        <v>0</v>
      </c>
      <c r="AT24" s="103">
        <f t="shared" si="44"/>
        <v>0</v>
      </c>
      <c r="AU24" s="103">
        <f t="shared" si="45"/>
        <v>0</v>
      </c>
      <c r="AV24" s="109"/>
      <c r="AW24" s="104">
        <f t="shared" si="46"/>
        <v>0</v>
      </c>
    </row>
    <row r="25" spans="1:49" hidden="1" outlineLevel="1">
      <c r="A25" s="98"/>
      <c r="B25" s="99"/>
      <c r="C25" s="99"/>
      <c r="D25" s="100"/>
      <c r="E25" s="101">
        <f t="shared" si="27"/>
        <v>0</v>
      </c>
      <c r="F25" s="101"/>
      <c r="G25" s="101"/>
      <c r="H25" s="101"/>
      <c r="I25" s="101"/>
      <c r="J25" s="101">
        <f t="shared" si="28"/>
        <v>0</v>
      </c>
      <c r="K25" s="98"/>
      <c r="L25" s="98"/>
      <c r="M25" s="98"/>
      <c r="N25" s="98"/>
      <c r="O25" s="101">
        <f t="shared" si="29"/>
        <v>0</v>
      </c>
      <c r="P25" s="101">
        <f t="shared" si="30"/>
        <v>0</v>
      </c>
      <c r="Q25" s="102"/>
      <c r="R25" s="102"/>
      <c r="S25" s="101">
        <f t="shared" si="31"/>
        <v>0</v>
      </c>
      <c r="T25" s="101"/>
      <c r="U25" s="101"/>
      <c r="V25" s="101">
        <f t="shared" si="32"/>
        <v>0</v>
      </c>
      <c r="W25" s="102"/>
      <c r="X25" s="102"/>
      <c r="Y25" s="101">
        <f t="shared" si="33"/>
        <v>0</v>
      </c>
      <c r="Z25" s="101">
        <f t="shared" si="34"/>
        <v>0</v>
      </c>
      <c r="AA25" s="103">
        <f t="shared" si="47"/>
        <v>0</v>
      </c>
      <c r="AB25" s="101">
        <f t="shared" si="35"/>
        <v>0</v>
      </c>
      <c r="AC25" s="102"/>
      <c r="AD25" s="103">
        <f t="shared" si="36"/>
        <v>0</v>
      </c>
      <c r="AE25" s="102"/>
      <c r="AF25" s="102"/>
      <c r="AG25" s="102"/>
      <c r="AH25" s="102"/>
      <c r="AI25" s="217"/>
      <c r="AJ25" s="102"/>
      <c r="AK25" s="253">
        <f t="shared" si="37"/>
        <v>0</v>
      </c>
      <c r="AL25" s="105">
        <f t="shared" si="38"/>
        <v>0</v>
      </c>
      <c r="AM25" s="106"/>
      <c r="AN25" s="107">
        <f t="shared" si="39"/>
        <v>0</v>
      </c>
      <c r="AO25" s="108">
        <f t="shared" si="40"/>
        <v>0</v>
      </c>
      <c r="AP25" s="108">
        <f t="shared" si="41"/>
        <v>0</v>
      </c>
      <c r="AQ25" s="108">
        <f t="shared" si="42"/>
        <v>0</v>
      </c>
      <c r="AR25" s="108">
        <f t="shared" si="43"/>
        <v>0</v>
      </c>
      <c r="AS25" s="108">
        <f t="array" ref="AS25">_xlfn.IFS(S25=0,AL25,S25&lt;0,AL25/-S25,S25&gt;0,AL25/S25)</f>
        <v>0</v>
      </c>
      <c r="AT25" s="103">
        <f t="shared" si="44"/>
        <v>0</v>
      </c>
      <c r="AU25" s="103">
        <f t="shared" si="45"/>
        <v>0</v>
      </c>
      <c r="AV25" s="109"/>
      <c r="AW25" s="104">
        <f t="shared" si="46"/>
        <v>0</v>
      </c>
    </row>
    <row r="26" spans="1:49" hidden="1" outlineLevel="1">
      <c r="A26" s="98"/>
      <c r="B26" s="99"/>
      <c r="C26" s="99"/>
      <c r="D26" s="100"/>
      <c r="E26" s="101">
        <f t="shared" si="27"/>
        <v>0</v>
      </c>
      <c r="F26" s="101"/>
      <c r="G26" s="101"/>
      <c r="H26" s="101"/>
      <c r="I26" s="101"/>
      <c r="J26" s="101">
        <f t="shared" si="28"/>
        <v>0</v>
      </c>
      <c r="K26" s="98"/>
      <c r="L26" s="98"/>
      <c r="M26" s="98"/>
      <c r="N26" s="98"/>
      <c r="O26" s="101">
        <f t="shared" si="29"/>
        <v>0</v>
      </c>
      <c r="P26" s="101">
        <f t="shared" si="30"/>
        <v>0</v>
      </c>
      <c r="Q26" s="102"/>
      <c r="R26" s="102"/>
      <c r="S26" s="101">
        <f t="shared" si="31"/>
        <v>0</v>
      </c>
      <c r="T26" s="101"/>
      <c r="U26" s="101"/>
      <c r="V26" s="101">
        <f t="shared" si="32"/>
        <v>0</v>
      </c>
      <c r="W26" s="102"/>
      <c r="X26" s="102"/>
      <c r="Y26" s="101">
        <f t="shared" si="33"/>
        <v>0</v>
      </c>
      <c r="Z26" s="101">
        <f t="shared" si="34"/>
        <v>0</v>
      </c>
      <c r="AA26" s="103">
        <f t="shared" si="47"/>
        <v>0</v>
      </c>
      <c r="AB26" s="101">
        <f t="shared" si="35"/>
        <v>0</v>
      </c>
      <c r="AC26" s="102"/>
      <c r="AD26" s="103">
        <f t="shared" si="36"/>
        <v>0</v>
      </c>
      <c r="AE26" s="102"/>
      <c r="AF26" s="102"/>
      <c r="AG26" s="102"/>
      <c r="AH26" s="102"/>
      <c r="AI26" s="217"/>
      <c r="AJ26" s="102"/>
      <c r="AK26" s="253">
        <f t="shared" si="37"/>
        <v>0</v>
      </c>
      <c r="AL26" s="105">
        <f t="shared" si="38"/>
        <v>0</v>
      </c>
      <c r="AM26" s="106"/>
      <c r="AN26" s="107">
        <f t="shared" si="39"/>
        <v>0</v>
      </c>
      <c r="AO26" s="108">
        <f t="shared" si="40"/>
        <v>0</v>
      </c>
      <c r="AP26" s="108">
        <f t="shared" si="41"/>
        <v>0</v>
      </c>
      <c r="AQ26" s="108">
        <f t="shared" si="42"/>
        <v>0</v>
      </c>
      <c r="AR26" s="108">
        <f t="shared" si="43"/>
        <v>0</v>
      </c>
      <c r="AS26" s="108">
        <f t="array" ref="AS26">_xlfn.IFS(S26=0,AL26,S26&lt;0,AL26/-S26,S26&gt;0,AL26/S26)</f>
        <v>0</v>
      </c>
      <c r="AT26" s="103">
        <f t="shared" si="44"/>
        <v>0</v>
      </c>
      <c r="AU26" s="103">
        <f t="shared" si="45"/>
        <v>0</v>
      </c>
      <c r="AV26" s="109"/>
      <c r="AW26" s="104">
        <f t="shared" si="46"/>
        <v>0</v>
      </c>
    </row>
    <row r="27" spans="1:49" hidden="1" outlineLevel="1">
      <c r="A27" s="98"/>
      <c r="B27" s="99"/>
      <c r="C27" s="99"/>
      <c r="D27" s="100"/>
      <c r="E27" s="101">
        <f t="shared" si="27"/>
        <v>0</v>
      </c>
      <c r="F27" s="101"/>
      <c r="G27" s="101"/>
      <c r="H27" s="101"/>
      <c r="I27" s="101"/>
      <c r="J27" s="101">
        <f t="shared" si="28"/>
        <v>0</v>
      </c>
      <c r="K27" s="98"/>
      <c r="L27" s="98"/>
      <c r="M27" s="98"/>
      <c r="N27" s="98"/>
      <c r="O27" s="101">
        <f t="shared" si="29"/>
        <v>0</v>
      </c>
      <c r="P27" s="101">
        <f t="shared" si="30"/>
        <v>0</v>
      </c>
      <c r="Q27" s="102"/>
      <c r="R27" s="102"/>
      <c r="S27" s="101">
        <f t="shared" si="31"/>
        <v>0</v>
      </c>
      <c r="T27" s="101"/>
      <c r="U27" s="101"/>
      <c r="V27" s="101">
        <f t="shared" si="32"/>
        <v>0</v>
      </c>
      <c r="W27" s="102"/>
      <c r="X27" s="102"/>
      <c r="Y27" s="101">
        <f t="shared" si="33"/>
        <v>0</v>
      </c>
      <c r="Z27" s="101">
        <f t="shared" si="34"/>
        <v>0</v>
      </c>
      <c r="AA27" s="103">
        <f t="shared" si="47"/>
        <v>0</v>
      </c>
      <c r="AB27" s="101">
        <f t="shared" si="35"/>
        <v>0</v>
      </c>
      <c r="AC27" s="102"/>
      <c r="AD27" s="103">
        <f t="shared" si="36"/>
        <v>0</v>
      </c>
      <c r="AE27" s="102"/>
      <c r="AF27" s="102"/>
      <c r="AG27" s="102"/>
      <c r="AH27" s="102"/>
      <c r="AI27" s="217"/>
      <c r="AJ27" s="102"/>
      <c r="AK27" s="253">
        <f t="shared" si="37"/>
        <v>0</v>
      </c>
      <c r="AL27" s="105">
        <f t="shared" si="38"/>
        <v>0</v>
      </c>
      <c r="AM27" s="106"/>
      <c r="AN27" s="107">
        <f t="shared" si="39"/>
        <v>0</v>
      </c>
      <c r="AO27" s="108">
        <f t="shared" si="40"/>
        <v>0</v>
      </c>
      <c r="AP27" s="108">
        <f t="shared" si="41"/>
        <v>0</v>
      </c>
      <c r="AQ27" s="108">
        <f t="shared" si="42"/>
        <v>0</v>
      </c>
      <c r="AR27" s="108">
        <f t="shared" si="43"/>
        <v>0</v>
      </c>
      <c r="AS27" s="108">
        <f t="array" ref="AS27">_xlfn.IFS(S27=0,AL27,S27&lt;0,AL27/-S27,S27&gt;0,AL27/S27)</f>
        <v>0</v>
      </c>
      <c r="AT27" s="103">
        <f t="shared" si="44"/>
        <v>0</v>
      </c>
      <c r="AU27" s="103">
        <f t="shared" si="45"/>
        <v>0</v>
      </c>
      <c r="AV27" s="109"/>
      <c r="AW27" s="104">
        <f t="shared" si="46"/>
        <v>0</v>
      </c>
    </row>
    <row r="28" spans="1:49" hidden="1" outlineLevel="1">
      <c r="A28" s="98"/>
      <c r="B28" s="99"/>
      <c r="C28" s="99"/>
      <c r="D28" s="100"/>
      <c r="E28" s="101">
        <f t="shared" si="27"/>
        <v>0</v>
      </c>
      <c r="F28" s="101"/>
      <c r="G28" s="101"/>
      <c r="H28" s="101"/>
      <c r="I28" s="101"/>
      <c r="J28" s="101">
        <f t="shared" si="28"/>
        <v>0</v>
      </c>
      <c r="K28" s="98"/>
      <c r="L28" s="98"/>
      <c r="M28" s="98"/>
      <c r="N28" s="98"/>
      <c r="O28" s="101">
        <f t="shared" si="29"/>
        <v>0</v>
      </c>
      <c r="P28" s="101">
        <f t="shared" si="30"/>
        <v>0</v>
      </c>
      <c r="Q28" s="102"/>
      <c r="R28" s="102"/>
      <c r="S28" s="101">
        <f t="shared" si="31"/>
        <v>0</v>
      </c>
      <c r="T28" s="101"/>
      <c r="U28" s="101"/>
      <c r="V28" s="101">
        <f t="shared" si="32"/>
        <v>0</v>
      </c>
      <c r="W28" s="102"/>
      <c r="X28" s="102"/>
      <c r="Y28" s="101">
        <f t="shared" si="33"/>
        <v>0</v>
      </c>
      <c r="Z28" s="101">
        <f t="shared" si="34"/>
        <v>0</v>
      </c>
      <c r="AA28" s="103">
        <f t="shared" si="47"/>
        <v>0</v>
      </c>
      <c r="AB28" s="101">
        <f t="shared" si="35"/>
        <v>0</v>
      </c>
      <c r="AC28" s="102"/>
      <c r="AD28" s="103">
        <f t="shared" si="36"/>
        <v>0</v>
      </c>
      <c r="AE28" s="102"/>
      <c r="AF28" s="102"/>
      <c r="AG28" s="102"/>
      <c r="AH28" s="102"/>
      <c r="AI28" s="217"/>
      <c r="AJ28" s="102"/>
      <c r="AK28" s="253">
        <f t="shared" si="37"/>
        <v>0</v>
      </c>
      <c r="AL28" s="105">
        <f t="shared" si="38"/>
        <v>0</v>
      </c>
      <c r="AM28" s="106"/>
      <c r="AN28" s="107">
        <f t="shared" si="39"/>
        <v>0</v>
      </c>
      <c r="AO28" s="108">
        <f t="shared" si="40"/>
        <v>0</v>
      </c>
      <c r="AP28" s="108">
        <f t="shared" si="41"/>
        <v>0</v>
      </c>
      <c r="AQ28" s="108">
        <f t="shared" si="42"/>
        <v>0</v>
      </c>
      <c r="AR28" s="108">
        <f t="shared" si="43"/>
        <v>0</v>
      </c>
      <c r="AS28" s="108">
        <f t="array" ref="AS28">_xlfn.IFS(S28=0,AL28,S28&lt;0,AL28/-S28,S28&gt;0,AL28/S28)</f>
        <v>0</v>
      </c>
      <c r="AT28" s="103">
        <f t="shared" si="44"/>
        <v>0</v>
      </c>
      <c r="AU28" s="103">
        <f t="shared" si="45"/>
        <v>0</v>
      </c>
      <c r="AV28" s="109"/>
      <c r="AW28" s="104">
        <f t="shared" si="46"/>
        <v>0</v>
      </c>
    </row>
    <row r="29" spans="1:49" hidden="1" outlineLevel="1">
      <c r="A29" s="98"/>
      <c r="B29" s="99"/>
      <c r="C29" s="99"/>
      <c r="D29" s="100"/>
      <c r="E29" s="101">
        <f t="shared" si="27"/>
        <v>0</v>
      </c>
      <c r="F29" s="101"/>
      <c r="G29" s="101"/>
      <c r="H29" s="101"/>
      <c r="I29" s="101"/>
      <c r="J29" s="101">
        <f t="shared" si="28"/>
        <v>0</v>
      </c>
      <c r="K29" s="98"/>
      <c r="L29" s="98"/>
      <c r="M29" s="98"/>
      <c r="N29" s="98"/>
      <c r="O29" s="101">
        <f t="shared" si="29"/>
        <v>0</v>
      </c>
      <c r="P29" s="101">
        <f t="shared" si="30"/>
        <v>0</v>
      </c>
      <c r="Q29" s="102"/>
      <c r="R29" s="102"/>
      <c r="S29" s="101">
        <f t="shared" si="31"/>
        <v>0</v>
      </c>
      <c r="T29" s="101"/>
      <c r="U29" s="101"/>
      <c r="V29" s="101">
        <f t="shared" si="32"/>
        <v>0</v>
      </c>
      <c r="W29" s="102"/>
      <c r="X29" s="102"/>
      <c r="Y29" s="101">
        <f t="shared" si="33"/>
        <v>0</v>
      </c>
      <c r="Z29" s="101">
        <f t="shared" si="34"/>
        <v>0</v>
      </c>
      <c r="AA29" s="103">
        <f t="shared" si="47"/>
        <v>0</v>
      </c>
      <c r="AB29" s="101">
        <f t="shared" si="35"/>
        <v>0</v>
      </c>
      <c r="AC29" s="102"/>
      <c r="AD29" s="103">
        <f t="shared" si="36"/>
        <v>0</v>
      </c>
      <c r="AE29" s="102"/>
      <c r="AF29" s="102"/>
      <c r="AG29" s="102"/>
      <c r="AH29" s="102"/>
      <c r="AI29" s="217"/>
      <c r="AJ29" s="102"/>
      <c r="AK29" s="253">
        <f t="shared" si="37"/>
        <v>0</v>
      </c>
      <c r="AL29" s="105">
        <f t="shared" si="38"/>
        <v>0</v>
      </c>
      <c r="AM29" s="106"/>
      <c r="AN29" s="107">
        <f t="shared" si="39"/>
        <v>0</v>
      </c>
      <c r="AO29" s="108">
        <f t="shared" si="40"/>
        <v>0</v>
      </c>
      <c r="AP29" s="108">
        <f t="shared" si="41"/>
        <v>0</v>
      </c>
      <c r="AQ29" s="108">
        <f t="shared" si="42"/>
        <v>0</v>
      </c>
      <c r="AR29" s="108">
        <f t="shared" si="43"/>
        <v>0</v>
      </c>
      <c r="AS29" s="108">
        <f t="array" ref="AS29">_xlfn.IFS(S29=0,AL29,S29&lt;0,AL29/-S29,S29&gt;0,AL29/S29)</f>
        <v>0</v>
      </c>
      <c r="AT29" s="103">
        <f t="shared" si="44"/>
        <v>0</v>
      </c>
      <c r="AU29" s="103">
        <f t="shared" si="45"/>
        <v>0</v>
      </c>
      <c r="AV29" s="109"/>
      <c r="AW29" s="104">
        <f t="shared" si="46"/>
        <v>0</v>
      </c>
    </row>
    <row r="30" spans="1:49" hidden="1" outlineLevel="1">
      <c r="A30" s="98"/>
      <c r="B30" s="99"/>
      <c r="C30" s="99"/>
      <c r="D30" s="100"/>
      <c r="E30" s="101">
        <f t="shared" si="27"/>
        <v>0</v>
      </c>
      <c r="F30" s="101"/>
      <c r="G30" s="101"/>
      <c r="H30" s="101"/>
      <c r="I30" s="101"/>
      <c r="J30" s="101">
        <f t="shared" si="28"/>
        <v>0</v>
      </c>
      <c r="K30" s="98"/>
      <c r="L30" s="98"/>
      <c r="M30" s="98"/>
      <c r="N30" s="98"/>
      <c r="O30" s="101">
        <f t="shared" si="29"/>
        <v>0</v>
      </c>
      <c r="P30" s="101">
        <f t="shared" si="30"/>
        <v>0</v>
      </c>
      <c r="Q30" s="102"/>
      <c r="R30" s="102"/>
      <c r="S30" s="101">
        <f t="shared" si="31"/>
        <v>0</v>
      </c>
      <c r="T30" s="101"/>
      <c r="U30" s="101"/>
      <c r="V30" s="101">
        <f t="shared" si="32"/>
        <v>0</v>
      </c>
      <c r="W30" s="102"/>
      <c r="X30" s="102"/>
      <c r="Y30" s="101">
        <f t="shared" si="33"/>
        <v>0</v>
      </c>
      <c r="Z30" s="101">
        <f t="shared" si="34"/>
        <v>0</v>
      </c>
      <c r="AA30" s="103">
        <f t="shared" si="47"/>
        <v>0</v>
      </c>
      <c r="AB30" s="101">
        <f t="shared" si="35"/>
        <v>0</v>
      </c>
      <c r="AC30" s="102"/>
      <c r="AD30" s="103">
        <f t="shared" si="36"/>
        <v>0</v>
      </c>
      <c r="AE30" s="102"/>
      <c r="AF30" s="102"/>
      <c r="AG30" s="102"/>
      <c r="AH30" s="102"/>
      <c r="AI30" s="217"/>
      <c r="AJ30" s="102"/>
      <c r="AK30" s="253">
        <f t="shared" si="37"/>
        <v>0</v>
      </c>
      <c r="AL30" s="105">
        <f t="shared" si="38"/>
        <v>0</v>
      </c>
      <c r="AM30" s="106"/>
      <c r="AN30" s="107">
        <f t="shared" si="39"/>
        <v>0</v>
      </c>
      <c r="AO30" s="108">
        <f t="shared" si="40"/>
        <v>0</v>
      </c>
      <c r="AP30" s="108">
        <f t="shared" si="41"/>
        <v>0</v>
      </c>
      <c r="AQ30" s="108">
        <f t="shared" si="42"/>
        <v>0</v>
      </c>
      <c r="AR30" s="108">
        <f t="shared" si="43"/>
        <v>0</v>
      </c>
      <c r="AS30" s="108">
        <f t="array" ref="AS30">_xlfn.IFS(S30=0,AL30,S30&lt;0,AL30/-S30,S30&gt;0,AL30/S30)</f>
        <v>0</v>
      </c>
      <c r="AT30" s="103">
        <f t="shared" si="44"/>
        <v>0</v>
      </c>
      <c r="AU30" s="103">
        <f t="shared" si="45"/>
        <v>0</v>
      </c>
      <c r="AV30" s="109"/>
      <c r="AW30" s="104">
        <f t="shared" si="46"/>
        <v>0</v>
      </c>
    </row>
    <row r="31" spans="1:49" hidden="1" outlineLevel="1">
      <c r="A31" s="98"/>
      <c r="B31" s="99"/>
      <c r="C31" s="99"/>
      <c r="D31" s="100"/>
      <c r="E31" s="101">
        <f t="shared" si="27"/>
        <v>0</v>
      </c>
      <c r="F31" s="101"/>
      <c r="G31" s="101"/>
      <c r="H31" s="101"/>
      <c r="I31" s="101"/>
      <c r="J31" s="101">
        <f t="shared" si="28"/>
        <v>0</v>
      </c>
      <c r="K31" s="98"/>
      <c r="L31" s="98"/>
      <c r="M31" s="98"/>
      <c r="N31" s="98"/>
      <c r="O31" s="101">
        <f t="shared" si="29"/>
        <v>0</v>
      </c>
      <c r="P31" s="101">
        <f t="shared" si="30"/>
        <v>0</v>
      </c>
      <c r="Q31" s="102"/>
      <c r="R31" s="102"/>
      <c r="S31" s="101">
        <f t="shared" si="31"/>
        <v>0</v>
      </c>
      <c r="T31" s="101"/>
      <c r="U31" s="101"/>
      <c r="V31" s="101">
        <f t="shared" si="32"/>
        <v>0</v>
      </c>
      <c r="W31" s="102"/>
      <c r="X31" s="102"/>
      <c r="Y31" s="101">
        <f t="shared" si="33"/>
        <v>0</v>
      </c>
      <c r="Z31" s="101">
        <f t="shared" si="34"/>
        <v>0</v>
      </c>
      <c r="AA31" s="103">
        <f t="shared" si="47"/>
        <v>0</v>
      </c>
      <c r="AB31" s="101">
        <f t="shared" si="35"/>
        <v>0</v>
      </c>
      <c r="AC31" s="102"/>
      <c r="AD31" s="103">
        <f t="shared" si="36"/>
        <v>0</v>
      </c>
      <c r="AE31" s="102"/>
      <c r="AF31" s="102"/>
      <c r="AG31" s="102"/>
      <c r="AH31" s="102"/>
      <c r="AI31" s="217"/>
      <c r="AJ31" s="102"/>
      <c r="AK31" s="253">
        <f t="shared" si="37"/>
        <v>0</v>
      </c>
      <c r="AL31" s="105">
        <f t="shared" si="38"/>
        <v>0</v>
      </c>
      <c r="AM31" s="106"/>
      <c r="AN31" s="107">
        <f t="shared" si="39"/>
        <v>0</v>
      </c>
      <c r="AO31" s="108">
        <f t="shared" si="40"/>
        <v>0</v>
      </c>
      <c r="AP31" s="108">
        <f t="shared" si="41"/>
        <v>0</v>
      </c>
      <c r="AQ31" s="108">
        <f t="shared" si="42"/>
        <v>0</v>
      </c>
      <c r="AR31" s="108">
        <f t="shared" si="43"/>
        <v>0</v>
      </c>
      <c r="AS31" s="108">
        <f t="array" ref="AS31">_xlfn.IFS(S31=0,AL31,S31&lt;0,AL31/-S31,S31&gt;0,AL31/S31)</f>
        <v>0</v>
      </c>
      <c r="AT31" s="103">
        <f t="shared" si="44"/>
        <v>0</v>
      </c>
      <c r="AU31" s="103">
        <f t="shared" si="45"/>
        <v>0</v>
      </c>
      <c r="AV31" s="109"/>
      <c r="AW31" s="104">
        <f t="shared" si="46"/>
        <v>0</v>
      </c>
    </row>
    <row r="32" spans="1:49" hidden="1" outlineLevel="1">
      <c r="A32" s="98"/>
      <c r="B32" s="99"/>
      <c r="C32" s="99"/>
      <c r="D32" s="100"/>
      <c r="E32" s="101">
        <f t="shared" si="27"/>
        <v>0</v>
      </c>
      <c r="F32" s="101"/>
      <c r="G32" s="101"/>
      <c r="H32" s="101"/>
      <c r="I32" s="101"/>
      <c r="J32" s="101">
        <f t="shared" si="28"/>
        <v>0</v>
      </c>
      <c r="K32" s="98"/>
      <c r="L32" s="98"/>
      <c r="M32" s="98"/>
      <c r="N32" s="98"/>
      <c r="O32" s="101">
        <f t="shared" si="29"/>
        <v>0</v>
      </c>
      <c r="P32" s="101">
        <f t="shared" si="30"/>
        <v>0</v>
      </c>
      <c r="Q32" s="102"/>
      <c r="R32" s="102"/>
      <c r="S32" s="101">
        <f t="shared" si="31"/>
        <v>0</v>
      </c>
      <c r="T32" s="101"/>
      <c r="U32" s="101"/>
      <c r="V32" s="101">
        <f t="shared" si="32"/>
        <v>0</v>
      </c>
      <c r="W32" s="102"/>
      <c r="X32" s="102"/>
      <c r="Y32" s="101">
        <f t="shared" si="33"/>
        <v>0</v>
      </c>
      <c r="Z32" s="101">
        <f t="shared" si="34"/>
        <v>0</v>
      </c>
      <c r="AA32" s="103">
        <f t="shared" si="47"/>
        <v>0</v>
      </c>
      <c r="AB32" s="101">
        <f t="shared" si="35"/>
        <v>0</v>
      </c>
      <c r="AC32" s="102"/>
      <c r="AD32" s="103">
        <f t="shared" si="36"/>
        <v>0</v>
      </c>
      <c r="AE32" s="102"/>
      <c r="AF32" s="102"/>
      <c r="AG32" s="102"/>
      <c r="AH32" s="102"/>
      <c r="AI32" s="217"/>
      <c r="AJ32" s="102"/>
      <c r="AK32" s="253">
        <f t="shared" si="37"/>
        <v>0</v>
      </c>
      <c r="AL32" s="105">
        <f t="shared" si="38"/>
        <v>0</v>
      </c>
      <c r="AM32" s="106"/>
      <c r="AN32" s="107">
        <f t="shared" si="39"/>
        <v>0</v>
      </c>
      <c r="AO32" s="108">
        <f t="shared" si="40"/>
        <v>0</v>
      </c>
      <c r="AP32" s="108">
        <f t="shared" si="41"/>
        <v>0</v>
      </c>
      <c r="AQ32" s="108">
        <f t="shared" si="42"/>
        <v>0</v>
      </c>
      <c r="AR32" s="108">
        <f t="shared" si="43"/>
        <v>0</v>
      </c>
      <c r="AS32" s="108">
        <f t="array" ref="AS32">_xlfn.IFS(S32=0,AL32,S32&lt;0,AL32/-S32,S32&gt;0,AL32/S32)</f>
        <v>0</v>
      </c>
      <c r="AT32" s="103">
        <f t="shared" si="44"/>
        <v>0</v>
      </c>
      <c r="AU32" s="103">
        <f t="shared" si="45"/>
        <v>0</v>
      </c>
      <c r="AV32" s="109"/>
      <c r="AW32" s="104">
        <f t="shared" si="46"/>
        <v>0</v>
      </c>
    </row>
    <row r="33" spans="1:49" hidden="1" outlineLevel="1">
      <c r="A33" s="98"/>
      <c r="B33" s="99"/>
      <c r="C33" s="99"/>
      <c r="D33" s="100"/>
      <c r="E33" s="101">
        <f t="shared" si="27"/>
        <v>0</v>
      </c>
      <c r="F33" s="101"/>
      <c r="G33" s="101"/>
      <c r="H33" s="101"/>
      <c r="I33" s="101"/>
      <c r="J33" s="101">
        <f t="shared" si="28"/>
        <v>0</v>
      </c>
      <c r="K33" s="98"/>
      <c r="L33" s="98"/>
      <c r="M33" s="98"/>
      <c r="N33" s="98"/>
      <c r="O33" s="101">
        <f t="shared" si="29"/>
        <v>0</v>
      </c>
      <c r="P33" s="101">
        <f t="shared" si="30"/>
        <v>0</v>
      </c>
      <c r="Q33" s="102"/>
      <c r="R33" s="102"/>
      <c r="S33" s="101">
        <f t="shared" si="31"/>
        <v>0</v>
      </c>
      <c r="T33" s="101"/>
      <c r="U33" s="101"/>
      <c r="V33" s="101">
        <f t="shared" si="32"/>
        <v>0</v>
      </c>
      <c r="W33" s="102"/>
      <c r="X33" s="102"/>
      <c r="Y33" s="101">
        <f t="shared" si="33"/>
        <v>0</v>
      </c>
      <c r="Z33" s="101">
        <f t="shared" si="34"/>
        <v>0</v>
      </c>
      <c r="AA33" s="103">
        <f t="shared" si="47"/>
        <v>0</v>
      </c>
      <c r="AB33" s="101">
        <f t="shared" si="35"/>
        <v>0</v>
      </c>
      <c r="AC33" s="102"/>
      <c r="AD33" s="103">
        <f t="shared" si="36"/>
        <v>0</v>
      </c>
      <c r="AE33" s="102"/>
      <c r="AF33" s="102"/>
      <c r="AG33" s="102"/>
      <c r="AH33" s="102"/>
      <c r="AI33" s="217"/>
      <c r="AJ33" s="102"/>
      <c r="AK33" s="253">
        <f t="shared" si="37"/>
        <v>0</v>
      </c>
      <c r="AL33" s="105">
        <f t="shared" si="38"/>
        <v>0</v>
      </c>
      <c r="AM33" s="106"/>
      <c r="AN33" s="107">
        <f t="shared" si="39"/>
        <v>0</v>
      </c>
      <c r="AO33" s="108">
        <f t="shared" si="40"/>
        <v>0</v>
      </c>
      <c r="AP33" s="108">
        <f t="shared" si="41"/>
        <v>0</v>
      </c>
      <c r="AQ33" s="108">
        <f t="shared" si="42"/>
        <v>0</v>
      </c>
      <c r="AR33" s="108">
        <f t="shared" si="43"/>
        <v>0</v>
      </c>
      <c r="AS33" s="108">
        <f t="array" ref="AS33">_xlfn.IFS(S33=0,AL33,S33&lt;0,AL33/-S33,S33&gt;0,AL33/S33)</f>
        <v>0</v>
      </c>
      <c r="AT33" s="103">
        <f t="shared" si="44"/>
        <v>0</v>
      </c>
      <c r="AU33" s="103">
        <f t="shared" si="45"/>
        <v>0</v>
      </c>
      <c r="AV33" s="109"/>
      <c r="AW33" s="104">
        <f t="shared" si="46"/>
        <v>0</v>
      </c>
    </row>
    <row r="34" spans="1:49" hidden="1" outlineLevel="1">
      <c r="A34" s="98"/>
      <c r="B34" s="99"/>
      <c r="C34" s="99"/>
      <c r="D34" s="100"/>
      <c r="E34" s="101">
        <f t="shared" si="27"/>
        <v>0</v>
      </c>
      <c r="F34" s="101"/>
      <c r="G34" s="101"/>
      <c r="H34" s="101"/>
      <c r="I34" s="101"/>
      <c r="J34" s="101">
        <f t="shared" si="28"/>
        <v>0</v>
      </c>
      <c r="K34" s="98"/>
      <c r="L34" s="98"/>
      <c r="M34" s="98"/>
      <c r="N34" s="98"/>
      <c r="O34" s="101">
        <f t="shared" si="29"/>
        <v>0</v>
      </c>
      <c r="P34" s="101">
        <f t="shared" si="30"/>
        <v>0</v>
      </c>
      <c r="Q34" s="102"/>
      <c r="R34" s="102"/>
      <c r="S34" s="101">
        <f t="shared" si="31"/>
        <v>0</v>
      </c>
      <c r="T34" s="101"/>
      <c r="U34" s="101"/>
      <c r="V34" s="101">
        <f t="shared" si="32"/>
        <v>0</v>
      </c>
      <c r="W34" s="102"/>
      <c r="X34" s="102"/>
      <c r="Y34" s="101">
        <f t="shared" si="33"/>
        <v>0</v>
      </c>
      <c r="Z34" s="101">
        <f t="shared" si="34"/>
        <v>0</v>
      </c>
      <c r="AA34" s="103">
        <f t="shared" si="47"/>
        <v>0</v>
      </c>
      <c r="AB34" s="101">
        <f t="shared" si="35"/>
        <v>0</v>
      </c>
      <c r="AC34" s="102"/>
      <c r="AD34" s="103">
        <f t="shared" si="36"/>
        <v>0</v>
      </c>
      <c r="AE34" s="102"/>
      <c r="AF34" s="102"/>
      <c r="AG34" s="102"/>
      <c r="AH34" s="102"/>
      <c r="AI34" s="217"/>
      <c r="AJ34" s="102"/>
      <c r="AK34" s="253">
        <f t="shared" si="37"/>
        <v>0</v>
      </c>
      <c r="AL34" s="105">
        <f t="shared" si="38"/>
        <v>0</v>
      </c>
      <c r="AM34" s="106"/>
      <c r="AN34" s="107">
        <f t="shared" si="39"/>
        <v>0</v>
      </c>
      <c r="AO34" s="108">
        <f t="shared" si="40"/>
        <v>0</v>
      </c>
      <c r="AP34" s="108">
        <f t="shared" si="41"/>
        <v>0</v>
      </c>
      <c r="AQ34" s="108">
        <f t="shared" si="42"/>
        <v>0</v>
      </c>
      <c r="AR34" s="108">
        <f t="shared" si="43"/>
        <v>0</v>
      </c>
      <c r="AS34" s="108">
        <f t="array" ref="AS34">_xlfn.IFS(S34=0,AL34,S34&lt;0,AL34/-S34,S34&gt;0,AL34/S34)</f>
        <v>0</v>
      </c>
      <c r="AT34" s="103">
        <f t="shared" si="44"/>
        <v>0</v>
      </c>
      <c r="AU34" s="103">
        <f t="shared" si="45"/>
        <v>0</v>
      </c>
      <c r="AV34" s="109"/>
      <c r="AW34" s="104">
        <f t="shared" si="46"/>
        <v>0</v>
      </c>
    </row>
    <row r="35" spans="1:49" hidden="1" outlineLevel="1">
      <c r="A35" s="98"/>
      <c r="B35" s="99"/>
      <c r="C35" s="99"/>
      <c r="D35" s="100"/>
      <c r="E35" s="101">
        <f t="shared" si="27"/>
        <v>0</v>
      </c>
      <c r="F35" s="101"/>
      <c r="G35" s="101"/>
      <c r="H35" s="101"/>
      <c r="I35" s="101"/>
      <c r="J35" s="101">
        <f t="shared" si="28"/>
        <v>0</v>
      </c>
      <c r="K35" s="98"/>
      <c r="L35" s="98"/>
      <c r="M35" s="98"/>
      <c r="N35" s="98"/>
      <c r="O35" s="101">
        <f t="shared" si="29"/>
        <v>0</v>
      </c>
      <c r="P35" s="101">
        <f t="shared" si="30"/>
        <v>0</v>
      </c>
      <c r="Q35" s="102"/>
      <c r="R35" s="102"/>
      <c r="S35" s="101">
        <f t="shared" si="31"/>
        <v>0</v>
      </c>
      <c r="T35" s="101"/>
      <c r="U35" s="101"/>
      <c r="V35" s="101">
        <f t="shared" si="32"/>
        <v>0</v>
      </c>
      <c r="W35" s="102"/>
      <c r="X35" s="102"/>
      <c r="Y35" s="101">
        <f t="shared" si="33"/>
        <v>0</v>
      </c>
      <c r="Z35" s="101">
        <f t="shared" si="34"/>
        <v>0</v>
      </c>
      <c r="AA35" s="103">
        <f t="shared" si="47"/>
        <v>0</v>
      </c>
      <c r="AB35" s="101">
        <f t="shared" si="35"/>
        <v>0</v>
      </c>
      <c r="AC35" s="102"/>
      <c r="AD35" s="103">
        <f t="shared" si="36"/>
        <v>0</v>
      </c>
      <c r="AE35" s="102"/>
      <c r="AF35" s="102"/>
      <c r="AG35" s="102"/>
      <c r="AH35" s="102"/>
      <c r="AI35" s="217"/>
      <c r="AJ35" s="102"/>
      <c r="AK35" s="253">
        <f t="shared" si="37"/>
        <v>0</v>
      </c>
      <c r="AL35" s="105">
        <f t="shared" si="38"/>
        <v>0</v>
      </c>
      <c r="AM35" s="106"/>
      <c r="AN35" s="107">
        <f t="shared" si="39"/>
        <v>0</v>
      </c>
      <c r="AO35" s="108">
        <f t="shared" si="40"/>
        <v>0</v>
      </c>
      <c r="AP35" s="108">
        <f t="shared" si="41"/>
        <v>0</v>
      </c>
      <c r="AQ35" s="108">
        <f t="shared" si="42"/>
        <v>0</v>
      </c>
      <c r="AR35" s="108">
        <f t="shared" si="43"/>
        <v>0</v>
      </c>
      <c r="AS35" s="108">
        <f t="array" ref="AS35">_xlfn.IFS(S35=0,AL35,S35&lt;0,AL35/-S35,S35&gt;0,AL35/S35)</f>
        <v>0</v>
      </c>
      <c r="AT35" s="103">
        <f t="shared" si="44"/>
        <v>0</v>
      </c>
      <c r="AU35" s="103">
        <f t="shared" si="45"/>
        <v>0</v>
      </c>
      <c r="AV35" s="109"/>
      <c r="AW35" s="104">
        <f t="shared" si="46"/>
        <v>0</v>
      </c>
    </row>
    <row r="36" spans="1:49" hidden="1" outlineLevel="1">
      <c r="A36" s="98"/>
      <c r="B36" s="99"/>
      <c r="C36" s="99"/>
      <c r="D36" s="100"/>
      <c r="E36" s="101">
        <f t="shared" si="27"/>
        <v>0</v>
      </c>
      <c r="F36" s="101"/>
      <c r="G36" s="101"/>
      <c r="H36" s="101"/>
      <c r="I36" s="101"/>
      <c r="J36" s="101">
        <f t="shared" si="28"/>
        <v>0</v>
      </c>
      <c r="K36" s="98"/>
      <c r="L36" s="98"/>
      <c r="M36" s="98"/>
      <c r="N36" s="98"/>
      <c r="O36" s="101">
        <f t="shared" si="29"/>
        <v>0</v>
      </c>
      <c r="P36" s="101">
        <f t="shared" si="30"/>
        <v>0</v>
      </c>
      <c r="Q36" s="102"/>
      <c r="R36" s="102"/>
      <c r="S36" s="101">
        <f t="shared" si="31"/>
        <v>0</v>
      </c>
      <c r="T36" s="101"/>
      <c r="U36" s="101"/>
      <c r="V36" s="101">
        <f t="shared" si="32"/>
        <v>0</v>
      </c>
      <c r="W36" s="102"/>
      <c r="X36" s="102"/>
      <c r="Y36" s="101">
        <f t="shared" si="33"/>
        <v>0</v>
      </c>
      <c r="Z36" s="101">
        <f t="shared" si="34"/>
        <v>0</v>
      </c>
      <c r="AA36" s="103">
        <f t="shared" si="47"/>
        <v>0</v>
      </c>
      <c r="AB36" s="101">
        <f t="shared" si="35"/>
        <v>0</v>
      </c>
      <c r="AC36" s="102"/>
      <c r="AD36" s="103">
        <f t="shared" si="36"/>
        <v>0</v>
      </c>
      <c r="AE36" s="102"/>
      <c r="AF36" s="102"/>
      <c r="AG36" s="102"/>
      <c r="AH36" s="102"/>
      <c r="AI36" s="217"/>
      <c r="AJ36" s="102"/>
      <c r="AK36" s="253">
        <f t="shared" si="37"/>
        <v>0</v>
      </c>
      <c r="AL36" s="105">
        <f t="shared" si="38"/>
        <v>0</v>
      </c>
      <c r="AM36" s="106"/>
      <c r="AN36" s="107">
        <f t="shared" si="39"/>
        <v>0</v>
      </c>
      <c r="AO36" s="108">
        <f t="shared" si="40"/>
        <v>0</v>
      </c>
      <c r="AP36" s="108">
        <f t="shared" si="41"/>
        <v>0</v>
      </c>
      <c r="AQ36" s="108">
        <f t="shared" si="42"/>
        <v>0</v>
      </c>
      <c r="AR36" s="108">
        <f t="shared" si="43"/>
        <v>0</v>
      </c>
      <c r="AS36" s="108">
        <f t="array" ref="AS36">_xlfn.IFS(S36=0,AL36,S36&lt;0,AL36/-S36,S36&gt;0,AL36/S36)</f>
        <v>0</v>
      </c>
      <c r="AT36" s="103">
        <f t="shared" si="44"/>
        <v>0</v>
      </c>
      <c r="AU36" s="103">
        <f t="shared" si="45"/>
        <v>0</v>
      </c>
      <c r="AV36" s="109"/>
      <c r="AW36" s="104">
        <f t="shared" si="46"/>
        <v>0</v>
      </c>
    </row>
    <row r="37" spans="1:49" hidden="1" outlineLevel="1">
      <c r="A37" s="98"/>
      <c r="B37" s="99"/>
      <c r="C37" s="99"/>
      <c r="D37" s="100"/>
      <c r="E37" s="101">
        <f t="shared" si="27"/>
        <v>0</v>
      </c>
      <c r="F37" s="101"/>
      <c r="G37" s="101"/>
      <c r="H37" s="101"/>
      <c r="I37" s="101"/>
      <c r="J37" s="101">
        <f t="shared" si="28"/>
        <v>0</v>
      </c>
      <c r="K37" s="98"/>
      <c r="L37" s="98"/>
      <c r="M37" s="98"/>
      <c r="N37" s="98"/>
      <c r="O37" s="101">
        <f t="shared" si="29"/>
        <v>0</v>
      </c>
      <c r="P37" s="101">
        <f t="shared" si="30"/>
        <v>0</v>
      </c>
      <c r="Q37" s="102"/>
      <c r="R37" s="102"/>
      <c r="S37" s="101">
        <f t="shared" si="31"/>
        <v>0</v>
      </c>
      <c r="T37" s="101"/>
      <c r="U37" s="101"/>
      <c r="V37" s="101">
        <f t="shared" si="32"/>
        <v>0</v>
      </c>
      <c r="W37" s="102"/>
      <c r="X37" s="102"/>
      <c r="Y37" s="101">
        <f t="shared" si="33"/>
        <v>0</v>
      </c>
      <c r="Z37" s="101">
        <f t="shared" si="34"/>
        <v>0</v>
      </c>
      <c r="AA37" s="103">
        <f t="shared" si="47"/>
        <v>0</v>
      </c>
      <c r="AB37" s="101">
        <f t="shared" si="35"/>
        <v>0</v>
      </c>
      <c r="AC37" s="102"/>
      <c r="AD37" s="103">
        <f t="shared" si="36"/>
        <v>0</v>
      </c>
      <c r="AE37" s="102"/>
      <c r="AF37" s="102"/>
      <c r="AG37" s="102"/>
      <c r="AH37" s="102"/>
      <c r="AI37" s="217"/>
      <c r="AJ37" s="102"/>
      <c r="AK37" s="253">
        <f t="shared" si="37"/>
        <v>0</v>
      </c>
      <c r="AL37" s="105">
        <f t="shared" si="38"/>
        <v>0</v>
      </c>
      <c r="AM37" s="106"/>
      <c r="AN37" s="107">
        <f t="shared" si="39"/>
        <v>0</v>
      </c>
      <c r="AO37" s="108">
        <f t="shared" si="40"/>
        <v>0</v>
      </c>
      <c r="AP37" s="108">
        <f t="shared" si="41"/>
        <v>0</v>
      </c>
      <c r="AQ37" s="108">
        <f t="shared" si="42"/>
        <v>0</v>
      </c>
      <c r="AR37" s="108">
        <f t="shared" si="43"/>
        <v>0</v>
      </c>
      <c r="AS37" s="108">
        <f t="array" ref="AS37">_xlfn.IFS(S37=0,AL37,S37&lt;0,AL37/-S37,S37&gt;0,AL37/S37)</f>
        <v>0</v>
      </c>
      <c r="AT37" s="103">
        <f t="shared" si="44"/>
        <v>0</v>
      </c>
      <c r="AU37" s="103">
        <f t="shared" si="45"/>
        <v>0</v>
      </c>
      <c r="AV37" s="109"/>
      <c r="AW37" s="104">
        <f t="shared" si="46"/>
        <v>0</v>
      </c>
    </row>
    <row r="38" spans="1:49" hidden="1" outlineLevel="1">
      <c r="A38" s="98"/>
      <c r="B38" s="99"/>
      <c r="C38" s="99"/>
      <c r="D38" s="100"/>
      <c r="E38" s="101">
        <f t="shared" si="27"/>
        <v>0</v>
      </c>
      <c r="F38" s="101"/>
      <c r="G38" s="101"/>
      <c r="H38" s="101"/>
      <c r="I38" s="101"/>
      <c r="J38" s="101">
        <f t="shared" si="28"/>
        <v>0</v>
      </c>
      <c r="K38" s="98"/>
      <c r="L38" s="98"/>
      <c r="M38" s="98"/>
      <c r="N38" s="98"/>
      <c r="O38" s="101">
        <f t="shared" si="29"/>
        <v>0</v>
      </c>
      <c r="P38" s="101">
        <f t="shared" si="30"/>
        <v>0</v>
      </c>
      <c r="Q38" s="102"/>
      <c r="R38" s="102"/>
      <c r="S38" s="101">
        <f t="shared" si="31"/>
        <v>0</v>
      </c>
      <c r="T38" s="101"/>
      <c r="U38" s="101"/>
      <c r="V38" s="101">
        <f t="shared" si="32"/>
        <v>0</v>
      </c>
      <c r="W38" s="102"/>
      <c r="X38" s="102"/>
      <c r="Y38" s="101">
        <f t="shared" si="33"/>
        <v>0</v>
      </c>
      <c r="Z38" s="101">
        <f t="shared" si="34"/>
        <v>0</v>
      </c>
      <c r="AA38" s="103">
        <f t="shared" si="47"/>
        <v>0</v>
      </c>
      <c r="AB38" s="101">
        <f t="shared" si="35"/>
        <v>0</v>
      </c>
      <c r="AC38" s="102"/>
      <c r="AD38" s="103">
        <f t="shared" si="36"/>
        <v>0</v>
      </c>
      <c r="AE38" s="102"/>
      <c r="AF38" s="102"/>
      <c r="AG38" s="102"/>
      <c r="AH38" s="102"/>
      <c r="AI38" s="217"/>
      <c r="AJ38" s="102"/>
      <c r="AK38" s="253">
        <f t="shared" si="37"/>
        <v>0</v>
      </c>
      <c r="AL38" s="105">
        <f t="shared" si="38"/>
        <v>0</v>
      </c>
      <c r="AM38" s="106"/>
      <c r="AN38" s="107">
        <f t="shared" si="39"/>
        <v>0</v>
      </c>
      <c r="AO38" s="108">
        <f t="shared" si="40"/>
        <v>0</v>
      </c>
      <c r="AP38" s="108">
        <f t="shared" si="41"/>
        <v>0</v>
      </c>
      <c r="AQ38" s="108">
        <f t="shared" si="42"/>
        <v>0</v>
      </c>
      <c r="AR38" s="108">
        <f t="shared" si="43"/>
        <v>0</v>
      </c>
      <c r="AS38" s="108">
        <f t="array" ref="AS38">_xlfn.IFS(S38=0,AL38,S38&lt;0,AL38/-S38,S38&gt;0,AL38/S38)</f>
        <v>0</v>
      </c>
      <c r="AT38" s="103">
        <f t="shared" si="44"/>
        <v>0</v>
      </c>
      <c r="AU38" s="103">
        <f t="shared" si="45"/>
        <v>0</v>
      </c>
      <c r="AV38" s="109"/>
      <c r="AW38" s="104">
        <f t="shared" si="46"/>
        <v>0</v>
      </c>
    </row>
    <row r="39" spans="1:49" hidden="1" outlineLevel="1">
      <c r="A39" s="98"/>
      <c r="B39" s="99"/>
      <c r="C39" s="99"/>
      <c r="D39" s="100"/>
      <c r="E39" s="101">
        <f t="shared" si="27"/>
        <v>0</v>
      </c>
      <c r="F39" s="101"/>
      <c r="G39" s="101"/>
      <c r="H39" s="101"/>
      <c r="I39" s="101"/>
      <c r="J39" s="101">
        <f t="shared" si="28"/>
        <v>0</v>
      </c>
      <c r="K39" s="98"/>
      <c r="L39" s="98"/>
      <c r="M39" s="98"/>
      <c r="N39" s="98"/>
      <c r="O39" s="101">
        <f t="shared" si="29"/>
        <v>0</v>
      </c>
      <c r="P39" s="101">
        <f t="shared" si="30"/>
        <v>0</v>
      </c>
      <c r="Q39" s="102"/>
      <c r="R39" s="102"/>
      <c r="S39" s="101">
        <f t="shared" si="31"/>
        <v>0</v>
      </c>
      <c r="T39" s="101"/>
      <c r="U39" s="101"/>
      <c r="V39" s="101">
        <f t="shared" si="32"/>
        <v>0</v>
      </c>
      <c r="W39" s="102"/>
      <c r="X39" s="102"/>
      <c r="Y39" s="101">
        <f t="shared" si="33"/>
        <v>0</v>
      </c>
      <c r="Z39" s="101">
        <f t="shared" si="34"/>
        <v>0</v>
      </c>
      <c r="AA39" s="103">
        <f t="shared" si="47"/>
        <v>0</v>
      </c>
      <c r="AB39" s="101">
        <f t="shared" si="35"/>
        <v>0</v>
      </c>
      <c r="AC39" s="102"/>
      <c r="AD39" s="103">
        <f t="shared" si="36"/>
        <v>0</v>
      </c>
      <c r="AE39" s="102"/>
      <c r="AF39" s="102"/>
      <c r="AG39" s="102"/>
      <c r="AH39" s="102"/>
      <c r="AI39" s="217"/>
      <c r="AJ39" s="102"/>
      <c r="AK39" s="253">
        <f t="shared" si="37"/>
        <v>0</v>
      </c>
      <c r="AL39" s="105">
        <f t="shared" si="38"/>
        <v>0</v>
      </c>
      <c r="AM39" s="106"/>
      <c r="AN39" s="107">
        <f t="shared" si="39"/>
        <v>0</v>
      </c>
      <c r="AO39" s="108">
        <f t="shared" si="40"/>
        <v>0</v>
      </c>
      <c r="AP39" s="108">
        <f t="shared" si="41"/>
        <v>0</v>
      </c>
      <c r="AQ39" s="108">
        <f t="shared" si="42"/>
        <v>0</v>
      </c>
      <c r="AR39" s="108">
        <f t="shared" si="43"/>
        <v>0</v>
      </c>
      <c r="AS39" s="108">
        <f t="array" ref="AS39">_xlfn.IFS(S39=0,AL39,S39&lt;0,AL39/-S39,S39&gt;0,AL39/S39)</f>
        <v>0</v>
      </c>
      <c r="AT39" s="103">
        <f t="shared" si="44"/>
        <v>0</v>
      </c>
      <c r="AU39" s="103">
        <f t="shared" si="45"/>
        <v>0</v>
      </c>
      <c r="AV39" s="109"/>
      <c r="AW39" s="104">
        <f t="shared" si="46"/>
        <v>0</v>
      </c>
    </row>
    <row r="40" spans="1:49" hidden="1" outlineLevel="1">
      <c r="A40" s="98"/>
      <c r="B40" s="99"/>
      <c r="C40" s="99"/>
      <c r="D40" s="100"/>
      <c r="E40" s="101">
        <f t="shared" si="27"/>
        <v>0</v>
      </c>
      <c r="F40" s="101"/>
      <c r="G40" s="101"/>
      <c r="H40" s="101"/>
      <c r="I40" s="101"/>
      <c r="J40" s="101">
        <f t="shared" si="28"/>
        <v>0</v>
      </c>
      <c r="K40" s="98"/>
      <c r="L40" s="98"/>
      <c r="M40" s="98"/>
      <c r="N40" s="98"/>
      <c r="O40" s="101">
        <f t="shared" si="29"/>
        <v>0</v>
      </c>
      <c r="P40" s="101">
        <f t="shared" si="30"/>
        <v>0</v>
      </c>
      <c r="Q40" s="102"/>
      <c r="R40" s="102"/>
      <c r="S40" s="101">
        <f t="shared" si="31"/>
        <v>0</v>
      </c>
      <c r="T40" s="101"/>
      <c r="U40" s="101"/>
      <c r="V40" s="101">
        <f t="shared" si="32"/>
        <v>0</v>
      </c>
      <c r="W40" s="102"/>
      <c r="X40" s="102"/>
      <c r="Y40" s="101">
        <f t="shared" si="33"/>
        <v>0</v>
      </c>
      <c r="Z40" s="101">
        <f t="shared" si="34"/>
        <v>0</v>
      </c>
      <c r="AA40" s="103">
        <f t="shared" si="47"/>
        <v>0</v>
      </c>
      <c r="AB40" s="101">
        <f t="shared" si="35"/>
        <v>0</v>
      </c>
      <c r="AC40" s="102"/>
      <c r="AD40" s="103">
        <f t="shared" si="36"/>
        <v>0</v>
      </c>
      <c r="AE40" s="102"/>
      <c r="AF40" s="102"/>
      <c r="AG40" s="102"/>
      <c r="AH40" s="102"/>
      <c r="AI40" s="217"/>
      <c r="AJ40" s="102"/>
      <c r="AK40" s="253">
        <f t="shared" si="37"/>
        <v>0</v>
      </c>
      <c r="AL40" s="105">
        <f t="shared" si="38"/>
        <v>0</v>
      </c>
      <c r="AM40" s="106"/>
      <c r="AN40" s="107">
        <f t="shared" si="39"/>
        <v>0</v>
      </c>
      <c r="AO40" s="108">
        <f t="shared" si="40"/>
        <v>0</v>
      </c>
      <c r="AP40" s="108">
        <f t="shared" si="41"/>
        <v>0</v>
      </c>
      <c r="AQ40" s="108">
        <f t="shared" si="42"/>
        <v>0</v>
      </c>
      <c r="AR40" s="108">
        <f t="shared" si="43"/>
        <v>0</v>
      </c>
      <c r="AS40" s="108">
        <f t="array" ref="AS40">_xlfn.IFS(S40=0,AL40,S40&lt;0,AL40/-S40,S40&gt;0,AL40/S40)</f>
        <v>0</v>
      </c>
      <c r="AT40" s="103">
        <f t="shared" si="44"/>
        <v>0</v>
      </c>
      <c r="AU40" s="103">
        <f t="shared" si="45"/>
        <v>0</v>
      </c>
      <c r="AV40" s="109"/>
      <c r="AW40" s="104">
        <f t="shared" si="46"/>
        <v>0</v>
      </c>
    </row>
    <row r="41" spans="1:49" hidden="1" outlineLevel="1">
      <c r="A41" s="98"/>
      <c r="B41" s="99"/>
      <c r="C41" s="99"/>
      <c r="D41" s="100"/>
      <c r="E41" s="101">
        <f t="shared" si="27"/>
        <v>0</v>
      </c>
      <c r="F41" s="101"/>
      <c r="G41" s="101"/>
      <c r="H41" s="101"/>
      <c r="I41" s="101"/>
      <c r="J41" s="101">
        <f t="shared" si="28"/>
        <v>0</v>
      </c>
      <c r="K41" s="98"/>
      <c r="L41" s="98"/>
      <c r="M41" s="98"/>
      <c r="N41" s="98"/>
      <c r="O41" s="101">
        <f t="shared" si="29"/>
        <v>0</v>
      </c>
      <c r="P41" s="101">
        <f t="shared" si="30"/>
        <v>0</v>
      </c>
      <c r="Q41" s="102"/>
      <c r="R41" s="102"/>
      <c r="S41" s="101">
        <f t="shared" si="31"/>
        <v>0</v>
      </c>
      <c r="T41" s="101"/>
      <c r="U41" s="101"/>
      <c r="V41" s="101">
        <f t="shared" si="32"/>
        <v>0</v>
      </c>
      <c r="W41" s="102"/>
      <c r="X41" s="102"/>
      <c r="Y41" s="101">
        <f t="shared" si="33"/>
        <v>0</v>
      </c>
      <c r="Z41" s="101">
        <f t="shared" si="34"/>
        <v>0</v>
      </c>
      <c r="AA41" s="103">
        <f t="shared" si="47"/>
        <v>0</v>
      </c>
      <c r="AB41" s="101">
        <f t="shared" si="35"/>
        <v>0</v>
      </c>
      <c r="AC41" s="102"/>
      <c r="AD41" s="103">
        <f t="shared" si="36"/>
        <v>0</v>
      </c>
      <c r="AE41" s="102"/>
      <c r="AF41" s="102"/>
      <c r="AG41" s="102"/>
      <c r="AH41" s="102"/>
      <c r="AI41" s="217"/>
      <c r="AJ41" s="102"/>
      <c r="AK41" s="253">
        <f t="shared" si="37"/>
        <v>0</v>
      </c>
      <c r="AL41" s="105">
        <f t="shared" si="38"/>
        <v>0</v>
      </c>
      <c r="AM41" s="106"/>
      <c r="AN41" s="107">
        <f t="shared" si="39"/>
        <v>0</v>
      </c>
      <c r="AO41" s="108">
        <f t="shared" si="40"/>
        <v>0</v>
      </c>
      <c r="AP41" s="108">
        <f t="shared" si="41"/>
        <v>0</v>
      </c>
      <c r="AQ41" s="108">
        <f t="shared" si="42"/>
        <v>0</v>
      </c>
      <c r="AR41" s="108">
        <f t="shared" si="43"/>
        <v>0</v>
      </c>
      <c r="AS41" s="108">
        <f t="array" ref="AS41">_xlfn.IFS(S41=0,AL41,S41&lt;0,AL41/-S41,S41&gt;0,AL41/S41)</f>
        <v>0</v>
      </c>
      <c r="AT41" s="103">
        <f t="shared" si="44"/>
        <v>0</v>
      </c>
      <c r="AU41" s="103">
        <f t="shared" si="45"/>
        <v>0</v>
      </c>
      <c r="AV41" s="109"/>
      <c r="AW41" s="104">
        <f t="shared" si="46"/>
        <v>0</v>
      </c>
    </row>
    <row r="42" spans="1:49" hidden="1" outlineLevel="1">
      <c r="A42" s="98"/>
      <c r="B42" s="99"/>
      <c r="C42" s="99"/>
      <c r="D42" s="100"/>
      <c r="E42" s="101">
        <f t="shared" si="27"/>
        <v>0</v>
      </c>
      <c r="F42" s="101"/>
      <c r="G42" s="101"/>
      <c r="H42" s="101"/>
      <c r="I42" s="101"/>
      <c r="J42" s="101">
        <f t="shared" si="28"/>
        <v>0</v>
      </c>
      <c r="K42" s="98"/>
      <c r="L42" s="98"/>
      <c r="M42" s="98"/>
      <c r="N42" s="98"/>
      <c r="O42" s="101">
        <f t="shared" si="29"/>
        <v>0</v>
      </c>
      <c r="P42" s="101">
        <f t="shared" si="30"/>
        <v>0</v>
      </c>
      <c r="Q42" s="102"/>
      <c r="R42" s="102"/>
      <c r="S42" s="101">
        <f t="shared" si="31"/>
        <v>0</v>
      </c>
      <c r="T42" s="101"/>
      <c r="U42" s="101"/>
      <c r="V42" s="101">
        <f t="shared" si="32"/>
        <v>0</v>
      </c>
      <c r="W42" s="102"/>
      <c r="X42" s="102"/>
      <c r="Y42" s="101">
        <f t="shared" si="33"/>
        <v>0</v>
      </c>
      <c r="Z42" s="101">
        <f t="shared" si="34"/>
        <v>0</v>
      </c>
      <c r="AA42" s="103">
        <f t="shared" si="47"/>
        <v>0</v>
      </c>
      <c r="AB42" s="101">
        <f t="shared" si="35"/>
        <v>0</v>
      </c>
      <c r="AC42" s="102"/>
      <c r="AD42" s="103">
        <f t="shared" si="36"/>
        <v>0</v>
      </c>
      <c r="AE42" s="102"/>
      <c r="AF42" s="102"/>
      <c r="AG42" s="102"/>
      <c r="AH42" s="102"/>
      <c r="AI42" s="217"/>
      <c r="AJ42" s="102"/>
      <c r="AK42" s="253">
        <f t="shared" si="37"/>
        <v>0</v>
      </c>
      <c r="AL42" s="105">
        <f t="shared" si="38"/>
        <v>0</v>
      </c>
      <c r="AM42" s="106"/>
      <c r="AN42" s="107">
        <f t="shared" si="39"/>
        <v>0</v>
      </c>
      <c r="AO42" s="108">
        <f t="shared" si="40"/>
        <v>0</v>
      </c>
      <c r="AP42" s="108">
        <f t="shared" si="41"/>
        <v>0</v>
      </c>
      <c r="AQ42" s="108">
        <f t="shared" si="42"/>
        <v>0</v>
      </c>
      <c r="AR42" s="108">
        <f t="shared" si="43"/>
        <v>0</v>
      </c>
      <c r="AS42" s="108">
        <f t="array" ref="AS42">_xlfn.IFS(S42=0,AL42,S42&lt;0,AL42/-S42,S42&gt;0,AL42/S42)</f>
        <v>0</v>
      </c>
      <c r="AT42" s="103">
        <f t="shared" si="44"/>
        <v>0</v>
      </c>
      <c r="AU42" s="103">
        <f t="shared" si="45"/>
        <v>0</v>
      </c>
      <c r="AV42" s="109"/>
      <c r="AW42" s="104">
        <f t="shared" si="46"/>
        <v>0</v>
      </c>
    </row>
    <row r="43" spans="1:49" hidden="1" outlineLevel="1">
      <c r="A43" s="98"/>
      <c r="B43" s="99"/>
      <c r="C43" s="99"/>
      <c r="D43" s="100"/>
      <c r="E43" s="101">
        <f t="shared" si="27"/>
        <v>0</v>
      </c>
      <c r="F43" s="101"/>
      <c r="G43" s="101"/>
      <c r="H43" s="101"/>
      <c r="I43" s="101"/>
      <c r="J43" s="101">
        <f t="shared" si="28"/>
        <v>0</v>
      </c>
      <c r="K43" s="98"/>
      <c r="L43" s="98"/>
      <c r="M43" s="98"/>
      <c r="N43" s="98"/>
      <c r="O43" s="101">
        <f t="shared" si="29"/>
        <v>0</v>
      </c>
      <c r="P43" s="101">
        <f t="shared" si="30"/>
        <v>0</v>
      </c>
      <c r="Q43" s="102"/>
      <c r="R43" s="102"/>
      <c r="S43" s="101">
        <f t="shared" si="31"/>
        <v>0</v>
      </c>
      <c r="T43" s="101"/>
      <c r="U43" s="101"/>
      <c r="V43" s="101">
        <f t="shared" si="32"/>
        <v>0</v>
      </c>
      <c r="W43" s="102"/>
      <c r="X43" s="102"/>
      <c r="Y43" s="101">
        <f t="shared" si="33"/>
        <v>0</v>
      </c>
      <c r="Z43" s="101">
        <f t="shared" si="34"/>
        <v>0</v>
      </c>
      <c r="AA43" s="103">
        <f t="shared" si="47"/>
        <v>0</v>
      </c>
      <c r="AB43" s="101">
        <f t="shared" si="35"/>
        <v>0</v>
      </c>
      <c r="AC43" s="102"/>
      <c r="AD43" s="103">
        <f t="shared" si="36"/>
        <v>0</v>
      </c>
      <c r="AE43" s="102"/>
      <c r="AF43" s="102"/>
      <c r="AG43" s="102"/>
      <c r="AH43" s="102"/>
      <c r="AI43" s="217"/>
      <c r="AJ43" s="102"/>
      <c r="AK43" s="253">
        <f t="shared" si="37"/>
        <v>0</v>
      </c>
      <c r="AL43" s="105">
        <f t="shared" si="38"/>
        <v>0</v>
      </c>
      <c r="AM43" s="106"/>
      <c r="AN43" s="107">
        <f t="shared" si="39"/>
        <v>0</v>
      </c>
      <c r="AO43" s="108">
        <f t="shared" si="40"/>
        <v>0</v>
      </c>
      <c r="AP43" s="108">
        <f t="shared" si="41"/>
        <v>0</v>
      </c>
      <c r="AQ43" s="108">
        <f t="shared" si="42"/>
        <v>0</v>
      </c>
      <c r="AR43" s="108">
        <f t="shared" si="43"/>
        <v>0</v>
      </c>
      <c r="AS43" s="108">
        <f t="array" ref="AS43">_xlfn.IFS(S43=0,AL43,S43&lt;0,AL43/-S43,S43&gt;0,AL43/S43)</f>
        <v>0</v>
      </c>
      <c r="AT43" s="103">
        <f t="shared" si="44"/>
        <v>0</v>
      </c>
      <c r="AU43" s="103">
        <f t="shared" si="45"/>
        <v>0</v>
      </c>
      <c r="AV43" s="109"/>
      <c r="AW43" s="104">
        <f t="shared" si="46"/>
        <v>0</v>
      </c>
    </row>
    <row r="44" spans="1:49" hidden="1" outlineLevel="1">
      <c r="A44" s="98"/>
      <c r="B44" s="99"/>
      <c r="C44" s="99"/>
      <c r="D44" s="133"/>
      <c r="E44" s="102">
        <f t="shared" si="27"/>
        <v>0</v>
      </c>
      <c r="F44" s="101"/>
      <c r="G44" s="101"/>
      <c r="H44" s="101"/>
      <c r="I44" s="101"/>
      <c r="J44" s="101">
        <f t="shared" si="28"/>
        <v>0</v>
      </c>
      <c r="K44" s="98"/>
      <c r="L44" s="98"/>
      <c r="M44" s="98"/>
      <c r="N44" s="98"/>
      <c r="O44" s="101">
        <f t="shared" si="29"/>
        <v>0</v>
      </c>
      <c r="P44" s="101">
        <f t="shared" si="30"/>
        <v>0</v>
      </c>
      <c r="Q44" s="102"/>
      <c r="R44" s="102"/>
      <c r="S44" s="101">
        <f t="shared" si="31"/>
        <v>0</v>
      </c>
      <c r="T44" s="101"/>
      <c r="U44" s="101"/>
      <c r="V44" s="101">
        <f t="shared" si="32"/>
        <v>0</v>
      </c>
      <c r="W44" s="102"/>
      <c r="X44" s="102"/>
      <c r="Y44" s="101">
        <f t="shared" si="33"/>
        <v>0</v>
      </c>
      <c r="Z44" s="101">
        <f t="shared" si="34"/>
        <v>0</v>
      </c>
      <c r="AA44" s="103">
        <f t="shared" si="47"/>
        <v>0</v>
      </c>
      <c r="AB44" s="101">
        <f t="shared" si="35"/>
        <v>0</v>
      </c>
      <c r="AC44" s="102"/>
      <c r="AD44" s="103">
        <f t="shared" si="36"/>
        <v>0</v>
      </c>
      <c r="AE44" s="102"/>
      <c r="AF44" s="102"/>
      <c r="AG44" s="102"/>
      <c r="AH44" s="102"/>
      <c r="AI44" s="217"/>
      <c r="AJ44" s="102"/>
      <c r="AK44" s="253">
        <f t="shared" si="37"/>
        <v>0</v>
      </c>
      <c r="AL44" s="105">
        <f t="shared" si="38"/>
        <v>0</v>
      </c>
      <c r="AM44" s="106"/>
      <c r="AN44" s="107">
        <f t="shared" si="39"/>
        <v>0</v>
      </c>
      <c r="AO44" s="108">
        <f t="shared" si="40"/>
        <v>0</v>
      </c>
      <c r="AP44" s="108">
        <f t="shared" si="41"/>
        <v>0</v>
      </c>
      <c r="AQ44" s="108">
        <f t="shared" si="42"/>
        <v>0</v>
      </c>
      <c r="AR44" s="108">
        <f t="shared" si="43"/>
        <v>0</v>
      </c>
      <c r="AS44" s="108">
        <f t="array" ref="AS44">_xlfn.IFS(S44=0,AL44,S44&lt;0,AL44/-S44,S44&gt;0,AL44/S44)</f>
        <v>0</v>
      </c>
      <c r="AT44" s="103">
        <f t="shared" si="44"/>
        <v>0</v>
      </c>
      <c r="AU44" s="103">
        <f t="shared" si="45"/>
        <v>0</v>
      </c>
      <c r="AV44" s="109"/>
      <c r="AW44" s="104">
        <f t="shared" si="46"/>
        <v>0</v>
      </c>
    </row>
    <row r="45" spans="1:49" hidden="1" outlineLevel="1">
      <c r="A45" s="98"/>
      <c r="B45" s="99"/>
      <c r="C45" s="99"/>
      <c r="D45" s="133"/>
      <c r="E45" s="102">
        <f t="shared" si="27"/>
        <v>0</v>
      </c>
      <c r="F45" s="101"/>
      <c r="G45" s="101"/>
      <c r="H45" s="101"/>
      <c r="I45" s="101"/>
      <c r="J45" s="101">
        <f t="shared" si="28"/>
        <v>0</v>
      </c>
      <c r="K45" s="98"/>
      <c r="L45" s="98"/>
      <c r="M45" s="98"/>
      <c r="N45" s="98"/>
      <c r="O45" s="101">
        <f t="shared" si="29"/>
        <v>0</v>
      </c>
      <c r="P45" s="101">
        <f t="shared" si="30"/>
        <v>0</v>
      </c>
      <c r="Q45" s="102"/>
      <c r="R45" s="102"/>
      <c r="S45" s="101">
        <f t="shared" si="31"/>
        <v>0</v>
      </c>
      <c r="T45" s="101"/>
      <c r="U45" s="101"/>
      <c r="V45" s="101">
        <f t="shared" si="32"/>
        <v>0</v>
      </c>
      <c r="W45" s="102"/>
      <c r="X45" s="102"/>
      <c r="Y45" s="101">
        <f t="shared" si="33"/>
        <v>0</v>
      </c>
      <c r="Z45" s="101">
        <f t="shared" si="34"/>
        <v>0</v>
      </c>
      <c r="AA45" s="103">
        <f t="shared" si="47"/>
        <v>0</v>
      </c>
      <c r="AB45" s="101">
        <f t="shared" si="35"/>
        <v>0</v>
      </c>
      <c r="AC45" s="102"/>
      <c r="AD45" s="103">
        <f t="shared" si="36"/>
        <v>0</v>
      </c>
      <c r="AE45" s="102"/>
      <c r="AF45" s="102"/>
      <c r="AG45" s="102"/>
      <c r="AH45" s="102"/>
      <c r="AI45" s="217"/>
      <c r="AJ45" s="102"/>
      <c r="AK45" s="253">
        <f t="shared" si="37"/>
        <v>0</v>
      </c>
      <c r="AL45" s="105">
        <f t="shared" si="38"/>
        <v>0</v>
      </c>
      <c r="AM45" s="106"/>
      <c r="AN45" s="107">
        <f t="shared" si="39"/>
        <v>0</v>
      </c>
      <c r="AO45" s="108">
        <f t="shared" si="40"/>
        <v>0</v>
      </c>
      <c r="AP45" s="108">
        <f t="shared" si="41"/>
        <v>0</v>
      </c>
      <c r="AQ45" s="108">
        <f t="shared" si="42"/>
        <v>0</v>
      </c>
      <c r="AR45" s="108">
        <f t="shared" si="43"/>
        <v>0</v>
      </c>
      <c r="AS45" s="108">
        <f t="array" ref="AS45">_xlfn.IFS(S45=0,AL45,S45&lt;0,AL45/-S45,S45&gt;0,AL45/S45)</f>
        <v>0</v>
      </c>
      <c r="AT45" s="103">
        <f t="shared" si="44"/>
        <v>0</v>
      </c>
      <c r="AU45" s="103">
        <f t="shared" si="45"/>
        <v>0</v>
      </c>
      <c r="AV45" s="109"/>
      <c r="AW45" s="104">
        <f t="shared" si="46"/>
        <v>0</v>
      </c>
    </row>
    <row r="46" spans="1:49" hidden="1" outlineLevel="1">
      <c r="A46" s="98"/>
      <c r="B46" s="99"/>
      <c r="C46" s="99"/>
      <c r="D46" s="133"/>
      <c r="E46" s="102">
        <f t="shared" si="27"/>
        <v>0</v>
      </c>
      <c r="F46" s="101"/>
      <c r="G46" s="101"/>
      <c r="H46" s="101"/>
      <c r="I46" s="101"/>
      <c r="J46" s="101">
        <f t="shared" si="28"/>
        <v>0</v>
      </c>
      <c r="K46" s="98"/>
      <c r="L46" s="98"/>
      <c r="M46" s="98"/>
      <c r="N46" s="98"/>
      <c r="O46" s="101">
        <f t="shared" si="29"/>
        <v>0</v>
      </c>
      <c r="P46" s="101">
        <f t="shared" si="30"/>
        <v>0</v>
      </c>
      <c r="Q46" s="102"/>
      <c r="R46" s="102"/>
      <c r="S46" s="101">
        <f t="shared" si="31"/>
        <v>0</v>
      </c>
      <c r="T46" s="101"/>
      <c r="U46" s="101"/>
      <c r="V46" s="101">
        <f t="shared" si="32"/>
        <v>0</v>
      </c>
      <c r="W46" s="102"/>
      <c r="X46" s="102"/>
      <c r="Y46" s="101">
        <f t="shared" si="33"/>
        <v>0</v>
      </c>
      <c r="Z46" s="101">
        <f t="shared" si="34"/>
        <v>0</v>
      </c>
      <c r="AA46" s="103">
        <f t="shared" si="47"/>
        <v>0</v>
      </c>
      <c r="AB46" s="101">
        <f t="shared" si="35"/>
        <v>0</v>
      </c>
      <c r="AC46" s="102"/>
      <c r="AD46" s="103">
        <f t="shared" si="36"/>
        <v>0</v>
      </c>
      <c r="AE46" s="102"/>
      <c r="AF46" s="102"/>
      <c r="AG46" s="102"/>
      <c r="AH46" s="102"/>
      <c r="AI46" s="217"/>
      <c r="AJ46" s="102"/>
      <c r="AK46" s="253">
        <f t="shared" si="37"/>
        <v>0</v>
      </c>
      <c r="AL46" s="105">
        <f t="shared" si="38"/>
        <v>0</v>
      </c>
      <c r="AM46" s="106"/>
      <c r="AN46" s="107">
        <f t="shared" si="39"/>
        <v>0</v>
      </c>
      <c r="AO46" s="108">
        <f t="shared" si="40"/>
        <v>0</v>
      </c>
      <c r="AP46" s="108">
        <f t="shared" si="41"/>
        <v>0</v>
      </c>
      <c r="AQ46" s="108">
        <f t="shared" si="42"/>
        <v>0</v>
      </c>
      <c r="AR46" s="108">
        <f t="shared" si="43"/>
        <v>0</v>
      </c>
      <c r="AS46" s="108">
        <f t="array" ref="AS46">_xlfn.IFS(S46=0,AL46,S46&lt;0,AL46/-S46,S46&gt;0,AL46/S46)</f>
        <v>0</v>
      </c>
      <c r="AT46" s="103">
        <f t="shared" si="44"/>
        <v>0</v>
      </c>
      <c r="AU46" s="103">
        <f t="shared" si="45"/>
        <v>0</v>
      </c>
      <c r="AV46" s="109"/>
      <c r="AW46" s="104">
        <f t="shared" si="46"/>
        <v>0</v>
      </c>
    </row>
    <row r="47" spans="1:49" hidden="1" outlineLevel="1">
      <c r="A47" s="98"/>
      <c r="B47" s="99"/>
      <c r="C47" s="99"/>
      <c r="D47" s="100"/>
      <c r="E47" s="101">
        <f t="shared" si="27"/>
        <v>0</v>
      </c>
      <c r="F47" s="101"/>
      <c r="G47" s="101"/>
      <c r="H47" s="101"/>
      <c r="I47" s="101"/>
      <c r="J47" s="101">
        <f t="shared" si="28"/>
        <v>0</v>
      </c>
      <c r="K47" s="98"/>
      <c r="L47" s="98"/>
      <c r="M47" s="98"/>
      <c r="N47" s="98"/>
      <c r="O47" s="101">
        <f t="shared" si="29"/>
        <v>0</v>
      </c>
      <c r="P47" s="101">
        <f t="shared" si="30"/>
        <v>0</v>
      </c>
      <c r="Q47" s="102"/>
      <c r="R47" s="102"/>
      <c r="S47" s="101">
        <f t="shared" si="31"/>
        <v>0</v>
      </c>
      <c r="T47" s="101"/>
      <c r="U47" s="101"/>
      <c r="V47" s="101">
        <f t="shared" si="32"/>
        <v>0</v>
      </c>
      <c r="W47" s="102"/>
      <c r="X47" s="102"/>
      <c r="Y47" s="101">
        <f t="shared" si="33"/>
        <v>0</v>
      </c>
      <c r="Z47" s="101">
        <f t="shared" si="34"/>
        <v>0</v>
      </c>
      <c r="AA47" s="103">
        <f t="shared" si="47"/>
        <v>0</v>
      </c>
      <c r="AB47" s="101">
        <f t="shared" si="35"/>
        <v>0</v>
      </c>
      <c r="AC47" s="102"/>
      <c r="AD47" s="103">
        <f t="shared" si="36"/>
        <v>0</v>
      </c>
      <c r="AE47" s="102"/>
      <c r="AF47" s="102"/>
      <c r="AG47" s="102"/>
      <c r="AH47" s="102"/>
      <c r="AI47" s="217"/>
      <c r="AJ47" s="102"/>
      <c r="AK47" s="253">
        <f t="shared" si="37"/>
        <v>0</v>
      </c>
      <c r="AL47" s="105">
        <f t="shared" si="38"/>
        <v>0</v>
      </c>
      <c r="AM47" s="106"/>
      <c r="AN47" s="107">
        <f t="shared" si="39"/>
        <v>0</v>
      </c>
      <c r="AO47" s="108">
        <f t="shared" si="40"/>
        <v>0</v>
      </c>
      <c r="AP47" s="108">
        <f t="shared" si="41"/>
        <v>0</v>
      </c>
      <c r="AQ47" s="108">
        <f t="shared" si="42"/>
        <v>0</v>
      </c>
      <c r="AR47" s="108">
        <f t="shared" si="43"/>
        <v>0</v>
      </c>
      <c r="AS47" s="108">
        <f t="array" ref="AS47">_xlfn.IFS(S47=0,AL47,S47&lt;0,AL47/-S47,S47&gt;0,AL47/S47)</f>
        <v>0</v>
      </c>
      <c r="AT47" s="103">
        <f t="shared" si="44"/>
        <v>0</v>
      </c>
      <c r="AU47" s="103">
        <f t="shared" si="45"/>
        <v>0</v>
      </c>
      <c r="AV47" s="109"/>
      <c r="AW47" s="104">
        <f t="shared" si="46"/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si="47"/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217"/>
      <c r="AJ48" s="102"/>
      <c r="AK48" s="253">
        <f t="shared" si="37"/>
        <v>0</v>
      </c>
      <c r="AL48" s="105">
        <f t="shared" si="38"/>
        <v>0</v>
      </c>
      <c r="AM48" s="106"/>
      <c r="AN48" s="107">
        <f t="shared" si="39"/>
        <v>0</v>
      </c>
      <c r="AO48" s="108">
        <f t="shared" si="40"/>
        <v>0</v>
      </c>
      <c r="AP48" s="108">
        <f t="shared" si="41"/>
        <v>0</v>
      </c>
      <c r="AQ48" s="108">
        <f t="shared" si="42"/>
        <v>0</v>
      </c>
      <c r="AR48" s="108">
        <f t="shared" si="43"/>
        <v>0</v>
      </c>
      <c r="AS48" s="108">
        <f t="array" ref="AS48">_xlfn.IFS(S48=0,AL48,S48&lt;0,AL48/-S48,S48&gt;0,AL48/S48)</f>
        <v>0</v>
      </c>
      <c r="AT48" s="103">
        <f t="shared" si="44"/>
        <v>0</v>
      </c>
      <c r="AU48" s="103">
        <f t="shared" si="45"/>
        <v>0</v>
      </c>
      <c r="AV48" s="109"/>
      <c r="AW48" s="104">
        <f t="shared" si="46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7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217"/>
      <c r="AJ49" s="102"/>
      <c r="AK49" s="253">
        <f t="shared" si="37"/>
        <v>0</v>
      </c>
      <c r="AL49" s="105">
        <f t="shared" si="38"/>
        <v>0</v>
      </c>
      <c r="AM49" s="106"/>
      <c r="AN49" s="107">
        <f t="shared" si="39"/>
        <v>0</v>
      </c>
      <c r="AO49" s="108">
        <f t="shared" si="40"/>
        <v>0</v>
      </c>
      <c r="AP49" s="108">
        <f t="shared" si="41"/>
        <v>0</v>
      </c>
      <c r="AQ49" s="108">
        <f t="shared" si="42"/>
        <v>0</v>
      </c>
      <c r="AR49" s="108">
        <f t="shared" si="43"/>
        <v>0</v>
      </c>
      <c r="AS49" s="108">
        <f t="array" ref="AS49">_xlfn.IFS(S49=0,AL49,S49&lt;0,AL49/-S49,S49&gt;0,AL49/S49)</f>
        <v>0</v>
      </c>
      <c r="AT49" s="103">
        <f t="shared" si="44"/>
        <v>0</v>
      </c>
      <c r="AU49" s="103">
        <f t="shared" si="45"/>
        <v>0</v>
      </c>
      <c r="AV49" s="109"/>
      <c r="AW49" s="104">
        <f t="shared" si="46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7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217"/>
      <c r="AJ50" s="102"/>
      <c r="AK50" s="253">
        <f t="shared" si="37"/>
        <v>0</v>
      </c>
      <c r="AL50" s="105">
        <f t="shared" si="38"/>
        <v>0</v>
      </c>
      <c r="AM50" s="106"/>
      <c r="AN50" s="107">
        <f t="shared" si="39"/>
        <v>0</v>
      </c>
      <c r="AO50" s="108">
        <f t="shared" si="40"/>
        <v>0</v>
      </c>
      <c r="AP50" s="108">
        <f t="shared" si="41"/>
        <v>0</v>
      </c>
      <c r="AQ50" s="108">
        <f t="shared" si="42"/>
        <v>0</v>
      </c>
      <c r="AR50" s="108">
        <f t="shared" si="43"/>
        <v>0</v>
      </c>
      <c r="AS50" s="108">
        <f t="array" ref="AS50">_xlfn.IFS(S50=0,AL50,S50&lt;0,AL50/-S50,S50&gt;0,AL50/S50)</f>
        <v>0</v>
      </c>
      <c r="AT50" s="103">
        <f t="shared" si="44"/>
        <v>0</v>
      </c>
      <c r="AU50" s="103">
        <f t="shared" si="45"/>
        <v>0</v>
      </c>
      <c r="AV50" s="109"/>
      <c r="AW50" s="104">
        <f t="shared" si="46"/>
        <v>0</v>
      </c>
    </row>
    <row r="51" spans="1:49" hidden="1" outlineLevel="1">
      <c r="A51" s="98"/>
      <c r="B51" s="99"/>
      <c r="C51" s="99"/>
      <c r="D51" s="100"/>
      <c r="E51" s="101">
        <f t="shared" ref="E51:E70" si="48">SUM(F51:H51)</f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7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217"/>
      <c r="AJ51" s="102"/>
      <c r="AK51" s="253">
        <f t="shared" si="37"/>
        <v>0</v>
      </c>
      <c r="AL51" s="105">
        <f t="shared" si="38"/>
        <v>0</v>
      </c>
      <c r="AM51" s="106"/>
      <c r="AN51" s="107">
        <f t="shared" si="39"/>
        <v>0</v>
      </c>
      <c r="AO51" s="108">
        <f t="shared" si="40"/>
        <v>0</v>
      </c>
      <c r="AP51" s="108">
        <f t="shared" si="41"/>
        <v>0</v>
      </c>
      <c r="AQ51" s="108">
        <f t="shared" si="42"/>
        <v>0</v>
      </c>
      <c r="AR51" s="108">
        <f t="shared" si="43"/>
        <v>0</v>
      </c>
      <c r="AS51" s="108">
        <f t="array" ref="AS51">_xlfn.IFS(S51=0,AL51,S51&lt;0,AL51/-S51,S51&gt;0,AL51/S51)</f>
        <v>0</v>
      </c>
      <c r="AT51" s="103">
        <f t="shared" si="44"/>
        <v>0</v>
      </c>
      <c r="AU51" s="103">
        <f t="shared" si="45"/>
        <v>0</v>
      </c>
      <c r="AV51" s="109"/>
      <c r="AW51" s="104">
        <f t="shared" si="46"/>
        <v>0</v>
      </c>
    </row>
    <row r="52" spans="1:49" hidden="1" outlineLevel="1">
      <c r="A52" s="98"/>
      <c r="B52" s="99"/>
      <c r="C52" s="99"/>
      <c r="D52" s="100"/>
      <c r="E52" s="101">
        <f t="shared" si="48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7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217"/>
      <c r="AJ52" s="102"/>
      <c r="AK52" s="253">
        <f t="shared" si="37"/>
        <v>0</v>
      </c>
      <c r="AL52" s="105">
        <f t="shared" si="38"/>
        <v>0</v>
      </c>
      <c r="AM52" s="106"/>
      <c r="AN52" s="107">
        <f t="shared" si="39"/>
        <v>0</v>
      </c>
      <c r="AO52" s="108">
        <f t="shared" si="40"/>
        <v>0</v>
      </c>
      <c r="AP52" s="108">
        <f t="shared" si="41"/>
        <v>0</v>
      </c>
      <c r="AQ52" s="108">
        <f t="shared" si="42"/>
        <v>0</v>
      </c>
      <c r="AR52" s="108">
        <f t="shared" si="43"/>
        <v>0</v>
      </c>
      <c r="AS52" s="108">
        <f t="array" ref="AS52">_xlfn.IFS(S52=0,AL52,S52&lt;0,AL52/-S52,S52&gt;0,AL52/S52)</f>
        <v>0</v>
      </c>
      <c r="AT52" s="103">
        <f t="shared" si="44"/>
        <v>0</v>
      </c>
      <c r="AU52" s="103">
        <f t="shared" si="45"/>
        <v>0</v>
      </c>
      <c r="AV52" s="109"/>
      <c r="AW52" s="104">
        <f t="shared" si="46"/>
        <v>0</v>
      </c>
    </row>
    <row r="53" spans="1:49" hidden="1" outlineLevel="1">
      <c r="A53" s="98"/>
      <c r="B53" s="99"/>
      <c r="C53" s="99"/>
      <c r="D53" s="100"/>
      <c r="E53" s="101">
        <f t="shared" si="48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7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217"/>
      <c r="AJ53" s="102"/>
      <c r="AK53" s="253">
        <f t="shared" si="37"/>
        <v>0</v>
      </c>
      <c r="AL53" s="105">
        <f t="shared" si="38"/>
        <v>0</v>
      </c>
      <c r="AM53" s="106"/>
      <c r="AN53" s="107">
        <f t="shared" si="39"/>
        <v>0</v>
      </c>
      <c r="AO53" s="108">
        <f t="shared" si="40"/>
        <v>0</v>
      </c>
      <c r="AP53" s="108">
        <f t="shared" si="41"/>
        <v>0</v>
      </c>
      <c r="AQ53" s="108">
        <f t="shared" si="42"/>
        <v>0</v>
      </c>
      <c r="AR53" s="108">
        <f t="shared" si="43"/>
        <v>0</v>
      </c>
      <c r="AS53" s="108">
        <f t="array" ref="AS53">_xlfn.IFS(S53=0,AL53,S53&lt;0,AL53/-S53,S53&gt;0,AL53/S53)</f>
        <v>0</v>
      </c>
      <c r="AT53" s="103">
        <f t="shared" si="44"/>
        <v>0</v>
      </c>
      <c r="AU53" s="103">
        <f t="shared" si="45"/>
        <v>0</v>
      </c>
      <c r="AV53" s="109"/>
      <c r="AW53" s="104">
        <f t="shared" si="46"/>
        <v>0</v>
      </c>
    </row>
    <row r="54" spans="1:49" hidden="1" outlineLevel="1">
      <c r="A54" s="98"/>
      <c r="B54" s="99"/>
      <c r="C54" s="99"/>
      <c r="D54" s="100"/>
      <c r="E54" s="101">
        <f t="shared" si="48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7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217"/>
      <c r="AJ54" s="102"/>
      <c r="AK54" s="253">
        <f t="shared" si="37"/>
        <v>0</v>
      </c>
      <c r="AL54" s="105">
        <f t="shared" si="38"/>
        <v>0</v>
      </c>
      <c r="AM54" s="106"/>
      <c r="AN54" s="107">
        <f t="shared" si="39"/>
        <v>0</v>
      </c>
      <c r="AO54" s="108">
        <f t="shared" si="40"/>
        <v>0</v>
      </c>
      <c r="AP54" s="108">
        <f t="shared" si="41"/>
        <v>0</v>
      </c>
      <c r="AQ54" s="108">
        <f t="shared" si="42"/>
        <v>0</v>
      </c>
      <c r="AR54" s="108">
        <f t="shared" si="43"/>
        <v>0</v>
      </c>
      <c r="AS54" s="108">
        <f t="array" ref="AS54">_xlfn.IFS(S54=0,AL54,S54&lt;0,AL54/-S54,S54&gt;0,AL54/S54)</f>
        <v>0</v>
      </c>
      <c r="AT54" s="103">
        <f t="shared" si="44"/>
        <v>0</v>
      </c>
      <c r="AU54" s="103">
        <f t="shared" si="45"/>
        <v>0</v>
      </c>
      <c r="AV54" s="109"/>
      <c r="AW54" s="104">
        <f t="shared" si="46"/>
        <v>0</v>
      </c>
    </row>
    <row r="55" spans="1:49" hidden="1" outlineLevel="1">
      <c r="A55" s="98"/>
      <c r="B55" s="99"/>
      <c r="C55" s="99"/>
      <c r="D55" s="100"/>
      <c r="E55" s="101">
        <f t="shared" si="48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7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217"/>
      <c r="AJ55" s="102"/>
      <c r="AK55" s="253">
        <f t="shared" si="37"/>
        <v>0</v>
      </c>
      <c r="AL55" s="105">
        <f t="shared" si="38"/>
        <v>0</v>
      </c>
      <c r="AM55" s="106"/>
      <c r="AN55" s="107">
        <f t="shared" si="39"/>
        <v>0</v>
      </c>
      <c r="AO55" s="108">
        <f t="shared" si="40"/>
        <v>0</v>
      </c>
      <c r="AP55" s="108">
        <f t="shared" si="41"/>
        <v>0</v>
      </c>
      <c r="AQ55" s="108">
        <f t="shared" si="42"/>
        <v>0</v>
      </c>
      <c r="AR55" s="108">
        <f t="shared" si="43"/>
        <v>0</v>
      </c>
      <c r="AS55" s="108">
        <f t="array" ref="AS55">_xlfn.IFS(S55=0,AL55,S55&lt;0,AL55/-S55,S55&gt;0,AL55/S55)</f>
        <v>0</v>
      </c>
      <c r="AT55" s="103">
        <f t="shared" si="44"/>
        <v>0</v>
      </c>
      <c r="AU55" s="103">
        <f t="shared" si="45"/>
        <v>0</v>
      </c>
      <c r="AV55" s="109"/>
      <c r="AW55" s="104">
        <f t="shared" si="46"/>
        <v>0</v>
      </c>
    </row>
    <row r="56" spans="1:49" hidden="1" outlineLevel="1">
      <c r="A56" s="98"/>
      <c r="B56" s="99"/>
      <c r="C56" s="99"/>
      <c r="D56" s="100"/>
      <c r="E56" s="101">
        <f t="shared" si="48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7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217"/>
      <c r="AJ56" s="102"/>
      <c r="AK56" s="253">
        <f t="shared" si="37"/>
        <v>0</v>
      </c>
      <c r="AL56" s="105">
        <f t="shared" si="38"/>
        <v>0</v>
      </c>
      <c r="AM56" s="106"/>
      <c r="AN56" s="107">
        <f t="shared" si="39"/>
        <v>0</v>
      </c>
      <c r="AO56" s="108">
        <f t="shared" si="40"/>
        <v>0</v>
      </c>
      <c r="AP56" s="108">
        <f t="shared" si="41"/>
        <v>0</v>
      </c>
      <c r="AQ56" s="108">
        <f t="shared" si="42"/>
        <v>0</v>
      </c>
      <c r="AR56" s="108">
        <f t="shared" si="43"/>
        <v>0</v>
      </c>
      <c r="AS56" s="108">
        <f t="array" ref="AS56">_xlfn.IFS(S56=0,AL56,S56&lt;0,AL56/-S56,S56&gt;0,AL56/S56)</f>
        <v>0</v>
      </c>
      <c r="AT56" s="103">
        <f t="shared" si="44"/>
        <v>0</v>
      </c>
      <c r="AU56" s="103">
        <f t="shared" si="45"/>
        <v>0</v>
      </c>
      <c r="AV56" s="109"/>
      <c r="AW56" s="104">
        <f t="shared" si="46"/>
        <v>0</v>
      </c>
    </row>
    <row r="57" spans="1:49" hidden="1" outlineLevel="1">
      <c r="A57" s="98"/>
      <c r="B57" s="99"/>
      <c r="C57" s="99"/>
      <c r="D57" s="100"/>
      <c r="E57" s="101">
        <f t="shared" si="48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7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217"/>
      <c r="AJ57" s="102"/>
      <c r="AK57" s="253">
        <f t="shared" si="37"/>
        <v>0</v>
      </c>
      <c r="AL57" s="105">
        <f t="shared" si="38"/>
        <v>0</v>
      </c>
      <c r="AM57" s="106"/>
      <c r="AN57" s="107">
        <f t="shared" si="39"/>
        <v>0</v>
      </c>
      <c r="AO57" s="108">
        <f t="shared" si="40"/>
        <v>0</v>
      </c>
      <c r="AP57" s="108">
        <f t="shared" si="41"/>
        <v>0</v>
      </c>
      <c r="AQ57" s="108">
        <f t="shared" si="42"/>
        <v>0</v>
      </c>
      <c r="AR57" s="108">
        <f t="shared" si="43"/>
        <v>0</v>
      </c>
      <c r="AS57" s="108">
        <f t="array" ref="AS57">_xlfn.IFS(S57=0,AL57,S57&lt;0,AL57/-S57,S57&gt;0,AL57/S57)</f>
        <v>0</v>
      </c>
      <c r="AT57" s="103">
        <f t="shared" si="44"/>
        <v>0</v>
      </c>
      <c r="AU57" s="103">
        <f t="shared" si="45"/>
        <v>0</v>
      </c>
      <c r="AV57" s="109"/>
      <c r="AW57" s="104">
        <f t="shared" si="46"/>
        <v>0</v>
      </c>
    </row>
    <row r="58" spans="1:49" hidden="1" outlineLevel="1">
      <c r="A58" s="98"/>
      <c r="B58" s="99"/>
      <c r="C58" s="99"/>
      <c r="D58" s="100"/>
      <c r="E58" s="101">
        <f t="shared" si="48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7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217"/>
      <c r="AJ58" s="102"/>
      <c r="AK58" s="253">
        <f t="shared" si="37"/>
        <v>0</v>
      </c>
      <c r="AL58" s="105">
        <f t="shared" si="38"/>
        <v>0</v>
      </c>
      <c r="AM58" s="106"/>
      <c r="AN58" s="107">
        <f t="shared" si="39"/>
        <v>0</v>
      </c>
      <c r="AO58" s="108">
        <f t="shared" si="40"/>
        <v>0</v>
      </c>
      <c r="AP58" s="108">
        <f t="shared" si="41"/>
        <v>0</v>
      </c>
      <c r="AQ58" s="108">
        <f t="shared" si="42"/>
        <v>0</v>
      </c>
      <c r="AR58" s="108">
        <f t="shared" si="43"/>
        <v>0</v>
      </c>
      <c r="AS58" s="108">
        <f t="array" ref="AS58">_xlfn.IFS(S58=0,AL58,S58&lt;0,AL58/-S58,S58&gt;0,AL58/S58)</f>
        <v>0</v>
      </c>
      <c r="AT58" s="103">
        <f t="shared" si="44"/>
        <v>0</v>
      </c>
      <c r="AU58" s="103">
        <f t="shared" si="45"/>
        <v>0</v>
      </c>
      <c r="AV58" s="109"/>
      <c r="AW58" s="104">
        <f t="shared" si="46"/>
        <v>0</v>
      </c>
    </row>
    <row r="59" spans="1:49" hidden="1" outlineLevel="1">
      <c r="A59" s="98"/>
      <c r="B59" s="99"/>
      <c r="C59" s="99"/>
      <c r="D59" s="100"/>
      <c r="E59" s="101">
        <f t="shared" si="48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7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217"/>
      <c r="AJ59" s="102"/>
      <c r="AK59" s="253">
        <f t="shared" si="37"/>
        <v>0</v>
      </c>
      <c r="AL59" s="105">
        <f t="shared" si="38"/>
        <v>0</v>
      </c>
      <c r="AM59" s="106"/>
      <c r="AN59" s="107">
        <f t="shared" si="39"/>
        <v>0</v>
      </c>
      <c r="AO59" s="108">
        <f t="shared" si="40"/>
        <v>0</v>
      </c>
      <c r="AP59" s="108">
        <f t="shared" si="41"/>
        <v>0</v>
      </c>
      <c r="AQ59" s="108">
        <f t="shared" si="42"/>
        <v>0</v>
      </c>
      <c r="AR59" s="108">
        <f t="shared" si="43"/>
        <v>0</v>
      </c>
      <c r="AS59" s="108">
        <f t="array" ref="AS59">_xlfn.IFS(S59=0,AL59,S59&lt;0,AL59/-S59,S59&gt;0,AL59/S59)</f>
        <v>0</v>
      </c>
      <c r="AT59" s="103">
        <f t="shared" si="44"/>
        <v>0</v>
      </c>
      <c r="AU59" s="103">
        <f t="shared" si="45"/>
        <v>0</v>
      </c>
      <c r="AV59" s="109"/>
      <c r="AW59" s="104">
        <f t="shared" si="46"/>
        <v>0</v>
      </c>
    </row>
    <row r="60" spans="1:49" hidden="1" outlineLevel="1">
      <c r="A60" s="98"/>
      <c r="B60" s="99"/>
      <c r="C60" s="99"/>
      <c r="D60" s="100"/>
      <c r="E60" s="101">
        <f t="shared" si="48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7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217"/>
      <c r="AJ60" s="102"/>
      <c r="AK60" s="253">
        <f t="shared" si="37"/>
        <v>0</v>
      </c>
      <c r="AL60" s="105">
        <f t="shared" si="38"/>
        <v>0</v>
      </c>
      <c r="AM60" s="106"/>
      <c r="AN60" s="107">
        <f t="shared" si="39"/>
        <v>0</v>
      </c>
      <c r="AO60" s="108">
        <f t="shared" si="40"/>
        <v>0</v>
      </c>
      <c r="AP60" s="108">
        <f t="shared" si="41"/>
        <v>0</v>
      </c>
      <c r="AQ60" s="108">
        <f t="shared" si="42"/>
        <v>0</v>
      </c>
      <c r="AR60" s="108">
        <f t="shared" si="43"/>
        <v>0</v>
      </c>
      <c r="AS60" s="108">
        <f t="array" ref="AS60">_xlfn.IFS(S60=0,AL60,S60&lt;0,AL60/-S60,S60&gt;0,AL60/S60)</f>
        <v>0</v>
      </c>
      <c r="AT60" s="103">
        <f t="shared" si="44"/>
        <v>0</v>
      </c>
      <c r="AU60" s="103">
        <f t="shared" si="45"/>
        <v>0</v>
      </c>
      <c r="AV60" s="109"/>
      <c r="AW60" s="104">
        <f t="shared" si="46"/>
        <v>0</v>
      </c>
    </row>
    <row r="61" spans="1:49" hidden="1" outlineLevel="1">
      <c r="A61" s="98"/>
      <c r="B61" s="99"/>
      <c r="C61" s="99"/>
      <c r="D61" s="100"/>
      <c r="E61" s="101">
        <f t="shared" si="48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7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217"/>
      <c r="AJ61" s="102"/>
      <c r="AK61" s="253">
        <f t="shared" si="37"/>
        <v>0</v>
      </c>
      <c r="AL61" s="105">
        <f t="shared" si="38"/>
        <v>0</v>
      </c>
      <c r="AM61" s="106"/>
      <c r="AN61" s="107">
        <f t="shared" si="39"/>
        <v>0</v>
      </c>
      <c r="AO61" s="108">
        <f t="shared" si="40"/>
        <v>0</v>
      </c>
      <c r="AP61" s="108">
        <f t="shared" si="41"/>
        <v>0</v>
      </c>
      <c r="AQ61" s="108">
        <f t="shared" si="42"/>
        <v>0</v>
      </c>
      <c r="AR61" s="108">
        <f t="shared" si="43"/>
        <v>0</v>
      </c>
      <c r="AS61" s="108">
        <f t="array" ref="AS61">_xlfn.IFS(S61=0,AL61,S61&lt;0,AL61/-S61,S61&gt;0,AL61/S61)</f>
        <v>0</v>
      </c>
      <c r="AT61" s="103">
        <f t="shared" si="44"/>
        <v>0</v>
      </c>
      <c r="AU61" s="103">
        <f t="shared" si="45"/>
        <v>0</v>
      </c>
      <c r="AV61" s="109"/>
      <c r="AW61" s="104">
        <f t="shared" si="46"/>
        <v>0</v>
      </c>
    </row>
    <row r="62" spans="1:49" hidden="1" outlineLevel="1">
      <c r="A62" s="98"/>
      <c r="B62" s="99"/>
      <c r="C62" s="99"/>
      <c r="D62" s="100"/>
      <c r="E62" s="101">
        <f t="shared" si="48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7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217"/>
      <c r="AJ62" s="102"/>
      <c r="AK62" s="253">
        <f t="shared" si="37"/>
        <v>0</v>
      </c>
      <c r="AL62" s="105">
        <f t="shared" si="38"/>
        <v>0</v>
      </c>
      <c r="AM62" s="106"/>
      <c r="AN62" s="107">
        <f t="shared" si="39"/>
        <v>0</v>
      </c>
      <c r="AO62" s="108">
        <f t="shared" si="40"/>
        <v>0</v>
      </c>
      <c r="AP62" s="108">
        <f t="shared" si="41"/>
        <v>0</v>
      </c>
      <c r="AQ62" s="108">
        <f t="shared" si="42"/>
        <v>0</v>
      </c>
      <c r="AR62" s="108">
        <f t="shared" si="43"/>
        <v>0</v>
      </c>
      <c r="AS62" s="108">
        <f t="array" ref="AS62">_xlfn.IFS(S62=0,AL62,S62&lt;0,AL62/-S62,S62&gt;0,AL62/S62)</f>
        <v>0</v>
      </c>
      <c r="AT62" s="103">
        <f t="shared" si="44"/>
        <v>0</v>
      </c>
      <c r="AU62" s="103">
        <f t="shared" si="45"/>
        <v>0</v>
      </c>
      <c r="AV62" s="109"/>
      <c r="AW62" s="104">
        <f t="shared" si="46"/>
        <v>0</v>
      </c>
    </row>
    <row r="63" spans="1:49" hidden="1" outlineLevel="1">
      <c r="A63" s="98"/>
      <c r="B63" s="99"/>
      <c r="C63" s="99"/>
      <c r="D63" s="133"/>
      <c r="E63" s="102">
        <f t="shared" si="48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7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217"/>
      <c r="AJ63" s="102"/>
      <c r="AK63" s="253">
        <f t="shared" si="37"/>
        <v>0</v>
      </c>
      <c r="AL63" s="105">
        <f t="shared" si="38"/>
        <v>0</v>
      </c>
      <c r="AM63" s="106"/>
      <c r="AN63" s="107">
        <f t="shared" si="39"/>
        <v>0</v>
      </c>
      <c r="AO63" s="108">
        <f t="shared" si="40"/>
        <v>0</v>
      </c>
      <c r="AP63" s="108">
        <f t="shared" si="41"/>
        <v>0</v>
      </c>
      <c r="AQ63" s="108">
        <f t="shared" si="42"/>
        <v>0</v>
      </c>
      <c r="AR63" s="108">
        <f t="shared" si="43"/>
        <v>0</v>
      </c>
      <c r="AS63" s="108">
        <f t="array" ref="AS63">_xlfn.IFS(S63=0,AL63,S63&lt;0,AL63/-S63,S63&gt;0,AL63/S63)</f>
        <v>0</v>
      </c>
      <c r="AT63" s="103">
        <f t="shared" si="44"/>
        <v>0</v>
      </c>
      <c r="AU63" s="103">
        <f t="shared" si="45"/>
        <v>0</v>
      </c>
      <c r="AV63" s="109"/>
      <c r="AW63" s="104">
        <f t="shared" si="46"/>
        <v>0</v>
      </c>
    </row>
    <row r="64" spans="1:49" hidden="1" outlineLevel="1">
      <c r="A64" s="98"/>
      <c r="B64" s="99"/>
      <c r="C64" s="99"/>
      <c r="D64" s="133"/>
      <c r="E64" s="102">
        <f t="shared" si="48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7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217"/>
      <c r="AJ64" s="102"/>
      <c r="AK64" s="253">
        <f t="shared" si="37"/>
        <v>0</v>
      </c>
      <c r="AL64" s="105">
        <f t="shared" si="38"/>
        <v>0</v>
      </c>
      <c r="AM64" s="106"/>
      <c r="AN64" s="107">
        <f t="shared" si="39"/>
        <v>0</v>
      </c>
      <c r="AO64" s="108">
        <f t="shared" si="40"/>
        <v>0</v>
      </c>
      <c r="AP64" s="108">
        <f t="shared" si="41"/>
        <v>0</v>
      </c>
      <c r="AQ64" s="108">
        <f t="shared" si="42"/>
        <v>0</v>
      </c>
      <c r="AR64" s="108">
        <f t="shared" si="43"/>
        <v>0</v>
      </c>
      <c r="AS64" s="108">
        <f t="array" ref="AS64">_xlfn.IFS(S64=0,AL64,S64&lt;0,AL64/-S64,S64&gt;0,AL64/S64)</f>
        <v>0</v>
      </c>
      <c r="AT64" s="103">
        <f t="shared" si="44"/>
        <v>0</v>
      </c>
      <c r="AU64" s="103">
        <f t="shared" si="45"/>
        <v>0</v>
      </c>
      <c r="AV64" s="109"/>
      <c r="AW64" s="104">
        <f t="shared" si="46"/>
        <v>0</v>
      </c>
    </row>
    <row r="65" spans="1:49" hidden="1" outlineLevel="1">
      <c r="A65" s="98"/>
      <c r="B65" s="99"/>
      <c r="C65" s="99"/>
      <c r="D65" s="133"/>
      <c r="E65" s="102">
        <f t="shared" si="48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7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217"/>
      <c r="AJ65" s="102"/>
      <c r="AK65" s="253">
        <f t="shared" si="37"/>
        <v>0</v>
      </c>
      <c r="AL65" s="105">
        <f t="shared" si="38"/>
        <v>0</v>
      </c>
      <c r="AM65" s="106"/>
      <c r="AN65" s="107">
        <f t="shared" si="39"/>
        <v>0</v>
      </c>
      <c r="AO65" s="108">
        <f t="shared" si="40"/>
        <v>0</v>
      </c>
      <c r="AP65" s="108">
        <f t="shared" si="41"/>
        <v>0</v>
      </c>
      <c r="AQ65" s="108">
        <f t="shared" si="42"/>
        <v>0</v>
      </c>
      <c r="AR65" s="108">
        <f t="shared" si="43"/>
        <v>0</v>
      </c>
      <c r="AS65" s="108">
        <f t="array" ref="AS65">_xlfn.IFS(S65=0,AL65,S65&lt;0,AL65/-S65,S65&gt;0,AL65/S65)</f>
        <v>0</v>
      </c>
      <c r="AT65" s="103">
        <f t="shared" si="44"/>
        <v>0</v>
      </c>
      <c r="AU65" s="103">
        <f t="shared" si="45"/>
        <v>0</v>
      </c>
      <c r="AV65" s="109"/>
      <c r="AW65" s="104">
        <f t="shared" si="46"/>
        <v>0</v>
      </c>
    </row>
    <row r="66" spans="1:49" hidden="1" outlineLevel="1">
      <c r="A66" s="98"/>
      <c r="B66" s="99"/>
      <c r="C66" s="99"/>
      <c r="D66" s="133"/>
      <c r="E66" s="102">
        <f t="shared" si="48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>L66*M66*N66/100</f>
        <v>0</v>
      </c>
      <c r="AA66" s="103">
        <f t="shared" si="47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217"/>
      <c r="AJ66" s="102"/>
      <c r="AK66" s="253">
        <f t="shared" si="37"/>
        <v>0</v>
      </c>
      <c r="AL66" s="105">
        <f t="shared" si="38"/>
        <v>0</v>
      </c>
      <c r="AM66" s="106"/>
      <c r="AN66" s="107">
        <f t="shared" si="39"/>
        <v>0</v>
      </c>
      <c r="AO66" s="108">
        <f t="shared" si="40"/>
        <v>0</v>
      </c>
      <c r="AP66" s="108">
        <f t="shared" si="41"/>
        <v>0</v>
      </c>
      <c r="AQ66" s="108">
        <f t="shared" si="42"/>
        <v>0</v>
      </c>
      <c r="AR66" s="108">
        <f t="shared" si="43"/>
        <v>0</v>
      </c>
      <c r="AS66" s="108">
        <f t="array" ref="AS66">_xlfn.IFS(S66=0,AL66,S66&lt;0,AL66/-S66,S66&gt;0,AL66/S66)</f>
        <v>0</v>
      </c>
      <c r="AT66" s="103">
        <f t="shared" si="44"/>
        <v>0</v>
      </c>
      <c r="AU66" s="103">
        <f t="shared" si="45"/>
        <v>0</v>
      </c>
      <c r="AV66" s="109"/>
      <c r="AW66" s="104">
        <f t="shared" si="46"/>
        <v>0</v>
      </c>
    </row>
    <row r="67" spans="1:49" hidden="1" outlineLevel="1">
      <c r="A67" s="98"/>
      <c r="B67" s="99"/>
      <c r="C67" s="99"/>
      <c r="D67" s="133"/>
      <c r="E67" s="102">
        <f t="shared" si="48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ref="Z67:Z70" si="49">L67*M67*N67/100</f>
        <v>0</v>
      </c>
      <c r="AA67" s="103">
        <f t="shared" si="47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217"/>
      <c r="AJ67" s="102"/>
      <c r="AK67" s="253">
        <f t="shared" si="37"/>
        <v>0</v>
      </c>
      <c r="AL67" s="105">
        <f t="shared" si="38"/>
        <v>0</v>
      </c>
      <c r="AM67" s="106"/>
      <c r="AN67" s="107">
        <f t="shared" si="39"/>
        <v>0</v>
      </c>
      <c r="AO67" s="108">
        <f t="shared" si="40"/>
        <v>0</v>
      </c>
      <c r="AP67" s="108">
        <f t="shared" si="41"/>
        <v>0</v>
      </c>
      <c r="AQ67" s="108">
        <f t="shared" si="42"/>
        <v>0</v>
      </c>
      <c r="AR67" s="108">
        <f t="shared" si="43"/>
        <v>0</v>
      </c>
      <c r="AS67" s="108">
        <f t="array" ref="AS67">_xlfn.IFS(S67=0,AL67,S67&lt;0,AL67/-S67,S67&gt;0,AL67/S67)</f>
        <v>0</v>
      </c>
      <c r="AT67" s="103">
        <f t="shared" si="44"/>
        <v>0</v>
      </c>
      <c r="AU67" s="103">
        <f t="shared" si="45"/>
        <v>0</v>
      </c>
      <c r="AV67" s="109"/>
      <c r="AW67" s="104">
        <f t="shared" si="46"/>
        <v>0</v>
      </c>
    </row>
    <row r="68" spans="1:49" hidden="1" outlineLevel="1">
      <c r="A68" s="98"/>
      <c r="B68" s="99"/>
      <c r="C68" s="99"/>
      <c r="D68" s="100"/>
      <c r="E68" s="101">
        <f t="shared" si="48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49"/>
        <v>0</v>
      </c>
      <c r="AA68" s="103">
        <f t="shared" si="47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217"/>
      <c r="AJ68" s="102"/>
      <c r="AK68" s="253">
        <f t="shared" si="37"/>
        <v>0</v>
      </c>
      <c r="AL68" s="105">
        <f t="shared" si="38"/>
        <v>0</v>
      </c>
      <c r="AM68" s="106"/>
      <c r="AN68" s="107">
        <f t="shared" si="39"/>
        <v>0</v>
      </c>
      <c r="AO68" s="108">
        <f t="shared" si="40"/>
        <v>0</v>
      </c>
      <c r="AP68" s="108">
        <f t="shared" si="41"/>
        <v>0</v>
      </c>
      <c r="AQ68" s="108">
        <f t="shared" si="42"/>
        <v>0</v>
      </c>
      <c r="AR68" s="108">
        <f t="shared" si="43"/>
        <v>0</v>
      </c>
      <c r="AS68" s="108">
        <f t="array" ref="AS68">_xlfn.IFS(S68=0,AL68,S68&lt;0,AL68/-S68,S68&gt;0,AL68/S68)</f>
        <v>0</v>
      </c>
      <c r="AT68" s="103">
        <f t="shared" si="44"/>
        <v>0</v>
      </c>
      <c r="AU68" s="103">
        <f t="shared" si="45"/>
        <v>0</v>
      </c>
      <c r="AV68" s="109"/>
      <c r="AW68" s="104">
        <f t="shared" si="46"/>
        <v>0</v>
      </c>
    </row>
    <row r="69" spans="1:49" hidden="1" outlineLevel="1">
      <c r="A69" s="98"/>
      <c r="B69" s="99"/>
      <c r="C69" s="99"/>
      <c r="D69" s="100"/>
      <c r="E69" s="101">
        <f t="shared" si="48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49"/>
        <v>0</v>
      </c>
      <c r="AA69" s="103">
        <f t="shared" si="47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217"/>
      <c r="AJ69" s="102"/>
      <c r="AK69" s="253">
        <f t="shared" si="37"/>
        <v>0</v>
      </c>
      <c r="AL69" s="105">
        <f t="shared" si="38"/>
        <v>0</v>
      </c>
      <c r="AM69" s="106"/>
      <c r="AN69" s="107">
        <f t="shared" si="39"/>
        <v>0</v>
      </c>
      <c r="AO69" s="108">
        <f t="shared" si="40"/>
        <v>0</v>
      </c>
      <c r="AP69" s="108">
        <f t="shared" si="41"/>
        <v>0</v>
      </c>
      <c r="AQ69" s="108">
        <f t="shared" si="42"/>
        <v>0</v>
      </c>
      <c r="AR69" s="108">
        <f t="shared" si="43"/>
        <v>0</v>
      </c>
      <c r="AS69" s="108">
        <f t="array" ref="AS69">_xlfn.IFS(S69=0,AL69,S69&lt;0,AL69/-S69,S69&gt;0,AL69/S69)</f>
        <v>0</v>
      </c>
      <c r="AT69" s="103">
        <f t="shared" si="44"/>
        <v>0</v>
      </c>
      <c r="AU69" s="103">
        <f t="shared" si="45"/>
        <v>0</v>
      </c>
      <c r="AV69" s="109"/>
      <c r="AW69" s="104">
        <f t="shared" si="46"/>
        <v>0</v>
      </c>
    </row>
    <row r="70" spans="1:49" hidden="1" outlineLevel="1">
      <c r="A70" s="98"/>
      <c r="B70" s="99"/>
      <c r="C70" s="99"/>
      <c r="D70" s="100"/>
      <c r="E70" s="101">
        <f t="shared" si="48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49"/>
        <v>0</v>
      </c>
      <c r="AA70" s="103">
        <f t="shared" si="47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217"/>
      <c r="AJ70" s="102"/>
      <c r="AK70" s="253">
        <f t="shared" si="37"/>
        <v>0</v>
      </c>
      <c r="AL70" s="105">
        <f t="shared" si="38"/>
        <v>0</v>
      </c>
      <c r="AM70" s="106"/>
      <c r="AN70" s="107">
        <f t="shared" si="39"/>
        <v>0</v>
      </c>
      <c r="AO70" s="108">
        <f t="shared" si="40"/>
        <v>0</v>
      </c>
      <c r="AP70" s="108">
        <f t="shared" si="41"/>
        <v>0</v>
      </c>
      <c r="AQ70" s="108">
        <f t="shared" si="42"/>
        <v>0</v>
      </c>
      <c r="AR70" s="108">
        <f t="shared" si="43"/>
        <v>0</v>
      </c>
      <c r="AS70" s="108">
        <f t="array" ref="AS70">_xlfn.IFS(S70=0,AL70,S70&lt;0,AL70/-S70,S70&gt;0,AL70/S70)</f>
        <v>0</v>
      </c>
      <c r="AT70" s="103">
        <f t="shared" si="44"/>
        <v>0</v>
      </c>
      <c r="AU70" s="103">
        <f t="shared" si="45"/>
        <v>0</v>
      </c>
      <c r="AV70" s="109"/>
      <c r="AW70" s="104">
        <f t="shared" si="46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253"/>
      <c r="AL71" s="105"/>
      <c r="AM71" s="106"/>
      <c r="AN71" s="145">
        <f>AVERAGE(AN19:AN70)</f>
        <v>0</v>
      </c>
      <c r="AO71" s="145">
        <f t="shared" ref="AO71:AU71" si="50">AVERAGE(AO19:AO70)</f>
        <v>0</v>
      </c>
      <c r="AP71" s="145">
        <f t="shared" si="50"/>
        <v>0</v>
      </c>
      <c r="AQ71" s="145">
        <f t="shared" si="50"/>
        <v>0</v>
      </c>
      <c r="AR71" s="145">
        <f t="shared" si="50"/>
        <v>0</v>
      </c>
      <c r="AS71" s="145">
        <f t="shared" si="50"/>
        <v>0</v>
      </c>
      <c r="AT71" s="146">
        <f t="shared" si="50"/>
        <v>0</v>
      </c>
      <c r="AU71" s="146">
        <f t="shared" si="50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1">SUM(Q19:Q70)</f>
        <v>0</v>
      </c>
      <c r="R72" s="149">
        <f t="shared" si="51"/>
        <v>0</v>
      </c>
      <c r="S72" s="149">
        <f t="shared" si="51"/>
        <v>0</v>
      </c>
      <c r="T72" s="149">
        <f t="shared" si="51"/>
        <v>0</v>
      </c>
      <c r="U72" s="149">
        <f t="shared" si="51"/>
        <v>0</v>
      </c>
      <c r="V72" s="149">
        <f t="shared" si="51"/>
        <v>0</v>
      </c>
      <c r="W72" s="149">
        <f t="shared" si="51"/>
        <v>0</v>
      </c>
      <c r="X72" s="149">
        <f t="shared" si="51"/>
        <v>0</v>
      </c>
      <c r="Y72" s="149">
        <f t="shared" si="51"/>
        <v>0</v>
      </c>
      <c r="Z72" s="149">
        <f t="shared" si="51"/>
        <v>0</v>
      </c>
      <c r="AA72" s="150">
        <f t="shared" si="51"/>
        <v>0</v>
      </c>
      <c r="AB72" s="151">
        <f t="shared" si="51"/>
        <v>0</v>
      </c>
      <c r="AC72" s="149">
        <f t="shared" si="51"/>
        <v>0</v>
      </c>
      <c r="AD72" s="150" t="e">
        <f>AC72/Y72</f>
        <v>#DIV/0!</v>
      </c>
      <c r="AE72" s="149">
        <f t="shared" ref="AE72:AK72" si="52">SUM(AE19:AE70)</f>
        <v>0</v>
      </c>
      <c r="AF72" s="149">
        <f t="shared" si="52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2"/>
        <v>0</v>
      </c>
      <c r="AK72" s="257">
        <f t="shared" si="52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52"/>
      <c r="AG73" s="552"/>
      <c r="AH73" s="213"/>
      <c r="AI73" s="166"/>
      <c r="AJ73" s="167"/>
      <c r="AK73" s="258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3">E17+E72</f>
        <v>2244</v>
      </c>
      <c r="F74" s="172">
        <f t="shared" si="53"/>
        <v>99</v>
      </c>
      <c r="G74" s="172">
        <f t="shared" si="53"/>
        <v>19</v>
      </c>
      <c r="H74" s="172">
        <f t="shared" si="53"/>
        <v>2126</v>
      </c>
      <c r="I74" s="172">
        <f t="shared" si="53"/>
        <v>0</v>
      </c>
      <c r="J74" s="172">
        <f t="shared" si="53"/>
        <v>306013.86</v>
      </c>
      <c r="K74" s="172">
        <f t="shared" si="53"/>
        <v>0</v>
      </c>
      <c r="L74" s="172">
        <f t="shared" si="53"/>
        <v>457</v>
      </c>
      <c r="M74" s="172">
        <f t="shared" si="53"/>
        <v>0</v>
      </c>
      <c r="N74" s="172">
        <f t="shared" si="53"/>
        <v>0</v>
      </c>
      <c r="O74" s="172">
        <f t="shared" si="53"/>
        <v>0</v>
      </c>
      <c r="P74" s="172">
        <f t="shared" si="53"/>
        <v>0</v>
      </c>
      <c r="Q74" s="172">
        <f t="shared" si="53"/>
        <v>256</v>
      </c>
      <c r="R74" s="172">
        <f t="shared" si="53"/>
        <v>-5</v>
      </c>
      <c r="S74" s="172">
        <f t="shared" si="53"/>
        <v>251</v>
      </c>
      <c r="T74" s="172">
        <f t="shared" si="53"/>
        <v>233222.72</v>
      </c>
      <c r="U74" s="172">
        <f t="shared" si="53"/>
        <v>-4580</v>
      </c>
      <c r="V74" s="172">
        <f t="shared" si="53"/>
        <v>228642.72</v>
      </c>
      <c r="W74" s="172">
        <f t="shared" si="53"/>
        <v>303779.88999999996</v>
      </c>
      <c r="X74" s="172">
        <f t="shared" si="53"/>
        <v>-6023</v>
      </c>
      <c r="Y74" s="172">
        <f t="shared" si="53"/>
        <v>297756.88999999996</v>
      </c>
      <c r="Z74" s="172">
        <f t="shared" si="53"/>
        <v>0</v>
      </c>
      <c r="AA74" s="173">
        <f t="shared" si="53"/>
        <v>1</v>
      </c>
      <c r="AB74" s="174">
        <f t="shared" si="53"/>
        <v>34328.369999999988</v>
      </c>
      <c r="AC74" s="172">
        <f t="shared" si="53"/>
        <v>106888.69999999998</v>
      </c>
      <c r="AD74" s="173">
        <f>AC74/Y74</f>
        <v>0.35897977037575857</v>
      </c>
      <c r="AE74" s="174">
        <f t="shared" ref="AE74:AL74" si="54">AE17+AE72</f>
        <v>30976.05</v>
      </c>
      <c r="AF74" s="175">
        <f t="shared" si="54"/>
        <v>22451</v>
      </c>
      <c r="AG74" s="175">
        <f t="shared" si="54"/>
        <v>26402</v>
      </c>
      <c r="AH74" s="175">
        <f t="shared" si="54"/>
        <v>0</v>
      </c>
      <c r="AI74" s="175">
        <f t="shared" si="54"/>
        <v>6310.98</v>
      </c>
      <c r="AJ74" s="172">
        <f t="shared" si="54"/>
        <v>0</v>
      </c>
      <c r="AK74" s="259">
        <f t="shared" si="54"/>
        <v>2280.91</v>
      </c>
      <c r="AL74" s="172">
        <f t="shared" si="54"/>
        <v>68118.87999999999</v>
      </c>
      <c r="AM74" s="172"/>
      <c r="AN74" s="172"/>
      <c r="AO74" s="172"/>
      <c r="AP74" s="172"/>
      <c r="AQ74" s="172"/>
      <c r="AR74" s="172">
        <f>(AF74+AG74)/Q74</f>
        <v>190.83203125</v>
      </c>
      <c r="AS74" s="172"/>
      <c r="AT74" s="172"/>
      <c r="AU74" s="172"/>
      <c r="AV74" s="177"/>
      <c r="AW74" s="172">
        <f>AW17+AW72</f>
        <v>82469.701918177481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191"/>
      <c r="AG75" s="191"/>
      <c r="AH75" s="213"/>
      <c r="AI75" s="166"/>
      <c r="AJ75" s="167"/>
      <c r="AL75" s="159">
        <f>Сводная!AC45+Сводная!V45</f>
        <v>68118.87999999999</v>
      </c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9">
    <mergeCell ref="AN1:AU1"/>
    <mergeCell ref="AF18:AG18"/>
    <mergeCell ref="AF73:AG73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30" priority="4" operator="greaterThan">
      <formula>120</formula>
    </cfRule>
  </conditionalFormatting>
  <conditionalFormatting sqref="O71">
    <cfRule type="cellIs" dxfId="29" priority="3" operator="between">
      <formula>0.000001</formula>
      <formula>25</formula>
    </cfRule>
  </conditionalFormatting>
  <conditionalFormatting sqref="AA73 AA75:AA1048576">
    <cfRule type="cellIs" dxfId="28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{F7C4768C-B903-4893-961C-4CC8910F0065}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{5E4574B8-A1DC-4C2C-A229-D415B6A8BEAF}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{A242085A-F8F1-4D1A-998C-5555509AC099}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{119CA0E1-3DA0-4F6A-BDED-2FD1177FB397}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{029B0F16-F51E-49A3-AA3E-81DE9A8F3C44}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{FA9B8B32-5FD3-4CCF-BC0C-9CE7A385C8C3}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{55120079-AAAE-481F-862A-7EA6DD1992F6}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{2E3C8A49-07EB-48BE-BEDB-311A8CE86CB8}</x14:id>
        </ext>
      </extLst>
    </cfRule>
  </conditionalFormatting>
  <conditionalFormatting sqref="AA1">
    <cfRule type="cellIs" dxfId="27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C4768C-B903-4893-961C-4CC8910F00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E4574B8-A1DC-4C2C-A229-D415B6A8BE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A242085A-F8F1-4D1A-998C-5555509AC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119CA0E1-3DA0-4F6A-BDED-2FD1177FB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029B0F16-F51E-49A3-AA3E-81DE9A8F3C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A9B8B32-5FD3-4CCF-BC0C-9CE7A385C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55120079-AAAE-481F-862A-7EA6DD1992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2E3C8A49-07EB-48BE-BEDB-311A8CE86C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7DE4-DE2A-40D1-8048-07B549B4C433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16" sqref="F1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131</v>
      </c>
      <c r="B1" s="77"/>
      <c r="C1" s="76"/>
      <c r="D1" s="76"/>
      <c r="E1" s="78"/>
      <c r="F1" s="545" t="s">
        <v>47</v>
      </c>
      <c r="G1" s="545"/>
      <c r="H1" s="545"/>
      <c r="K1" s="210" t="s">
        <v>48</v>
      </c>
      <c r="L1" s="545" t="s">
        <v>49</v>
      </c>
      <c r="M1" s="545"/>
      <c r="N1" s="545"/>
      <c r="P1" s="80"/>
      <c r="Q1" s="546"/>
      <c r="R1" s="546"/>
      <c r="S1" s="216"/>
      <c r="T1" s="547"/>
      <c r="U1" s="548"/>
      <c r="V1" s="216"/>
      <c r="W1" s="546"/>
      <c r="X1" s="546"/>
      <c r="Y1" s="80"/>
      <c r="Z1" s="80"/>
      <c r="AA1" s="80"/>
      <c r="AB1" s="80"/>
      <c r="AC1" s="215"/>
      <c r="AD1" s="216"/>
      <c r="AE1" s="215"/>
      <c r="AF1" s="549"/>
      <c r="AG1" s="549"/>
      <c r="AH1" s="211"/>
      <c r="AI1" s="81" t="s">
        <v>50</v>
      </c>
      <c r="AJ1" s="215"/>
      <c r="AM1" s="82"/>
      <c r="AN1" s="542" t="s">
        <v>51</v>
      </c>
      <c r="AO1" s="543"/>
      <c r="AP1" s="543"/>
      <c r="AQ1" s="543"/>
      <c r="AR1" s="543"/>
      <c r="AS1" s="543"/>
      <c r="AT1" s="543"/>
      <c r="AU1" s="544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137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390</v>
      </c>
      <c r="F3" s="101">
        <v>36</v>
      </c>
      <c r="G3" s="101">
        <v>5</v>
      </c>
      <c r="H3" s="101">
        <v>349</v>
      </c>
      <c r="I3" s="101">
        <v>142.97999999999999</v>
      </c>
      <c r="J3" s="101">
        <f t="shared" ref="J3:J15" si="0">E3*I3</f>
        <v>55762.2</v>
      </c>
      <c r="K3" s="98">
        <v>133</v>
      </c>
      <c r="L3" s="98">
        <v>51</v>
      </c>
      <c r="M3" s="98">
        <v>1238</v>
      </c>
      <c r="N3" s="98">
        <v>59</v>
      </c>
      <c r="O3" s="189">
        <f t="shared" ref="O3:O15" si="1">L3/7</f>
        <v>7.2857142857142856</v>
      </c>
      <c r="P3" s="101">
        <f t="shared" ref="P3" si="2">S3/7</f>
        <v>2.7142857142857144</v>
      </c>
      <c r="Q3" s="102">
        <v>20</v>
      </c>
      <c r="R3" s="102">
        <v>-1</v>
      </c>
      <c r="S3" s="101">
        <f>Q3+R3</f>
        <v>19</v>
      </c>
      <c r="T3" s="102">
        <v>16491.900000000001</v>
      </c>
      <c r="U3" s="102">
        <v>-813</v>
      </c>
      <c r="V3" s="101">
        <f>T3+U3</f>
        <v>15678.900000000001</v>
      </c>
      <c r="W3" s="102">
        <v>24760.02</v>
      </c>
      <c r="X3" s="102">
        <v>-1238</v>
      </c>
      <c r="Y3" s="101">
        <f t="shared" ref="Y3:Y15" si="3">W3+X3</f>
        <v>23522.02</v>
      </c>
      <c r="Z3" s="101">
        <f>L3*M3*N3/100</f>
        <v>37251.42</v>
      </c>
      <c r="AA3" s="103">
        <f t="shared" ref="AA3:AA15" si="4">Y3/$Y$74</f>
        <v>0.29731804737467454</v>
      </c>
      <c r="AB3" s="101">
        <f>S3*I3</f>
        <v>2716.62</v>
      </c>
      <c r="AC3" s="102">
        <v>8499.4400000000023</v>
      </c>
      <c r="AD3" s="103">
        <f t="shared" ref="AD3:AD15" si="5">IF(Y3=0,0,AC3/Y3)</f>
        <v>0.36133971487142696</v>
      </c>
      <c r="AE3" s="102">
        <v>2693.7000000000007</v>
      </c>
      <c r="AF3" s="102">
        <f>3000+1000</f>
        <v>4000</v>
      </c>
      <c r="AG3" s="102">
        <v>3416</v>
      </c>
      <c r="AH3" s="102"/>
      <c r="AI3" s="136">
        <f t="shared" ref="AI3:AI15" si="6">IFERROR($AI$74*H3/$H$74,0)</f>
        <v>226.13919567262465</v>
      </c>
      <c r="AJ3" s="102">
        <v>0</v>
      </c>
      <c r="AK3" s="104">
        <f>V3*1%</f>
        <v>156.78900000000002</v>
      </c>
      <c r="AL3" s="105">
        <f>Y3-AB3-AC3-AE3-AF3-AG3-AH3-AI3-AK3-AJ3</f>
        <v>1813.3318043273737</v>
      </c>
      <c r="AM3" s="106"/>
      <c r="AN3" s="107">
        <f t="shared" ref="AN3:AN15" si="7">IF(S3=0,0,Y3/S3)</f>
        <v>1238.0010526315789</v>
      </c>
      <c r="AO3" s="108">
        <f t="shared" ref="AO3:AO15" si="8">I3</f>
        <v>142.97999999999999</v>
      </c>
      <c r="AP3" s="108">
        <f t="shared" ref="AP3:AP15" si="9">IF(S3=0,0,AC3/S3)</f>
        <v>447.3389473684212</v>
      </c>
      <c r="AQ3" s="108">
        <f>IF(Q3=0,AE3/1,AE3/Q3)</f>
        <v>134.68500000000003</v>
      </c>
      <c r="AR3" s="108">
        <f>IF(Q3=0,0,(AF3+AG3)/Q3)</f>
        <v>370.8</v>
      </c>
      <c r="AS3" s="108">
        <f>_xlfn.IFS(S3=0,AL3,S3&lt;0,AL3/-S3,S3&gt;0,AL3/S3)</f>
        <v>95.438516017230199</v>
      </c>
      <c r="AT3" s="103">
        <f t="shared" ref="AT3" si="10">IF(AN3=0,0,AS3/AN3)</f>
        <v>7.7090819764942545E-2</v>
      </c>
      <c r="AU3" s="103">
        <f t="shared" ref="AU3" si="11">IF(AO3=0,0,AS3/AO3)</f>
        <v>0.66749556593390824</v>
      </c>
      <c r="AV3" s="109"/>
      <c r="AW3" s="104">
        <f t="shared" ref="AW3:AW15" si="12">AS3*E3</f>
        <v>37221.021246719778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15" si="13">F4+G4+H4</f>
        <v>279</v>
      </c>
      <c r="F4" s="101">
        <v>15</v>
      </c>
      <c r="G4" s="101">
        <v>4</v>
      </c>
      <c r="H4" s="101">
        <v>260</v>
      </c>
      <c r="I4" s="101">
        <v>123.09</v>
      </c>
      <c r="J4" s="101">
        <f t="shared" si="0"/>
        <v>34342.11</v>
      </c>
      <c r="K4" s="98">
        <v>314</v>
      </c>
      <c r="L4" s="98">
        <v>29</v>
      </c>
      <c r="M4" s="98">
        <v>929</v>
      </c>
      <c r="N4" s="98">
        <v>60</v>
      </c>
      <c r="O4" s="189">
        <f t="shared" si="1"/>
        <v>4.1428571428571432</v>
      </c>
      <c r="P4" s="101">
        <f>S4/7</f>
        <v>1.4285714285714286</v>
      </c>
      <c r="Q4" s="102">
        <v>10</v>
      </c>
      <c r="R4" s="102">
        <v>0</v>
      </c>
      <c r="S4" s="101">
        <f t="shared" ref="S4:S15" si="14">Q4+R4</f>
        <v>10</v>
      </c>
      <c r="T4" s="102">
        <v>6321.49</v>
      </c>
      <c r="U4" s="102">
        <v>0</v>
      </c>
      <c r="V4" s="101">
        <f t="shared" ref="V4:V15" si="15">T4+U4</f>
        <v>6321.49</v>
      </c>
      <c r="W4" s="102">
        <v>9289.3799999999992</v>
      </c>
      <c r="X4" s="102">
        <v>0</v>
      </c>
      <c r="Y4" s="101">
        <f t="shared" si="3"/>
        <v>9289.3799999999992</v>
      </c>
      <c r="Z4" s="101">
        <f t="shared" ref="Z4:Z15" si="16">L4*M4*N4/100</f>
        <v>16164.6</v>
      </c>
      <c r="AA4" s="103">
        <f t="shared" si="4"/>
        <v>0.11741765047905553</v>
      </c>
      <c r="AB4" s="101">
        <f t="shared" ref="AB4:AB15" si="17">S4*I4</f>
        <v>1230.9000000000001</v>
      </c>
      <c r="AC4" s="102">
        <v>3407.1899999999987</v>
      </c>
      <c r="AD4" s="103">
        <f t="shared" si="5"/>
        <v>0.366783359061638</v>
      </c>
      <c r="AE4" s="102">
        <v>1035.9000000000001</v>
      </c>
      <c r="AF4" s="102">
        <v>892</v>
      </c>
      <c r="AG4" s="102">
        <v>2314</v>
      </c>
      <c r="AH4" s="102"/>
      <c r="AI4" s="136">
        <f t="shared" si="6"/>
        <v>168.47046095954846</v>
      </c>
      <c r="AJ4" s="102">
        <v>0</v>
      </c>
      <c r="AK4" s="104">
        <f t="shared" ref="AK4:AK15" si="18">V4*1%</f>
        <v>63.2149</v>
      </c>
      <c r="AL4" s="105">
        <f t="shared" ref="AL4:AL15" si="19">Y4-AB4-AC4-AE4-AF4-AG4-AH4-AI4-AK4-AJ4</f>
        <v>177.70463904045232</v>
      </c>
      <c r="AM4" s="106"/>
      <c r="AN4" s="107">
        <f t="shared" si="7"/>
        <v>928.93799999999987</v>
      </c>
      <c r="AO4" s="108">
        <f t="shared" si="8"/>
        <v>123.09</v>
      </c>
      <c r="AP4" s="108">
        <f t="shared" si="9"/>
        <v>340.71899999999988</v>
      </c>
      <c r="AQ4" s="108">
        <f t="shared" ref="AQ4:AQ15" si="20">IF(Q4=0,AE4/1,AE4/Q4)</f>
        <v>103.59</v>
      </c>
      <c r="AR4" s="108">
        <f t="shared" ref="AR4:AR15" si="21">IF(Q4=0,0,(AF4+AG4)/Q4)</f>
        <v>320.60000000000002</v>
      </c>
      <c r="AS4" s="108">
        <f t="array" ref="AS4">_xlfn.IFS(S4=0,AL4,S4&lt;0,AL4/-S4,S4&gt;0,AL4/S4)</f>
        <v>17.770463904045233</v>
      </c>
      <c r="AT4" s="103">
        <f>IF(AN4=0,0,AS4/AN4)</f>
        <v>1.9129870781521733E-2</v>
      </c>
      <c r="AU4" s="103">
        <f>IF(AO4=0,0,AS4/AO4)</f>
        <v>0.14436967994187369</v>
      </c>
      <c r="AV4" s="109"/>
      <c r="AW4" s="104">
        <f t="shared" si="12"/>
        <v>4957.9594292286201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375</v>
      </c>
      <c r="F5" s="101">
        <v>3</v>
      </c>
      <c r="G5" s="101">
        <v>0</v>
      </c>
      <c r="H5" s="101">
        <v>372</v>
      </c>
      <c r="I5" s="101">
        <v>123.09</v>
      </c>
      <c r="J5" s="101">
        <f t="shared" si="0"/>
        <v>46158.75</v>
      </c>
      <c r="K5" s="98">
        <v>999</v>
      </c>
      <c r="L5" s="98">
        <v>5</v>
      </c>
      <c r="M5" s="98">
        <v>1052</v>
      </c>
      <c r="N5" s="98">
        <v>100</v>
      </c>
      <c r="O5" s="189">
        <f t="shared" si="1"/>
        <v>0.7142857142857143</v>
      </c>
      <c r="P5" s="101">
        <f>S5/7</f>
        <v>0.42857142857142855</v>
      </c>
      <c r="Q5" s="102">
        <v>3</v>
      </c>
      <c r="R5" s="102">
        <v>0</v>
      </c>
      <c r="S5" s="101">
        <f t="shared" si="14"/>
        <v>3</v>
      </c>
      <c r="T5" s="102">
        <v>2054</v>
      </c>
      <c r="U5" s="102">
        <v>0</v>
      </c>
      <c r="V5" s="101">
        <f t="shared" si="15"/>
        <v>2054</v>
      </c>
      <c r="W5" s="102">
        <v>3156</v>
      </c>
      <c r="X5" s="102">
        <v>0</v>
      </c>
      <c r="Y5" s="101">
        <f t="shared" si="3"/>
        <v>3156</v>
      </c>
      <c r="Z5" s="101">
        <f t="shared" si="16"/>
        <v>5260</v>
      </c>
      <c r="AA5" s="103">
        <f t="shared" si="4"/>
        <v>3.9891801703870362E-2</v>
      </c>
      <c r="AB5" s="101">
        <f t="shared" si="17"/>
        <v>369.27</v>
      </c>
      <c r="AC5" s="102">
        <v>1149.9100000000001</v>
      </c>
      <c r="AD5" s="103">
        <f t="shared" si="5"/>
        <v>0.36435678073510774</v>
      </c>
      <c r="AE5" s="102">
        <v>187.05</v>
      </c>
      <c r="AF5" s="102">
        <v>1691</v>
      </c>
      <c r="AG5" s="102">
        <f>309+106</f>
        <v>415</v>
      </c>
      <c r="AH5" s="102"/>
      <c r="AI5" s="136">
        <f t="shared" si="6"/>
        <v>241.04235183443083</v>
      </c>
      <c r="AJ5" s="102">
        <v>0</v>
      </c>
      <c r="AK5" s="104">
        <f t="shared" si="18"/>
        <v>20.54</v>
      </c>
      <c r="AL5" s="105">
        <f t="shared" si="19"/>
        <v>-917.81235183443084</v>
      </c>
      <c r="AM5" s="106"/>
      <c r="AN5" s="107">
        <f t="shared" si="7"/>
        <v>1052</v>
      </c>
      <c r="AO5" s="108">
        <f t="shared" si="8"/>
        <v>123.09</v>
      </c>
      <c r="AP5" s="108">
        <f t="shared" si="9"/>
        <v>383.30333333333334</v>
      </c>
      <c r="AQ5" s="108">
        <f t="shared" si="20"/>
        <v>62.35</v>
      </c>
      <c r="AR5" s="108">
        <f t="shared" si="21"/>
        <v>702</v>
      </c>
      <c r="AS5" s="108">
        <f t="array" ref="AS5">_xlfn.IFS(S5=0,AL5,S5&lt;0,AL5/-S5,S5&gt;0,AL5/S5)</f>
        <v>-305.93745061147695</v>
      </c>
      <c r="AT5" s="103">
        <f>IF(AN5=0,0,AS5/AN5)</f>
        <v>-0.29081506712117583</v>
      </c>
      <c r="AU5" s="103">
        <f>IF(AO5=0,0,AS5/AO5)</f>
        <v>-2.4854777042121774</v>
      </c>
      <c r="AV5" s="109"/>
      <c r="AW5" s="104">
        <f t="shared" si="12"/>
        <v>-114726.54397930385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347</v>
      </c>
      <c r="F6" s="101">
        <v>4</v>
      </c>
      <c r="G6" s="101">
        <v>2</v>
      </c>
      <c r="H6" s="101">
        <v>341</v>
      </c>
      <c r="I6" s="101">
        <v>123.09</v>
      </c>
      <c r="J6" s="101">
        <f t="shared" si="0"/>
        <v>42712.23</v>
      </c>
      <c r="K6" s="98">
        <v>551</v>
      </c>
      <c r="L6" s="98">
        <v>7</v>
      </c>
      <c r="M6" s="98">
        <v>1158</v>
      </c>
      <c r="N6" s="98">
        <v>100</v>
      </c>
      <c r="O6" s="189">
        <f t="shared" si="1"/>
        <v>1</v>
      </c>
      <c r="P6" s="101">
        <f t="shared" ref="P6:P15" si="22">S6/7</f>
        <v>0.42857142857142855</v>
      </c>
      <c r="Q6" s="102">
        <v>3</v>
      </c>
      <c r="R6" s="102">
        <v>0</v>
      </c>
      <c r="S6" s="101">
        <f t="shared" si="14"/>
        <v>3</v>
      </c>
      <c r="T6" s="102">
        <v>2282</v>
      </c>
      <c r="U6" s="102">
        <v>0</v>
      </c>
      <c r="V6" s="101">
        <f t="shared" si="15"/>
        <v>2282</v>
      </c>
      <c r="W6" s="102">
        <v>3466</v>
      </c>
      <c r="X6" s="102">
        <v>0</v>
      </c>
      <c r="Y6" s="101">
        <f t="shared" si="3"/>
        <v>3466</v>
      </c>
      <c r="Z6" s="101">
        <f t="shared" si="16"/>
        <v>8106</v>
      </c>
      <c r="AA6" s="103">
        <f t="shared" si="4"/>
        <v>4.3810197942209979E-2</v>
      </c>
      <c r="AB6" s="101">
        <f t="shared" si="17"/>
        <v>369.27</v>
      </c>
      <c r="AC6" s="102">
        <v>1258.3499999999999</v>
      </c>
      <c r="AD6" s="103">
        <f t="shared" si="5"/>
        <v>0.36305539526832081</v>
      </c>
      <c r="AE6" s="102">
        <v>440</v>
      </c>
      <c r="AF6" s="102"/>
      <c r="AG6" s="102"/>
      <c r="AH6" s="102"/>
      <c r="AI6" s="136">
        <f t="shared" si="6"/>
        <v>220.9554891815616</v>
      </c>
      <c r="AJ6" s="102">
        <v>0</v>
      </c>
      <c r="AK6" s="104">
        <f t="shared" si="18"/>
        <v>22.82</v>
      </c>
      <c r="AL6" s="105">
        <f t="shared" si="19"/>
        <v>1154.6045108184385</v>
      </c>
      <c r="AM6" s="106"/>
      <c r="AN6" s="107">
        <f t="shared" si="7"/>
        <v>1155.3333333333333</v>
      </c>
      <c r="AO6" s="108">
        <f t="shared" si="8"/>
        <v>123.09</v>
      </c>
      <c r="AP6" s="108">
        <f t="shared" si="9"/>
        <v>419.45</v>
      </c>
      <c r="AQ6" s="108">
        <f t="shared" si="20"/>
        <v>146.66666666666666</v>
      </c>
      <c r="AR6" s="108">
        <f t="shared" si="21"/>
        <v>0</v>
      </c>
      <c r="AS6" s="108">
        <f t="array" ref="AS6">_xlfn.IFS(S6=0,AL6,S6&lt;0,AL6/-S6,S6&gt;0,AL6/S6)</f>
        <v>384.86817027281285</v>
      </c>
      <c r="AT6" s="103">
        <f t="shared" ref="AT6:AT15" si="23">IF(AN6=0,0,AS6/AN6)</f>
        <v>0.33312305563140182</v>
      </c>
      <c r="AU6" s="103">
        <f t="shared" ref="AU6:AU15" si="24">IF(AO6=0,0,AS6/AO6)</f>
        <v>3.1267216692892421</v>
      </c>
      <c r="AV6" s="109"/>
      <c r="AW6" s="104">
        <f t="shared" si="12"/>
        <v>133549.25508466605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283</v>
      </c>
      <c r="F7" s="101">
        <v>4</v>
      </c>
      <c r="G7" s="101">
        <v>0</v>
      </c>
      <c r="H7" s="101">
        <v>279</v>
      </c>
      <c r="I7" s="101">
        <v>123.09</v>
      </c>
      <c r="J7" s="101">
        <f t="shared" si="0"/>
        <v>34834.47</v>
      </c>
      <c r="K7" s="98">
        <v>999</v>
      </c>
      <c r="L7" s="98">
        <v>4</v>
      </c>
      <c r="M7" s="98">
        <v>1079</v>
      </c>
      <c r="N7" s="98">
        <v>100</v>
      </c>
      <c r="O7" s="189">
        <f t="shared" si="1"/>
        <v>0.5714285714285714</v>
      </c>
      <c r="P7" s="101">
        <f t="shared" si="22"/>
        <v>0.14285714285714285</v>
      </c>
      <c r="Q7" s="102">
        <v>1</v>
      </c>
      <c r="R7" s="102">
        <v>0</v>
      </c>
      <c r="S7" s="101">
        <f t="shared" si="14"/>
        <v>1</v>
      </c>
      <c r="T7" s="102">
        <v>672</v>
      </c>
      <c r="U7" s="102">
        <v>0</v>
      </c>
      <c r="V7" s="101">
        <f t="shared" si="15"/>
        <v>672</v>
      </c>
      <c r="W7" s="102">
        <v>1079</v>
      </c>
      <c r="X7" s="102">
        <v>0</v>
      </c>
      <c r="Y7" s="101">
        <f t="shared" si="3"/>
        <v>1079</v>
      </c>
      <c r="Z7" s="101">
        <f t="shared" si="16"/>
        <v>4316</v>
      </c>
      <c r="AA7" s="103">
        <f t="shared" si="4"/>
        <v>1.363854690699497E-2</v>
      </c>
      <c r="AB7" s="101">
        <f t="shared" si="17"/>
        <v>123.09</v>
      </c>
      <c r="AC7" s="102">
        <v>394.09000000000003</v>
      </c>
      <c r="AD7" s="103">
        <f t="shared" si="5"/>
        <v>0.36523632993512517</v>
      </c>
      <c r="AE7" s="102">
        <v>63.8</v>
      </c>
      <c r="AF7" s="102">
        <v>1067</v>
      </c>
      <c r="AG7" s="102">
        <f>17+79</f>
        <v>96</v>
      </c>
      <c r="AH7" s="102"/>
      <c r="AI7" s="136">
        <f t="shared" si="6"/>
        <v>180.78176387582312</v>
      </c>
      <c r="AJ7" s="102">
        <v>0</v>
      </c>
      <c r="AK7" s="104">
        <f t="shared" si="18"/>
        <v>6.72</v>
      </c>
      <c r="AL7" s="105">
        <f t="shared" si="19"/>
        <v>-852.48176387582316</v>
      </c>
      <c r="AM7" s="106"/>
      <c r="AN7" s="107">
        <f t="shared" si="7"/>
        <v>1079</v>
      </c>
      <c r="AO7" s="108">
        <f t="shared" si="8"/>
        <v>123.09</v>
      </c>
      <c r="AP7" s="108">
        <f t="shared" si="9"/>
        <v>394.09000000000003</v>
      </c>
      <c r="AQ7" s="108">
        <f t="shared" si="20"/>
        <v>63.8</v>
      </c>
      <c r="AR7" s="108">
        <f t="shared" si="21"/>
        <v>1163</v>
      </c>
      <c r="AS7" s="108">
        <f t="array" ref="AS7">_xlfn.IFS(S7=0,AL7,S7&lt;0,AL7/-S7,S7&gt;0,AL7/S7)</f>
        <v>-852.48176387582316</v>
      </c>
      <c r="AT7" s="103">
        <f t="shared" si="23"/>
        <v>-0.79006650961614755</v>
      </c>
      <c r="AU7" s="103">
        <f t="shared" si="24"/>
        <v>-6.9256784781527596</v>
      </c>
      <c r="AV7" s="109"/>
      <c r="AW7" s="104">
        <f t="shared" si="12"/>
        <v>-241252.33917685796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99</v>
      </c>
      <c r="F8" s="101">
        <v>23</v>
      </c>
      <c r="G8" s="101">
        <v>1</v>
      </c>
      <c r="H8" s="101">
        <v>75</v>
      </c>
      <c r="I8" s="101">
        <v>123.09</v>
      </c>
      <c r="J8" s="101">
        <f t="shared" si="0"/>
        <v>12185.91</v>
      </c>
      <c r="K8" s="98">
        <v>50</v>
      </c>
      <c r="L8" s="98">
        <v>31</v>
      </c>
      <c r="M8" s="98">
        <v>1150</v>
      </c>
      <c r="N8" s="98">
        <v>71</v>
      </c>
      <c r="O8" s="189">
        <f t="shared" si="1"/>
        <v>4.4285714285714288</v>
      </c>
      <c r="P8" s="101">
        <f t="shared" si="22"/>
        <v>2</v>
      </c>
      <c r="Q8" s="102">
        <v>14</v>
      </c>
      <c r="R8" s="102">
        <v>0</v>
      </c>
      <c r="S8" s="101">
        <f t="shared" si="14"/>
        <v>14</v>
      </c>
      <c r="T8" s="102">
        <v>10725.07</v>
      </c>
      <c r="U8" s="102">
        <v>0</v>
      </c>
      <c r="V8" s="101">
        <f t="shared" si="15"/>
        <v>10725.07</v>
      </c>
      <c r="W8" s="102">
        <v>16236.869999999999</v>
      </c>
      <c r="X8" s="102">
        <v>0</v>
      </c>
      <c r="Y8" s="101">
        <f t="shared" si="3"/>
        <v>16236.869999999999</v>
      </c>
      <c r="Z8" s="101">
        <f t="shared" si="16"/>
        <v>25311.5</v>
      </c>
      <c r="AA8" s="103">
        <f t="shared" si="4"/>
        <v>0.20523383977551379</v>
      </c>
      <c r="AB8" s="101">
        <f t="shared" si="17"/>
        <v>1723.26</v>
      </c>
      <c r="AC8" s="102">
        <v>5923.7499999999982</v>
      </c>
      <c r="AD8" s="103">
        <f t="shared" si="5"/>
        <v>0.36483324680187734</v>
      </c>
      <c r="AE8" s="102">
        <v>1425.8999999999999</v>
      </c>
      <c r="AF8" s="102">
        <v>3963</v>
      </c>
      <c r="AG8" s="102">
        <v>1000</v>
      </c>
      <c r="AH8" s="102"/>
      <c r="AI8" s="136">
        <f t="shared" si="6"/>
        <v>48.597248353715898</v>
      </c>
      <c r="AJ8" s="102">
        <v>0</v>
      </c>
      <c r="AK8" s="104">
        <f t="shared" si="18"/>
        <v>107.25069999999999</v>
      </c>
      <c r="AL8" s="105">
        <f t="shared" si="19"/>
        <v>2045.1120516462852</v>
      </c>
      <c r="AM8" s="106"/>
      <c r="AN8" s="107">
        <f t="shared" si="7"/>
        <v>1159.7764285714286</v>
      </c>
      <c r="AO8" s="108">
        <f t="shared" si="8"/>
        <v>123.09</v>
      </c>
      <c r="AP8" s="108">
        <f t="shared" si="9"/>
        <v>423.12499999999989</v>
      </c>
      <c r="AQ8" s="108">
        <f t="shared" si="20"/>
        <v>101.85</v>
      </c>
      <c r="AR8" s="108">
        <f t="shared" si="21"/>
        <v>354.5</v>
      </c>
      <c r="AS8" s="108">
        <f t="array" ref="AS8">_xlfn.IFS(S8=0,AL8,S8&lt;0,AL8/-S8,S8&gt;0,AL8/S8)</f>
        <v>146.07943226044895</v>
      </c>
      <c r="AT8" s="103">
        <f t="shared" si="23"/>
        <v>0.12595482082730755</v>
      </c>
      <c r="AU8" s="103">
        <f t="shared" si="24"/>
        <v>1.1867692928787794</v>
      </c>
      <c r="AV8" s="109"/>
      <c r="AW8" s="104">
        <f t="shared" si="12"/>
        <v>14461.863793784447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247</v>
      </c>
      <c r="F9" s="101">
        <v>14</v>
      </c>
      <c r="G9" s="101">
        <v>4</v>
      </c>
      <c r="H9" s="101">
        <v>229</v>
      </c>
      <c r="I9" s="101">
        <v>169.89</v>
      </c>
      <c r="J9" s="101">
        <f t="shared" si="0"/>
        <v>41962.829999999994</v>
      </c>
      <c r="K9" s="98">
        <v>207</v>
      </c>
      <c r="L9" s="98">
        <v>26</v>
      </c>
      <c r="M9" s="98">
        <v>1174</v>
      </c>
      <c r="N9" s="98">
        <v>64</v>
      </c>
      <c r="O9" s="189">
        <f t="shared" si="1"/>
        <v>3.7142857142857144</v>
      </c>
      <c r="P9" s="101">
        <f t="shared" si="22"/>
        <v>1.5714285714285714</v>
      </c>
      <c r="Q9" s="102">
        <v>11</v>
      </c>
      <c r="R9" s="102">
        <v>0</v>
      </c>
      <c r="S9" s="101">
        <f t="shared" si="14"/>
        <v>11</v>
      </c>
      <c r="T9" s="102">
        <v>8595.9599999999991</v>
      </c>
      <c r="U9" s="102">
        <v>0</v>
      </c>
      <c r="V9" s="101">
        <f t="shared" si="15"/>
        <v>8595.9599999999991</v>
      </c>
      <c r="W9" s="102">
        <v>12913.73</v>
      </c>
      <c r="X9" s="102">
        <v>0</v>
      </c>
      <c r="Y9" s="101">
        <f t="shared" si="3"/>
        <v>12913.73</v>
      </c>
      <c r="Z9" s="101">
        <f t="shared" si="16"/>
        <v>19535.36</v>
      </c>
      <c r="AA9" s="103">
        <f t="shared" si="4"/>
        <v>0.1632293904997851</v>
      </c>
      <c r="AB9" s="101">
        <f t="shared" si="17"/>
        <v>1868.79</v>
      </c>
      <c r="AC9" s="102">
        <v>4666.2700000000004</v>
      </c>
      <c r="AD9" s="103">
        <f t="shared" si="5"/>
        <v>0.36134176570208609</v>
      </c>
      <c r="AE9" s="102">
        <v>1456.3000000000002</v>
      </c>
      <c r="AF9" s="102">
        <v>2000</v>
      </c>
      <c r="AG9" s="102">
        <v>2391</v>
      </c>
      <c r="AH9" s="102"/>
      <c r="AI9" s="136">
        <f t="shared" si="6"/>
        <v>148.3835983066792</v>
      </c>
      <c r="AJ9" s="102">
        <v>0</v>
      </c>
      <c r="AK9" s="104">
        <f t="shared" si="18"/>
        <v>85.959599999999995</v>
      </c>
      <c r="AL9" s="105">
        <f t="shared" si="19"/>
        <v>297.02680169331882</v>
      </c>
      <c r="AM9" s="106"/>
      <c r="AN9" s="107">
        <f t="shared" si="7"/>
        <v>1173.9754545454546</v>
      </c>
      <c r="AO9" s="108">
        <f t="shared" si="8"/>
        <v>169.89</v>
      </c>
      <c r="AP9" s="108">
        <f t="shared" si="9"/>
        <v>424.20636363636368</v>
      </c>
      <c r="AQ9" s="108">
        <f t="shared" si="20"/>
        <v>132.3909090909091</v>
      </c>
      <c r="AR9" s="108">
        <f t="shared" si="21"/>
        <v>399.18181818181819</v>
      </c>
      <c r="AS9" s="108">
        <f t="array" ref="AS9">_xlfn.IFS(S9=0,AL9,S9&lt;0,AL9/-S9,S9&gt;0,AL9/S9)</f>
        <v>27.002436517574438</v>
      </c>
      <c r="AT9" s="103">
        <f t="shared" si="23"/>
        <v>2.3000852712060638E-2</v>
      </c>
      <c r="AU9" s="103">
        <f t="shared" si="24"/>
        <v>0.1589407058542259</v>
      </c>
      <c r="AV9" s="109"/>
      <c r="AW9" s="104">
        <f t="shared" si="12"/>
        <v>6669.6018198408865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40</v>
      </c>
      <c r="F10" s="101">
        <v>0</v>
      </c>
      <c r="G10" s="101">
        <v>1</v>
      </c>
      <c r="H10" s="101">
        <v>39</v>
      </c>
      <c r="I10" s="101">
        <v>169.89</v>
      </c>
      <c r="J10" s="101">
        <f t="shared" si="0"/>
        <v>6795.5999999999995</v>
      </c>
      <c r="K10" s="98">
        <v>399</v>
      </c>
      <c r="L10" s="98">
        <v>0</v>
      </c>
      <c r="M10" s="98">
        <v>0</v>
      </c>
      <c r="N10" s="98">
        <v>0</v>
      </c>
      <c r="O10" s="189">
        <f t="shared" si="1"/>
        <v>0</v>
      </c>
      <c r="P10" s="101">
        <f t="shared" si="22"/>
        <v>0.14285714285714285</v>
      </c>
      <c r="Q10" s="102">
        <v>1</v>
      </c>
      <c r="R10" s="102">
        <v>0</v>
      </c>
      <c r="S10" s="101">
        <f t="shared" si="14"/>
        <v>1</v>
      </c>
      <c r="T10" s="102">
        <v>876</v>
      </c>
      <c r="U10" s="102">
        <v>0</v>
      </c>
      <c r="V10" s="101">
        <f t="shared" si="15"/>
        <v>876</v>
      </c>
      <c r="W10" s="102">
        <v>1199</v>
      </c>
      <c r="X10" s="102">
        <v>0</v>
      </c>
      <c r="Y10" s="101">
        <f t="shared" si="3"/>
        <v>1199</v>
      </c>
      <c r="Z10" s="101">
        <f t="shared" si="16"/>
        <v>0</v>
      </c>
      <c r="AA10" s="103">
        <f t="shared" si="4"/>
        <v>1.5155345450868368E-2</v>
      </c>
      <c r="AB10" s="101">
        <f t="shared" si="17"/>
        <v>169.89</v>
      </c>
      <c r="AC10" s="102">
        <v>433.02</v>
      </c>
      <c r="AD10" s="103">
        <f t="shared" si="5"/>
        <v>0.36115095913261047</v>
      </c>
      <c r="AE10" s="102">
        <v>163.1</v>
      </c>
      <c r="AF10" s="102"/>
      <c r="AG10" s="102"/>
      <c r="AH10" s="102"/>
      <c r="AI10" s="136">
        <f t="shared" si="6"/>
        <v>25.270569143932264</v>
      </c>
      <c r="AJ10" s="102">
        <v>0</v>
      </c>
      <c r="AK10" s="104">
        <f t="shared" si="18"/>
        <v>8.76</v>
      </c>
      <c r="AL10" s="105">
        <f t="shared" si="19"/>
        <v>398.95943085606785</v>
      </c>
      <c r="AM10" s="106"/>
      <c r="AN10" s="107">
        <f t="shared" si="7"/>
        <v>1199</v>
      </c>
      <c r="AO10" s="108">
        <f t="shared" si="8"/>
        <v>169.89</v>
      </c>
      <c r="AP10" s="108">
        <f t="shared" si="9"/>
        <v>433.02</v>
      </c>
      <c r="AQ10" s="108">
        <f t="shared" si="20"/>
        <v>163.1</v>
      </c>
      <c r="AR10" s="108">
        <f t="shared" si="21"/>
        <v>0</v>
      </c>
      <c r="AS10" s="108">
        <f t="array" ref="AS10">_xlfn.IFS(S10=0,AL10,S10&lt;0,AL10/-S10,S10&gt;0,AL10/S10)</f>
        <v>398.95943085606785</v>
      </c>
      <c r="AT10" s="103">
        <f t="shared" si="23"/>
        <v>0.33274347861223341</v>
      </c>
      <c r="AU10" s="103">
        <f t="shared" si="24"/>
        <v>2.3483396954268518</v>
      </c>
      <c r="AV10" s="109"/>
      <c r="AW10" s="104">
        <f t="shared" si="12"/>
        <v>15958.377234242715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39</v>
      </c>
      <c r="F11" s="101">
        <v>0</v>
      </c>
      <c r="G11" s="101">
        <v>1</v>
      </c>
      <c r="H11" s="101">
        <v>38</v>
      </c>
      <c r="I11" s="101">
        <v>169.89</v>
      </c>
      <c r="J11" s="101">
        <f t="shared" si="0"/>
        <v>6625.7099999999991</v>
      </c>
      <c r="K11" s="98">
        <v>399</v>
      </c>
      <c r="L11" s="98">
        <v>2</v>
      </c>
      <c r="M11" s="98">
        <v>1145</v>
      </c>
      <c r="N11" s="98">
        <v>50</v>
      </c>
      <c r="O11" s="189">
        <f t="shared" si="1"/>
        <v>0.2857142857142857</v>
      </c>
      <c r="P11" s="101">
        <f t="shared" si="22"/>
        <v>0.2857142857142857</v>
      </c>
      <c r="Q11" s="102">
        <v>2</v>
      </c>
      <c r="R11" s="102">
        <v>0</v>
      </c>
      <c r="S11" s="101">
        <f t="shared" si="14"/>
        <v>2</v>
      </c>
      <c r="T11" s="102">
        <v>1563</v>
      </c>
      <c r="U11" s="102">
        <v>0</v>
      </c>
      <c r="V11" s="101">
        <f t="shared" si="15"/>
        <v>1563</v>
      </c>
      <c r="W11" s="102">
        <v>2290</v>
      </c>
      <c r="X11" s="102">
        <v>0</v>
      </c>
      <c r="Y11" s="101">
        <f t="shared" si="3"/>
        <v>2290</v>
      </c>
      <c r="Z11" s="101">
        <f t="shared" si="16"/>
        <v>1145</v>
      </c>
      <c r="AA11" s="103">
        <f t="shared" si="4"/>
        <v>2.8945572212250675E-2</v>
      </c>
      <c r="AB11" s="101">
        <f t="shared" si="17"/>
        <v>339.78</v>
      </c>
      <c r="AC11" s="102">
        <v>817.75</v>
      </c>
      <c r="AD11" s="103">
        <f t="shared" si="5"/>
        <v>0.35709606986899561</v>
      </c>
      <c r="AE11" s="102">
        <v>333.45</v>
      </c>
      <c r="AF11" s="102"/>
      <c r="AG11" s="102"/>
      <c r="AH11" s="102"/>
      <c r="AI11" s="136">
        <f t="shared" si="6"/>
        <v>24.622605832549386</v>
      </c>
      <c r="AJ11" s="102">
        <v>0</v>
      </c>
      <c r="AK11" s="104">
        <f t="shared" si="18"/>
        <v>15.63</v>
      </c>
      <c r="AL11" s="105">
        <f t="shared" si="19"/>
        <v>758.76739416745056</v>
      </c>
      <c r="AM11" s="106"/>
      <c r="AN11" s="107">
        <f t="shared" si="7"/>
        <v>1145</v>
      </c>
      <c r="AO11" s="108">
        <f t="shared" si="8"/>
        <v>169.89</v>
      </c>
      <c r="AP11" s="108">
        <f t="shared" si="9"/>
        <v>408.875</v>
      </c>
      <c r="AQ11" s="108">
        <f t="shared" si="20"/>
        <v>166.72499999999999</v>
      </c>
      <c r="AR11" s="108">
        <f t="shared" si="21"/>
        <v>0</v>
      </c>
      <c r="AS11" s="108">
        <f t="array" ref="AS11">_xlfn.IFS(S11=0,AL11,S11&lt;0,AL11/-S11,S11&gt;0,AL11/S11)</f>
        <v>379.38369708372528</v>
      </c>
      <c r="AT11" s="103">
        <f t="shared" si="23"/>
        <v>0.33133947343556791</v>
      </c>
      <c r="AU11" s="103">
        <f t="shared" si="24"/>
        <v>2.2331137623387209</v>
      </c>
      <c r="AV11" s="109"/>
      <c r="AW11" s="104">
        <f t="shared" si="12"/>
        <v>14795.964186265286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44</v>
      </c>
      <c r="F12" s="101">
        <v>0</v>
      </c>
      <c r="G12" s="101">
        <v>0</v>
      </c>
      <c r="H12" s="101">
        <v>44</v>
      </c>
      <c r="I12" s="101">
        <v>169.89</v>
      </c>
      <c r="J12" s="101">
        <f t="shared" si="0"/>
        <v>7475.16</v>
      </c>
      <c r="K12" s="98">
        <v>264</v>
      </c>
      <c r="L12" s="98">
        <v>0</v>
      </c>
      <c r="M12" s="98">
        <v>0</v>
      </c>
      <c r="N12" s="98">
        <v>0</v>
      </c>
      <c r="O12" s="189">
        <f t="shared" si="1"/>
        <v>0</v>
      </c>
      <c r="P12" s="101">
        <f t="shared" si="22"/>
        <v>0.2857142857142857</v>
      </c>
      <c r="Q12" s="102">
        <v>2</v>
      </c>
      <c r="R12" s="102">
        <v>0</v>
      </c>
      <c r="S12" s="101">
        <f t="shared" si="14"/>
        <v>2</v>
      </c>
      <c r="T12" s="102">
        <v>1779</v>
      </c>
      <c r="U12" s="102">
        <v>0</v>
      </c>
      <c r="V12" s="101">
        <f t="shared" si="15"/>
        <v>1779</v>
      </c>
      <c r="W12" s="102">
        <v>2332</v>
      </c>
      <c r="X12" s="102">
        <v>0</v>
      </c>
      <c r="Y12" s="101">
        <f t="shared" si="3"/>
        <v>2332</v>
      </c>
      <c r="Z12" s="101">
        <f t="shared" si="16"/>
        <v>0</v>
      </c>
      <c r="AA12" s="103">
        <f t="shared" si="4"/>
        <v>2.9476451702606366E-2</v>
      </c>
      <c r="AB12" s="101">
        <f t="shared" si="17"/>
        <v>339.78</v>
      </c>
      <c r="AC12" s="102">
        <v>836.55</v>
      </c>
      <c r="AD12" s="103">
        <f t="shared" si="5"/>
        <v>0.35872641509433961</v>
      </c>
      <c r="AE12" s="102">
        <v>326.2</v>
      </c>
      <c r="AF12" s="102"/>
      <c r="AG12" s="102"/>
      <c r="AH12" s="102"/>
      <c r="AI12" s="136">
        <f t="shared" si="6"/>
        <v>28.510385700846658</v>
      </c>
      <c r="AJ12" s="102">
        <v>0</v>
      </c>
      <c r="AK12" s="104">
        <f t="shared" si="18"/>
        <v>17.79</v>
      </c>
      <c r="AL12" s="105">
        <f t="shared" si="19"/>
        <v>783.16961429915341</v>
      </c>
      <c r="AM12" s="106"/>
      <c r="AN12" s="107">
        <f t="shared" si="7"/>
        <v>1166</v>
      </c>
      <c r="AO12" s="108">
        <f t="shared" si="8"/>
        <v>169.89</v>
      </c>
      <c r="AP12" s="108">
        <f t="shared" si="9"/>
        <v>418.27499999999998</v>
      </c>
      <c r="AQ12" s="108">
        <f t="shared" si="20"/>
        <v>163.1</v>
      </c>
      <c r="AR12" s="108">
        <f t="shared" si="21"/>
        <v>0</v>
      </c>
      <c r="AS12" s="108">
        <f t="array" ref="AS12">_xlfn.IFS(S12=0,AL12,S12&lt;0,AL12/-S12,S12&gt;0,AL12/S12)</f>
        <v>391.5848071495767</v>
      </c>
      <c r="AT12" s="103">
        <f t="shared" si="23"/>
        <v>0.33583602671490281</v>
      </c>
      <c r="AU12" s="103">
        <f t="shared" si="24"/>
        <v>2.3049314683005284</v>
      </c>
      <c r="AV12" s="109"/>
      <c r="AW12" s="104">
        <f t="shared" si="12"/>
        <v>17229.731514581374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8</v>
      </c>
      <c r="F13" s="101">
        <v>0</v>
      </c>
      <c r="G13" s="101">
        <v>0</v>
      </c>
      <c r="H13" s="101">
        <v>8</v>
      </c>
      <c r="I13" s="101">
        <v>169.89</v>
      </c>
      <c r="J13" s="101">
        <f t="shared" si="0"/>
        <v>1359.12</v>
      </c>
      <c r="K13" s="98">
        <v>92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788</v>
      </c>
      <c r="U13" s="102">
        <v>0</v>
      </c>
      <c r="V13" s="101">
        <f t="shared" si="15"/>
        <v>788</v>
      </c>
      <c r="W13" s="102">
        <v>1166</v>
      </c>
      <c r="X13" s="102">
        <v>0</v>
      </c>
      <c r="Y13" s="101">
        <f t="shared" si="3"/>
        <v>1166</v>
      </c>
      <c r="Z13" s="101">
        <f t="shared" si="16"/>
        <v>0</v>
      </c>
      <c r="AA13" s="103">
        <f t="shared" si="4"/>
        <v>1.4738225851303183E-2</v>
      </c>
      <c r="AB13" s="101">
        <f t="shared" si="17"/>
        <v>169.89</v>
      </c>
      <c r="AC13" s="102">
        <v>427.88</v>
      </c>
      <c r="AD13" s="103">
        <f t="shared" si="5"/>
        <v>0.36696397941680958</v>
      </c>
      <c r="AE13" s="102">
        <v>46.4</v>
      </c>
      <c r="AF13" s="102"/>
      <c r="AG13" s="102"/>
      <c r="AH13" s="102"/>
      <c r="AI13" s="136">
        <f t="shared" si="6"/>
        <v>5.1837064910630293</v>
      </c>
      <c r="AJ13" s="102">
        <v>0</v>
      </c>
      <c r="AK13" s="104">
        <f t="shared" si="18"/>
        <v>7.88</v>
      </c>
      <c r="AL13" s="105">
        <f t="shared" si="19"/>
        <v>508.766293508937</v>
      </c>
      <c r="AM13" s="106"/>
      <c r="AN13" s="107">
        <f t="shared" si="7"/>
        <v>1166</v>
      </c>
      <c r="AO13" s="108">
        <f t="shared" si="8"/>
        <v>169.89</v>
      </c>
      <c r="AP13" s="108">
        <f t="shared" si="9"/>
        <v>427.88</v>
      </c>
      <c r="AQ13" s="108">
        <f t="shared" si="20"/>
        <v>46.4</v>
      </c>
      <c r="AR13" s="108">
        <f t="shared" si="21"/>
        <v>0</v>
      </c>
      <c r="AS13" s="108">
        <f t="array" ref="AS13">_xlfn.IFS(S13=0,AL13,S13&lt;0,AL13/-S13,S13&gt;0,AL13/S13)</f>
        <v>508.766293508937</v>
      </c>
      <c r="AT13" s="103">
        <f t="shared" si="23"/>
        <v>0.43633472856684136</v>
      </c>
      <c r="AU13" s="103">
        <f t="shared" si="24"/>
        <v>2.9946806375239099</v>
      </c>
      <c r="AV13" s="109"/>
      <c r="AW13" s="104">
        <f t="shared" si="12"/>
        <v>4070.130348071496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59</v>
      </c>
      <c r="F14" s="101">
        <v>0</v>
      </c>
      <c r="G14" s="101">
        <v>1</v>
      </c>
      <c r="H14" s="101">
        <v>58</v>
      </c>
      <c r="I14" s="101">
        <v>169.89</v>
      </c>
      <c r="J14" s="101">
        <f t="shared" si="0"/>
        <v>10023.509999999998</v>
      </c>
      <c r="K14" s="98">
        <v>259</v>
      </c>
      <c r="L14" s="98">
        <v>2</v>
      </c>
      <c r="M14" s="98">
        <v>1232</v>
      </c>
      <c r="N14" s="98">
        <v>100</v>
      </c>
      <c r="O14" s="189">
        <f t="shared" si="1"/>
        <v>0.2857142857142857</v>
      </c>
      <c r="P14" s="101">
        <f t="shared" si="22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1559</v>
      </c>
      <c r="U14" s="102">
        <v>0</v>
      </c>
      <c r="V14" s="101">
        <f t="shared" si="15"/>
        <v>1559</v>
      </c>
      <c r="W14" s="102">
        <v>2464</v>
      </c>
      <c r="X14" s="102">
        <v>0</v>
      </c>
      <c r="Y14" s="101">
        <f t="shared" si="3"/>
        <v>2464</v>
      </c>
      <c r="Z14" s="101">
        <f t="shared" si="16"/>
        <v>2464</v>
      </c>
      <c r="AA14" s="103">
        <f t="shared" si="4"/>
        <v>3.1144930100867104E-2</v>
      </c>
      <c r="AB14" s="101">
        <f t="shared" si="17"/>
        <v>339.78</v>
      </c>
      <c r="AC14" s="102">
        <v>906.46</v>
      </c>
      <c r="AD14" s="103">
        <f t="shared" si="5"/>
        <v>0.36788149350649352</v>
      </c>
      <c r="AE14" s="102">
        <v>337.8</v>
      </c>
      <c r="AF14" s="102"/>
      <c r="AG14" s="102"/>
      <c r="AH14" s="102"/>
      <c r="AI14" s="136">
        <f t="shared" si="6"/>
        <v>37.581872060206962</v>
      </c>
      <c r="AJ14" s="102">
        <v>0</v>
      </c>
      <c r="AK14" s="104">
        <f t="shared" si="18"/>
        <v>15.59</v>
      </c>
      <c r="AL14" s="105">
        <f t="shared" si="19"/>
        <v>826.7881279397933</v>
      </c>
      <c r="AM14" s="106"/>
      <c r="AN14" s="107">
        <f t="shared" si="7"/>
        <v>1232</v>
      </c>
      <c r="AO14" s="108">
        <f t="shared" si="8"/>
        <v>169.89</v>
      </c>
      <c r="AP14" s="108">
        <f t="shared" si="9"/>
        <v>453.23</v>
      </c>
      <c r="AQ14" s="108">
        <f t="shared" si="20"/>
        <v>168.9</v>
      </c>
      <c r="AR14" s="108">
        <f t="shared" si="21"/>
        <v>0</v>
      </c>
      <c r="AS14" s="108">
        <f t="array" ref="AS14">_xlfn.IFS(S14=0,AL14,S14&lt;0,AL14/-S14,S14&gt;0,AL14/S14)</f>
        <v>413.39406396989665</v>
      </c>
      <c r="AT14" s="103">
        <f t="shared" si="23"/>
        <v>0.33554712984569535</v>
      </c>
      <c r="AU14" s="103">
        <f t="shared" si="24"/>
        <v>2.4333042790623147</v>
      </c>
      <c r="AV14" s="109"/>
      <c r="AW14" s="104">
        <f t="shared" si="12"/>
        <v>24390.249774223903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34</v>
      </c>
      <c r="F15" s="101">
        <v>0</v>
      </c>
      <c r="G15" s="101">
        <v>0</v>
      </c>
      <c r="H15" s="101">
        <v>34</v>
      </c>
      <c r="I15" s="101">
        <v>169.89</v>
      </c>
      <c r="J15" s="101">
        <f t="shared" si="0"/>
        <v>5776.2599999999993</v>
      </c>
      <c r="K15" s="98">
        <v>524</v>
      </c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2"/>
        <v>0</v>
      </c>
      <c r="Q15" s="102">
        <v>0</v>
      </c>
      <c r="R15" s="102">
        <v>0</v>
      </c>
      <c r="S15" s="101">
        <f t="shared" si="14"/>
        <v>0</v>
      </c>
      <c r="T15" s="102">
        <v>0</v>
      </c>
      <c r="U15" s="102">
        <v>0</v>
      </c>
      <c r="V15" s="101">
        <f t="shared" si="15"/>
        <v>0</v>
      </c>
      <c r="W15" s="102">
        <v>0</v>
      </c>
      <c r="X15" s="102">
        <v>0</v>
      </c>
      <c r="Y15" s="101">
        <f t="shared" si="3"/>
        <v>0</v>
      </c>
      <c r="Z15" s="101">
        <f t="shared" si="16"/>
        <v>0</v>
      </c>
      <c r="AA15" s="103">
        <f t="shared" si="4"/>
        <v>0</v>
      </c>
      <c r="AB15" s="101">
        <f t="shared" si="17"/>
        <v>0</v>
      </c>
      <c r="AC15" s="102">
        <v>0</v>
      </c>
      <c r="AD15" s="103">
        <f t="shared" si="5"/>
        <v>0</v>
      </c>
      <c r="AE15" s="102">
        <v>0</v>
      </c>
      <c r="AF15" s="102"/>
      <c r="AG15" s="102"/>
      <c r="AH15" s="102"/>
      <c r="AI15" s="136">
        <f t="shared" si="6"/>
        <v>22.030752587017872</v>
      </c>
      <c r="AJ15" s="102">
        <v>0</v>
      </c>
      <c r="AK15" s="104">
        <f t="shared" si="18"/>
        <v>0</v>
      </c>
      <c r="AL15" s="105">
        <f t="shared" si="19"/>
        <v>-22.030752587017872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-22.030752587017872</v>
      </c>
      <c r="AT15" s="103">
        <f t="shared" si="23"/>
        <v>0</v>
      </c>
      <c r="AU15" s="103">
        <f t="shared" si="24"/>
        <v>-0.12967657064581714</v>
      </c>
      <c r="AV15" s="109"/>
      <c r="AW15" s="104">
        <f t="shared" si="12"/>
        <v>-749.04558795860771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5">AVERAGE(AN3:AN6)</f>
        <v>1093.5680964912281</v>
      </c>
      <c r="AO16" s="122">
        <f t="shared" si="25"/>
        <v>128.0625</v>
      </c>
      <c r="AP16" s="122">
        <f t="shared" si="25"/>
        <v>397.7028201754386</v>
      </c>
      <c r="AQ16" s="122">
        <f t="shared" si="25"/>
        <v>111.82291666666669</v>
      </c>
      <c r="AR16" s="122">
        <f t="shared" si="25"/>
        <v>348.35</v>
      </c>
      <c r="AS16" s="122">
        <f t="shared" si="25"/>
        <v>48.034924895652836</v>
      </c>
      <c r="AT16" s="123">
        <f t="shared" si="25"/>
        <v>3.4632169764172563E-2</v>
      </c>
      <c r="AU16" s="122">
        <f t="shared" si="25"/>
        <v>0.36327730273821168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6">SUM(E3:E15)</f>
        <v>2244</v>
      </c>
      <c r="F17" s="127">
        <f t="shared" si="26"/>
        <v>99</v>
      </c>
      <c r="G17" s="127">
        <f t="shared" si="26"/>
        <v>19</v>
      </c>
      <c r="H17" s="127">
        <f>SUM(H3:H15)</f>
        <v>2126</v>
      </c>
      <c r="I17" s="127"/>
      <c r="J17" s="127">
        <f>SUM(J3:J15)</f>
        <v>306013.86</v>
      </c>
      <c r="K17" s="127"/>
      <c r="L17" s="127">
        <f>SUM(L3:L15)</f>
        <v>157</v>
      </c>
      <c r="M17" s="127"/>
      <c r="N17" s="127"/>
      <c r="O17" s="127"/>
      <c r="P17" s="127"/>
      <c r="Q17" s="127">
        <f>SUM(Q3:Q15)</f>
        <v>70</v>
      </c>
      <c r="R17" s="127">
        <f t="shared" ref="R17:Z17" si="27">SUM(R3:R15)</f>
        <v>-1</v>
      </c>
      <c r="S17" s="127">
        <f t="shared" si="27"/>
        <v>69</v>
      </c>
      <c r="T17" s="127">
        <f t="shared" si="27"/>
        <v>53707.42</v>
      </c>
      <c r="U17" s="127">
        <f t="shared" si="27"/>
        <v>-813</v>
      </c>
      <c r="V17" s="127">
        <f t="shared" si="27"/>
        <v>52894.42</v>
      </c>
      <c r="W17" s="127">
        <f t="shared" si="27"/>
        <v>80352</v>
      </c>
      <c r="X17" s="127">
        <f t="shared" si="27"/>
        <v>-1238</v>
      </c>
      <c r="Y17" s="127">
        <f t="shared" si="27"/>
        <v>79114</v>
      </c>
      <c r="Z17" s="127">
        <f t="shared" si="27"/>
        <v>119553.87999999999</v>
      </c>
      <c r="AA17" s="128">
        <f>SUM(AA3:AA15)</f>
        <v>1</v>
      </c>
      <c r="AB17" s="129">
        <f>SUM(AB3:AB15)</f>
        <v>9760.3200000000015</v>
      </c>
      <c r="AC17" s="129">
        <f>SUM(AC3:AC15)</f>
        <v>28720.66</v>
      </c>
      <c r="AD17" s="128">
        <f>AC17/Y17</f>
        <v>0.36302879389235787</v>
      </c>
      <c r="AE17" s="127">
        <f>SUM(AE3:AE15)</f>
        <v>8509.6</v>
      </c>
      <c r="AF17" s="127">
        <f t="shared" ref="AF17:AL17" si="28">SUM(AF3:AF15)</f>
        <v>13613</v>
      </c>
      <c r="AG17" s="127">
        <f t="shared" si="28"/>
        <v>9632</v>
      </c>
      <c r="AH17" s="127">
        <f t="shared" si="28"/>
        <v>0</v>
      </c>
      <c r="AI17" s="127">
        <f>SUM(AI3:AI15)</f>
        <v>1377.5700000000002</v>
      </c>
      <c r="AJ17" s="127">
        <f>SUM(AJ3:AJ15)</f>
        <v>0</v>
      </c>
      <c r="AK17" s="127">
        <f t="shared" si="28"/>
        <v>528.94420000000014</v>
      </c>
      <c r="AL17" s="127">
        <f t="shared" si="28"/>
        <v>6971.9057999999986</v>
      </c>
      <c r="AM17" s="130"/>
      <c r="AN17" s="127"/>
      <c r="AO17" s="127"/>
      <c r="AP17" s="127"/>
      <c r="AQ17" s="127"/>
      <c r="AR17" s="127">
        <f>(AF17+AG17)/Q17</f>
        <v>332.07142857142856</v>
      </c>
      <c r="AS17" s="127"/>
      <c r="AT17" s="127"/>
      <c r="AU17" s="127"/>
      <c r="AV17" s="131"/>
      <c r="AW17" s="127">
        <f>SUM(AW3:AW6)</f>
        <v>61001.691781310597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51"/>
      <c r="AG18" s="551"/>
      <c r="AH18" s="212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9">SUM(F19:H19)</f>
        <v>0</v>
      </c>
      <c r="F19" s="101"/>
      <c r="G19" s="101"/>
      <c r="H19" s="101"/>
      <c r="I19" s="101"/>
      <c r="J19" s="101">
        <f t="shared" ref="J19:J70" si="30">E19*I19</f>
        <v>0</v>
      </c>
      <c r="K19" s="98"/>
      <c r="L19" s="98"/>
      <c r="M19" s="98"/>
      <c r="N19" s="98"/>
      <c r="O19" s="101">
        <f t="shared" ref="O19:O70" si="31">L19/7</f>
        <v>0</v>
      </c>
      <c r="P19" s="101">
        <f t="shared" ref="P19:P70" si="32">S19/7</f>
        <v>0</v>
      </c>
      <c r="Q19" s="102"/>
      <c r="R19" s="102"/>
      <c r="S19" s="101">
        <f t="shared" ref="S19:S70" si="33">Q19+R19</f>
        <v>0</v>
      </c>
      <c r="T19" s="101"/>
      <c r="U19" s="101"/>
      <c r="V19" s="101">
        <f t="shared" ref="V19:V70" si="34">T19+U19</f>
        <v>0</v>
      </c>
      <c r="W19" s="102"/>
      <c r="X19" s="102"/>
      <c r="Y19" s="101">
        <f t="shared" ref="Y19:Y70" si="35">W19+X19</f>
        <v>0</v>
      </c>
      <c r="Z19" s="101">
        <f t="shared" ref="Z19:Z65" si="36">L19*M19*N19/100</f>
        <v>0</v>
      </c>
      <c r="AA19" s="103">
        <f>Y19/$Y$74</f>
        <v>0</v>
      </c>
      <c r="AB19" s="101">
        <f t="shared" ref="AB19:AB70" si="37">S19*I19</f>
        <v>0</v>
      </c>
      <c r="AC19" s="102"/>
      <c r="AD19" s="103">
        <f t="shared" ref="AD19:AD70" si="38">IF(Y19=0,0,AC19/Y19)</f>
        <v>0</v>
      </c>
      <c r="AE19" s="102"/>
      <c r="AF19" s="102"/>
      <c r="AG19" s="102"/>
      <c r="AH19" s="102"/>
      <c r="AI19" s="136">
        <f t="shared" ref="AI19:AI70" si="39">$AI$74*H19/$H$74</f>
        <v>0</v>
      </c>
      <c r="AJ19" s="102"/>
      <c r="AK19" s="104">
        <f t="shared" ref="AK19:AK70" si="40">V19*1%</f>
        <v>0</v>
      </c>
      <c r="AL19" s="105">
        <f t="shared" ref="AL19:AL70" si="41">Y19-AB19-AC19-AE19-AF19-AG19-AH19-AI19-AK19-AJ19</f>
        <v>0</v>
      </c>
      <c r="AM19" s="106"/>
      <c r="AN19" s="107">
        <f t="shared" ref="AN19:AN70" si="42">IF(S19=0,0,Y19/S19)</f>
        <v>0</v>
      </c>
      <c r="AO19" s="108">
        <f t="shared" ref="AO19:AO70" si="43">I19</f>
        <v>0</v>
      </c>
      <c r="AP19" s="108">
        <f t="shared" ref="AP19:AP70" si="44">IF(S19=0,0,AC19/S19)</f>
        <v>0</v>
      </c>
      <c r="AQ19" s="108">
        <f t="shared" ref="AQ19:AQ70" si="45">IF(Q19=0,AE19/1,AE19/Q19)</f>
        <v>0</v>
      </c>
      <c r="AR19" s="108">
        <f t="shared" ref="AR19:AR70" si="46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7">IF(AN19=0,0,AS19/AN19)</f>
        <v>0</v>
      </c>
      <c r="AU19" s="103">
        <f t="shared" ref="AU19:AU70" si="48">IF(AO19=0,0,AS19/AO19)</f>
        <v>0</v>
      </c>
      <c r="AV19" s="109"/>
      <c r="AW19" s="104">
        <f t="shared" ref="AW19:AW70" si="49">AS19*E19</f>
        <v>0</v>
      </c>
    </row>
    <row r="20" spans="1:49" hidden="1" outlineLevel="1">
      <c r="A20" s="98"/>
      <c r="B20" s="99"/>
      <c r="C20" s="99"/>
      <c r="D20" s="100"/>
      <c r="E20" s="101">
        <f t="shared" si="29"/>
        <v>0</v>
      </c>
      <c r="F20" s="101"/>
      <c r="G20" s="101"/>
      <c r="H20" s="101"/>
      <c r="I20" s="101"/>
      <c r="J20" s="101">
        <f t="shared" si="30"/>
        <v>0</v>
      </c>
      <c r="K20" s="98"/>
      <c r="L20" s="98"/>
      <c r="M20" s="98"/>
      <c r="N20" s="98"/>
      <c r="O20" s="101">
        <f t="shared" si="31"/>
        <v>0</v>
      </c>
      <c r="P20" s="101">
        <f t="shared" si="32"/>
        <v>0</v>
      </c>
      <c r="Q20" s="102"/>
      <c r="R20" s="102"/>
      <c r="S20" s="101">
        <f t="shared" si="33"/>
        <v>0</v>
      </c>
      <c r="T20" s="101"/>
      <c r="U20" s="101"/>
      <c r="V20" s="101">
        <f t="shared" si="34"/>
        <v>0</v>
      </c>
      <c r="W20" s="102"/>
      <c r="X20" s="102"/>
      <c r="Y20" s="101">
        <f t="shared" si="35"/>
        <v>0</v>
      </c>
      <c r="Z20" s="101">
        <f t="shared" si="36"/>
        <v>0</v>
      </c>
      <c r="AA20" s="103">
        <f t="shared" ref="AA20:AA70" si="50">Y20/$Y$74</f>
        <v>0</v>
      </c>
      <c r="AB20" s="101">
        <f t="shared" si="37"/>
        <v>0</v>
      </c>
      <c r="AC20" s="102"/>
      <c r="AD20" s="103">
        <f t="shared" si="38"/>
        <v>0</v>
      </c>
      <c r="AE20" s="102"/>
      <c r="AF20" s="102"/>
      <c r="AG20" s="102"/>
      <c r="AH20" s="102"/>
      <c r="AI20" s="136">
        <f t="shared" si="39"/>
        <v>0</v>
      </c>
      <c r="AJ20" s="102"/>
      <c r="AK20" s="104">
        <f t="shared" si="40"/>
        <v>0</v>
      </c>
      <c r="AL20" s="105">
        <f t="shared" si="41"/>
        <v>0</v>
      </c>
      <c r="AM20" s="106"/>
      <c r="AN20" s="107">
        <f t="shared" si="42"/>
        <v>0</v>
      </c>
      <c r="AO20" s="108">
        <f t="shared" si="43"/>
        <v>0</v>
      </c>
      <c r="AP20" s="108">
        <f t="shared" si="44"/>
        <v>0</v>
      </c>
      <c r="AQ20" s="108">
        <f t="shared" si="45"/>
        <v>0</v>
      </c>
      <c r="AR20" s="108">
        <f t="shared" si="46"/>
        <v>0</v>
      </c>
      <c r="AS20" s="108">
        <f t="array" ref="AS20">_xlfn.IFS(S20=0,AL20,S20&lt;0,AL20/-S20,S20&gt;0,AL20/S20)</f>
        <v>0</v>
      </c>
      <c r="AT20" s="103">
        <f t="shared" si="47"/>
        <v>0</v>
      </c>
      <c r="AU20" s="103">
        <f t="shared" si="48"/>
        <v>0</v>
      </c>
      <c r="AV20" s="109"/>
      <c r="AW20" s="104">
        <f t="shared" si="49"/>
        <v>0</v>
      </c>
    </row>
    <row r="21" spans="1:49" hidden="1" outlineLevel="1">
      <c r="A21" s="98"/>
      <c r="B21" s="99"/>
      <c r="C21" s="99"/>
      <c r="D21" s="100"/>
      <c r="E21" s="101">
        <f t="shared" si="29"/>
        <v>0</v>
      </c>
      <c r="F21" s="101"/>
      <c r="G21" s="101"/>
      <c r="H21" s="101"/>
      <c r="I21" s="101"/>
      <c r="J21" s="101">
        <f t="shared" si="30"/>
        <v>0</v>
      </c>
      <c r="K21" s="98"/>
      <c r="L21" s="98"/>
      <c r="M21" s="98"/>
      <c r="N21" s="98"/>
      <c r="O21" s="101">
        <f t="shared" si="31"/>
        <v>0</v>
      </c>
      <c r="P21" s="101">
        <f t="shared" si="32"/>
        <v>0</v>
      </c>
      <c r="Q21" s="102"/>
      <c r="R21" s="102"/>
      <c r="S21" s="101">
        <f t="shared" si="33"/>
        <v>0</v>
      </c>
      <c r="T21" s="101"/>
      <c r="U21" s="101"/>
      <c r="V21" s="101">
        <f t="shared" si="34"/>
        <v>0</v>
      </c>
      <c r="W21" s="102"/>
      <c r="X21" s="102"/>
      <c r="Y21" s="101">
        <f t="shared" si="35"/>
        <v>0</v>
      </c>
      <c r="Z21" s="101">
        <f t="shared" si="36"/>
        <v>0</v>
      </c>
      <c r="AA21" s="103">
        <f t="shared" si="50"/>
        <v>0</v>
      </c>
      <c r="AB21" s="101">
        <f t="shared" si="37"/>
        <v>0</v>
      </c>
      <c r="AC21" s="102"/>
      <c r="AD21" s="103">
        <f t="shared" si="38"/>
        <v>0</v>
      </c>
      <c r="AE21" s="102"/>
      <c r="AF21" s="102"/>
      <c r="AG21" s="102"/>
      <c r="AH21" s="102"/>
      <c r="AI21" s="136">
        <f t="shared" si="39"/>
        <v>0</v>
      </c>
      <c r="AJ21" s="102"/>
      <c r="AK21" s="104">
        <f t="shared" si="40"/>
        <v>0</v>
      </c>
      <c r="AL21" s="105">
        <f t="shared" si="41"/>
        <v>0</v>
      </c>
      <c r="AM21" s="106"/>
      <c r="AN21" s="107">
        <f t="shared" si="42"/>
        <v>0</v>
      </c>
      <c r="AO21" s="108">
        <f t="shared" si="43"/>
        <v>0</v>
      </c>
      <c r="AP21" s="108">
        <f t="shared" si="44"/>
        <v>0</v>
      </c>
      <c r="AQ21" s="108">
        <f t="shared" si="45"/>
        <v>0</v>
      </c>
      <c r="AR21" s="108">
        <f t="shared" si="46"/>
        <v>0</v>
      </c>
      <c r="AS21" s="108">
        <f t="array" ref="AS21">_xlfn.IFS(S21=0,AL21,S21&lt;0,AL21/-S21,S21&gt;0,AL21/S21)</f>
        <v>0</v>
      </c>
      <c r="AT21" s="103">
        <f t="shared" si="47"/>
        <v>0</v>
      </c>
      <c r="AU21" s="103">
        <f t="shared" si="48"/>
        <v>0</v>
      </c>
      <c r="AV21" s="109"/>
      <c r="AW21" s="104">
        <f t="shared" si="49"/>
        <v>0</v>
      </c>
    </row>
    <row r="22" spans="1:49" hidden="1" outlineLevel="1">
      <c r="A22" s="98"/>
      <c r="B22" s="99"/>
      <c r="C22" s="99"/>
      <c r="D22" s="100"/>
      <c r="E22" s="101">
        <f t="shared" si="29"/>
        <v>0</v>
      </c>
      <c r="F22" s="101"/>
      <c r="G22" s="101"/>
      <c r="H22" s="101"/>
      <c r="I22" s="101"/>
      <c r="J22" s="101">
        <f t="shared" si="30"/>
        <v>0</v>
      </c>
      <c r="K22" s="98"/>
      <c r="L22" s="98"/>
      <c r="M22" s="98"/>
      <c r="N22" s="98"/>
      <c r="O22" s="101">
        <f t="shared" si="31"/>
        <v>0</v>
      </c>
      <c r="P22" s="101">
        <f t="shared" si="32"/>
        <v>0</v>
      </c>
      <c r="Q22" s="102"/>
      <c r="R22" s="102"/>
      <c r="S22" s="101">
        <f t="shared" si="33"/>
        <v>0</v>
      </c>
      <c r="T22" s="101"/>
      <c r="U22" s="101"/>
      <c r="V22" s="101">
        <f t="shared" si="34"/>
        <v>0</v>
      </c>
      <c r="W22" s="102"/>
      <c r="X22" s="102"/>
      <c r="Y22" s="101">
        <f t="shared" si="35"/>
        <v>0</v>
      </c>
      <c r="Z22" s="101">
        <f t="shared" si="36"/>
        <v>0</v>
      </c>
      <c r="AA22" s="103">
        <f t="shared" si="50"/>
        <v>0</v>
      </c>
      <c r="AB22" s="101">
        <f t="shared" si="37"/>
        <v>0</v>
      </c>
      <c r="AC22" s="102"/>
      <c r="AD22" s="103">
        <f t="shared" si="38"/>
        <v>0</v>
      </c>
      <c r="AE22" s="102"/>
      <c r="AF22" s="102"/>
      <c r="AG22" s="102"/>
      <c r="AH22" s="102"/>
      <c r="AI22" s="136">
        <f t="shared" si="39"/>
        <v>0</v>
      </c>
      <c r="AJ22" s="102"/>
      <c r="AK22" s="104">
        <f t="shared" si="40"/>
        <v>0</v>
      </c>
      <c r="AL22" s="105">
        <f t="shared" si="41"/>
        <v>0</v>
      </c>
      <c r="AM22" s="106"/>
      <c r="AN22" s="107">
        <f t="shared" si="42"/>
        <v>0</v>
      </c>
      <c r="AO22" s="108">
        <f t="shared" si="43"/>
        <v>0</v>
      </c>
      <c r="AP22" s="108">
        <f t="shared" si="44"/>
        <v>0</v>
      </c>
      <c r="AQ22" s="108">
        <f t="shared" si="45"/>
        <v>0</v>
      </c>
      <c r="AR22" s="108">
        <f t="shared" si="46"/>
        <v>0</v>
      </c>
      <c r="AS22" s="108">
        <f t="array" ref="AS22">_xlfn.IFS(S22=0,AL22,S22&lt;0,AL22/-S22,S22&gt;0,AL22/S22)</f>
        <v>0</v>
      </c>
      <c r="AT22" s="103">
        <f t="shared" si="47"/>
        <v>0</v>
      </c>
      <c r="AU22" s="103">
        <f t="shared" si="48"/>
        <v>0</v>
      </c>
      <c r="AV22" s="109"/>
      <c r="AW22" s="104">
        <f t="shared" si="49"/>
        <v>0</v>
      </c>
    </row>
    <row r="23" spans="1:49" hidden="1" outlineLevel="1">
      <c r="A23" s="98"/>
      <c r="B23" s="99"/>
      <c r="C23" s="99"/>
      <c r="D23" s="100"/>
      <c r="E23" s="101">
        <f t="shared" si="29"/>
        <v>0</v>
      </c>
      <c r="F23" s="101"/>
      <c r="G23" s="101"/>
      <c r="H23" s="101"/>
      <c r="I23" s="101"/>
      <c r="J23" s="101">
        <f t="shared" si="30"/>
        <v>0</v>
      </c>
      <c r="K23" s="98"/>
      <c r="L23" s="98"/>
      <c r="M23" s="98"/>
      <c r="N23" s="98"/>
      <c r="O23" s="101">
        <f t="shared" si="31"/>
        <v>0</v>
      </c>
      <c r="P23" s="101">
        <f t="shared" si="32"/>
        <v>0</v>
      </c>
      <c r="Q23" s="102"/>
      <c r="R23" s="102"/>
      <c r="S23" s="101">
        <f t="shared" si="33"/>
        <v>0</v>
      </c>
      <c r="T23" s="101"/>
      <c r="U23" s="101"/>
      <c r="V23" s="101">
        <f t="shared" si="34"/>
        <v>0</v>
      </c>
      <c r="W23" s="102"/>
      <c r="X23" s="102"/>
      <c r="Y23" s="101">
        <f t="shared" si="35"/>
        <v>0</v>
      </c>
      <c r="Z23" s="101">
        <f t="shared" si="36"/>
        <v>0</v>
      </c>
      <c r="AA23" s="103">
        <f t="shared" si="50"/>
        <v>0</v>
      </c>
      <c r="AB23" s="101">
        <f t="shared" si="37"/>
        <v>0</v>
      </c>
      <c r="AC23" s="102"/>
      <c r="AD23" s="103">
        <f t="shared" si="38"/>
        <v>0</v>
      </c>
      <c r="AE23" s="102"/>
      <c r="AF23" s="102"/>
      <c r="AG23" s="102"/>
      <c r="AH23" s="102"/>
      <c r="AI23" s="136">
        <f t="shared" si="39"/>
        <v>0</v>
      </c>
      <c r="AJ23" s="102"/>
      <c r="AK23" s="104">
        <f t="shared" si="40"/>
        <v>0</v>
      </c>
      <c r="AL23" s="105">
        <f t="shared" si="41"/>
        <v>0</v>
      </c>
      <c r="AM23" s="106"/>
      <c r="AN23" s="107">
        <f t="shared" si="42"/>
        <v>0</v>
      </c>
      <c r="AO23" s="108">
        <f t="shared" si="43"/>
        <v>0</v>
      </c>
      <c r="AP23" s="108">
        <f t="shared" si="44"/>
        <v>0</v>
      </c>
      <c r="AQ23" s="108">
        <f t="shared" si="45"/>
        <v>0</v>
      </c>
      <c r="AR23" s="108">
        <f t="shared" si="46"/>
        <v>0</v>
      </c>
      <c r="AS23" s="108">
        <f t="array" ref="AS23">_xlfn.IFS(S23=0,AL23,S23&lt;0,AL23/-S23,S23&gt;0,AL23/S23)</f>
        <v>0</v>
      </c>
      <c r="AT23" s="103">
        <f t="shared" si="47"/>
        <v>0</v>
      </c>
      <c r="AU23" s="103">
        <f t="shared" si="48"/>
        <v>0</v>
      </c>
      <c r="AV23" s="109"/>
      <c r="AW23" s="104">
        <f t="shared" si="49"/>
        <v>0</v>
      </c>
    </row>
    <row r="24" spans="1:49" hidden="1" outlineLevel="1">
      <c r="A24" s="98"/>
      <c r="B24" s="99"/>
      <c r="C24" s="99"/>
      <c r="D24" s="100"/>
      <c r="E24" s="101">
        <f t="shared" si="29"/>
        <v>0</v>
      </c>
      <c r="F24" s="101"/>
      <c r="G24" s="101"/>
      <c r="H24" s="101"/>
      <c r="I24" s="101"/>
      <c r="J24" s="101">
        <f t="shared" si="30"/>
        <v>0</v>
      </c>
      <c r="K24" s="98"/>
      <c r="L24" s="98"/>
      <c r="M24" s="98"/>
      <c r="N24" s="98"/>
      <c r="O24" s="101">
        <f t="shared" si="31"/>
        <v>0</v>
      </c>
      <c r="P24" s="101">
        <f t="shared" si="32"/>
        <v>0</v>
      </c>
      <c r="Q24" s="102"/>
      <c r="R24" s="102"/>
      <c r="S24" s="101">
        <f t="shared" si="33"/>
        <v>0</v>
      </c>
      <c r="T24" s="101"/>
      <c r="U24" s="101"/>
      <c r="V24" s="101">
        <f t="shared" si="34"/>
        <v>0</v>
      </c>
      <c r="W24" s="102"/>
      <c r="X24" s="102"/>
      <c r="Y24" s="101">
        <f t="shared" si="35"/>
        <v>0</v>
      </c>
      <c r="Z24" s="101">
        <f t="shared" si="36"/>
        <v>0</v>
      </c>
      <c r="AA24" s="103">
        <f t="shared" si="50"/>
        <v>0</v>
      </c>
      <c r="AB24" s="101">
        <f t="shared" si="37"/>
        <v>0</v>
      </c>
      <c r="AC24" s="102"/>
      <c r="AD24" s="103">
        <f t="shared" si="38"/>
        <v>0</v>
      </c>
      <c r="AE24" s="102"/>
      <c r="AF24" s="102"/>
      <c r="AG24" s="102"/>
      <c r="AH24" s="102"/>
      <c r="AI24" s="136">
        <f t="shared" si="39"/>
        <v>0</v>
      </c>
      <c r="AJ24" s="102"/>
      <c r="AK24" s="104">
        <f t="shared" si="40"/>
        <v>0</v>
      </c>
      <c r="AL24" s="105">
        <f t="shared" si="41"/>
        <v>0</v>
      </c>
      <c r="AM24" s="106"/>
      <c r="AN24" s="107">
        <f t="shared" si="42"/>
        <v>0</v>
      </c>
      <c r="AO24" s="108">
        <f t="shared" si="43"/>
        <v>0</v>
      </c>
      <c r="AP24" s="108">
        <f t="shared" si="44"/>
        <v>0</v>
      </c>
      <c r="AQ24" s="108">
        <f t="shared" si="45"/>
        <v>0</v>
      </c>
      <c r="AR24" s="108">
        <f t="shared" si="46"/>
        <v>0</v>
      </c>
      <c r="AS24" s="108">
        <f t="array" ref="AS24">_xlfn.IFS(S24=0,AL24,S24&lt;0,AL24/-S24,S24&gt;0,AL24/S24)</f>
        <v>0</v>
      </c>
      <c r="AT24" s="103">
        <f t="shared" si="47"/>
        <v>0</v>
      </c>
      <c r="AU24" s="103">
        <f t="shared" si="48"/>
        <v>0</v>
      </c>
      <c r="AV24" s="109"/>
      <c r="AW24" s="104">
        <f t="shared" si="49"/>
        <v>0</v>
      </c>
    </row>
    <row r="25" spans="1:49" hidden="1" outlineLevel="1">
      <c r="A25" s="98"/>
      <c r="B25" s="99"/>
      <c r="C25" s="99"/>
      <c r="D25" s="100"/>
      <c r="E25" s="101">
        <f t="shared" si="29"/>
        <v>0</v>
      </c>
      <c r="F25" s="101"/>
      <c r="G25" s="101"/>
      <c r="H25" s="101"/>
      <c r="I25" s="101"/>
      <c r="J25" s="101">
        <f t="shared" si="30"/>
        <v>0</v>
      </c>
      <c r="K25" s="98"/>
      <c r="L25" s="98"/>
      <c r="M25" s="98"/>
      <c r="N25" s="98"/>
      <c r="O25" s="101">
        <f t="shared" si="31"/>
        <v>0</v>
      </c>
      <c r="P25" s="101">
        <f t="shared" si="32"/>
        <v>0</v>
      </c>
      <c r="Q25" s="102"/>
      <c r="R25" s="102"/>
      <c r="S25" s="101">
        <f t="shared" si="33"/>
        <v>0</v>
      </c>
      <c r="T25" s="101"/>
      <c r="U25" s="101"/>
      <c r="V25" s="101">
        <f t="shared" si="34"/>
        <v>0</v>
      </c>
      <c r="W25" s="102"/>
      <c r="X25" s="102"/>
      <c r="Y25" s="101">
        <f t="shared" si="35"/>
        <v>0</v>
      </c>
      <c r="Z25" s="101">
        <f t="shared" si="36"/>
        <v>0</v>
      </c>
      <c r="AA25" s="103">
        <f t="shared" si="50"/>
        <v>0</v>
      </c>
      <c r="AB25" s="101">
        <f t="shared" si="37"/>
        <v>0</v>
      </c>
      <c r="AC25" s="102"/>
      <c r="AD25" s="103">
        <f t="shared" si="38"/>
        <v>0</v>
      </c>
      <c r="AE25" s="102"/>
      <c r="AF25" s="102"/>
      <c r="AG25" s="102"/>
      <c r="AH25" s="102"/>
      <c r="AI25" s="136">
        <f t="shared" si="39"/>
        <v>0</v>
      </c>
      <c r="AJ25" s="102"/>
      <c r="AK25" s="104">
        <f t="shared" si="40"/>
        <v>0</v>
      </c>
      <c r="AL25" s="105">
        <f t="shared" si="41"/>
        <v>0</v>
      </c>
      <c r="AM25" s="106"/>
      <c r="AN25" s="107">
        <f t="shared" si="42"/>
        <v>0</v>
      </c>
      <c r="AO25" s="108">
        <f t="shared" si="43"/>
        <v>0</v>
      </c>
      <c r="AP25" s="108">
        <f t="shared" si="44"/>
        <v>0</v>
      </c>
      <c r="AQ25" s="108">
        <f t="shared" si="45"/>
        <v>0</v>
      </c>
      <c r="AR25" s="108">
        <f t="shared" si="46"/>
        <v>0</v>
      </c>
      <c r="AS25" s="108">
        <f t="array" ref="AS25">_xlfn.IFS(S25=0,AL25,S25&lt;0,AL25/-S25,S25&gt;0,AL25/S25)</f>
        <v>0</v>
      </c>
      <c r="AT25" s="103">
        <f t="shared" si="47"/>
        <v>0</v>
      </c>
      <c r="AU25" s="103">
        <f t="shared" si="48"/>
        <v>0</v>
      </c>
      <c r="AV25" s="109"/>
      <c r="AW25" s="104">
        <f t="shared" si="49"/>
        <v>0</v>
      </c>
    </row>
    <row r="26" spans="1:49" hidden="1" outlineLevel="1">
      <c r="A26" s="98"/>
      <c r="B26" s="99"/>
      <c r="C26" s="99"/>
      <c r="D26" s="100"/>
      <c r="E26" s="101">
        <f t="shared" si="29"/>
        <v>0</v>
      </c>
      <c r="F26" s="101"/>
      <c r="G26" s="101"/>
      <c r="H26" s="101"/>
      <c r="I26" s="101"/>
      <c r="J26" s="101">
        <f t="shared" si="30"/>
        <v>0</v>
      </c>
      <c r="K26" s="98"/>
      <c r="L26" s="98"/>
      <c r="M26" s="98"/>
      <c r="N26" s="98"/>
      <c r="O26" s="101">
        <f t="shared" si="31"/>
        <v>0</v>
      </c>
      <c r="P26" s="101">
        <f t="shared" si="32"/>
        <v>0</v>
      </c>
      <c r="Q26" s="102"/>
      <c r="R26" s="102"/>
      <c r="S26" s="101">
        <f t="shared" si="33"/>
        <v>0</v>
      </c>
      <c r="T26" s="101"/>
      <c r="U26" s="101"/>
      <c r="V26" s="101">
        <f t="shared" si="34"/>
        <v>0</v>
      </c>
      <c r="W26" s="102"/>
      <c r="X26" s="102"/>
      <c r="Y26" s="101">
        <f t="shared" si="35"/>
        <v>0</v>
      </c>
      <c r="Z26" s="101">
        <f t="shared" si="36"/>
        <v>0</v>
      </c>
      <c r="AA26" s="103">
        <f t="shared" si="50"/>
        <v>0</v>
      </c>
      <c r="AB26" s="101">
        <f t="shared" si="37"/>
        <v>0</v>
      </c>
      <c r="AC26" s="102"/>
      <c r="AD26" s="103">
        <f t="shared" si="38"/>
        <v>0</v>
      </c>
      <c r="AE26" s="102"/>
      <c r="AF26" s="102"/>
      <c r="AG26" s="102"/>
      <c r="AH26" s="102"/>
      <c r="AI26" s="136">
        <f t="shared" si="39"/>
        <v>0</v>
      </c>
      <c r="AJ26" s="102"/>
      <c r="AK26" s="104">
        <f t="shared" si="40"/>
        <v>0</v>
      </c>
      <c r="AL26" s="105">
        <f t="shared" si="41"/>
        <v>0</v>
      </c>
      <c r="AM26" s="106"/>
      <c r="AN26" s="107">
        <f t="shared" si="42"/>
        <v>0</v>
      </c>
      <c r="AO26" s="108">
        <f t="shared" si="43"/>
        <v>0</v>
      </c>
      <c r="AP26" s="108">
        <f t="shared" si="44"/>
        <v>0</v>
      </c>
      <c r="AQ26" s="108">
        <f t="shared" si="45"/>
        <v>0</v>
      </c>
      <c r="AR26" s="108">
        <f t="shared" si="46"/>
        <v>0</v>
      </c>
      <c r="AS26" s="108">
        <f t="array" ref="AS26">_xlfn.IFS(S26=0,AL26,S26&lt;0,AL26/-S26,S26&gt;0,AL26/S26)</f>
        <v>0</v>
      </c>
      <c r="AT26" s="103">
        <f t="shared" si="47"/>
        <v>0</v>
      </c>
      <c r="AU26" s="103">
        <f t="shared" si="48"/>
        <v>0</v>
      </c>
      <c r="AV26" s="109"/>
      <c r="AW26" s="104">
        <f t="shared" si="49"/>
        <v>0</v>
      </c>
    </row>
    <row r="27" spans="1:49" hidden="1" outlineLevel="1">
      <c r="A27" s="98"/>
      <c r="B27" s="99"/>
      <c r="C27" s="99"/>
      <c r="D27" s="100"/>
      <c r="E27" s="101">
        <f t="shared" si="29"/>
        <v>0</v>
      </c>
      <c r="F27" s="101"/>
      <c r="G27" s="101"/>
      <c r="H27" s="101"/>
      <c r="I27" s="101"/>
      <c r="J27" s="101">
        <f t="shared" si="30"/>
        <v>0</v>
      </c>
      <c r="K27" s="98"/>
      <c r="L27" s="98"/>
      <c r="M27" s="98"/>
      <c r="N27" s="98"/>
      <c r="O27" s="101">
        <f t="shared" si="31"/>
        <v>0</v>
      </c>
      <c r="P27" s="101">
        <f t="shared" si="32"/>
        <v>0</v>
      </c>
      <c r="Q27" s="102"/>
      <c r="R27" s="102"/>
      <c r="S27" s="101">
        <f t="shared" si="33"/>
        <v>0</v>
      </c>
      <c r="T27" s="101"/>
      <c r="U27" s="101"/>
      <c r="V27" s="101">
        <f t="shared" si="34"/>
        <v>0</v>
      </c>
      <c r="W27" s="102"/>
      <c r="X27" s="102"/>
      <c r="Y27" s="101">
        <f t="shared" si="35"/>
        <v>0</v>
      </c>
      <c r="Z27" s="101">
        <f t="shared" si="36"/>
        <v>0</v>
      </c>
      <c r="AA27" s="103">
        <f t="shared" si="50"/>
        <v>0</v>
      </c>
      <c r="AB27" s="101">
        <f t="shared" si="37"/>
        <v>0</v>
      </c>
      <c r="AC27" s="102"/>
      <c r="AD27" s="103">
        <f t="shared" si="38"/>
        <v>0</v>
      </c>
      <c r="AE27" s="102"/>
      <c r="AF27" s="102"/>
      <c r="AG27" s="102"/>
      <c r="AH27" s="102"/>
      <c r="AI27" s="136">
        <f t="shared" si="39"/>
        <v>0</v>
      </c>
      <c r="AJ27" s="102"/>
      <c r="AK27" s="104">
        <f t="shared" si="40"/>
        <v>0</v>
      </c>
      <c r="AL27" s="105">
        <f t="shared" si="41"/>
        <v>0</v>
      </c>
      <c r="AM27" s="106"/>
      <c r="AN27" s="107">
        <f t="shared" si="42"/>
        <v>0</v>
      </c>
      <c r="AO27" s="108">
        <f t="shared" si="43"/>
        <v>0</v>
      </c>
      <c r="AP27" s="108">
        <f t="shared" si="44"/>
        <v>0</v>
      </c>
      <c r="AQ27" s="108">
        <f t="shared" si="45"/>
        <v>0</v>
      </c>
      <c r="AR27" s="108">
        <f t="shared" si="46"/>
        <v>0</v>
      </c>
      <c r="AS27" s="108">
        <f t="array" ref="AS27">_xlfn.IFS(S27=0,AL27,S27&lt;0,AL27/-S27,S27&gt;0,AL27/S27)</f>
        <v>0</v>
      </c>
      <c r="AT27" s="103">
        <f t="shared" si="47"/>
        <v>0</v>
      </c>
      <c r="AU27" s="103">
        <f t="shared" si="48"/>
        <v>0</v>
      </c>
      <c r="AV27" s="109"/>
      <c r="AW27" s="104">
        <f t="shared" si="49"/>
        <v>0</v>
      </c>
    </row>
    <row r="28" spans="1:49" hidden="1" outlineLevel="1">
      <c r="A28" s="98"/>
      <c r="B28" s="99"/>
      <c r="C28" s="99"/>
      <c r="D28" s="100"/>
      <c r="E28" s="101">
        <f t="shared" si="29"/>
        <v>0</v>
      </c>
      <c r="F28" s="101"/>
      <c r="G28" s="101"/>
      <c r="H28" s="101"/>
      <c r="I28" s="101"/>
      <c r="J28" s="101">
        <f t="shared" si="30"/>
        <v>0</v>
      </c>
      <c r="K28" s="98"/>
      <c r="L28" s="98"/>
      <c r="M28" s="98"/>
      <c r="N28" s="98"/>
      <c r="O28" s="101">
        <f t="shared" si="31"/>
        <v>0</v>
      </c>
      <c r="P28" s="101">
        <f t="shared" si="32"/>
        <v>0</v>
      </c>
      <c r="Q28" s="102"/>
      <c r="R28" s="102"/>
      <c r="S28" s="101">
        <f t="shared" si="33"/>
        <v>0</v>
      </c>
      <c r="T28" s="101"/>
      <c r="U28" s="101"/>
      <c r="V28" s="101">
        <f t="shared" si="34"/>
        <v>0</v>
      </c>
      <c r="W28" s="102"/>
      <c r="X28" s="102"/>
      <c r="Y28" s="101">
        <f t="shared" si="35"/>
        <v>0</v>
      </c>
      <c r="Z28" s="101">
        <f t="shared" si="36"/>
        <v>0</v>
      </c>
      <c r="AA28" s="103">
        <f t="shared" si="50"/>
        <v>0</v>
      </c>
      <c r="AB28" s="101">
        <f t="shared" si="37"/>
        <v>0</v>
      </c>
      <c r="AC28" s="102"/>
      <c r="AD28" s="103">
        <f t="shared" si="38"/>
        <v>0</v>
      </c>
      <c r="AE28" s="102"/>
      <c r="AF28" s="102"/>
      <c r="AG28" s="102"/>
      <c r="AH28" s="102"/>
      <c r="AI28" s="136">
        <f t="shared" si="39"/>
        <v>0</v>
      </c>
      <c r="AJ28" s="102"/>
      <c r="AK28" s="104">
        <f t="shared" si="40"/>
        <v>0</v>
      </c>
      <c r="AL28" s="105">
        <f t="shared" si="41"/>
        <v>0</v>
      </c>
      <c r="AM28" s="106"/>
      <c r="AN28" s="107">
        <f t="shared" si="42"/>
        <v>0</v>
      </c>
      <c r="AO28" s="108">
        <f t="shared" si="43"/>
        <v>0</v>
      </c>
      <c r="AP28" s="108">
        <f t="shared" si="44"/>
        <v>0</v>
      </c>
      <c r="AQ28" s="108">
        <f t="shared" si="45"/>
        <v>0</v>
      </c>
      <c r="AR28" s="108">
        <f t="shared" si="46"/>
        <v>0</v>
      </c>
      <c r="AS28" s="108">
        <f t="array" ref="AS28">_xlfn.IFS(S28=0,AL28,S28&lt;0,AL28/-S28,S28&gt;0,AL28/S28)</f>
        <v>0</v>
      </c>
      <c r="AT28" s="103">
        <f t="shared" si="47"/>
        <v>0</v>
      </c>
      <c r="AU28" s="103">
        <f t="shared" si="48"/>
        <v>0</v>
      </c>
      <c r="AV28" s="109"/>
      <c r="AW28" s="104">
        <f t="shared" si="49"/>
        <v>0</v>
      </c>
    </row>
    <row r="29" spans="1:49" hidden="1" outlineLevel="1">
      <c r="A29" s="98"/>
      <c r="B29" s="99"/>
      <c r="C29" s="99"/>
      <c r="D29" s="100"/>
      <c r="E29" s="101">
        <f t="shared" si="29"/>
        <v>0</v>
      </c>
      <c r="F29" s="101"/>
      <c r="G29" s="101"/>
      <c r="H29" s="101"/>
      <c r="I29" s="101"/>
      <c r="J29" s="101">
        <f t="shared" si="30"/>
        <v>0</v>
      </c>
      <c r="K29" s="98"/>
      <c r="L29" s="98"/>
      <c r="M29" s="98"/>
      <c r="N29" s="98"/>
      <c r="O29" s="101">
        <f t="shared" si="31"/>
        <v>0</v>
      </c>
      <c r="P29" s="101">
        <f t="shared" si="32"/>
        <v>0</v>
      </c>
      <c r="Q29" s="102"/>
      <c r="R29" s="102"/>
      <c r="S29" s="101">
        <f t="shared" si="33"/>
        <v>0</v>
      </c>
      <c r="T29" s="101"/>
      <c r="U29" s="101"/>
      <c r="V29" s="101">
        <f t="shared" si="34"/>
        <v>0</v>
      </c>
      <c r="W29" s="102"/>
      <c r="X29" s="102"/>
      <c r="Y29" s="101">
        <f t="shared" si="35"/>
        <v>0</v>
      </c>
      <c r="Z29" s="101">
        <f t="shared" si="36"/>
        <v>0</v>
      </c>
      <c r="AA29" s="103">
        <f t="shared" si="50"/>
        <v>0</v>
      </c>
      <c r="AB29" s="101">
        <f t="shared" si="37"/>
        <v>0</v>
      </c>
      <c r="AC29" s="102"/>
      <c r="AD29" s="103">
        <f t="shared" si="38"/>
        <v>0</v>
      </c>
      <c r="AE29" s="102"/>
      <c r="AF29" s="102"/>
      <c r="AG29" s="102"/>
      <c r="AH29" s="102"/>
      <c r="AI29" s="136">
        <f t="shared" si="39"/>
        <v>0</v>
      </c>
      <c r="AJ29" s="102"/>
      <c r="AK29" s="104">
        <f t="shared" si="40"/>
        <v>0</v>
      </c>
      <c r="AL29" s="105">
        <f t="shared" si="41"/>
        <v>0</v>
      </c>
      <c r="AM29" s="106"/>
      <c r="AN29" s="107">
        <f t="shared" si="42"/>
        <v>0</v>
      </c>
      <c r="AO29" s="108">
        <f t="shared" si="43"/>
        <v>0</v>
      </c>
      <c r="AP29" s="108">
        <f t="shared" si="44"/>
        <v>0</v>
      </c>
      <c r="AQ29" s="108">
        <f t="shared" si="45"/>
        <v>0</v>
      </c>
      <c r="AR29" s="108">
        <f t="shared" si="46"/>
        <v>0</v>
      </c>
      <c r="AS29" s="108">
        <f t="array" ref="AS29">_xlfn.IFS(S29=0,AL29,S29&lt;0,AL29/-S29,S29&gt;0,AL29/S29)</f>
        <v>0</v>
      </c>
      <c r="AT29" s="103">
        <f t="shared" si="47"/>
        <v>0</v>
      </c>
      <c r="AU29" s="103">
        <f t="shared" si="48"/>
        <v>0</v>
      </c>
      <c r="AV29" s="109"/>
      <c r="AW29" s="104">
        <f t="shared" si="49"/>
        <v>0</v>
      </c>
    </row>
    <row r="30" spans="1:49" hidden="1" outlineLevel="1">
      <c r="A30" s="98"/>
      <c r="B30" s="99"/>
      <c r="C30" s="99"/>
      <c r="D30" s="100"/>
      <c r="E30" s="101">
        <f t="shared" si="29"/>
        <v>0</v>
      </c>
      <c r="F30" s="101"/>
      <c r="G30" s="101"/>
      <c r="H30" s="101"/>
      <c r="I30" s="101"/>
      <c r="J30" s="101">
        <f t="shared" si="30"/>
        <v>0</v>
      </c>
      <c r="K30" s="98"/>
      <c r="L30" s="98"/>
      <c r="M30" s="98"/>
      <c r="N30" s="98"/>
      <c r="O30" s="101">
        <f t="shared" si="31"/>
        <v>0</v>
      </c>
      <c r="P30" s="101">
        <f t="shared" si="32"/>
        <v>0</v>
      </c>
      <c r="Q30" s="102"/>
      <c r="R30" s="102"/>
      <c r="S30" s="101">
        <f t="shared" si="33"/>
        <v>0</v>
      </c>
      <c r="T30" s="101"/>
      <c r="U30" s="101"/>
      <c r="V30" s="101">
        <f t="shared" si="34"/>
        <v>0</v>
      </c>
      <c r="W30" s="102"/>
      <c r="X30" s="102"/>
      <c r="Y30" s="101">
        <f t="shared" si="35"/>
        <v>0</v>
      </c>
      <c r="Z30" s="101">
        <f t="shared" si="36"/>
        <v>0</v>
      </c>
      <c r="AA30" s="103">
        <f t="shared" si="50"/>
        <v>0</v>
      </c>
      <c r="AB30" s="101">
        <f t="shared" si="37"/>
        <v>0</v>
      </c>
      <c r="AC30" s="102"/>
      <c r="AD30" s="103">
        <f t="shared" si="38"/>
        <v>0</v>
      </c>
      <c r="AE30" s="102"/>
      <c r="AF30" s="102"/>
      <c r="AG30" s="102"/>
      <c r="AH30" s="102"/>
      <c r="AI30" s="136">
        <f t="shared" si="39"/>
        <v>0</v>
      </c>
      <c r="AJ30" s="102"/>
      <c r="AK30" s="104">
        <f t="shared" si="40"/>
        <v>0</v>
      </c>
      <c r="AL30" s="105">
        <f t="shared" si="41"/>
        <v>0</v>
      </c>
      <c r="AM30" s="106"/>
      <c r="AN30" s="107">
        <f t="shared" si="42"/>
        <v>0</v>
      </c>
      <c r="AO30" s="108">
        <f t="shared" si="43"/>
        <v>0</v>
      </c>
      <c r="AP30" s="108">
        <f t="shared" si="44"/>
        <v>0</v>
      </c>
      <c r="AQ30" s="108">
        <f t="shared" si="45"/>
        <v>0</v>
      </c>
      <c r="AR30" s="108">
        <f t="shared" si="46"/>
        <v>0</v>
      </c>
      <c r="AS30" s="108">
        <f t="array" ref="AS30">_xlfn.IFS(S30=0,AL30,S30&lt;0,AL30/-S30,S30&gt;0,AL30/S30)</f>
        <v>0</v>
      </c>
      <c r="AT30" s="103">
        <f t="shared" si="47"/>
        <v>0</v>
      </c>
      <c r="AU30" s="103">
        <f t="shared" si="48"/>
        <v>0</v>
      </c>
      <c r="AV30" s="109"/>
      <c r="AW30" s="104">
        <f t="shared" si="49"/>
        <v>0</v>
      </c>
    </row>
    <row r="31" spans="1:49" hidden="1" outlineLevel="1">
      <c r="A31" s="98"/>
      <c r="B31" s="99"/>
      <c r="C31" s="99"/>
      <c r="D31" s="100"/>
      <c r="E31" s="101">
        <f t="shared" si="29"/>
        <v>0</v>
      </c>
      <c r="F31" s="101"/>
      <c r="G31" s="101"/>
      <c r="H31" s="101"/>
      <c r="I31" s="101"/>
      <c r="J31" s="101">
        <f t="shared" si="30"/>
        <v>0</v>
      </c>
      <c r="K31" s="98"/>
      <c r="L31" s="98"/>
      <c r="M31" s="98"/>
      <c r="N31" s="98"/>
      <c r="O31" s="101">
        <f t="shared" si="31"/>
        <v>0</v>
      </c>
      <c r="P31" s="101">
        <f t="shared" si="32"/>
        <v>0</v>
      </c>
      <c r="Q31" s="102"/>
      <c r="R31" s="102"/>
      <c r="S31" s="101">
        <f t="shared" si="33"/>
        <v>0</v>
      </c>
      <c r="T31" s="101"/>
      <c r="U31" s="101"/>
      <c r="V31" s="101">
        <f t="shared" si="34"/>
        <v>0</v>
      </c>
      <c r="W31" s="102"/>
      <c r="X31" s="102"/>
      <c r="Y31" s="101">
        <f t="shared" si="35"/>
        <v>0</v>
      </c>
      <c r="Z31" s="101">
        <f t="shared" si="36"/>
        <v>0</v>
      </c>
      <c r="AA31" s="103">
        <f t="shared" si="50"/>
        <v>0</v>
      </c>
      <c r="AB31" s="101">
        <f t="shared" si="37"/>
        <v>0</v>
      </c>
      <c r="AC31" s="102"/>
      <c r="AD31" s="103">
        <f t="shared" si="38"/>
        <v>0</v>
      </c>
      <c r="AE31" s="102"/>
      <c r="AF31" s="102"/>
      <c r="AG31" s="102"/>
      <c r="AH31" s="102"/>
      <c r="AI31" s="136">
        <f t="shared" si="39"/>
        <v>0</v>
      </c>
      <c r="AJ31" s="102"/>
      <c r="AK31" s="104">
        <f t="shared" si="40"/>
        <v>0</v>
      </c>
      <c r="AL31" s="105">
        <f t="shared" si="41"/>
        <v>0</v>
      </c>
      <c r="AM31" s="106"/>
      <c r="AN31" s="107">
        <f t="shared" si="42"/>
        <v>0</v>
      </c>
      <c r="AO31" s="108">
        <f t="shared" si="43"/>
        <v>0</v>
      </c>
      <c r="AP31" s="108">
        <f t="shared" si="44"/>
        <v>0</v>
      </c>
      <c r="AQ31" s="108">
        <f t="shared" si="45"/>
        <v>0</v>
      </c>
      <c r="AR31" s="108">
        <f t="shared" si="46"/>
        <v>0</v>
      </c>
      <c r="AS31" s="108">
        <f t="array" ref="AS31">_xlfn.IFS(S31=0,AL31,S31&lt;0,AL31/-S31,S31&gt;0,AL31/S31)</f>
        <v>0</v>
      </c>
      <c r="AT31" s="103">
        <f t="shared" si="47"/>
        <v>0</v>
      </c>
      <c r="AU31" s="103">
        <f t="shared" si="48"/>
        <v>0</v>
      </c>
      <c r="AV31" s="109"/>
      <c r="AW31" s="104">
        <f t="shared" si="49"/>
        <v>0</v>
      </c>
    </row>
    <row r="32" spans="1:49" hidden="1" outlineLevel="1">
      <c r="A32" s="98"/>
      <c r="B32" s="99"/>
      <c r="C32" s="99"/>
      <c r="D32" s="100"/>
      <c r="E32" s="101">
        <f t="shared" si="29"/>
        <v>0</v>
      </c>
      <c r="F32" s="101"/>
      <c r="G32" s="101"/>
      <c r="H32" s="101"/>
      <c r="I32" s="101"/>
      <c r="J32" s="101">
        <f t="shared" si="30"/>
        <v>0</v>
      </c>
      <c r="K32" s="98"/>
      <c r="L32" s="98"/>
      <c r="M32" s="98"/>
      <c r="N32" s="98"/>
      <c r="O32" s="101">
        <f t="shared" si="31"/>
        <v>0</v>
      </c>
      <c r="P32" s="101">
        <f t="shared" si="32"/>
        <v>0</v>
      </c>
      <c r="Q32" s="102"/>
      <c r="R32" s="102"/>
      <c r="S32" s="101">
        <f t="shared" si="33"/>
        <v>0</v>
      </c>
      <c r="T32" s="101"/>
      <c r="U32" s="101"/>
      <c r="V32" s="101">
        <f t="shared" si="34"/>
        <v>0</v>
      </c>
      <c r="W32" s="102"/>
      <c r="X32" s="102"/>
      <c r="Y32" s="101">
        <f t="shared" si="35"/>
        <v>0</v>
      </c>
      <c r="Z32" s="101">
        <f t="shared" si="36"/>
        <v>0</v>
      </c>
      <c r="AA32" s="103">
        <f t="shared" si="50"/>
        <v>0</v>
      </c>
      <c r="AB32" s="101">
        <f t="shared" si="37"/>
        <v>0</v>
      </c>
      <c r="AC32" s="102"/>
      <c r="AD32" s="103">
        <f t="shared" si="38"/>
        <v>0</v>
      </c>
      <c r="AE32" s="102"/>
      <c r="AF32" s="102"/>
      <c r="AG32" s="102"/>
      <c r="AH32" s="102"/>
      <c r="AI32" s="136">
        <f t="shared" si="39"/>
        <v>0</v>
      </c>
      <c r="AJ32" s="102"/>
      <c r="AK32" s="104">
        <f t="shared" si="40"/>
        <v>0</v>
      </c>
      <c r="AL32" s="105">
        <f t="shared" si="41"/>
        <v>0</v>
      </c>
      <c r="AM32" s="106"/>
      <c r="AN32" s="107">
        <f t="shared" si="42"/>
        <v>0</v>
      </c>
      <c r="AO32" s="108">
        <f t="shared" si="43"/>
        <v>0</v>
      </c>
      <c r="AP32" s="108">
        <f t="shared" si="44"/>
        <v>0</v>
      </c>
      <c r="AQ32" s="108">
        <f t="shared" si="45"/>
        <v>0</v>
      </c>
      <c r="AR32" s="108">
        <f t="shared" si="46"/>
        <v>0</v>
      </c>
      <c r="AS32" s="108">
        <f t="array" ref="AS32">_xlfn.IFS(S32=0,AL32,S32&lt;0,AL32/-S32,S32&gt;0,AL32/S32)</f>
        <v>0</v>
      </c>
      <c r="AT32" s="103">
        <f t="shared" si="47"/>
        <v>0</v>
      </c>
      <c r="AU32" s="103">
        <f t="shared" si="48"/>
        <v>0</v>
      </c>
      <c r="AV32" s="109"/>
      <c r="AW32" s="104">
        <f t="shared" si="49"/>
        <v>0</v>
      </c>
    </row>
    <row r="33" spans="1:49" hidden="1" outlineLevel="1">
      <c r="A33" s="98"/>
      <c r="B33" s="99"/>
      <c r="C33" s="99"/>
      <c r="D33" s="100"/>
      <c r="E33" s="101">
        <f t="shared" si="29"/>
        <v>0</v>
      </c>
      <c r="F33" s="101"/>
      <c r="G33" s="101"/>
      <c r="H33" s="101"/>
      <c r="I33" s="101"/>
      <c r="J33" s="101">
        <f t="shared" si="30"/>
        <v>0</v>
      </c>
      <c r="K33" s="98"/>
      <c r="L33" s="98"/>
      <c r="M33" s="98"/>
      <c r="N33" s="98"/>
      <c r="O33" s="101">
        <f t="shared" si="31"/>
        <v>0</v>
      </c>
      <c r="P33" s="101">
        <f t="shared" si="32"/>
        <v>0</v>
      </c>
      <c r="Q33" s="102"/>
      <c r="R33" s="102"/>
      <c r="S33" s="101">
        <f t="shared" si="33"/>
        <v>0</v>
      </c>
      <c r="T33" s="101"/>
      <c r="U33" s="101"/>
      <c r="V33" s="101">
        <f t="shared" si="34"/>
        <v>0</v>
      </c>
      <c r="W33" s="102"/>
      <c r="X33" s="102"/>
      <c r="Y33" s="101">
        <f t="shared" si="35"/>
        <v>0</v>
      </c>
      <c r="Z33" s="101">
        <f t="shared" si="36"/>
        <v>0</v>
      </c>
      <c r="AA33" s="103">
        <f t="shared" si="50"/>
        <v>0</v>
      </c>
      <c r="AB33" s="101">
        <f t="shared" si="37"/>
        <v>0</v>
      </c>
      <c r="AC33" s="102"/>
      <c r="AD33" s="103">
        <f t="shared" si="38"/>
        <v>0</v>
      </c>
      <c r="AE33" s="102"/>
      <c r="AF33" s="102"/>
      <c r="AG33" s="102"/>
      <c r="AH33" s="102"/>
      <c r="AI33" s="136">
        <f t="shared" si="39"/>
        <v>0</v>
      </c>
      <c r="AJ33" s="102"/>
      <c r="AK33" s="104">
        <f t="shared" si="40"/>
        <v>0</v>
      </c>
      <c r="AL33" s="105">
        <f t="shared" si="41"/>
        <v>0</v>
      </c>
      <c r="AM33" s="106"/>
      <c r="AN33" s="107">
        <f t="shared" si="42"/>
        <v>0</v>
      </c>
      <c r="AO33" s="108">
        <f t="shared" si="43"/>
        <v>0</v>
      </c>
      <c r="AP33" s="108">
        <f t="shared" si="44"/>
        <v>0</v>
      </c>
      <c r="AQ33" s="108">
        <f t="shared" si="45"/>
        <v>0</v>
      </c>
      <c r="AR33" s="108">
        <f t="shared" si="46"/>
        <v>0</v>
      </c>
      <c r="AS33" s="108">
        <f t="array" ref="AS33">_xlfn.IFS(S33=0,AL33,S33&lt;0,AL33/-S33,S33&gt;0,AL33/S33)</f>
        <v>0</v>
      </c>
      <c r="AT33" s="103">
        <f t="shared" si="47"/>
        <v>0</v>
      </c>
      <c r="AU33" s="103">
        <f t="shared" si="48"/>
        <v>0</v>
      </c>
      <c r="AV33" s="109"/>
      <c r="AW33" s="104">
        <f t="shared" si="49"/>
        <v>0</v>
      </c>
    </row>
    <row r="34" spans="1:49" hidden="1" outlineLevel="1">
      <c r="A34" s="98"/>
      <c r="B34" s="99"/>
      <c r="C34" s="99"/>
      <c r="D34" s="100"/>
      <c r="E34" s="101">
        <f t="shared" si="29"/>
        <v>0</v>
      </c>
      <c r="F34" s="101"/>
      <c r="G34" s="101"/>
      <c r="H34" s="101"/>
      <c r="I34" s="101"/>
      <c r="J34" s="101">
        <f t="shared" si="30"/>
        <v>0</v>
      </c>
      <c r="K34" s="98"/>
      <c r="L34" s="98"/>
      <c r="M34" s="98"/>
      <c r="N34" s="98"/>
      <c r="O34" s="101">
        <f t="shared" si="31"/>
        <v>0</v>
      </c>
      <c r="P34" s="101">
        <f t="shared" si="32"/>
        <v>0</v>
      </c>
      <c r="Q34" s="102"/>
      <c r="R34" s="102"/>
      <c r="S34" s="101">
        <f t="shared" si="33"/>
        <v>0</v>
      </c>
      <c r="T34" s="101"/>
      <c r="U34" s="101"/>
      <c r="V34" s="101">
        <f t="shared" si="34"/>
        <v>0</v>
      </c>
      <c r="W34" s="102"/>
      <c r="X34" s="102"/>
      <c r="Y34" s="101">
        <f t="shared" si="35"/>
        <v>0</v>
      </c>
      <c r="Z34" s="101">
        <f t="shared" si="36"/>
        <v>0</v>
      </c>
      <c r="AA34" s="103">
        <f t="shared" si="50"/>
        <v>0</v>
      </c>
      <c r="AB34" s="101">
        <f t="shared" si="37"/>
        <v>0</v>
      </c>
      <c r="AC34" s="102"/>
      <c r="AD34" s="103">
        <f t="shared" si="38"/>
        <v>0</v>
      </c>
      <c r="AE34" s="102"/>
      <c r="AF34" s="102"/>
      <c r="AG34" s="102"/>
      <c r="AH34" s="102"/>
      <c r="AI34" s="136">
        <f t="shared" si="39"/>
        <v>0</v>
      </c>
      <c r="AJ34" s="102"/>
      <c r="AK34" s="104">
        <f t="shared" si="40"/>
        <v>0</v>
      </c>
      <c r="AL34" s="105">
        <f t="shared" si="41"/>
        <v>0</v>
      </c>
      <c r="AM34" s="106"/>
      <c r="AN34" s="107">
        <f t="shared" si="42"/>
        <v>0</v>
      </c>
      <c r="AO34" s="108">
        <f t="shared" si="43"/>
        <v>0</v>
      </c>
      <c r="AP34" s="108">
        <f t="shared" si="44"/>
        <v>0</v>
      </c>
      <c r="AQ34" s="108">
        <f t="shared" si="45"/>
        <v>0</v>
      </c>
      <c r="AR34" s="108">
        <f t="shared" si="46"/>
        <v>0</v>
      </c>
      <c r="AS34" s="108">
        <f t="array" ref="AS34">_xlfn.IFS(S34=0,AL34,S34&lt;0,AL34/-S34,S34&gt;0,AL34/S34)</f>
        <v>0</v>
      </c>
      <c r="AT34" s="103">
        <f t="shared" si="47"/>
        <v>0</v>
      </c>
      <c r="AU34" s="103">
        <f t="shared" si="48"/>
        <v>0</v>
      </c>
      <c r="AV34" s="109"/>
      <c r="AW34" s="104">
        <f t="shared" si="49"/>
        <v>0</v>
      </c>
    </row>
    <row r="35" spans="1:49" hidden="1" outlineLevel="1">
      <c r="A35" s="98"/>
      <c r="B35" s="99"/>
      <c r="C35" s="99"/>
      <c r="D35" s="100"/>
      <c r="E35" s="101">
        <f t="shared" si="29"/>
        <v>0</v>
      </c>
      <c r="F35" s="101"/>
      <c r="G35" s="101"/>
      <c r="H35" s="101"/>
      <c r="I35" s="101"/>
      <c r="J35" s="101">
        <f t="shared" si="30"/>
        <v>0</v>
      </c>
      <c r="K35" s="98"/>
      <c r="L35" s="98"/>
      <c r="M35" s="98"/>
      <c r="N35" s="98"/>
      <c r="O35" s="101">
        <f t="shared" si="31"/>
        <v>0</v>
      </c>
      <c r="P35" s="101">
        <f t="shared" si="32"/>
        <v>0</v>
      </c>
      <c r="Q35" s="102"/>
      <c r="R35" s="102"/>
      <c r="S35" s="101">
        <f t="shared" si="33"/>
        <v>0</v>
      </c>
      <c r="T35" s="101"/>
      <c r="U35" s="101"/>
      <c r="V35" s="101">
        <f t="shared" si="34"/>
        <v>0</v>
      </c>
      <c r="W35" s="102"/>
      <c r="X35" s="102"/>
      <c r="Y35" s="101">
        <f t="shared" si="35"/>
        <v>0</v>
      </c>
      <c r="Z35" s="101">
        <f t="shared" si="36"/>
        <v>0</v>
      </c>
      <c r="AA35" s="103">
        <f t="shared" si="50"/>
        <v>0</v>
      </c>
      <c r="AB35" s="101">
        <f t="shared" si="37"/>
        <v>0</v>
      </c>
      <c r="AC35" s="102"/>
      <c r="AD35" s="103">
        <f t="shared" si="38"/>
        <v>0</v>
      </c>
      <c r="AE35" s="102"/>
      <c r="AF35" s="102"/>
      <c r="AG35" s="102"/>
      <c r="AH35" s="102"/>
      <c r="AI35" s="136">
        <f t="shared" si="39"/>
        <v>0</v>
      </c>
      <c r="AJ35" s="102"/>
      <c r="AK35" s="104">
        <f t="shared" si="40"/>
        <v>0</v>
      </c>
      <c r="AL35" s="105">
        <f t="shared" si="41"/>
        <v>0</v>
      </c>
      <c r="AM35" s="106"/>
      <c r="AN35" s="107">
        <f t="shared" si="42"/>
        <v>0</v>
      </c>
      <c r="AO35" s="108">
        <f t="shared" si="43"/>
        <v>0</v>
      </c>
      <c r="AP35" s="108">
        <f t="shared" si="44"/>
        <v>0</v>
      </c>
      <c r="AQ35" s="108">
        <f t="shared" si="45"/>
        <v>0</v>
      </c>
      <c r="AR35" s="108">
        <f t="shared" si="46"/>
        <v>0</v>
      </c>
      <c r="AS35" s="108">
        <f t="array" ref="AS35">_xlfn.IFS(S35=0,AL35,S35&lt;0,AL35/-S35,S35&gt;0,AL35/S35)</f>
        <v>0</v>
      </c>
      <c r="AT35" s="103">
        <f t="shared" si="47"/>
        <v>0</v>
      </c>
      <c r="AU35" s="103">
        <f t="shared" si="48"/>
        <v>0</v>
      </c>
      <c r="AV35" s="109"/>
      <c r="AW35" s="104">
        <f t="shared" si="49"/>
        <v>0</v>
      </c>
    </row>
    <row r="36" spans="1:49" hidden="1" outlineLevel="1">
      <c r="A36" s="98"/>
      <c r="B36" s="99"/>
      <c r="C36" s="99"/>
      <c r="D36" s="100"/>
      <c r="E36" s="101">
        <f t="shared" si="29"/>
        <v>0</v>
      </c>
      <c r="F36" s="101"/>
      <c r="G36" s="101"/>
      <c r="H36" s="101"/>
      <c r="I36" s="101"/>
      <c r="J36" s="101">
        <f t="shared" si="30"/>
        <v>0</v>
      </c>
      <c r="K36" s="98"/>
      <c r="L36" s="98"/>
      <c r="M36" s="98"/>
      <c r="N36" s="98"/>
      <c r="O36" s="101">
        <f t="shared" si="31"/>
        <v>0</v>
      </c>
      <c r="P36" s="101">
        <f t="shared" si="32"/>
        <v>0</v>
      </c>
      <c r="Q36" s="102"/>
      <c r="R36" s="102"/>
      <c r="S36" s="101">
        <f t="shared" si="33"/>
        <v>0</v>
      </c>
      <c r="T36" s="101"/>
      <c r="U36" s="101"/>
      <c r="V36" s="101">
        <f t="shared" si="34"/>
        <v>0</v>
      </c>
      <c r="W36" s="102"/>
      <c r="X36" s="102"/>
      <c r="Y36" s="101">
        <f t="shared" si="35"/>
        <v>0</v>
      </c>
      <c r="Z36" s="101">
        <f t="shared" si="36"/>
        <v>0</v>
      </c>
      <c r="AA36" s="103">
        <f t="shared" si="50"/>
        <v>0</v>
      </c>
      <c r="AB36" s="101">
        <f t="shared" si="37"/>
        <v>0</v>
      </c>
      <c r="AC36" s="102"/>
      <c r="AD36" s="103">
        <f t="shared" si="38"/>
        <v>0</v>
      </c>
      <c r="AE36" s="102"/>
      <c r="AF36" s="102"/>
      <c r="AG36" s="102"/>
      <c r="AH36" s="102"/>
      <c r="AI36" s="136">
        <f t="shared" si="39"/>
        <v>0</v>
      </c>
      <c r="AJ36" s="102"/>
      <c r="AK36" s="104">
        <f t="shared" si="40"/>
        <v>0</v>
      </c>
      <c r="AL36" s="105">
        <f t="shared" si="41"/>
        <v>0</v>
      </c>
      <c r="AM36" s="106"/>
      <c r="AN36" s="107">
        <f t="shared" si="42"/>
        <v>0</v>
      </c>
      <c r="AO36" s="108">
        <f t="shared" si="43"/>
        <v>0</v>
      </c>
      <c r="AP36" s="108">
        <f t="shared" si="44"/>
        <v>0</v>
      </c>
      <c r="AQ36" s="108">
        <f t="shared" si="45"/>
        <v>0</v>
      </c>
      <c r="AR36" s="108">
        <f t="shared" si="46"/>
        <v>0</v>
      </c>
      <c r="AS36" s="108">
        <f t="array" ref="AS36">_xlfn.IFS(S36=0,AL36,S36&lt;0,AL36/-S36,S36&gt;0,AL36/S36)</f>
        <v>0</v>
      </c>
      <c r="AT36" s="103">
        <f t="shared" si="47"/>
        <v>0</v>
      </c>
      <c r="AU36" s="103">
        <f t="shared" si="48"/>
        <v>0</v>
      </c>
      <c r="AV36" s="109"/>
      <c r="AW36" s="104">
        <f t="shared" si="49"/>
        <v>0</v>
      </c>
    </row>
    <row r="37" spans="1:49" hidden="1" outlineLevel="1">
      <c r="A37" s="98"/>
      <c r="B37" s="99"/>
      <c r="C37" s="99"/>
      <c r="D37" s="100"/>
      <c r="E37" s="101">
        <f t="shared" si="29"/>
        <v>0</v>
      </c>
      <c r="F37" s="101"/>
      <c r="G37" s="101"/>
      <c r="H37" s="101"/>
      <c r="I37" s="101"/>
      <c r="J37" s="101">
        <f t="shared" si="30"/>
        <v>0</v>
      </c>
      <c r="K37" s="98"/>
      <c r="L37" s="98"/>
      <c r="M37" s="98"/>
      <c r="N37" s="98"/>
      <c r="O37" s="101">
        <f t="shared" si="31"/>
        <v>0</v>
      </c>
      <c r="P37" s="101">
        <f t="shared" si="32"/>
        <v>0</v>
      </c>
      <c r="Q37" s="102"/>
      <c r="R37" s="102"/>
      <c r="S37" s="101">
        <f t="shared" si="33"/>
        <v>0</v>
      </c>
      <c r="T37" s="101"/>
      <c r="U37" s="101"/>
      <c r="V37" s="101">
        <f t="shared" si="34"/>
        <v>0</v>
      </c>
      <c r="W37" s="102"/>
      <c r="X37" s="102"/>
      <c r="Y37" s="101">
        <f t="shared" si="35"/>
        <v>0</v>
      </c>
      <c r="Z37" s="101">
        <f t="shared" si="36"/>
        <v>0</v>
      </c>
      <c r="AA37" s="103">
        <f t="shared" si="50"/>
        <v>0</v>
      </c>
      <c r="AB37" s="101">
        <f t="shared" si="37"/>
        <v>0</v>
      </c>
      <c r="AC37" s="102"/>
      <c r="AD37" s="103">
        <f t="shared" si="38"/>
        <v>0</v>
      </c>
      <c r="AE37" s="102"/>
      <c r="AF37" s="102"/>
      <c r="AG37" s="102"/>
      <c r="AH37" s="102"/>
      <c r="AI37" s="136">
        <f t="shared" si="39"/>
        <v>0</v>
      </c>
      <c r="AJ37" s="102"/>
      <c r="AK37" s="104">
        <f t="shared" si="40"/>
        <v>0</v>
      </c>
      <c r="AL37" s="105">
        <f t="shared" si="41"/>
        <v>0</v>
      </c>
      <c r="AM37" s="106"/>
      <c r="AN37" s="107">
        <f t="shared" si="42"/>
        <v>0</v>
      </c>
      <c r="AO37" s="108">
        <f t="shared" si="43"/>
        <v>0</v>
      </c>
      <c r="AP37" s="108">
        <f t="shared" si="44"/>
        <v>0</v>
      </c>
      <c r="AQ37" s="108">
        <f t="shared" si="45"/>
        <v>0</v>
      </c>
      <c r="AR37" s="108">
        <f t="shared" si="46"/>
        <v>0</v>
      </c>
      <c r="AS37" s="108">
        <f t="array" ref="AS37">_xlfn.IFS(S37=0,AL37,S37&lt;0,AL37/-S37,S37&gt;0,AL37/S37)</f>
        <v>0</v>
      </c>
      <c r="AT37" s="103">
        <f t="shared" si="47"/>
        <v>0</v>
      </c>
      <c r="AU37" s="103">
        <f t="shared" si="48"/>
        <v>0</v>
      </c>
      <c r="AV37" s="109"/>
      <c r="AW37" s="104">
        <f t="shared" si="49"/>
        <v>0</v>
      </c>
    </row>
    <row r="38" spans="1:49" hidden="1" outlineLevel="1">
      <c r="A38" s="98"/>
      <c r="B38" s="99"/>
      <c r="C38" s="99"/>
      <c r="D38" s="100"/>
      <c r="E38" s="101">
        <f t="shared" si="29"/>
        <v>0</v>
      </c>
      <c r="F38" s="101"/>
      <c r="G38" s="101"/>
      <c r="H38" s="101"/>
      <c r="I38" s="101"/>
      <c r="J38" s="101">
        <f t="shared" si="30"/>
        <v>0</v>
      </c>
      <c r="K38" s="98"/>
      <c r="L38" s="98"/>
      <c r="M38" s="98"/>
      <c r="N38" s="98"/>
      <c r="O38" s="101">
        <f t="shared" si="31"/>
        <v>0</v>
      </c>
      <c r="P38" s="101">
        <f t="shared" si="32"/>
        <v>0</v>
      </c>
      <c r="Q38" s="102"/>
      <c r="R38" s="102"/>
      <c r="S38" s="101">
        <f t="shared" si="33"/>
        <v>0</v>
      </c>
      <c r="T38" s="101"/>
      <c r="U38" s="101"/>
      <c r="V38" s="101">
        <f t="shared" si="34"/>
        <v>0</v>
      </c>
      <c r="W38" s="102"/>
      <c r="X38" s="102"/>
      <c r="Y38" s="101">
        <f t="shared" si="35"/>
        <v>0</v>
      </c>
      <c r="Z38" s="101">
        <f t="shared" si="36"/>
        <v>0</v>
      </c>
      <c r="AA38" s="103">
        <f t="shared" si="50"/>
        <v>0</v>
      </c>
      <c r="AB38" s="101">
        <f t="shared" si="37"/>
        <v>0</v>
      </c>
      <c r="AC38" s="102"/>
      <c r="AD38" s="103">
        <f t="shared" si="38"/>
        <v>0</v>
      </c>
      <c r="AE38" s="102"/>
      <c r="AF38" s="102"/>
      <c r="AG38" s="102"/>
      <c r="AH38" s="102"/>
      <c r="AI38" s="136">
        <f t="shared" si="39"/>
        <v>0</v>
      </c>
      <c r="AJ38" s="102"/>
      <c r="AK38" s="104">
        <f t="shared" si="40"/>
        <v>0</v>
      </c>
      <c r="AL38" s="105">
        <f t="shared" si="41"/>
        <v>0</v>
      </c>
      <c r="AM38" s="106"/>
      <c r="AN38" s="107">
        <f t="shared" si="42"/>
        <v>0</v>
      </c>
      <c r="AO38" s="108">
        <f t="shared" si="43"/>
        <v>0</v>
      </c>
      <c r="AP38" s="108">
        <f t="shared" si="44"/>
        <v>0</v>
      </c>
      <c r="AQ38" s="108">
        <f t="shared" si="45"/>
        <v>0</v>
      </c>
      <c r="AR38" s="108">
        <f t="shared" si="46"/>
        <v>0</v>
      </c>
      <c r="AS38" s="108">
        <f t="array" ref="AS38">_xlfn.IFS(S38=0,AL38,S38&lt;0,AL38/-S38,S38&gt;0,AL38/S38)</f>
        <v>0</v>
      </c>
      <c r="AT38" s="103">
        <f t="shared" si="47"/>
        <v>0</v>
      </c>
      <c r="AU38" s="103">
        <f t="shared" si="48"/>
        <v>0</v>
      </c>
      <c r="AV38" s="109"/>
      <c r="AW38" s="104">
        <f t="shared" si="49"/>
        <v>0</v>
      </c>
    </row>
    <row r="39" spans="1:49" hidden="1" outlineLevel="1">
      <c r="A39" s="98"/>
      <c r="B39" s="99"/>
      <c r="C39" s="99"/>
      <c r="D39" s="100"/>
      <c r="E39" s="101">
        <f t="shared" si="29"/>
        <v>0</v>
      </c>
      <c r="F39" s="101"/>
      <c r="G39" s="101"/>
      <c r="H39" s="101"/>
      <c r="I39" s="101"/>
      <c r="J39" s="101">
        <f t="shared" si="30"/>
        <v>0</v>
      </c>
      <c r="K39" s="98"/>
      <c r="L39" s="98"/>
      <c r="M39" s="98"/>
      <c r="N39" s="98"/>
      <c r="O39" s="101">
        <f t="shared" si="31"/>
        <v>0</v>
      </c>
      <c r="P39" s="101">
        <f t="shared" si="32"/>
        <v>0</v>
      </c>
      <c r="Q39" s="102"/>
      <c r="R39" s="102"/>
      <c r="S39" s="101">
        <f t="shared" si="33"/>
        <v>0</v>
      </c>
      <c r="T39" s="101"/>
      <c r="U39" s="101"/>
      <c r="V39" s="101">
        <f t="shared" si="34"/>
        <v>0</v>
      </c>
      <c r="W39" s="102"/>
      <c r="X39" s="102"/>
      <c r="Y39" s="101">
        <f t="shared" si="35"/>
        <v>0</v>
      </c>
      <c r="Z39" s="101">
        <f t="shared" si="36"/>
        <v>0</v>
      </c>
      <c r="AA39" s="103">
        <f t="shared" si="50"/>
        <v>0</v>
      </c>
      <c r="AB39" s="101">
        <f t="shared" si="37"/>
        <v>0</v>
      </c>
      <c r="AC39" s="102"/>
      <c r="AD39" s="103">
        <f t="shared" si="38"/>
        <v>0</v>
      </c>
      <c r="AE39" s="102"/>
      <c r="AF39" s="102"/>
      <c r="AG39" s="102"/>
      <c r="AH39" s="102"/>
      <c r="AI39" s="136">
        <f t="shared" si="39"/>
        <v>0</v>
      </c>
      <c r="AJ39" s="102"/>
      <c r="AK39" s="104">
        <f t="shared" si="40"/>
        <v>0</v>
      </c>
      <c r="AL39" s="105">
        <f t="shared" si="41"/>
        <v>0</v>
      </c>
      <c r="AM39" s="106"/>
      <c r="AN39" s="107">
        <f t="shared" si="42"/>
        <v>0</v>
      </c>
      <c r="AO39" s="108">
        <f t="shared" si="43"/>
        <v>0</v>
      </c>
      <c r="AP39" s="108">
        <f t="shared" si="44"/>
        <v>0</v>
      </c>
      <c r="AQ39" s="108">
        <f t="shared" si="45"/>
        <v>0</v>
      </c>
      <c r="AR39" s="108">
        <f t="shared" si="46"/>
        <v>0</v>
      </c>
      <c r="AS39" s="108">
        <f t="array" ref="AS39">_xlfn.IFS(S39=0,AL39,S39&lt;0,AL39/-S39,S39&gt;0,AL39/S39)</f>
        <v>0</v>
      </c>
      <c r="AT39" s="103">
        <f t="shared" si="47"/>
        <v>0</v>
      </c>
      <c r="AU39" s="103">
        <f t="shared" si="48"/>
        <v>0</v>
      </c>
      <c r="AV39" s="109"/>
      <c r="AW39" s="104">
        <f t="shared" si="49"/>
        <v>0</v>
      </c>
    </row>
    <row r="40" spans="1:49" hidden="1" outlineLevel="1">
      <c r="A40" s="98"/>
      <c r="B40" s="99"/>
      <c r="C40" s="99"/>
      <c r="D40" s="100"/>
      <c r="E40" s="101">
        <f t="shared" si="29"/>
        <v>0</v>
      </c>
      <c r="F40" s="101"/>
      <c r="G40" s="101"/>
      <c r="H40" s="101"/>
      <c r="I40" s="101"/>
      <c r="J40" s="101">
        <f t="shared" si="30"/>
        <v>0</v>
      </c>
      <c r="K40" s="98"/>
      <c r="L40" s="98"/>
      <c r="M40" s="98"/>
      <c r="N40" s="98"/>
      <c r="O40" s="101">
        <f t="shared" si="31"/>
        <v>0</v>
      </c>
      <c r="P40" s="101">
        <f t="shared" si="32"/>
        <v>0</v>
      </c>
      <c r="Q40" s="102"/>
      <c r="R40" s="102"/>
      <c r="S40" s="101">
        <f t="shared" si="33"/>
        <v>0</v>
      </c>
      <c r="T40" s="101"/>
      <c r="U40" s="101"/>
      <c r="V40" s="101">
        <f t="shared" si="34"/>
        <v>0</v>
      </c>
      <c r="W40" s="102"/>
      <c r="X40" s="102"/>
      <c r="Y40" s="101">
        <f t="shared" si="35"/>
        <v>0</v>
      </c>
      <c r="Z40" s="101">
        <f t="shared" si="36"/>
        <v>0</v>
      </c>
      <c r="AA40" s="103">
        <f t="shared" si="50"/>
        <v>0</v>
      </c>
      <c r="AB40" s="101">
        <f t="shared" si="37"/>
        <v>0</v>
      </c>
      <c r="AC40" s="102"/>
      <c r="AD40" s="103">
        <f t="shared" si="38"/>
        <v>0</v>
      </c>
      <c r="AE40" s="102"/>
      <c r="AF40" s="102"/>
      <c r="AG40" s="102"/>
      <c r="AH40" s="102"/>
      <c r="AI40" s="136">
        <f t="shared" si="39"/>
        <v>0</v>
      </c>
      <c r="AJ40" s="102"/>
      <c r="AK40" s="104">
        <f t="shared" si="40"/>
        <v>0</v>
      </c>
      <c r="AL40" s="105">
        <f t="shared" si="41"/>
        <v>0</v>
      </c>
      <c r="AM40" s="106"/>
      <c r="AN40" s="107">
        <f t="shared" si="42"/>
        <v>0</v>
      </c>
      <c r="AO40" s="108">
        <f t="shared" si="43"/>
        <v>0</v>
      </c>
      <c r="AP40" s="108">
        <f t="shared" si="44"/>
        <v>0</v>
      </c>
      <c r="AQ40" s="108">
        <f t="shared" si="45"/>
        <v>0</v>
      </c>
      <c r="AR40" s="108">
        <f t="shared" si="46"/>
        <v>0</v>
      </c>
      <c r="AS40" s="108">
        <f t="array" ref="AS40">_xlfn.IFS(S40=0,AL40,S40&lt;0,AL40/-S40,S40&gt;0,AL40/S40)</f>
        <v>0</v>
      </c>
      <c r="AT40" s="103">
        <f t="shared" si="47"/>
        <v>0</v>
      </c>
      <c r="AU40" s="103">
        <f t="shared" si="48"/>
        <v>0</v>
      </c>
      <c r="AV40" s="109"/>
      <c r="AW40" s="104">
        <f t="shared" si="49"/>
        <v>0</v>
      </c>
    </row>
    <row r="41" spans="1:49" hidden="1" outlineLevel="1">
      <c r="A41" s="98"/>
      <c r="B41" s="99"/>
      <c r="C41" s="99"/>
      <c r="D41" s="100"/>
      <c r="E41" s="101">
        <f t="shared" si="29"/>
        <v>0</v>
      </c>
      <c r="F41" s="101"/>
      <c r="G41" s="101"/>
      <c r="H41" s="101"/>
      <c r="I41" s="101"/>
      <c r="J41" s="101">
        <f t="shared" si="30"/>
        <v>0</v>
      </c>
      <c r="K41" s="98"/>
      <c r="L41" s="98"/>
      <c r="M41" s="98"/>
      <c r="N41" s="98"/>
      <c r="O41" s="101">
        <f t="shared" si="31"/>
        <v>0</v>
      </c>
      <c r="P41" s="101">
        <f t="shared" si="32"/>
        <v>0</v>
      </c>
      <c r="Q41" s="102"/>
      <c r="R41" s="102"/>
      <c r="S41" s="101">
        <f t="shared" si="33"/>
        <v>0</v>
      </c>
      <c r="T41" s="101"/>
      <c r="U41" s="101"/>
      <c r="V41" s="101">
        <f t="shared" si="34"/>
        <v>0</v>
      </c>
      <c r="W41" s="102"/>
      <c r="X41" s="102"/>
      <c r="Y41" s="101">
        <f t="shared" si="35"/>
        <v>0</v>
      </c>
      <c r="Z41" s="101">
        <f t="shared" si="36"/>
        <v>0</v>
      </c>
      <c r="AA41" s="103">
        <f t="shared" si="50"/>
        <v>0</v>
      </c>
      <c r="AB41" s="101">
        <f t="shared" si="37"/>
        <v>0</v>
      </c>
      <c r="AC41" s="102"/>
      <c r="AD41" s="103">
        <f t="shared" si="38"/>
        <v>0</v>
      </c>
      <c r="AE41" s="102"/>
      <c r="AF41" s="102"/>
      <c r="AG41" s="102"/>
      <c r="AH41" s="102"/>
      <c r="AI41" s="136">
        <f t="shared" si="39"/>
        <v>0</v>
      </c>
      <c r="AJ41" s="102"/>
      <c r="AK41" s="104">
        <f t="shared" si="40"/>
        <v>0</v>
      </c>
      <c r="AL41" s="105">
        <f t="shared" si="41"/>
        <v>0</v>
      </c>
      <c r="AM41" s="106"/>
      <c r="AN41" s="107">
        <f t="shared" si="42"/>
        <v>0</v>
      </c>
      <c r="AO41" s="108">
        <f t="shared" si="43"/>
        <v>0</v>
      </c>
      <c r="AP41" s="108">
        <f t="shared" si="44"/>
        <v>0</v>
      </c>
      <c r="AQ41" s="108">
        <f t="shared" si="45"/>
        <v>0</v>
      </c>
      <c r="AR41" s="108">
        <f t="shared" si="46"/>
        <v>0</v>
      </c>
      <c r="AS41" s="108">
        <f t="array" ref="AS41">_xlfn.IFS(S41=0,AL41,S41&lt;0,AL41/-S41,S41&gt;0,AL41/S41)</f>
        <v>0</v>
      </c>
      <c r="AT41" s="103">
        <f t="shared" si="47"/>
        <v>0</v>
      </c>
      <c r="AU41" s="103">
        <f t="shared" si="48"/>
        <v>0</v>
      </c>
      <c r="AV41" s="109"/>
      <c r="AW41" s="104">
        <f t="shared" si="49"/>
        <v>0</v>
      </c>
    </row>
    <row r="42" spans="1:49" hidden="1" outlineLevel="1">
      <c r="A42" s="98"/>
      <c r="B42" s="99"/>
      <c r="C42" s="99"/>
      <c r="D42" s="100"/>
      <c r="E42" s="101">
        <f t="shared" si="29"/>
        <v>0</v>
      </c>
      <c r="F42" s="101"/>
      <c r="G42" s="101"/>
      <c r="H42" s="101"/>
      <c r="I42" s="101"/>
      <c r="J42" s="101">
        <f t="shared" si="30"/>
        <v>0</v>
      </c>
      <c r="K42" s="98"/>
      <c r="L42" s="98"/>
      <c r="M42" s="98"/>
      <c r="N42" s="98"/>
      <c r="O42" s="101">
        <f t="shared" si="31"/>
        <v>0</v>
      </c>
      <c r="P42" s="101">
        <f t="shared" si="32"/>
        <v>0</v>
      </c>
      <c r="Q42" s="102"/>
      <c r="R42" s="102"/>
      <c r="S42" s="101">
        <f t="shared" si="33"/>
        <v>0</v>
      </c>
      <c r="T42" s="101"/>
      <c r="U42" s="101"/>
      <c r="V42" s="101">
        <f t="shared" si="34"/>
        <v>0</v>
      </c>
      <c r="W42" s="102"/>
      <c r="X42" s="102"/>
      <c r="Y42" s="101">
        <f t="shared" si="35"/>
        <v>0</v>
      </c>
      <c r="Z42" s="101">
        <f t="shared" si="36"/>
        <v>0</v>
      </c>
      <c r="AA42" s="103">
        <f t="shared" si="50"/>
        <v>0</v>
      </c>
      <c r="AB42" s="101">
        <f t="shared" si="37"/>
        <v>0</v>
      </c>
      <c r="AC42" s="102"/>
      <c r="AD42" s="103">
        <f t="shared" si="38"/>
        <v>0</v>
      </c>
      <c r="AE42" s="102"/>
      <c r="AF42" s="102"/>
      <c r="AG42" s="102"/>
      <c r="AH42" s="102"/>
      <c r="AI42" s="136">
        <f t="shared" si="39"/>
        <v>0</v>
      </c>
      <c r="AJ42" s="102"/>
      <c r="AK42" s="104">
        <f t="shared" si="40"/>
        <v>0</v>
      </c>
      <c r="AL42" s="105">
        <f t="shared" si="41"/>
        <v>0</v>
      </c>
      <c r="AM42" s="106"/>
      <c r="AN42" s="107">
        <f t="shared" si="42"/>
        <v>0</v>
      </c>
      <c r="AO42" s="108">
        <f t="shared" si="43"/>
        <v>0</v>
      </c>
      <c r="AP42" s="108">
        <f t="shared" si="44"/>
        <v>0</v>
      </c>
      <c r="AQ42" s="108">
        <f t="shared" si="45"/>
        <v>0</v>
      </c>
      <c r="AR42" s="108">
        <f t="shared" si="46"/>
        <v>0</v>
      </c>
      <c r="AS42" s="108">
        <f t="array" ref="AS42">_xlfn.IFS(S42=0,AL42,S42&lt;0,AL42/-S42,S42&gt;0,AL42/S42)</f>
        <v>0</v>
      </c>
      <c r="AT42" s="103">
        <f t="shared" si="47"/>
        <v>0</v>
      </c>
      <c r="AU42" s="103">
        <f t="shared" si="48"/>
        <v>0</v>
      </c>
      <c r="AV42" s="109"/>
      <c r="AW42" s="104">
        <f t="shared" si="49"/>
        <v>0</v>
      </c>
    </row>
    <row r="43" spans="1:49" hidden="1" outlineLevel="1">
      <c r="A43" s="98"/>
      <c r="B43" s="99"/>
      <c r="C43" s="99"/>
      <c r="D43" s="100"/>
      <c r="E43" s="101">
        <f t="shared" si="29"/>
        <v>0</v>
      </c>
      <c r="F43" s="101"/>
      <c r="G43" s="101"/>
      <c r="H43" s="101"/>
      <c r="I43" s="101"/>
      <c r="J43" s="101">
        <f t="shared" si="30"/>
        <v>0</v>
      </c>
      <c r="K43" s="98"/>
      <c r="L43" s="98"/>
      <c r="M43" s="98"/>
      <c r="N43" s="98"/>
      <c r="O43" s="101">
        <f t="shared" si="31"/>
        <v>0</v>
      </c>
      <c r="P43" s="101">
        <f t="shared" si="32"/>
        <v>0</v>
      </c>
      <c r="Q43" s="102"/>
      <c r="R43" s="102"/>
      <c r="S43" s="101">
        <f t="shared" si="33"/>
        <v>0</v>
      </c>
      <c r="T43" s="101"/>
      <c r="U43" s="101"/>
      <c r="V43" s="101">
        <f t="shared" si="34"/>
        <v>0</v>
      </c>
      <c r="W43" s="102"/>
      <c r="X43" s="102"/>
      <c r="Y43" s="101">
        <f t="shared" si="35"/>
        <v>0</v>
      </c>
      <c r="Z43" s="101">
        <f t="shared" si="36"/>
        <v>0</v>
      </c>
      <c r="AA43" s="103">
        <f t="shared" si="50"/>
        <v>0</v>
      </c>
      <c r="AB43" s="101">
        <f t="shared" si="37"/>
        <v>0</v>
      </c>
      <c r="AC43" s="102"/>
      <c r="AD43" s="103">
        <f t="shared" si="38"/>
        <v>0</v>
      </c>
      <c r="AE43" s="102"/>
      <c r="AF43" s="102"/>
      <c r="AG43" s="102"/>
      <c r="AH43" s="102"/>
      <c r="AI43" s="136">
        <f t="shared" si="39"/>
        <v>0</v>
      </c>
      <c r="AJ43" s="102"/>
      <c r="AK43" s="104">
        <f t="shared" si="40"/>
        <v>0</v>
      </c>
      <c r="AL43" s="105">
        <f t="shared" si="41"/>
        <v>0</v>
      </c>
      <c r="AM43" s="106"/>
      <c r="AN43" s="107">
        <f t="shared" si="42"/>
        <v>0</v>
      </c>
      <c r="AO43" s="108">
        <f t="shared" si="43"/>
        <v>0</v>
      </c>
      <c r="AP43" s="108">
        <f t="shared" si="44"/>
        <v>0</v>
      </c>
      <c r="AQ43" s="108">
        <f t="shared" si="45"/>
        <v>0</v>
      </c>
      <c r="AR43" s="108">
        <f t="shared" si="46"/>
        <v>0</v>
      </c>
      <c r="AS43" s="108">
        <f t="array" ref="AS43">_xlfn.IFS(S43=0,AL43,S43&lt;0,AL43/-S43,S43&gt;0,AL43/S43)</f>
        <v>0</v>
      </c>
      <c r="AT43" s="103">
        <f t="shared" si="47"/>
        <v>0</v>
      </c>
      <c r="AU43" s="103">
        <f t="shared" si="48"/>
        <v>0</v>
      </c>
      <c r="AV43" s="109"/>
      <c r="AW43" s="104">
        <f t="shared" si="49"/>
        <v>0</v>
      </c>
    </row>
    <row r="44" spans="1:49" hidden="1" outlineLevel="1">
      <c r="A44" s="98"/>
      <c r="B44" s="99"/>
      <c r="C44" s="99"/>
      <c r="D44" s="133"/>
      <c r="E44" s="102">
        <f t="shared" si="29"/>
        <v>0</v>
      </c>
      <c r="F44" s="101"/>
      <c r="G44" s="101"/>
      <c r="H44" s="101"/>
      <c r="I44" s="101"/>
      <c r="J44" s="101">
        <f t="shared" si="30"/>
        <v>0</v>
      </c>
      <c r="K44" s="98"/>
      <c r="L44" s="98"/>
      <c r="M44" s="98"/>
      <c r="N44" s="98"/>
      <c r="O44" s="101">
        <f t="shared" si="31"/>
        <v>0</v>
      </c>
      <c r="P44" s="101">
        <f t="shared" si="32"/>
        <v>0</v>
      </c>
      <c r="Q44" s="102"/>
      <c r="R44" s="102"/>
      <c r="S44" s="101">
        <f t="shared" si="33"/>
        <v>0</v>
      </c>
      <c r="T44" s="101"/>
      <c r="U44" s="101"/>
      <c r="V44" s="101">
        <f t="shared" si="34"/>
        <v>0</v>
      </c>
      <c r="W44" s="102"/>
      <c r="X44" s="102"/>
      <c r="Y44" s="101">
        <f t="shared" si="35"/>
        <v>0</v>
      </c>
      <c r="Z44" s="101">
        <f t="shared" si="36"/>
        <v>0</v>
      </c>
      <c r="AA44" s="103">
        <f t="shared" si="50"/>
        <v>0</v>
      </c>
      <c r="AB44" s="101">
        <f t="shared" si="37"/>
        <v>0</v>
      </c>
      <c r="AC44" s="102"/>
      <c r="AD44" s="103">
        <f t="shared" si="38"/>
        <v>0</v>
      </c>
      <c r="AE44" s="102"/>
      <c r="AF44" s="102"/>
      <c r="AG44" s="102"/>
      <c r="AH44" s="102"/>
      <c r="AI44" s="136">
        <f t="shared" si="39"/>
        <v>0</v>
      </c>
      <c r="AJ44" s="102"/>
      <c r="AK44" s="104">
        <f t="shared" si="40"/>
        <v>0</v>
      </c>
      <c r="AL44" s="105">
        <f t="shared" si="41"/>
        <v>0</v>
      </c>
      <c r="AM44" s="106"/>
      <c r="AN44" s="107">
        <f t="shared" si="42"/>
        <v>0</v>
      </c>
      <c r="AO44" s="108">
        <f t="shared" si="43"/>
        <v>0</v>
      </c>
      <c r="AP44" s="108">
        <f t="shared" si="44"/>
        <v>0</v>
      </c>
      <c r="AQ44" s="108">
        <f t="shared" si="45"/>
        <v>0</v>
      </c>
      <c r="AR44" s="108">
        <f t="shared" si="46"/>
        <v>0</v>
      </c>
      <c r="AS44" s="108">
        <f t="array" ref="AS44">_xlfn.IFS(S44=0,AL44,S44&lt;0,AL44/-S44,S44&gt;0,AL44/S44)</f>
        <v>0</v>
      </c>
      <c r="AT44" s="103">
        <f t="shared" si="47"/>
        <v>0</v>
      </c>
      <c r="AU44" s="103">
        <f t="shared" si="48"/>
        <v>0</v>
      </c>
      <c r="AV44" s="109"/>
      <c r="AW44" s="104">
        <f t="shared" si="49"/>
        <v>0</v>
      </c>
    </row>
    <row r="45" spans="1:49" hidden="1" outlineLevel="1">
      <c r="A45" s="98"/>
      <c r="B45" s="99"/>
      <c r="C45" s="99"/>
      <c r="D45" s="133"/>
      <c r="E45" s="102">
        <f t="shared" si="29"/>
        <v>0</v>
      </c>
      <c r="F45" s="101"/>
      <c r="G45" s="101"/>
      <c r="H45" s="101"/>
      <c r="I45" s="101"/>
      <c r="J45" s="101">
        <f t="shared" si="30"/>
        <v>0</v>
      </c>
      <c r="K45" s="98"/>
      <c r="L45" s="98"/>
      <c r="M45" s="98"/>
      <c r="N45" s="98"/>
      <c r="O45" s="101">
        <f t="shared" si="31"/>
        <v>0</v>
      </c>
      <c r="P45" s="101">
        <f t="shared" si="32"/>
        <v>0</v>
      </c>
      <c r="Q45" s="102"/>
      <c r="R45" s="102"/>
      <c r="S45" s="101">
        <f t="shared" si="33"/>
        <v>0</v>
      </c>
      <c r="T45" s="101"/>
      <c r="U45" s="101"/>
      <c r="V45" s="101">
        <f t="shared" si="34"/>
        <v>0</v>
      </c>
      <c r="W45" s="102"/>
      <c r="X45" s="102"/>
      <c r="Y45" s="101">
        <f t="shared" si="35"/>
        <v>0</v>
      </c>
      <c r="Z45" s="101">
        <f t="shared" si="36"/>
        <v>0</v>
      </c>
      <c r="AA45" s="103">
        <f t="shared" si="50"/>
        <v>0</v>
      </c>
      <c r="AB45" s="101">
        <f t="shared" si="37"/>
        <v>0</v>
      </c>
      <c r="AC45" s="102"/>
      <c r="AD45" s="103">
        <f t="shared" si="38"/>
        <v>0</v>
      </c>
      <c r="AE45" s="102"/>
      <c r="AF45" s="102"/>
      <c r="AG45" s="102"/>
      <c r="AH45" s="102"/>
      <c r="AI45" s="136">
        <f t="shared" si="39"/>
        <v>0</v>
      </c>
      <c r="AJ45" s="102"/>
      <c r="AK45" s="104">
        <f t="shared" si="40"/>
        <v>0</v>
      </c>
      <c r="AL45" s="105">
        <f t="shared" si="41"/>
        <v>0</v>
      </c>
      <c r="AM45" s="106"/>
      <c r="AN45" s="107">
        <f t="shared" si="42"/>
        <v>0</v>
      </c>
      <c r="AO45" s="108">
        <f t="shared" si="43"/>
        <v>0</v>
      </c>
      <c r="AP45" s="108">
        <f t="shared" si="44"/>
        <v>0</v>
      </c>
      <c r="AQ45" s="108">
        <f t="shared" si="45"/>
        <v>0</v>
      </c>
      <c r="AR45" s="108">
        <f t="shared" si="46"/>
        <v>0</v>
      </c>
      <c r="AS45" s="108">
        <f t="array" ref="AS45">_xlfn.IFS(S45=0,AL45,S45&lt;0,AL45/-S45,S45&gt;0,AL45/S45)</f>
        <v>0</v>
      </c>
      <c r="AT45" s="103">
        <f t="shared" si="47"/>
        <v>0</v>
      </c>
      <c r="AU45" s="103">
        <f t="shared" si="48"/>
        <v>0</v>
      </c>
      <c r="AV45" s="109"/>
      <c r="AW45" s="104">
        <f t="shared" si="49"/>
        <v>0</v>
      </c>
    </row>
    <row r="46" spans="1:49" hidden="1" outlineLevel="1">
      <c r="A46" s="98"/>
      <c r="B46" s="99"/>
      <c r="C46" s="99"/>
      <c r="D46" s="133"/>
      <c r="E46" s="102">
        <f t="shared" si="29"/>
        <v>0</v>
      </c>
      <c r="F46" s="101"/>
      <c r="G46" s="101"/>
      <c r="H46" s="101"/>
      <c r="I46" s="101"/>
      <c r="J46" s="101">
        <f t="shared" si="30"/>
        <v>0</v>
      </c>
      <c r="K46" s="98"/>
      <c r="L46" s="98"/>
      <c r="M46" s="98"/>
      <c r="N46" s="98"/>
      <c r="O46" s="101">
        <f t="shared" si="31"/>
        <v>0</v>
      </c>
      <c r="P46" s="101">
        <f t="shared" si="32"/>
        <v>0</v>
      </c>
      <c r="Q46" s="102"/>
      <c r="R46" s="102"/>
      <c r="S46" s="101">
        <f t="shared" si="33"/>
        <v>0</v>
      </c>
      <c r="T46" s="101"/>
      <c r="U46" s="101"/>
      <c r="V46" s="101">
        <f t="shared" si="34"/>
        <v>0</v>
      </c>
      <c r="W46" s="102"/>
      <c r="X46" s="102"/>
      <c r="Y46" s="101">
        <f t="shared" si="35"/>
        <v>0</v>
      </c>
      <c r="Z46" s="101">
        <f t="shared" si="36"/>
        <v>0</v>
      </c>
      <c r="AA46" s="103">
        <f t="shared" si="50"/>
        <v>0</v>
      </c>
      <c r="AB46" s="101">
        <f t="shared" si="37"/>
        <v>0</v>
      </c>
      <c r="AC46" s="102"/>
      <c r="AD46" s="103">
        <f t="shared" si="38"/>
        <v>0</v>
      </c>
      <c r="AE46" s="102"/>
      <c r="AF46" s="102"/>
      <c r="AG46" s="102"/>
      <c r="AH46" s="102"/>
      <c r="AI46" s="136">
        <f t="shared" si="39"/>
        <v>0</v>
      </c>
      <c r="AJ46" s="102"/>
      <c r="AK46" s="104">
        <f t="shared" si="40"/>
        <v>0</v>
      </c>
      <c r="AL46" s="105">
        <f t="shared" si="41"/>
        <v>0</v>
      </c>
      <c r="AM46" s="106"/>
      <c r="AN46" s="107">
        <f t="shared" si="42"/>
        <v>0</v>
      </c>
      <c r="AO46" s="108">
        <f t="shared" si="43"/>
        <v>0</v>
      </c>
      <c r="AP46" s="108">
        <f t="shared" si="44"/>
        <v>0</v>
      </c>
      <c r="AQ46" s="108">
        <f t="shared" si="45"/>
        <v>0</v>
      </c>
      <c r="AR46" s="108">
        <f t="shared" si="46"/>
        <v>0</v>
      </c>
      <c r="AS46" s="108">
        <f t="array" ref="AS46">_xlfn.IFS(S46=0,AL46,S46&lt;0,AL46/-S46,S46&gt;0,AL46/S46)</f>
        <v>0</v>
      </c>
      <c r="AT46" s="103">
        <f t="shared" si="47"/>
        <v>0</v>
      </c>
      <c r="AU46" s="103">
        <f t="shared" si="48"/>
        <v>0</v>
      </c>
      <c r="AV46" s="109"/>
      <c r="AW46" s="104">
        <f t="shared" si="49"/>
        <v>0</v>
      </c>
    </row>
    <row r="47" spans="1:49" hidden="1" outlineLevel="1">
      <c r="A47" s="98"/>
      <c r="B47" s="99"/>
      <c r="C47" s="99"/>
      <c r="D47" s="100"/>
      <c r="E47" s="101">
        <f t="shared" si="29"/>
        <v>0</v>
      </c>
      <c r="F47" s="101"/>
      <c r="G47" s="101"/>
      <c r="H47" s="101"/>
      <c r="I47" s="101"/>
      <c r="J47" s="101">
        <f t="shared" si="30"/>
        <v>0</v>
      </c>
      <c r="K47" s="98"/>
      <c r="L47" s="98"/>
      <c r="M47" s="98"/>
      <c r="N47" s="98"/>
      <c r="O47" s="101">
        <f t="shared" si="31"/>
        <v>0</v>
      </c>
      <c r="P47" s="101">
        <f t="shared" si="32"/>
        <v>0</v>
      </c>
      <c r="Q47" s="102"/>
      <c r="R47" s="102"/>
      <c r="S47" s="101">
        <f t="shared" si="33"/>
        <v>0</v>
      </c>
      <c r="T47" s="101"/>
      <c r="U47" s="101"/>
      <c r="V47" s="101">
        <f t="shared" si="34"/>
        <v>0</v>
      </c>
      <c r="W47" s="102"/>
      <c r="X47" s="102"/>
      <c r="Y47" s="101">
        <f t="shared" si="35"/>
        <v>0</v>
      </c>
      <c r="Z47" s="101">
        <f t="shared" si="36"/>
        <v>0</v>
      </c>
      <c r="AA47" s="103">
        <f t="shared" si="50"/>
        <v>0</v>
      </c>
      <c r="AB47" s="101">
        <f t="shared" si="37"/>
        <v>0</v>
      </c>
      <c r="AC47" s="102"/>
      <c r="AD47" s="103">
        <f t="shared" si="38"/>
        <v>0</v>
      </c>
      <c r="AE47" s="102"/>
      <c r="AF47" s="102"/>
      <c r="AG47" s="102"/>
      <c r="AH47" s="102"/>
      <c r="AI47" s="136">
        <f t="shared" si="39"/>
        <v>0</v>
      </c>
      <c r="AJ47" s="102"/>
      <c r="AK47" s="104">
        <f t="shared" si="40"/>
        <v>0</v>
      </c>
      <c r="AL47" s="105">
        <f t="shared" si="41"/>
        <v>0</v>
      </c>
      <c r="AM47" s="106"/>
      <c r="AN47" s="107">
        <f t="shared" si="42"/>
        <v>0</v>
      </c>
      <c r="AO47" s="108">
        <f t="shared" si="43"/>
        <v>0</v>
      </c>
      <c r="AP47" s="108">
        <f t="shared" si="44"/>
        <v>0</v>
      </c>
      <c r="AQ47" s="108">
        <f t="shared" si="45"/>
        <v>0</v>
      </c>
      <c r="AR47" s="108">
        <f t="shared" si="46"/>
        <v>0</v>
      </c>
      <c r="AS47" s="108">
        <f t="array" ref="AS47">_xlfn.IFS(S47=0,AL47,S47&lt;0,AL47/-S47,S47&gt;0,AL47/S47)</f>
        <v>0</v>
      </c>
      <c r="AT47" s="103">
        <f t="shared" si="47"/>
        <v>0</v>
      </c>
      <c r="AU47" s="103">
        <f t="shared" si="48"/>
        <v>0</v>
      </c>
      <c r="AV47" s="109"/>
      <c r="AW47" s="104">
        <f t="shared" si="49"/>
        <v>0</v>
      </c>
    </row>
    <row r="48" spans="1:49" hidden="1" outlineLevel="1">
      <c r="A48" s="98"/>
      <c r="B48" s="99"/>
      <c r="C48" s="99"/>
      <c r="D48" s="100"/>
      <c r="E48" s="101">
        <f t="shared" si="29"/>
        <v>0</v>
      </c>
      <c r="F48" s="101"/>
      <c r="G48" s="101"/>
      <c r="H48" s="101"/>
      <c r="I48" s="101"/>
      <c r="J48" s="101">
        <f t="shared" si="30"/>
        <v>0</v>
      </c>
      <c r="K48" s="98"/>
      <c r="L48" s="98"/>
      <c r="M48" s="98"/>
      <c r="N48" s="98"/>
      <c r="O48" s="101">
        <f t="shared" si="31"/>
        <v>0</v>
      </c>
      <c r="P48" s="101">
        <f t="shared" si="32"/>
        <v>0</v>
      </c>
      <c r="Q48" s="102"/>
      <c r="R48" s="102"/>
      <c r="S48" s="101">
        <f t="shared" si="33"/>
        <v>0</v>
      </c>
      <c r="T48" s="101"/>
      <c r="U48" s="101"/>
      <c r="V48" s="101">
        <f t="shared" si="34"/>
        <v>0</v>
      </c>
      <c r="W48" s="102"/>
      <c r="X48" s="102"/>
      <c r="Y48" s="101">
        <f t="shared" si="35"/>
        <v>0</v>
      </c>
      <c r="Z48" s="101">
        <f t="shared" si="36"/>
        <v>0</v>
      </c>
      <c r="AA48" s="103">
        <f t="shared" si="50"/>
        <v>0</v>
      </c>
      <c r="AB48" s="101">
        <f t="shared" si="37"/>
        <v>0</v>
      </c>
      <c r="AC48" s="102"/>
      <c r="AD48" s="103">
        <f t="shared" si="38"/>
        <v>0</v>
      </c>
      <c r="AE48" s="102"/>
      <c r="AF48" s="102"/>
      <c r="AG48" s="102"/>
      <c r="AH48" s="102"/>
      <c r="AI48" s="136">
        <f t="shared" si="39"/>
        <v>0</v>
      </c>
      <c r="AJ48" s="102"/>
      <c r="AK48" s="104">
        <f t="shared" si="40"/>
        <v>0</v>
      </c>
      <c r="AL48" s="105">
        <f t="shared" si="41"/>
        <v>0</v>
      </c>
      <c r="AM48" s="106"/>
      <c r="AN48" s="107">
        <f t="shared" si="42"/>
        <v>0</v>
      </c>
      <c r="AO48" s="108">
        <f t="shared" si="43"/>
        <v>0</v>
      </c>
      <c r="AP48" s="108">
        <f t="shared" si="44"/>
        <v>0</v>
      </c>
      <c r="AQ48" s="108">
        <f t="shared" si="45"/>
        <v>0</v>
      </c>
      <c r="AR48" s="108">
        <f t="shared" si="46"/>
        <v>0</v>
      </c>
      <c r="AS48" s="108">
        <f t="array" ref="AS48">_xlfn.IFS(S48=0,AL48,S48&lt;0,AL48/-S48,S48&gt;0,AL48/S48)</f>
        <v>0</v>
      </c>
      <c r="AT48" s="103">
        <f t="shared" si="47"/>
        <v>0</v>
      </c>
      <c r="AU48" s="103">
        <f t="shared" si="48"/>
        <v>0</v>
      </c>
      <c r="AV48" s="109"/>
      <c r="AW48" s="104">
        <f t="shared" si="49"/>
        <v>0</v>
      </c>
    </row>
    <row r="49" spans="1:49" hidden="1" outlineLevel="1">
      <c r="A49" s="98"/>
      <c r="B49" s="99"/>
      <c r="C49" s="99"/>
      <c r="D49" s="100"/>
      <c r="E49" s="101">
        <f t="shared" si="29"/>
        <v>0</v>
      </c>
      <c r="F49" s="101"/>
      <c r="G49" s="101"/>
      <c r="H49" s="101"/>
      <c r="I49" s="101"/>
      <c r="J49" s="101">
        <f t="shared" si="30"/>
        <v>0</v>
      </c>
      <c r="K49" s="98"/>
      <c r="L49" s="98"/>
      <c r="M49" s="98"/>
      <c r="N49" s="98"/>
      <c r="O49" s="101">
        <f t="shared" si="31"/>
        <v>0</v>
      </c>
      <c r="P49" s="101">
        <f t="shared" si="32"/>
        <v>0</v>
      </c>
      <c r="Q49" s="102"/>
      <c r="R49" s="102"/>
      <c r="S49" s="101">
        <f t="shared" si="33"/>
        <v>0</v>
      </c>
      <c r="T49" s="101"/>
      <c r="U49" s="101"/>
      <c r="V49" s="101">
        <f t="shared" si="34"/>
        <v>0</v>
      </c>
      <c r="W49" s="102"/>
      <c r="X49" s="102"/>
      <c r="Y49" s="101">
        <f t="shared" si="35"/>
        <v>0</v>
      </c>
      <c r="Z49" s="101">
        <f t="shared" si="36"/>
        <v>0</v>
      </c>
      <c r="AA49" s="103">
        <f t="shared" si="50"/>
        <v>0</v>
      </c>
      <c r="AB49" s="101">
        <f t="shared" si="37"/>
        <v>0</v>
      </c>
      <c r="AC49" s="102"/>
      <c r="AD49" s="103">
        <f t="shared" si="38"/>
        <v>0</v>
      </c>
      <c r="AE49" s="102"/>
      <c r="AF49" s="102"/>
      <c r="AG49" s="102"/>
      <c r="AH49" s="102"/>
      <c r="AI49" s="136">
        <f t="shared" si="39"/>
        <v>0</v>
      </c>
      <c r="AJ49" s="102"/>
      <c r="AK49" s="104">
        <f t="shared" si="40"/>
        <v>0</v>
      </c>
      <c r="AL49" s="105">
        <f t="shared" si="41"/>
        <v>0</v>
      </c>
      <c r="AM49" s="106"/>
      <c r="AN49" s="107">
        <f t="shared" si="42"/>
        <v>0</v>
      </c>
      <c r="AO49" s="108">
        <f t="shared" si="43"/>
        <v>0</v>
      </c>
      <c r="AP49" s="108">
        <f t="shared" si="44"/>
        <v>0</v>
      </c>
      <c r="AQ49" s="108">
        <f t="shared" si="45"/>
        <v>0</v>
      </c>
      <c r="AR49" s="108">
        <f t="shared" si="46"/>
        <v>0</v>
      </c>
      <c r="AS49" s="108">
        <f t="array" ref="AS49">_xlfn.IFS(S49=0,AL49,S49&lt;0,AL49/-S49,S49&gt;0,AL49/S49)</f>
        <v>0</v>
      </c>
      <c r="AT49" s="103">
        <f t="shared" si="47"/>
        <v>0</v>
      </c>
      <c r="AU49" s="103">
        <f t="shared" si="48"/>
        <v>0</v>
      </c>
      <c r="AV49" s="109"/>
      <c r="AW49" s="104">
        <f t="shared" si="49"/>
        <v>0</v>
      </c>
    </row>
    <row r="50" spans="1:49" hidden="1" outlineLevel="1">
      <c r="A50" s="98"/>
      <c r="B50" s="99"/>
      <c r="C50" s="99"/>
      <c r="D50" s="100"/>
      <c r="E50" s="101">
        <f t="shared" si="29"/>
        <v>0</v>
      </c>
      <c r="F50" s="101"/>
      <c r="G50" s="101"/>
      <c r="H50" s="101"/>
      <c r="I50" s="101"/>
      <c r="J50" s="101">
        <f t="shared" si="30"/>
        <v>0</v>
      </c>
      <c r="K50" s="98"/>
      <c r="L50" s="98"/>
      <c r="M50" s="98"/>
      <c r="N50" s="98"/>
      <c r="O50" s="101">
        <f t="shared" si="31"/>
        <v>0</v>
      </c>
      <c r="P50" s="101">
        <f t="shared" si="32"/>
        <v>0</v>
      </c>
      <c r="Q50" s="102"/>
      <c r="R50" s="102"/>
      <c r="S50" s="101">
        <f t="shared" si="33"/>
        <v>0</v>
      </c>
      <c r="T50" s="101"/>
      <c r="U50" s="101"/>
      <c r="V50" s="101">
        <f t="shared" si="34"/>
        <v>0</v>
      </c>
      <c r="W50" s="102"/>
      <c r="X50" s="102"/>
      <c r="Y50" s="101">
        <f t="shared" si="35"/>
        <v>0</v>
      </c>
      <c r="Z50" s="101">
        <f t="shared" si="36"/>
        <v>0</v>
      </c>
      <c r="AA50" s="103">
        <f t="shared" si="50"/>
        <v>0</v>
      </c>
      <c r="AB50" s="101">
        <f t="shared" si="37"/>
        <v>0</v>
      </c>
      <c r="AC50" s="102"/>
      <c r="AD50" s="103">
        <f t="shared" si="38"/>
        <v>0</v>
      </c>
      <c r="AE50" s="102"/>
      <c r="AF50" s="102"/>
      <c r="AG50" s="102"/>
      <c r="AH50" s="102"/>
      <c r="AI50" s="136">
        <f t="shared" si="39"/>
        <v>0</v>
      </c>
      <c r="AJ50" s="102"/>
      <c r="AK50" s="104">
        <f t="shared" si="40"/>
        <v>0</v>
      </c>
      <c r="AL50" s="105">
        <f t="shared" si="41"/>
        <v>0</v>
      </c>
      <c r="AM50" s="106"/>
      <c r="AN50" s="107">
        <f t="shared" si="42"/>
        <v>0</v>
      </c>
      <c r="AO50" s="108">
        <f t="shared" si="43"/>
        <v>0</v>
      </c>
      <c r="AP50" s="108">
        <f t="shared" si="44"/>
        <v>0</v>
      </c>
      <c r="AQ50" s="108">
        <f t="shared" si="45"/>
        <v>0</v>
      </c>
      <c r="AR50" s="108">
        <f t="shared" si="46"/>
        <v>0</v>
      </c>
      <c r="AS50" s="108">
        <f t="array" ref="AS50">_xlfn.IFS(S50=0,AL50,S50&lt;0,AL50/-S50,S50&gt;0,AL50/S50)</f>
        <v>0</v>
      </c>
      <c r="AT50" s="103">
        <f t="shared" si="47"/>
        <v>0</v>
      </c>
      <c r="AU50" s="103">
        <f t="shared" si="48"/>
        <v>0</v>
      </c>
      <c r="AV50" s="109"/>
      <c r="AW50" s="104">
        <f t="shared" si="49"/>
        <v>0</v>
      </c>
    </row>
    <row r="51" spans="1:49" hidden="1" outlineLevel="1">
      <c r="A51" s="98"/>
      <c r="B51" s="99"/>
      <c r="C51" s="99"/>
      <c r="D51" s="100"/>
      <c r="E51" s="101">
        <f t="shared" ref="E51:E70" si="51">SUM(F51:H51)</f>
        <v>0</v>
      </c>
      <c r="F51" s="101"/>
      <c r="G51" s="101"/>
      <c r="H51" s="101"/>
      <c r="I51" s="101"/>
      <c r="J51" s="101">
        <f t="shared" si="30"/>
        <v>0</v>
      </c>
      <c r="K51" s="98"/>
      <c r="L51" s="98"/>
      <c r="M51" s="98"/>
      <c r="N51" s="98"/>
      <c r="O51" s="101">
        <f t="shared" si="31"/>
        <v>0</v>
      </c>
      <c r="P51" s="101">
        <f t="shared" si="32"/>
        <v>0</v>
      </c>
      <c r="Q51" s="102"/>
      <c r="R51" s="102"/>
      <c r="S51" s="101">
        <f t="shared" si="33"/>
        <v>0</v>
      </c>
      <c r="T51" s="101"/>
      <c r="U51" s="101"/>
      <c r="V51" s="101">
        <f t="shared" si="34"/>
        <v>0</v>
      </c>
      <c r="W51" s="102"/>
      <c r="X51" s="102"/>
      <c r="Y51" s="101">
        <f t="shared" si="35"/>
        <v>0</v>
      </c>
      <c r="Z51" s="101">
        <f t="shared" si="36"/>
        <v>0</v>
      </c>
      <c r="AA51" s="103">
        <f t="shared" si="50"/>
        <v>0</v>
      </c>
      <c r="AB51" s="101">
        <f t="shared" si="37"/>
        <v>0</v>
      </c>
      <c r="AC51" s="102"/>
      <c r="AD51" s="103">
        <f t="shared" si="38"/>
        <v>0</v>
      </c>
      <c r="AE51" s="102"/>
      <c r="AF51" s="102"/>
      <c r="AG51" s="102"/>
      <c r="AH51" s="102"/>
      <c r="AI51" s="136">
        <f t="shared" si="39"/>
        <v>0</v>
      </c>
      <c r="AJ51" s="102"/>
      <c r="AK51" s="104">
        <f t="shared" si="40"/>
        <v>0</v>
      </c>
      <c r="AL51" s="105">
        <f t="shared" si="41"/>
        <v>0</v>
      </c>
      <c r="AM51" s="106"/>
      <c r="AN51" s="107">
        <f t="shared" si="42"/>
        <v>0</v>
      </c>
      <c r="AO51" s="108">
        <f t="shared" si="43"/>
        <v>0</v>
      </c>
      <c r="AP51" s="108">
        <f t="shared" si="44"/>
        <v>0</v>
      </c>
      <c r="AQ51" s="108">
        <f t="shared" si="45"/>
        <v>0</v>
      </c>
      <c r="AR51" s="108">
        <f t="shared" si="46"/>
        <v>0</v>
      </c>
      <c r="AS51" s="108">
        <f t="array" ref="AS51">_xlfn.IFS(S51=0,AL51,S51&lt;0,AL51/-S51,S51&gt;0,AL51/S51)</f>
        <v>0</v>
      </c>
      <c r="AT51" s="103">
        <f t="shared" si="47"/>
        <v>0</v>
      </c>
      <c r="AU51" s="103">
        <f t="shared" si="48"/>
        <v>0</v>
      </c>
      <c r="AV51" s="109"/>
      <c r="AW51" s="104">
        <f t="shared" si="49"/>
        <v>0</v>
      </c>
    </row>
    <row r="52" spans="1:49" hidden="1" outlineLevel="1">
      <c r="A52" s="98"/>
      <c r="B52" s="99"/>
      <c r="C52" s="99"/>
      <c r="D52" s="100"/>
      <c r="E52" s="101">
        <f t="shared" si="51"/>
        <v>0</v>
      </c>
      <c r="F52" s="101"/>
      <c r="G52" s="101"/>
      <c r="H52" s="101"/>
      <c r="I52" s="101"/>
      <c r="J52" s="101">
        <f t="shared" si="30"/>
        <v>0</v>
      </c>
      <c r="K52" s="98"/>
      <c r="L52" s="98"/>
      <c r="M52" s="98"/>
      <c r="N52" s="98"/>
      <c r="O52" s="101">
        <f t="shared" si="31"/>
        <v>0</v>
      </c>
      <c r="P52" s="101">
        <f t="shared" si="32"/>
        <v>0</v>
      </c>
      <c r="Q52" s="102"/>
      <c r="R52" s="102"/>
      <c r="S52" s="101">
        <f t="shared" si="33"/>
        <v>0</v>
      </c>
      <c r="T52" s="101"/>
      <c r="U52" s="101"/>
      <c r="V52" s="101">
        <f t="shared" si="34"/>
        <v>0</v>
      </c>
      <c r="W52" s="102"/>
      <c r="X52" s="102"/>
      <c r="Y52" s="101">
        <f t="shared" si="35"/>
        <v>0</v>
      </c>
      <c r="Z52" s="101">
        <f t="shared" si="36"/>
        <v>0</v>
      </c>
      <c r="AA52" s="103">
        <f t="shared" si="50"/>
        <v>0</v>
      </c>
      <c r="AB52" s="101">
        <f t="shared" si="37"/>
        <v>0</v>
      </c>
      <c r="AC52" s="102"/>
      <c r="AD52" s="103">
        <f t="shared" si="38"/>
        <v>0</v>
      </c>
      <c r="AE52" s="102"/>
      <c r="AF52" s="102"/>
      <c r="AG52" s="102"/>
      <c r="AH52" s="102"/>
      <c r="AI52" s="136">
        <f t="shared" si="39"/>
        <v>0</v>
      </c>
      <c r="AJ52" s="102"/>
      <c r="AK52" s="104">
        <f t="shared" si="40"/>
        <v>0</v>
      </c>
      <c r="AL52" s="105">
        <f t="shared" si="41"/>
        <v>0</v>
      </c>
      <c r="AM52" s="106"/>
      <c r="AN52" s="107">
        <f t="shared" si="42"/>
        <v>0</v>
      </c>
      <c r="AO52" s="108">
        <f t="shared" si="43"/>
        <v>0</v>
      </c>
      <c r="AP52" s="108">
        <f t="shared" si="44"/>
        <v>0</v>
      </c>
      <c r="AQ52" s="108">
        <f t="shared" si="45"/>
        <v>0</v>
      </c>
      <c r="AR52" s="108">
        <f t="shared" si="46"/>
        <v>0</v>
      </c>
      <c r="AS52" s="108">
        <f t="array" ref="AS52">_xlfn.IFS(S52=0,AL52,S52&lt;0,AL52/-S52,S52&gt;0,AL52/S52)</f>
        <v>0</v>
      </c>
      <c r="AT52" s="103">
        <f t="shared" si="47"/>
        <v>0</v>
      </c>
      <c r="AU52" s="103">
        <f t="shared" si="48"/>
        <v>0</v>
      </c>
      <c r="AV52" s="109"/>
      <c r="AW52" s="104">
        <f t="shared" si="49"/>
        <v>0</v>
      </c>
    </row>
    <row r="53" spans="1:49" hidden="1" outlineLevel="1">
      <c r="A53" s="98"/>
      <c r="B53" s="99"/>
      <c r="C53" s="99"/>
      <c r="D53" s="100"/>
      <c r="E53" s="101">
        <f t="shared" si="51"/>
        <v>0</v>
      </c>
      <c r="F53" s="101"/>
      <c r="G53" s="101"/>
      <c r="H53" s="101"/>
      <c r="I53" s="101"/>
      <c r="J53" s="101">
        <f t="shared" si="30"/>
        <v>0</v>
      </c>
      <c r="K53" s="98"/>
      <c r="L53" s="98"/>
      <c r="M53" s="98"/>
      <c r="N53" s="98"/>
      <c r="O53" s="101">
        <f t="shared" si="31"/>
        <v>0</v>
      </c>
      <c r="P53" s="101">
        <f t="shared" si="32"/>
        <v>0</v>
      </c>
      <c r="Q53" s="102"/>
      <c r="R53" s="102"/>
      <c r="S53" s="101">
        <f t="shared" si="33"/>
        <v>0</v>
      </c>
      <c r="T53" s="101"/>
      <c r="U53" s="101"/>
      <c r="V53" s="101">
        <f t="shared" si="34"/>
        <v>0</v>
      </c>
      <c r="W53" s="102"/>
      <c r="X53" s="102"/>
      <c r="Y53" s="101">
        <f t="shared" si="35"/>
        <v>0</v>
      </c>
      <c r="Z53" s="101">
        <f t="shared" si="36"/>
        <v>0</v>
      </c>
      <c r="AA53" s="103">
        <f t="shared" si="50"/>
        <v>0</v>
      </c>
      <c r="AB53" s="101">
        <f t="shared" si="37"/>
        <v>0</v>
      </c>
      <c r="AC53" s="102"/>
      <c r="AD53" s="103">
        <f t="shared" si="38"/>
        <v>0</v>
      </c>
      <c r="AE53" s="102"/>
      <c r="AF53" s="102"/>
      <c r="AG53" s="102"/>
      <c r="AH53" s="102"/>
      <c r="AI53" s="136">
        <f t="shared" si="39"/>
        <v>0</v>
      </c>
      <c r="AJ53" s="102"/>
      <c r="AK53" s="104">
        <f t="shared" si="40"/>
        <v>0</v>
      </c>
      <c r="AL53" s="105">
        <f t="shared" si="41"/>
        <v>0</v>
      </c>
      <c r="AM53" s="106"/>
      <c r="AN53" s="107">
        <f t="shared" si="42"/>
        <v>0</v>
      </c>
      <c r="AO53" s="108">
        <f t="shared" si="43"/>
        <v>0</v>
      </c>
      <c r="AP53" s="108">
        <f t="shared" si="44"/>
        <v>0</v>
      </c>
      <c r="AQ53" s="108">
        <f t="shared" si="45"/>
        <v>0</v>
      </c>
      <c r="AR53" s="108">
        <f t="shared" si="46"/>
        <v>0</v>
      </c>
      <c r="AS53" s="108">
        <f t="array" ref="AS53">_xlfn.IFS(S53=0,AL53,S53&lt;0,AL53/-S53,S53&gt;0,AL53/S53)</f>
        <v>0</v>
      </c>
      <c r="AT53" s="103">
        <f t="shared" si="47"/>
        <v>0</v>
      </c>
      <c r="AU53" s="103">
        <f t="shared" si="48"/>
        <v>0</v>
      </c>
      <c r="AV53" s="109"/>
      <c r="AW53" s="104">
        <f t="shared" si="49"/>
        <v>0</v>
      </c>
    </row>
    <row r="54" spans="1:49" hidden="1" outlineLevel="1">
      <c r="A54" s="98"/>
      <c r="B54" s="99"/>
      <c r="C54" s="99"/>
      <c r="D54" s="100"/>
      <c r="E54" s="101">
        <f t="shared" si="51"/>
        <v>0</v>
      </c>
      <c r="F54" s="101"/>
      <c r="G54" s="101"/>
      <c r="H54" s="101"/>
      <c r="I54" s="101"/>
      <c r="J54" s="101">
        <f t="shared" si="30"/>
        <v>0</v>
      </c>
      <c r="K54" s="98"/>
      <c r="L54" s="98"/>
      <c r="M54" s="98"/>
      <c r="N54" s="98"/>
      <c r="O54" s="101">
        <f t="shared" si="31"/>
        <v>0</v>
      </c>
      <c r="P54" s="101">
        <f t="shared" si="32"/>
        <v>0</v>
      </c>
      <c r="Q54" s="102"/>
      <c r="R54" s="102"/>
      <c r="S54" s="101">
        <f t="shared" si="33"/>
        <v>0</v>
      </c>
      <c r="T54" s="101"/>
      <c r="U54" s="101"/>
      <c r="V54" s="101">
        <f t="shared" si="34"/>
        <v>0</v>
      </c>
      <c r="W54" s="102"/>
      <c r="X54" s="102"/>
      <c r="Y54" s="101">
        <f t="shared" si="35"/>
        <v>0</v>
      </c>
      <c r="Z54" s="101">
        <f t="shared" si="36"/>
        <v>0</v>
      </c>
      <c r="AA54" s="103">
        <f t="shared" si="50"/>
        <v>0</v>
      </c>
      <c r="AB54" s="101">
        <f t="shared" si="37"/>
        <v>0</v>
      </c>
      <c r="AC54" s="102"/>
      <c r="AD54" s="103">
        <f t="shared" si="38"/>
        <v>0</v>
      </c>
      <c r="AE54" s="102"/>
      <c r="AF54" s="102"/>
      <c r="AG54" s="102"/>
      <c r="AH54" s="102"/>
      <c r="AI54" s="136">
        <f t="shared" si="39"/>
        <v>0</v>
      </c>
      <c r="AJ54" s="102"/>
      <c r="AK54" s="104">
        <f t="shared" si="40"/>
        <v>0</v>
      </c>
      <c r="AL54" s="105">
        <f t="shared" si="41"/>
        <v>0</v>
      </c>
      <c r="AM54" s="106"/>
      <c r="AN54" s="107">
        <f t="shared" si="42"/>
        <v>0</v>
      </c>
      <c r="AO54" s="108">
        <f t="shared" si="43"/>
        <v>0</v>
      </c>
      <c r="AP54" s="108">
        <f t="shared" si="44"/>
        <v>0</v>
      </c>
      <c r="AQ54" s="108">
        <f t="shared" si="45"/>
        <v>0</v>
      </c>
      <c r="AR54" s="108">
        <f t="shared" si="46"/>
        <v>0</v>
      </c>
      <c r="AS54" s="108">
        <f t="array" ref="AS54">_xlfn.IFS(S54=0,AL54,S54&lt;0,AL54/-S54,S54&gt;0,AL54/S54)</f>
        <v>0</v>
      </c>
      <c r="AT54" s="103">
        <f t="shared" si="47"/>
        <v>0</v>
      </c>
      <c r="AU54" s="103">
        <f t="shared" si="48"/>
        <v>0</v>
      </c>
      <c r="AV54" s="109"/>
      <c r="AW54" s="104">
        <f t="shared" si="49"/>
        <v>0</v>
      </c>
    </row>
    <row r="55" spans="1:49" hidden="1" outlineLevel="1">
      <c r="A55" s="98"/>
      <c r="B55" s="99"/>
      <c r="C55" s="99"/>
      <c r="D55" s="100"/>
      <c r="E55" s="101">
        <f t="shared" si="51"/>
        <v>0</v>
      </c>
      <c r="F55" s="101"/>
      <c r="G55" s="101"/>
      <c r="H55" s="101"/>
      <c r="I55" s="101"/>
      <c r="J55" s="101">
        <f t="shared" si="30"/>
        <v>0</v>
      </c>
      <c r="K55" s="98"/>
      <c r="L55" s="98"/>
      <c r="M55" s="98"/>
      <c r="N55" s="98"/>
      <c r="O55" s="101">
        <f t="shared" si="31"/>
        <v>0</v>
      </c>
      <c r="P55" s="101">
        <f t="shared" si="32"/>
        <v>0</v>
      </c>
      <c r="Q55" s="102"/>
      <c r="R55" s="102"/>
      <c r="S55" s="101">
        <f t="shared" si="33"/>
        <v>0</v>
      </c>
      <c r="T55" s="101"/>
      <c r="U55" s="101"/>
      <c r="V55" s="101">
        <f t="shared" si="34"/>
        <v>0</v>
      </c>
      <c r="W55" s="102"/>
      <c r="X55" s="102"/>
      <c r="Y55" s="101">
        <f t="shared" si="35"/>
        <v>0</v>
      </c>
      <c r="Z55" s="101">
        <f t="shared" si="36"/>
        <v>0</v>
      </c>
      <c r="AA55" s="103">
        <f t="shared" si="50"/>
        <v>0</v>
      </c>
      <c r="AB55" s="101">
        <f t="shared" si="37"/>
        <v>0</v>
      </c>
      <c r="AC55" s="102"/>
      <c r="AD55" s="103">
        <f t="shared" si="38"/>
        <v>0</v>
      </c>
      <c r="AE55" s="102"/>
      <c r="AF55" s="102"/>
      <c r="AG55" s="102"/>
      <c r="AH55" s="102"/>
      <c r="AI55" s="136">
        <f t="shared" si="39"/>
        <v>0</v>
      </c>
      <c r="AJ55" s="102"/>
      <c r="AK55" s="104">
        <f t="shared" si="40"/>
        <v>0</v>
      </c>
      <c r="AL55" s="105">
        <f t="shared" si="41"/>
        <v>0</v>
      </c>
      <c r="AM55" s="106"/>
      <c r="AN55" s="107">
        <f t="shared" si="42"/>
        <v>0</v>
      </c>
      <c r="AO55" s="108">
        <f t="shared" si="43"/>
        <v>0</v>
      </c>
      <c r="AP55" s="108">
        <f t="shared" si="44"/>
        <v>0</v>
      </c>
      <c r="AQ55" s="108">
        <f t="shared" si="45"/>
        <v>0</v>
      </c>
      <c r="AR55" s="108">
        <f t="shared" si="46"/>
        <v>0</v>
      </c>
      <c r="AS55" s="108">
        <f t="array" ref="AS55">_xlfn.IFS(S55=0,AL55,S55&lt;0,AL55/-S55,S55&gt;0,AL55/S55)</f>
        <v>0</v>
      </c>
      <c r="AT55" s="103">
        <f t="shared" si="47"/>
        <v>0</v>
      </c>
      <c r="AU55" s="103">
        <f t="shared" si="48"/>
        <v>0</v>
      </c>
      <c r="AV55" s="109"/>
      <c r="AW55" s="104">
        <f t="shared" si="49"/>
        <v>0</v>
      </c>
    </row>
    <row r="56" spans="1:49" hidden="1" outlineLevel="1">
      <c r="A56" s="98"/>
      <c r="B56" s="99"/>
      <c r="C56" s="99"/>
      <c r="D56" s="100"/>
      <c r="E56" s="101">
        <f t="shared" si="51"/>
        <v>0</v>
      </c>
      <c r="F56" s="101"/>
      <c r="G56" s="101"/>
      <c r="H56" s="101"/>
      <c r="I56" s="101"/>
      <c r="J56" s="101">
        <f t="shared" si="30"/>
        <v>0</v>
      </c>
      <c r="K56" s="98"/>
      <c r="L56" s="98"/>
      <c r="M56" s="98"/>
      <c r="N56" s="98"/>
      <c r="O56" s="101">
        <f t="shared" si="31"/>
        <v>0</v>
      </c>
      <c r="P56" s="101">
        <f t="shared" si="32"/>
        <v>0</v>
      </c>
      <c r="Q56" s="102"/>
      <c r="R56" s="102"/>
      <c r="S56" s="101">
        <f t="shared" si="33"/>
        <v>0</v>
      </c>
      <c r="T56" s="101"/>
      <c r="U56" s="101"/>
      <c r="V56" s="101">
        <f t="shared" si="34"/>
        <v>0</v>
      </c>
      <c r="W56" s="102"/>
      <c r="X56" s="102"/>
      <c r="Y56" s="101">
        <f t="shared" si="35"/>
        <v>0</v>
      </c>
      <c r="Z56" s="101">
        <f t="shared" si="36"/>
        <v>0</v>
      </c>
      <c r="AA56" s="103">
        <f t="shared" si="50"/>
        <v>0</v>
      </c>
      <c r="AB56" s="101">
        <f t="shared" si="37"/>
        <v>0</v>
      </c>
      <c r="AC56" s="102"/>
      <c r="AD56" s="103">
        <f t="shared" si="38"/>
        <v>0</v>
      </c>
      <c r="AE56" s="102"/>
      <c r="AF56" s="102"/>
      <c r="AG56" s="102"/>
      <c r="AH56" s="102"/>
      <c r="AI56" s="136">
        <f t="shared" si="39"/>
        <v>0</v>
      </c>
      <c r="AJ56" s="102"/>
      <c r="AK56" s="104">
        <f t="shared" si="40"/>
        <v>0</v>
      </c>
      <c r="AL56" s="105">
        <f t="shared" si="41"/>
        <v>0</v>
      </c>
      <c r="AM56" s="106"/>
      <c r="AN56" s="107">
        <f t="shared" si="42"/>
        <v>0</v>
      </c>
      <c r="AO56" s="108">
        <f t="shared" si="43"/>
        <v>0</v>
      </c>
      <c r="AP56" s="108">
        <f t="shared" si="44"/>
        <v>0</v>
      </c>
      <c r="AQ56" s="108">
        <f t="shared" si="45"/>
        <v>0</v>
      </c>
      <c r="AR56" s="108">
        <f t="shared" si="46"/>
        <v>0</v>
      </c>
      <c r="AS56" s="108">
        <f t="array" ref="AS56">_xlfn.IFS(S56=0,AL56,S56&lt;0,AL56/-S56,S56&gt;0,AL56/S56)</f>
        <v>0</v>
      </c>
      <c r="AT56" s="103">
        <f t="shared" si="47"/>
        <v>0</v>
      </c>
      <c r="AU56" s="103">
        <f t="shared" si="48"/>
        <v>0</v>
      </c>
      <c r="AV56" s="109"/>
      <c r="AW56" s="104">
        <f t="shared" si="49"/>
        <v>0</v>
      </c>
    </row>
    <row r="57" spans="1:49" hidden="1" outlineLevel="1">
      <c r="A57" s="98"/>
      <c r="B57" s="99"/>
      <c r="C57" s="99"/>
      <c r="D57" s="100"/>
      <c r="E57" s="101">
        <f t="shared" si="51"/>
        <v>0</v>
      </c>
      <c r="F57" s="101"/>
      <c r="G57" s="101"/>
      <c r="H57" s="101"/>
      <c r="I57" s="101"/>
      <c r="J57" s="101">
        <f t="shared" si="30"/>
        <v>0</v>
      </c>
      <c r="K57" s="98"/>
      <c r="L57" s="98"/>
      <c r="M57" s="98"/>
      <c r="N57" s="98"/>
      <c r="O57" s="101">
        <f t="shared" si="31"/>
        <v>0</v>
      </c>
      <c r="P57" s="101">
        <f t="shared" si="32"/>
        <v>0</v>
      </c>
      <c r="Q57" s="102"/>
      <c r="R57" s="102"/>
      <c r="S57" s="101">
        <f t="shared" si="33"/>
        <v>0</v>
      </c>
      <c r="T57" s="101"/>
      <c r="U57" s="101"/>
      <c r="V57" s="101">
        <f t="shared" si="34"/>
        <v>0</v>
      </c>
      <c r="W57" s="102"/>
      <c r="X57" s="102"/>
      <c r="Y57" s="101">
        <f t="shared" si="35"/>
        <v>0</v>
      </c>
      <c r="Z57" s="101">
        <f t="shared" si="36"/>
        <v>0</v>
      </c>
      <c r="AA57" s="103">
        <f t="shared" si="50"/>
        <v>0</v>
      </c>
      <c r="AB57" s="101">
        <f t="shared" si="37"/>
        <v>0</v>
      </c>
      <c r="AC57" s="102"/>
      <c r="AD57" s="103">
        <f t="shared" si="38"/>
        <v>0</v>
      </c>
      <c r="AE57" s="102"/>
      <c r="AF57" s="102"/>
      <c r="AG57" s="102"/>
      <c r="AH57" s="102"/>
      <c r="AI57" s="136">
        <f t="shared" si="39"/>
        <v>0</v>
      </c>
      <c r="AJ57" s="102"/>
      <c r="AK57" s="104">
        <f t="shared" si="40"/>
        <v>0</v>
      </c>
      <c r="AL57" s="105">
        <f t="shared" si="41"/>
        <v>0</v>
      </c>
      <c r="AM57" s="106"/>
      <c r="AN57" s="107">
        <f t="shared" si="42"/>
        <v>0</v>
      </c>
      <c r="AO57" s="108">
        <f t="shared" si="43"/>
        <v>0</v>
      </c>
      <c r="AP57" s="108">
        <f t="shared" si="44"/>
        <v>0</v>
      </c>
      <c r="AQ57" s="108">
        <f t="shared" si="45"/>
        <v>0</v>
      </c>
      <c r="AR57" s="108">
        <f t="shared" si="46"/>
        <v>0</v>
      </c>
      <c r="AS57" s="108">
        <f t="array" ref="AS57">_xlfn.IFS(S57=0,AL57,S57&lt;0,AL57/-S57,S57&gt;0,AL57/S57)</f>
        <v>0</v>
      </c>
      <c r="AT57" s="103">
        <f t="shared" si="47"/>
        <v>0</v>
      </c>
      <c r="AU57" s="103">
        <f t="shared" si="48"/>
        <v>0</v>
      </c>
      <c r="AV57" s="109"/>
      <c r="AW57" s="104">
        <f t="shared" si="49"/>
        <v>0</v>
      </c>
    </row>
    <row r="58" spans="1:49" hidden="1" outlineLevel="1">
      <c r="A58" s="98"/>
      <c r="B58" s="99"/>
      <c r="C58" s="99"/>
      <c r="D58" s="100"/>
      <c r="E58" s="101">
        <f t="shared" si="51"/>
        <v>0</v>
      </c>
      <c r="F58" s="101"/>
      <c r="G58" s="101"/>
      <c r="H58" s="101"/>
      <c r="I58" s="101"/>
      <c r="J58" s="101">
        <f t="shared" si="30"/>
        <v>0</v>
      </c>
      <c r="K58" s="98"/>
      <c r="L58" s="98"/>
      <c r="M58" s="98"/>
      <c r="N58" s="98"/>
      <c r="O58" s="101">
        <f t="shared" si="31"/>
        <v>0</v>
      </c>
      <c r="P58" s="101">
        <f t="shared" si="32"/>
        <v>0</v>
      </c>
      <c r="Q58" s="102"/>
      <c r="R58" s="102"/>
      <c r="S58" s="101">
        <f t="shared" si="33"/>
        <v>0</v>
      </c>
      <c r="T58" s="101"/>
      <c r="U58" s="101"/>
      <c r="V58" s="101">
        <f t="shared" si="34"/>
        <v>0</v>
      </c>
      <c r="W58" s="102"/>
      <c r="X58" s="102"/>
      <c r="Y58" s="101">
        <f t="shared" si="35"/>
        <v>0</v>
      </c>
      <c r="Z58" s="101">
        <f t="shared" si="36"/>
        <v>0</v>
      </c>
      <c r="AA58" s="103">
        <f t="shared" si="50"/>
        <v>0</v>
      </c>
      <c r="AB58" s="101">
        <f t="shared" si="37"/>
        <v>0</v>
      </c>
      <c r="AC58" s="102"/>
      <c r="AD58" s="103">
        <f t="shared" si="38"/>
        <v>0</v>
      </c>
      <c r="AE58" s="102"/>
      <c r="AF58" s="102"/>
      <c r="AG58" s="102"/>
      <c r="AH58" s="102"/>
      <c r="AI58" s="136">
        <f t="shared" si="39"/>
        <v>0</v>
      </c>
      <c r="AJ58" s="102"/>
      <c r="AK58" s="104">
        <f t="shared" si="40"/>
        <v>0</v>
      </c>
      <c r="AL58" s="105">
        <f t="shared" si="41"/>
        <v>0</v>
      </c>
      <c r="AM58" s="106"/>
      <c r="AN58" s="107">
        <f t="shared" si="42"/>
        <v>0</v>
      </c>
      <c r="AO58" s="108">
        <f t="shared" si="43"/>
        <v>0</v>
      </c>
      <c r="AP58" s="108">
        <f t="shared" si="44"/>
        <v>0</v>
      </c>
      <c r="AQ58" s="108">
        <f t="shared" si="45"/>
        <v>0</v>
      </c>
      <c r="AR58" s="108">
        <f t="shared" si="46"/>
        <v>0</v>
      </c>
      <c r="AS58" s="108">
        <f t="array" ref="AS58">_xlfn.IFS(S58=0,AL58,S58&lt;0,AL58/-S58,S58&gt;0,AL58/S58)</f>
        <v>0</v>
      </c>
      <c r="AT58" s="103">
        <f t="shared" si="47"/>
        <v>0</v>
      </c>
      <c r="AU58" s="103">
        <f t="shared" si="48"/>
        <v>0</v>
      </c>
      <c r="AV58" s="109"/>
      <c r="AW58" s="104">
        <f t="shared" si="49"/>
        <v>0</v>
      </c>
    </row>
    <row r="59" spans="1:49" hidden="1" outlineLevel="1">
      <c r="A59" s="98"/>
      <c r="B59" s="99"/>
      <c r="C59" s="99"/>
      <c r="D59" s="100"/>
      <c r="E59" s="101">
        <f t="shared" si="51"/>
        <v>0</v>
      </c>
      <c r="F59" s="101"/>
      <c r="G59" s="101"/>
      <c r="H59" s="101"/>
      <c r="I59" s="101"/>
      <c r="J59" s="101">
        <f t="shared" si="30"/>
        <v>0</v>
      </c>
      <c r="K59" s="98"/>
      <c r="L59" s="98"/>
      <c r="M59" s="98"/>
      <c r="N59" s="98"/>
      <c r="O59" s="101">
        <f t="shared" si="31"/>
        <v>0</v>
      </c>
      <c r="P59" s="101">
        <f t="shared" si="32"/>
        <v>0</v>
      </c>
      <c r="Q59" s="102"/>
      <c r="R59" s="102"/>
      <c r="S59" s="101">
        <f t="shared" si="33"/>
        <v>0</v>
      </c>
      <c r="T59" s="101"/>
      <c r="U59" s="101"/>
      <c r="V59" s="101">
        <f t="shared" si="34"/>
        <v>0</v>
      </c>
      <c r="W59" s="102"/>
      <c r="X59" s="102"/>
      <c r="Y59" s="101">
        <f t="shared" si="35"/>
        <v>0</v>
      </c>
      <c r="Z59" s="101">
        <f t="shared" si="36"/>
        <v>0</v>
      </c>
      <c r="AA59" s="103">
        <f t="shared" si="50"/>
        <v>0</v>
      </c>
      <c r="AB59" s="101">
        <f t="shared" si="37"/>
        <v>0</v>
      </c>
      <c r="AC59" s="102"/>
      <c r="AD59" s="103">
        <f t="shared" si="38"/>
        <v>0</v>
      </c>
      <c r="AE59" s="102"/>
      <c r="AF59" s="102"/>
      <c r="AG59" s="102"/>
      <c r="AH59" s="102"/>
      <c r="AI59" s="136">
        <f t="shared" si="39"/>
        <v>0</v>
      </c>
      <c r="AJ59" s="102"/>
      <c r="AK59" s="104">
        <f t="shared" si="40"/>
        <v>0</v>
      </c>
      <c r="AL59" s="105">
        <f t="shared" si="41"/>
        <v>0</v>
      </c>
      <c r="AM59" s="106"/>
      <c r="AN59" s="107">
        <f t="shared" si="42"/>
        <v>0</v>
      </c>
      <c r="AO59" s="108">
        <f t="shared" si="43"/>
        <v>0</v>
      </c>
      <c r="AP59" s="108">
        <f t="shared" si="44"/>
        <v>0</v>
      </c>
      <c r="AQ59" s="108">
        <f t="shared" si="45"/>
        <v>0</v>
      </c>
      <c r="AR59" s="108">
        <f t="shared" si="46"/>
        <v>0</v>
      </c>
      <c r="AS59" s="108">
        <f t="array" ref="AS59">_xlfn.IFS(S59=0,AL59,S59&lt;0,AL59/-S59,S59&gt;0,AL59/S59)</f>
        <v>0</v>
      </c>
      <c r="AT59" s="103">
        <f t="shared" si="47"/>
        <v>0</v>
      </c>
      <c r="AU59" s="103">
        <f t="shared" si="48"/>
        <v>0</v>
      </c>
      <c r="AV59" s="109"/>
      <c r="AW59" s="104">
        <f t="shared" si="49"/>
        <v>0</v>
      </c>
    </row>
    <row r="60" spans="1:49" hidden="1" outlineLevel="1">
      <c r="A60" s="98"/>
      <c r="B60" s="99"/>
      <c r="C60" s="99"/>
      <c r="D60" s="100"/>
      <c r="E60" s="101">
        <f t="shared" si="51"/>
        <v>0</v>
      </c>
      <c r="F60" s="101"/>
      <c r="G60" s="101"/>
      <c r="H60" s="101"/>
      <c r="I60" s="101"/>
      <c r="J60" s="101">
        <f t="shared" si="30"/>
        <v>0</v>
      </c>
      <c r="K60" s="98"/>
      <c r="L60" s="98"/>
      <c r="M60" s="98"/>
      <c r="N60" s="98"/>
      <c r="O60" s="101">
        <f t="shared" si="31"/>
        <v>0</v>
      </c>
      <c r="P60" s="101">
        <f t="shared" si="32"/>
        <v>0</v>
      </c>
      <c r="Q60" s="102"/>
      <c r="R60" s="102"/>
      <c r="S60" s="101">
        <f t="shared" si="33"/>
        <v>0</v>
      </c>
      <c r="T60" s="101"/>
      <c r="U60" s="101"/>
      <c r="V60" s="101">
        <f t="shared" si="34"/>
        <v>0</v>
      </c>
      <c r="W60" s="102"/>
      <c r="X60" s="102"/>
      <c r="Y60" s="101">
        <f t="shared" si="35"/>
        <v>0</v>
      </c>
      <c r="Z60" s="101">
        <f t="shared" si="36"/>
        <v>0</v>
      </c>
      <c r="AA60" s="103">
        <f t="shared" si="50"/>
        <v>0</v>
      </c>
      <c r="AB60" s="101">
        <f t="shared" si="37"/>
        <v>0</v>
      </c>
      <c r="AC60" s="102"/>
      <c r="AD60" s="103">
        <f t="shared" si="38"/>
        <v>0</v>
      </c>
      <c r="AE60" s="102"/>
      <c r="AF60" s="102"/>
      <c r="AG60" s="102"/>
      <c r="AH60" s="102"/>
      <c r="AI60" s="136">
        <f t="shared" si="39"/>
        <v>0</v>
      </c>
      <c r="AJ60" s="102"/>
      <c r="AK60" s="104">
        <f t="shared" si="40"/>
        <v>0</v>
      </c>
      <c r="AL60" s="105">
        <f t="shared" si="41"/>
        <v>0</v>
      </c>
      <c r="AM60" s="106"/>
      <c r="AN60" s="107">
        <f t="shared" si="42"/>
        <v>0</v>
      </c>
      <c r="AO60" s="108">
        <f t="shared" si="43"/>
        <v>0</v>
      </c>
      <c r="AP60" s="108">
        <f t="shared" si="44"/>
        <v>0</v>
      </c>
      <c r="AQ60" s="108">
        <f t="shared" si="45"/>
        <v>0</v>
      </c>
      <c r="AR60" s="108">
        <f t="shared" si="46"/>
        <v>0</v>
      </c>
      <c r="AS60" s="108">
        <f t="array" ref="AS60">_xlfn.IFS(S60=0,AL60,S60&lt;0,AL60/-S60,S60&gt;0,AL60/S60)</f>
        <v>0</v>
      </c>
      <c r="AT60" s="103">
        <f t="shared" si="47"/>
        <v>0</v>
      </c>
      <c r="AU60" s="103">
        <f t="shared" si="48"/>
        <v>0</v>
      </c>
      <c r="AV60" s="109"/>
      <c r="AW60" s="104">
        <f t="shared" si="49"/>
        <v>0</v>
      </c>
    </row>
    <row r="61" spans="1:49" hidden="1" outlineLevel="1">
      <c r="A61" s="98"/>
      <c r="B61" s="99"/>
      <c r="C61" s="99"/>
      <c r="D61" s="100"/>
      <c r="E61" s="101">
        <f t="shared" si="51"/>
        <v>0</v>
      </c>
      <c r="F61" s="101"/>
      <c r="G61" s="101"/>
      <c r="H61" s="101"/>
      <c r="I61" s="101"/>
      <c r="J61" s="101">
        <f t="shared" si="30"/>
        <v>0</v>
      </c>
      <c r="K61" s="98"/>
      <c r="L61" s="98"/>
      <c r="M61" s="98"/>
      <c r="N61" s="98"/>
      <c r="O61" s="101">
        <f t="shared" si="31"/>
        <v>0</v>
      </c>
      <c r="P61" s="101">
        <f t="shared" si="32"/>
        <v>0</v>
      </c>
      <c r="Q61" s="102"/>
      <c r="R61" s="102"/>
      <c r="S61" s="101">
        <f t="shared" si="33"/>
        <v>0</v>
      </c>
      <c r="T61" s="101"/>
      <c r="U61" s="101"/>
      <c r="V61" s="101">
        <f t="shared" si="34"/>
        <v>0</v>
      </c>
      <c r="W61" s="102"/>
      <c r="X61" s="102"/>
      <c r="Y61" s="101">
        <f t="shared" si="35"/>
        <v>0</v>
      </c>
      <c r="Z61" s="101">
        <f t="shared" si="36"/>
        <v>0</v>
      </c>
      <c r="AA61" s="103">
        <f t="shared" si="50"/>
        <v>0</v>
      </c>
      <c r="AB61" s="101">
        <f t="shared" si="37"/>
        <v>0</v>
      </c>
      <c r="AC61" s="102"/>
      <c r="AD61" s="103">
        <f t="shared" si="38"/>
        <v>0</v>
      </c>
      <c r="AE61" s="102"/>
      <c r="AF61" s="102"/>
      <c r="AG61" s="102"/>
      <c r="AH61" s="102"/>
      <c r="AI61" s="136">
        <f t="shared" si="39"/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0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49"/>
        <v>0</v>
      </c>
    </row>
    <row r="62" spans="1:49" hidden="1" outlineLevel="1">
      <c r="A62" s="98"/>
      <c r="B62" s="99"/>
      <c r="C62" s="99"/>
      <c r="D62" s="100"/>
      <c r="E62" s="101">
        <f t="shared" si="51"/>
        <v>0</v>
      </c>
      <c r="F62" s="101"/>
      <c r="G62" s="101"/>
      <c r="H62" s="101"/>
      <c r="I62" s="101"/>
      <c r="J62" s="101">
        <f t="shared" si="30"/>
        <v>0</v>
      </c>
      <c r="K62" s="98"/>
      <c r="L62" s="98"/>
      <c r="M62" s="98"/>
      <c r="N62" s="98"/>
      <c r="O62" s="101">
        <f t="shared" si="31"/>
        <v>0</v>
      </c>
      <c r="P62" s="101">
        <f t="shared" si="32"/>
        <v>0</v>
      </c>
      <c r="Q62" s="102"/>
      <c r="R62" s="102"/>
      <c r="S62" s="101">
        <f t="shared" si="33"/>
        <v>0</v>
      </c>
      <c r="T62" s="101"/>
      <c r="U62" s="101"/>
      <c r="V62" s="101">
        <f t="shared" si="34"/>
        <v>0</v>
      </c>
      <c r="W62" s="102"/>
      <c r="X62" s="102"/>
      <c r="Y62" s="101">
        <f t="shared" si="35"/>
        <v>0</v>
      </c>
      <c r="Z62" s="101">
        <f t="shared" si="36"/>
        <v>0</v>
      </c>
      <c r="AA62" s="103">
        <f t="shared" si="50"/>
        <v>0</v>
      </c>
      <c r="AB62" s="101">
        <f t="shared" si="37"/>
        <v>0</v>
      </c>
      <c r="AC62" s="102"/>
      <c r="AD62" s="103">
        <f t="shared" si="38"/>
        <v>0</v>
      </c>
      <c r="AE62" s="102"/>
      <c r="AF62" s="102"/>
      <c r="AG62" s="102"/>
      <c r="AH62" s="102"/>
      <c r="AI62" s="136">
        <f t="shared" si="39"/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0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49"/>
        <v>0</v>
      </c>
    </row>
    <row r="63" spans="1:49" hidden="1" outlineLevel="1">
      <c r="A63" s="98"/>
      <c r="B63" s="99"/>
      <c r="C63" s="99"/>
      <c r="D63" s="133"/>
      <c r="E63" s="102">
        <f t="shared" si="51"/>
        <v>0</v>
      </c>
      <c r="F63" s="101"/>
      <c r="G63" s="101"/>
      <c r="H63" s="101"/>
      <c r="I63" s="101"/>
      <c r="J63" s="101">
        <f t="shared" si="30"/>
        <v>0</v>
      </c>
      <c r="K63" s="98"/>
      <c r="L63" s="98"/>
      <c r="M63" s="98"/>
      <c r="N63" s="98"/>
      <c r="O63" s="101">
        <f t="shared" si="31"/>
        <v>0</v>
      </c>
      <c r="P63" s="101">
        <f t="shared" si="32"/>
        <v>0</v>
      </c>
      <c r="Q63" s="102"/>
      <c r="R63" s="102"/>
      <c r="S63" s="101">
        <f t="shared" si="33"/>
        <v>0</v>
      </c>
      <c r="T63" s="101"/>
      <c r="U63" s="101"/>
      <c r="V63" s="101">
        <f t="shared" si="34"/>
        <v>0</v>
      </c>
      <c r="W63" s="102"/>
      <c r="X63" s="102"/>
      <c r="Y63" s="101">
        <f t="shared" si="35"/>
        <v>0</v>
      </c>
      <c r="Z63" s="101">
        <f t="shared" si="36"/>
        <v>0</v>
      </c>
      <c r="AA63" s="103">
        <f t="shared" si="50"/>
        <v>0</v>
      </c>
      <c r="AB63" s="101">
        <f t="shared" si="37"/>
        <v>0</v>
      </c>
      <c r="AC63" s="102"/>
      <c r="AD63" s="103">
        <f t="shared" si="38"/>
        <v>0</v>
      </c>
      <c r="AE63" s="102"/>
      <c r="AF63" s="102"/>
      <c r="AG63" s="102"/>
      <c r="AH63" s="102"/>
      <c r="AI63" s="136">
        <f t="shared" si="39"/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0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49"/>
        <v>0</v>
      </c>
    </row>
    <row r="64" spans="1:49" hidden="1" outlineLevel="1">
      <c r="A64" s="98"/>
      <c r="B64" s="99"/>
      <c r="C64" s="99"/>
      <c r="D64" s="133"/>
      <c r="E64" s="102">
        <f t="shared" si="51"/>
        <v>0</v>
      </c>
      <c r="F64" s="101"/>
      <c r="G64" s="101"/>
      <c r="H64" s="101"/>
      <c r="I64" s="101"/>
      <c r="J64" s="101">
        <f t="shared" si="30"/>
        <v>0</v>
      </c>
      <c r="K64" s="98"/>
      <c r="L64" s="98"/>
      <c r="M64" s="98"/>
      <c r="N64" s="98"/>
      <c r="O64" s="101">
        <f t="shared" si="31"/>
        <v>0</v>
      </c>
      <c r="P64" s="101">
        <f t="shared" si="32"/>
        <v>0</v>
      </c>
      <c r="Q64" s="102"/>
      <c r="R64" s="102"/>
      <c r="S64" s="101">
        <f t="shared" si="33"/>
        <v>0</v>
      </c>
      <c r="T64" s="101"/>
      <c r="U64" s="101"/>
      <c r="V64" s="101">
        <f t="shared" si="34"/>
        <v>0</v>
      </c>
      <c r="W64" s="102"/>
      <c r="X64" s="102"/>
      <c r="Y64" s="101">
        <f t="shared" si="35"/>
        <v>0</v>
      </c>
      <c r="Z64" s="101">
        <f t="shared" si="36"/>
        <v>0</v>
      </c>
      <c r="AA64" s="103">
        <f t="shared" si="50"/>
        <v>0</v>
      </c>
      <c r="AB64" s="101">
        <f t="shared" si="37"/>
        <v>0</v>
      </c>
      <c r="AC64" s="102"/>
      <c r="AD64" s="103">
        <f t="shared" si="38"/>
        <v>0</v>
      </c>
      <c r="AE64" s="102"/>
      <c r="AF64" s="102"/>
      <c r="AG64" s="102"/>
      <c r="AH64" s="102"/>
      <c r="AI64" s="136">
        <f t="shared" si="39"/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0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49"/>
        <v>0</v>
      </c>
    </row>
    <row r="65" spans="1:49" hidden="1" outlineLevel="1">
      <c r="A65" s="98"/>
      <c r="B65" s="99"/>
      <c r="C65" s="99"/>
      <c r="D65" s="133"/>
      <c r="E65" s="102">
        <f t="shared" si="51"/>
        <v>0</v>
      </c>
      <c r="F65" s="101"/>
      <c r="G65" s="101"/>
      <c r="H65" s="101"/>
      <c r="I65" s="101"/>
      <c r="J65" s="101">
        <f t="shared" si="30"/>
        <v>0</v>
      </c>
      <c r="K65" s="98"/>
      <c r="L65" s="98"/>
      <c r="M65" s="98"/>
      <c r="N65" s="98"/>
      <c r="O65" s="101">
        <f t="shared" si="31"/>
        <v>0</v>
      </c>
      <c r="P65" s="101">
        <f t="shared" si="32"/>
        <v>0</v>
      </c>
      <c r="Q65" s="102"/>
      <c r="R65" s="102"/>
      <c r="S65" s="101">
        <f t="shared" si="33"/>
        <v>0</v>
      </c>
      <c r="T65" s="101"/>
      <c r="U65" s="101"/>
      <c r="V65" s="101">
        <f t="shared" si="34"/>
        <v>0</v>
      </c>
      <c r="W65" s="102"/>
      <c r="X65" s="102"/>
      <c r="Y65" s="101">
        <f t="shared" si="35"/>
        <v>0</v>
      </c>
      <c r="Z65" s="101">
        <f t="shared" si="36"/>
        <v>0</v>
      </c>
      <c r="AA65" s="103">
        <f t="shared" si="50"/>
        <v>0</v>
      </c>
      <c r="AB65" s="101">
        <f t="shared" si="37"/>
        <v>0</v>
      </c>
      <c r="AC65" s="102"/>
      <c r="AD65" s="103">
        <f t="shared" si="38"/>
        <v>0</v>
      </c>
      <c r="AE65" s="102"/>
      <c r="AF65" s="102"/>
      <c r="AG65" s="102"/>
      <c r="AH65" s="102"/>
      <c r="AI65" s="136">
        <f t="shared" si="39"/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0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49"/>
        <v>0</v>
      </c>
    </row>
    <row r="66" spans="1:49" hidden="1" outlineLevel="1">
      <c r="A66" s="98"/>
      <c r="B66" s="99"/>
      <c r="C66" s="99"/>
      <c r="D66" s="133"/>
      <c r="E66" s="102">
        <f t="shared" si="51"/>
        <v>0</v>
      </c>
      <c r="F66" s="101"/>
      <c r="G66" s="101"/>
      <c r="H66" s="101"/>
      <c r="I66" s="101"/>
      <c r="J66" s="101">
        <f t="shared" si="30"/>
        <v>0</v>
      </c>
      <c r="K66" s="98"/>
      <c r="L66" s="98"/>
      <c r="M66" s="98"/>
      <c r="N66" s="98"/>
      <c r="O66" s="101">
        <f t="shared" si="31"/>
        <v>0</v>
      </c>
      <c r="P66" s="101">
        <f t="shared" si="32"/>
        <v>0</v>
      </c>
      <c r="Q66" s="102"/>
      <c r="R66" s="102"/>
      <c r="S66" s="101">
        <f t="shared" si="33"/>
        <v>0</v>
      </c>
      <c r="T66" s="101"/>
      <c r="U66" s="101"/>
      <c r="V66" s="101">
        <f t="shared" si="34"/>
        <v>0</v>
      </c>
      <c r="W66" s="102"/>
      <c r="X66" s="102"/>
      <c r="Y66" s="101">
        <f t="shared" si="35"/>
        <v>0</v>
      </c>
      <c r="Z66" s="101">
        <f>L66*M66*N66/100</f>
        <v>0</v>
      </c>
      <c r="AA66" s="103">
        <f t="shared" si="50"/>
        <v>0</v>
      </c>
      <c r="AB66" s="101">
        <f t="shared" si="37"/>
        <v>0</v>
      </c>
      <c r="AC66" s="102"/>
      <c r="AD66" s="103">
        <f t="shared" si="38"/>
        <v>0</v>
      </c>
      <c r="AE66" s="102"/>
      <c r="AF66" s="102"/>
      <c r="AG66" s="102"/>
      <c r="AH66" s="102"/>
      <c r="AI66" s="136">
        <f t="shared" si="39"/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0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49"/>
        <v>0</v>
      </c>
    </row>
    <row r="67" spans="1:49" hidden="1" outlineLevel="1">
      <c r="A67" s="98"/>
      <c r="B67" s="99"/>
      <c r="C67" s="99"/>
      <c r="D67" s="133"/>
      <c r="E67" s="102">
        <f t="shared" si="51"/>
        <v>0</v>
      </c>
      <c r="F67" s="101"/>
      <c r="G67" s="101"/>
      <c r="H67" s="101"/>
      <c r="I67" s="101"/>
      <c r="J67" s="101">
        <f t="shared" si="30"/>
        <v>0</v>
      </c>
      <c r="K67" s="98"/>
      <c r="L67" s="98"/>
      <c r="M67" s="98"/>
      <c r="N67" s="98"/>
      <c r="O67" s="101">
        <f t="shared" si="31"/>
        <v>0</v>
      </c>
      <c r="P67" s="101">
        <f t="shared" si="32"/>
        <v>0</v>
      </c>
      <c r="Q67" s="102"/>
      <c r="R67" s="102"/>
      <c r="S67" s="101">
        <f t="shared" si="33"/>
        <v>0</v>
      </c>
      <c r="T67" s="101"/>
      <c r="U67" s="101"/>
      <c r="V67" s="101">
        <f t="shared" si="34"/>
        <v>0</v>
      </c>
      <c r="W67" s="102"/>
      <c r="X67" s="102"/>
      <c r="Y67" s="101">
        <f t="shared" si="35"/>
        <v>0</v>
      </c>
      <c r="Z67" s="101">
        <f t="shared" ref="Z67:Z70" si="52">L67*M67*N67/100</f>
        <v>0</v>
      </c>
      <c r="AA67" s="103">
        <f t="shared" si="50"/>
        <v>0</v>
      </c>
      <c r="AB67" s="101">
        <f t="shared" si="37"/>
        <v>0</v>
      </c>
      <c r="AC67" s="102"/>
      <c r="AD67" s="103">
        <f t="shared" si="38"/>
        <v>0</v>
      </c>
      <c r="AE67" s="102"/>
      <c r="AF67" s="102"/>
      <c r="AG67" s="102"/>
      <c r="AH67" s="102"/>
      <c r="AI67" s="136">
        <f t="shared" si="39"/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0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49"/>
        <v>0</v>
      </c>
    </row>
    <row r="68" spans="1:49" hidden="1" outlineLevel="1">
      <c r="A68" s="98"/>
      <c r="B68" s="99"/>
      <c r="C68" s="99"/>
      <c r="D68" s="100"/>
      <c r="E68" s="101">
        <f t="shared" si="51"/>
        <v>0</v>
      </c>
      <c r="F68" s="101"/>
      <c r="G68" s="101"/>
      <c r="H68" s="101"/>
      <c r="I68" s="101"/>
      <c r="J68" s="101">
        <f t="shared" si="30"/>
        <v>0</v>
      </c>
      <c r="K68" s="98"/>
      <c r="L68" s="98"/>
      <c r="M68" s="98"/>
      <c r="N68" s="98"/>
      <c r="O68" s="101">
        <f t="shared" si="31"/>
        <v>0</v>
      </c>
      <c r="P68" s="101">
        <f t="shared" si="32"/>
        <v>0</v>
      </c>
      <c r="Q68" s="102"/>
      <c r="R68" s="102"/>
      <c r="S68" s="101">
        <f t="shared" si="33"/>
        <v>0</v>
      </c>
      <c r="T68" s="101"/>
      <c r="U68" s="101"/>
      <c r="V68" s="101">
        <f t="shared" si="34"/>
        <v>0</v>
      </c>
      <c r="W68" s="102"/>
      <c r="X68" s="102"/>
      <c r="Y68" s="101">
        <f t="shared" si="35"/>
        <v>0</v>
      </c>
      <c r="Z68" s="101">
        <f t="shared" si="52"/>
        <v>0</v>
      </c>
      <c r="AA68" s="103">
        <f t="shared" si="50"/>
        <v>0</v>
      </c>
      <c r="AB68" s="101">
        <f t="shared" si="37"/>
        <v>0</v>
      </c>
      <c r="AC68" s="102"/>
      <c r="AD68" s="103">
        <f t="shared" si="38"/>
        <v>0</v>
      </c>
      <c r="AE68" s="102"/>
      <c r="AF68" s="102"/>
      <c r="AG68" s="102"/>
      <c r="AH68" s="102"/>
      <c r="AI68" s="136">
        <f t="shared" si="39"/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0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49"/>
        <v>0</v>
      </c>
    </row>
    <row r="69" spans="1:49" hidden="1" outlineLevel="1">
      <c r="A69" s="98"/>
      <c r="B69" s="99"/>
      <c r="C69" s="99"/>
      <c r="D69" s="100"/>
      <c r="E69" s="101">
        <f t="shared" si="51"/>
        <v>0</v>
      </c>
      <c r="F69" s="101"/>
      <c r="G69" s="101"/>
      <c r="H69" s="101"/>
      <c r="I69" s="101"/>
      <c r="J69" s="101">
        <f t="shared" si="30"/>
        <v>0</v>
      </c>
      <c r="K69" s="98"/>
      <c r="L69" s="98"/>
      <c r="M69" s="98"/>
      <c r="N69" s="98"/>
      <c r="O69" s="101">
        <f t="shared" si="31"/>
        <v>0</v>
      </c>
      <c r="P69" s="101">
        <f t="shared" si="32"/>
        <v>0</v>
      </c>
      <c r="Q69" s="102"/>
      <c r="R69" s="102"/>
      <c r="S69" s="101">
        <f t="shared" si="33"/>
        <v>0</v>
      </c>
      <c r="T69" s="101"/>
      <c r="U69" s="101"/>
      <c r="V69" s="101">
        <f t="shared" si="34"/>
        <v>0</v>
      </c>
      <c r="W69" s="102"/>
      <c r="X69" s="102"/>
      <c r="Y69" s="101">
        <f t="shared" si="35"/>
        <v>0</v>
      </c>
      <c r="Z69" s="101">
        <f t="shared" si="52"/>
        <v>0</v>
      </c>
      <c r="AA69" s="103">
        <f t="shared" si="50"/>
        <v>0</v>
      </c>
      <c r="AB69" s="101">
        <f t="shared" si="37"/>
        <v>0</v>
      </c>
      <c r="AC69" s="102"/>
      <c r="AD69" s="103">
        <f t="shared" si="38"/>
        <v>0</v>
      </c>
      <c r="AE69" s="102"/>
      <c r="AF69" s="102"/>
      <c r="AG69" s="102"/>
      <c r="AH69" s="102"/>
      <c r="AI69" s="136">
        <f t="shared" si="39"/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0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49"/>
        <v>0</v>
      </c>
    </row>
    <row r="70" spans="1:49" hidden="1" outlineLevel="1">
      <c r="A70" s="98"/>
      <c r="B70" s="99"/>
      <c r="C70" s="99"/>
      <c r="D70" s="100"/>
      <c r="E70" s="101">
        <f t="shared" si="51"/>
        <v>0</v>
      </c>
      <c r="F70" s="101"/>
      <c r="G70" s="101"/>
      <c r="H70" s="101"/>
      <c r="I70" s="101"/>
      <c r="J70" s="101">
        <f t="shared" si="30"/>
        <v>0</v>
      </c>
      <c r="K70" s="98"/>
      <c r="L70" s="98"/>
      <c r="M70" s="98"/>
      <c r="N70" s="98"/>
      <c r="O70" s="101">
        <f t="shared" si="31"/>
        <v>0</v>
      </c>
      <c r="P70" s="101">
        <f t="shared" si="32"/>
        <v>0</v>
      </c>
      <c r="Q70" s="102"/>
      <c r="R70" s="102"/>
      <c r="S70" s="101">
        <f t="shared" si="33"/>
        <v>0</v>
      </c>
      <c r="T70" s="101"/>
      <c r="U70" s="101"/>
      <c r="V70" s="101">
        <f t="shared" si="34"/>
        <v>0</v>
      </c>
      <c r="W70" s="102"/>
      <c r="X70" s="102"/>
      <c r="Y70" s="101">
        <f t="shared" si="35"/>
        <v>0</v>
      </c>
      <c r="Z70" s="101">
        <f t="shared" si="52"/>
        <v>0</v>
      </c>
      <c r="AA70" s="103">
        <f t="shared" si="50"/>
        <v>0</v>
      </c>
      <c r="AB70" s="101">
        <f t="shared" si="37"/>
        <v>0</v>
      </c>
      <c r="AC70" s="102"/>
      <c r="AD70" s="103">
        <f t="shared" si="38"/>
        <v>0</v>
      </c>
      <c r="AE70" s="102"/>
      <c r="AF70" s="102"/>
      <c r="AG70" s="102"/>
      <c r="AH70" s="102"/>
      <c r="AI70" s="136">
        <f t="shared" si="39"/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0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49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3">AVERAGE(AO19:AO70)</f>
        <v>0</v>
      </c>
      <c r="AP71" s="145">
        <f t="shared" si="53"/>
        <v>0</v>
      </c>
      <c r="AQ71" s="145">
        <f t="shared" si="53"/>
        <v>0</v>
      </c>
      <c r="AR71" s="145">
        <f t="shared" si="53"/>
        <v>0</v>
      </c>
      <c r="AS71" s="145">
        <f t="shared" si="53"/>
        <v>0</v>
      </c>
      <c r="AT71" s="146">
        <f t="shared" si="53"/>
        <v>0</v>
      </c>
      <c r="AU71" s="146">
        <f t="shared" si="53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4">SUM(Q19:Q70)</f>
        <v>0</v>
      </c>
      <c r="R72" s="149">
        <f t="shared" si="54"/>
        <v>0</v>
      </c>
      <c r="S72" s="149">
        <f t="shared" si="54"/>
        <v>0</v>
      </c>
      <c r="T72" s="149">
        <f t="shared" si="54"/>
        <v>0</v>
      </c>
      <c r="U72" s="149">
        <f t="shared" si="54"/>
        <v>0</v>
      </c>
      <c r="V72" s="149">
        <f t="shared" si="54"/>
        <v>0</v>
      </c>
      <c r="W72" s="149">
        <f t="shared" si="54"/>
        <v>0</v>
      </c>
      <c r="X72" s="149">
        <f t="shared" si="54"/>
        <v>0</v>
      </c>
      <c r="Y72" s="149">
        <f t="shared" si="54"/>
        <v>0</v>
      </c>
      <c r="Z72" s="149">
        <f t="shared" si="54"/>
        <v>0</v>
      </c>
      <c r="AA72" s="150">
        <f t="shared" si="54"/>
        <v>0</v>
      </c>
      <c r="AB72" s="151">
        <f t="shared" si="54"/>
        <v>0</v>
      </c>
      <c r="AC72" s="149">
        <f t="shared" si="54"/>
        <v>0</v>
      </c>
      <c r="AD72" s="150" t="e">
        <f>AC72/Y72</f>
        <v>#DIV/0!</v>
      </c>
      <c r="AE72" s="149">
        <f t="shared" ref="AE72:AK72" si="55">SUM(AE19:AE70)</f>
        <v>0</v>
      </c>
      <c r="AF72" s="149">
        <f t="shared" si="55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5"/>
        <v>0</v>
      </c>
      <c r="AK72" s="149">
        <f t="shared" si="55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52"/>
      <c r="AG73" s="552"/>
      <c r="AH73" s="213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6">E17+E72</f>
        <v>2244</v>
      </c>
      <c r="F74" s="172">
        <f t="shared" si="56"/>
        <v>99</v>
      </c>
      <c r="G74" s="172">
        <f t="shared" si="56"/>
        <v>19</v>
      </c>
      <c r="H74" s="172">
        <f t="shared" si="56"/>
        <v>2126</v>
      </c>
      <c r="I74" s="172">
        <f t="shared" si="56"/>
        <v>0</v>
      </c>
      <c r="J74" s="172">
        <f t="shared" si="56"/>
        <v>306013.86</v>
      </c>
      <c r="K74" s="172">
        <f t="shared" si="56"/>
        <v>0</v>
      </c>
      <c r="L74" s="172">
        <f t="shared" si="56"/>
        <v>157</v>
      </c>
      <c r="M74" s="172">
        <f t="shared" si="56"/>
        <v>0</v>
      </c>
      <c r="N74" s="172">
        <f t="shared" si="56"/>
        <v>0</v>
      </c>
      <c r="O74" s="172">
        <f t="shared" si="56"/>
        <v>0</v>
      </c>
      <c r="P74" s="172">
        <f t="shared" si="56"/>
        <v>0</v>
      </c>
      <c r="Q74" s="172">
        <f t="shared" si="56"/>
        <v>70</v>
      </c>
      <c r="R74" s="172">
        <f t="shared" si="56"/>
        <v>-1</v>
      </c>
      <c r="S74" s="172">
        <f t="shared" si="56"/>
        <v>69</v>
      </c>
      <c r="T74" s="172">
        <f t="shared" si="56"/>
        <v>53707.42</v>
      </c>
      <c r="U74" s="172">
        <f t="shared" si="56"/>
        <v>-813</v>
      </c>
      <c r="V74" s="172">
        <f t="shared" si="56"/>
        <v>52894.42</v>
      </c>
      <c r="W74" s="172">
        <f t="shared" si="56"/>
        <v>80352</v>
      </c>
      <c r="X74" s="172">
        <f t="shared" si="56"/>
        <v>-1238</v>
      </c>
      <c r="Y74" s="172">
        <f t="shared" si="56"/>
        <v>79114</v>
      </c>
      <c r="Z74" s="172">
        <f t="shared" si="56"/>
        <v>119553.87999999999</v>
      </c>
      <c r="AA74" s="173">
        <f t="shared" si="56"/>
        <v>1</v>
      </c>
      <c r="AB74" s="174">
        <f t="shared" si="56"/>
        <v>9760.3200000000015</v>
      </c>
      <c r="AC74" s="172">
        <f t="shared" si="56"/>
        <v>28720.66</v>
      </c>
      <c r="AD74" s="173">
        <f>AC74/Y74</f>
        <v>0.36302879389235787</v>
      </c>
      <c r="AE74" s="174">
        <f>AE17+AE72</f>
        <v>8509.6</v>
      </c>
      <c r="AF74" s="175">
        <f>AF17+AF72</f>
        <v>13613</v>
      </c>
      <c r="AG74" s="175">
        <f>AG17+AG72</f>
        <v>9632</v>
      </c>
      <c r="AH74" s="175">
        <f>AH17+AH72</f>
        <v>0</v>
      </c>
      <c r="AI74" s="176">
        <v>1377.57</v>
      </c>
      <c r="AJ74" s="172">
        <f>AJ17+AJ72</f>
        <v>0</v>
      </c>
      <c r="AK74" s="172">
        <f>AK17+AK72</f>
        <v>528.94420000000014</v>
      </c>
      <c r="AL74" s="172">
        <f>AL17+AL72</f>
        <v>6971.9057999999986</v>
      </c>
      <c r="AM74" s="172"/>
      <c r="AN74" s="172"/>
      <c r="AO74" s="172"/>
      <c r="AP74" s="172"/>
      <c r="AQ74" s="172"/>
      <c r="AR74" s="172">
        <f>(AF74+AG74)/Q74</f>
        <v>332.07142857142856</v>
      </c>
      <c r="AS74" s="172"/>
      <c r="AT74" s="172"/>
      <c r="AU74" s="172"/>
      <c r="AV74" s="177"/>
      <c r="AW74" s="172">
        <f>AW17+AW72</f>
        <v>61001.691781310597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52">
        <f>AF18+AF73</f>
        <v>0</v>
      </c>
      <c r="AG75" s="552"/>
      <c r="AH75" s="213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26" priority="4" operator="greaterThan">
      <formula>120</formula>
    </cfRule>
  </conditionalFormatting>
  <conditionalFormatting sqref="O71">
    <cfRule type="cellIs" dxfId="25" priority="3" operator="between">
      <formula>0.000001</formula>
      <formula>25</formula>
    </cfRule>
  </conditionalFormatting>
  <conditionalFormatting sqref="AA73 AA75:AA1048576">
    <cfRule type="cellIs" dxfId="24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{0DFC560D-8F09-4E27-B2E6-67D2F1348104}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{4AF4939E-C0B8-436D-BC2D-53D588752333}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{CD13A8CA-25D9-49FD-AF54-CEC3D272FC90}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{080A890C-918C-4FC9-9BA2-0F11D2588BC0}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{153D7104-A803-4A67-A59F-006F248F9FE5}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{F93427C8-218F-4354-8079-7811E94DDB0A}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{7CC2BAC9-25D5-4C50-97D6-1A81032E93D5}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{694D05B2-3DB3-41BC-AC4A-D061EFEAB9F0}</x14:id>
        </ext>
      </extLst>
    </cfRule>
  </conditionalFormatting>
  <conditionalFormatting sqref="AA1">
    <cfRule type="cellIs" dxfId="23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FC560D-8F09-4E27-B2E6-67D2F1348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4AF4939E-C0B8-436D-BC2D-53D588752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CD13A8CA-25D9-49FD-AF54-CEC3D272FC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080A890C-918C-4FC9-9BA2-0F11D2588B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153D7104-A803-4A67-A59F-006F248F9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93427C8-218F-4354-8079-7811E94DD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7CC2BAC9-25D5-4C50-97D6-1A81032E9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694D05B2-3DB3-41BC-AC4A-D061EFEAB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D5BF-1D37-4D1E-AE9D-511D6EED3352}">
  <dimension ref="A1:AW77"/>
  <sheetViews>
    <sheetView zoomScale="70" zoomScaleNormal="70" workbookViewId="0">
      <pane xSplit="3" ySplit="2" topLeftCell="J3" activePane="bottomRight" state="frozen"/>
      <selection pane="topRight" activeCell="D1" sqref="D1"/>
      <selection pane="bottomLeft" activeCell="A3" sqref="A3"/>
      <selection pane="bottomRight" activeCell="BL3" sqref="BL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130</v>
      </c>
      <c r="B1" s="77"/>
      <c r="C1" s="76"/>
      <c r="D1" s="76"/>
      <c r="E1" s="78"/>
      <c r="F1" s="545" t="s">
        <v>47</v>
      </c>
      <c r="G1" s="545"/>
      <c r="H1" s="545"/>
      <c r="K1" s="210" t="s">
        <v>48</v>
      </c>
      <c r="L1" s="545" t="s">
        <v>49</v>
      </c>
      <c r="M1" s="545"/>
      <c r="N1" s="545"/>
      <c r="P1" s="80"/>
      <c r="Q1" s="546"/>
      <c r="R1" s="546"/>
      <c r="S1" s="216"/>
      <c r="T1" s="547"/>
      <c r="U1" s="548"/>
      <c r="V1" s="216"/>
      <c r="W1" s="546"/>
      <c r="X1" s="546"/>
      <c r="Y1" s="80"/>
      <c r="Z1" s="80"/>
      <c r="AA1" s="80"/>
      <c r="AB1" s="80"/>
      <c r="AC1" s="215"/>
      <c r="AD1" s="216"/>
      <c r="AE1" s="215"/>
      <c r="AF1" s="549"/>
      <c r="AG1" s="549"/>
      <c r="AH1" s="211"/>
      <c r="AI1" s="81" t="s">
        <v>50</v>
      </c>
      <c r="AJ1" s="215"/>
      <c r="AM1" s="82"/>
      <c r="AN1" s="542" t="s">
        <v>51</v>
      </c>
      <c r="AO1" s="543"/>
      <c r="AP1" s="543"/>
      <c r="AQ1" s="543"/>
      <c r="AR1" s="543"/>
      <c r="AS1" s="543"/>
      <c r="AT1" s="543"/>
      <c r="AU1" s="544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136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 t="shared" ref="E3:E15" si="0">SUM(F3:H3)</f>
        <v>407</v>
      </c>
      <c r="F3" s="101">
        <v>16</v>
      </c>
      <c r="G3" s="101">
        <v>3</v>
      </c>
      <c r="H3" s="101">
        <v>388</v>
      </c>
      <c r="I3" s="101">
        <v>142.97999999999999</v>
      </c>
      <c r="J3" s="101">
        <f t="shared" ref="J3:J15" si="1">E3*I3</f>
        <v>58192.859999999993</v>
      </c>
      <c r="K3" s="98">
        <v>232</v>
      </c>
      <c r="L3" s="98">
        <v>32</v>
      </c>
      <c r="M3" s="98">
        <v>1238</v>
      </c>
      <c r="N3" s="98">
        <v>77</v>
      </c>
      <c r="O3" s="189">
        <f t="shared" ref="O3:O15" si="2">L3/7</f>
        <v>4.5714285714285712</v>
      </c>
      <c r="P3" s="101">
        <f t="shared" ref="P3" si="3">S3/7</f>
        <v>3</v>
      </c>
      <c r="Q3" s="102">
        <v>22</v>
      </c>
      <c r="R3" s="102">
        <v>-1</v>
      </c>
      <c r="S3" s="101">
        <f>Q3+R3</f>
        <v>21</v>
      </c>
      <c r="T3" s="102">
        <v>20652</v>
      </c>
      <c r="U3" s="102">
        <v>-1057</v>
      </c>
      <c r="V3" s="101">
        <f>T3+U3</f>
        <v>19595</v>
      </c>
      <c r="W3" s="102">
        <v>27236</v>
      </c>
      <c r="X3" s="102">
        <v>-1238</v>
      </c>
      <c r="Y3" s="101">
        <f t="shared" ref="Y3:Y15" si="4">W3+X3</f>
        <v>25998</v>
      </c>
      <c r="Z3" s="101">
        <f>L3*M3*N3/100</f>
        <v>30504.32</v>
      </c>
      <c r="AA3" s="103">
        <f t="shared" ref="AA3:AA15" si="5">Y3/$Y$74</f>
        <v>0.45682921724901937</v>
      </c>
      <c r="AB3" s="101">
        <f>S3*I3</f>
        <v>3002.58</v>
      </c>
      <c r="AC3" s="102">
        <v>9406.6299999999974</v>
      </c>
      <c r="AD3" s="103">
        <f t="shared" ref="AD3:AD15" si="6">IF(Y3=0,0,AC3/Y3)</f>
        <v>0.36182129394568802</v>
      </c>
      <c r="AE3" s="102">
        <v>2466.8500000000004</v>
      </c>
      <c r="AF3" s="102">
        <v>4000</v>
      </c>
      <c r="AG3" s="102">
        <v>1000</v>
      </c>
      <c r="AH3" s="102">
        <v>0</v>
      </c>
      <c r="AI3" s="136">
        <f t="shared" ref="AI3:AI15" si="7">IFERROR($AI$74*H3/$H$74,0)</f>
        <v>248.14583111111111</v>
      </c>
      <c r="AJ3" s="102">
        <v>0</v>
      </c>
      <c r="AK3" s="104">
        <f>V3*1%</f>
        <v>195.95000000000002</v>
      </c>
      <c r="AL3" s="105">
        <f>Y3-AB3-AC3-AE3-AF3-AG3-AH3-AI3-AK3-AJ3</f>
        <v>5677.8441688888897</v>
      </c>
      <c r="AM3" s="106"/>
      <c r="AN3" s="107">
        <f t="shared" ref="AN3:AN15" si="8">IF(S3=0,0,Y3/S3)</f>
        <v>1238</v>
      </c>
      <c r="AO3" s="108">
        <f t="shared" ref="AO3:AO15" si="9">I3</f>
        <v>142.97999999999999</v>
      </c>
      <c r="AP3" s="108">
        <f t="shared" ref="AP3:AP15" si="10">IF(S3=0,0,AC3/S3)</f>
        <v>447.93476190476179</v>
      </c>
      <c r="AQ3" s="108">
        <f>IF(Q3=0,AE3/1,AE3/Q3)</f>
        <v>112.12954545454546</v>
      </c>
      <c r="AR3" s="108">
        <f>IF(Q3=0,0,(AF3+AG3)/Q3)</f>
        <v>227.27272727272728</v>
      </c>
      <c r="AS3" s="108">
        <f>_xlfn.IFS(S3=0,AL3,S3&lt;0,AL3/-S3,S3&gt;0,AL3/S3)</f>
        <v>270.37353185185191</v>
      </c>
      <c r="AT3" s="103">
        <f t="shared" ref="AT3" si="11">IF(AN3=0,0,AS3/AN3)</f>
        <v>0.21839542152815178</v>
      </c>
      <c r="AU3" s="103">
        <f t="shared" ref="AU3" si="12">IF(AO3=0,0,AS3/AO3)</f>
        <v>1.8909884728762898</v>
      </c>
      <c r="AV3" s="109"/>
      <c r="AW3" s="104">
        <f t="shared" ref="AW3:AW15" si="13">AS3*E3</f>
        <v>110042.02746370372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si="0"/>
        <v>289</v>
      </c>
      <c r="F4" s="101">
        <v>1</v>
      </c>
      <c r="G4" s="101">
        <v>2</v>
      </c>
      <c r="H4" s="101">
        <v>286</v>
      </c>
      <c r="I4" s="101">
        <v>123.09</v>
      </c>
      <c r="J4" s="101">
        <f t="shared" si="1"/>
        <v>35573.01</v>
      </c>
      <c r="K4" s="98">
        <v>999</v>
      </c>
      <c r="L4" s="98">
        <v>1</v>
      </c>
      <c r="M4" s="98">
        <v>929</v>
      </c>
      <c r="N4" s="98">
        <v>0</v>
      </c>
      <c r="O4" s="189">
        <f t="shared" si="2"/>
        <v>0.14285714285714285</v>
      </c>
      <c r="P4" s="101">
        <f>S4/7</f>
        <v>0</v>
      </c>
      <c r="Q4" s="102">
        <v>0</v>
      </c>
      <c r="R4" s="102">
        <v>0</v>
      </c>
      <c r="S4" s="101">
        <f t="shared" ref="S4:S15" si="14">Q4+R4</f>
        <v>0</v>
      </c>
      <c r="T4" s="102">
        <v>0</v>
      </c>
      <c r="U4" s="102">
        <v>0</v>
      </c>
      <c r="V4" s="101">
        <f t="shared" ref="V4:V15" si="15">T4+U4</f>
        <v>0</v>
      </c>
      <c r="W4" s="102">
        <v>0</v>
      </c>
      <c r="X4" s="102">
        <v>0</v>
      </c>
      <c r="Y4" s="101">
        <f t="shared" si="4"/>
        <v>0</v>
      </c>
      <c r="Z4" s="101">
        <f t="shared" ref="Z4:Z15" si="16">L4*M4*N4/100</f>
        <v>0</v>
      </c>
      <c r="AA4" s="103">
        <f t="shared" si="5"/>
        <v>0</v>
      </c>
      <c r="AB4" s="101">
        <f t="shared" ref="AB4:AB15" si="17">S4*I4</f>
        <v>0</v>
      </c>
      <c r="AC4" s="102">
        <v>0</v>
      </c>
      <c r="AD4" s="103">
        <f t="shared" si="6"/>
        <v>0</v>
      </c>
      <c r="AE4" s="102">
        <v>0</v>
      </c>
      <c r="AF4" s="102"/>
      <c r="AG4" s="102">
        <v>112</v>
      </c>
      <c r="AH4" s="102">
        <v>0</v>
      </c>
      <c r="AI4" s="136">
        <f t="shared" si="7"/>
        <v>182.91161777777779</v>
      </c>
      <c r="AJ4" s="102">
        <v>0</v>
      </c>
      <c r="AK4" s="104">
        <f t="shared" ref="AK4:AK15" si="18">V4*1%</f>
        <v>0</v>
      </c>
      <c r="AL4" s="105">
        <f t="shared" ref="AL4:AL15" si="19">Y4-AB4-AC4-AE4-AF4-AG4-AH4-AI4-AK4-AJ4</f>
        <v>-294.91161777777779</v>
      </c>
      <c r="AM4" s="106"/>
      <c r="AN4" s="107">
        <f t="shared" si="8"/>
        <v>0</v>
      </c>
      <c r="AO4" s="108">
        <f t="shared" si="9"/>
        <v>123.09</v>
      </c>
      <c r="AP4" s="108">
        <f t="shared" si="10"/>
        <v>0</v>
      </c>
      <c r="AQ4" s="108">
        <f t="shared" ref="AQ4:AQ15" si="20">IF(Q4=0,AE4/1,AE4/Q4)</f>
        <v>0</v>
      </c>
      <c r="AR4" s="108">
        <f t="shared" ref="AR4:AR15" si="21">IF(Q4=0,0,(AF4+AG4)/Q4)</f>
        <v>0</v>
      </c>
      <c r="AS4" s="108">
        <f t="array" ref="AS4">_xlfn.IFS(S4=0,AL4,S4&lt;0,AL4/-S4,S4&gt;0,AL4/S4)</f>
        <v>-294.91161777777779</v>
      </c>
      <c r="AT4" s="103">
        <f>IF(AN4=0,0,AS4/AN4)</f>
        <v>0</v>
      </c>
      <c r="AU4" s="103">
        <f>IF(AO4=0,0,AS4/AO4)</f>
        <v>-2.3959023298219009</v>
      </c>
      <c r="AV4" s="109"/>
      <c r="AW4" s="104">
        <f t="shared" si="13"/>
        <v>-85229.45753777778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378</v>
      </c>
      <c r="F5" s="101">
        <v>1</v>
      </c>
      <c r="G5" s="101" t="s">
        <v>142</v>
      </c>
      <c r="H5" s="101">
        <v>377</v>
      </c>
      <c r="I5" s="101">
        <v>123.09</v>
      </c>
      <c r="J5" s="101">
        <f t="shared" si="1"/>
        <v>46528.020000000004</v>
      </c>
      <c r="K5" s="98">
        <v>999</v>
      </c>
      <c r="L5" s="98">
        <v>1</v>
      </c>
      <c r="M5" s="98">
        <v>1052</v>
      </c>
      <c r="N5" s="98">
        <v>0</v>
      </c>
      <c r="O5" s="189">
        <f t="shared" si="2"/>
        <v>0.14285714285714285</v>
      </c>
      <c r="P5" s="101">
        <f>S5/7</f>
        <v>0</v>
      </c>
      <c r="Q5" s="102">
        <v>0</v>
      </c>
      <c r="R5" s="102">
        <v>0</v>
      </c>
      <c r="S5" s="101">
        <f t="shared" si="14"/>
        <v>0</v>
      </c>
      <c r="T5" s="102">
        <v>0</v>
      </c>
      <c r="U5" s="102">
        <v>0</v>
      </c>
      <c r="V5" s="101">
        <f t="shared" si="15"/>
        <v>0</v>
      </c>
      <c r="W5" s="102">
        <v>0</v>
      </c>
      <c r="X5" s="102">
        <v>0</v>
      </c>
      <c r="Y5" s="101">
        <f t="shared" si="4"/>
        <v>0</v>
      </c>
      <c r="Z5" s="101">
        <f t="shared" si="16"/>
        <v>0</v>
      </c>
      <c r="AA5" s="103">
        <f t="shared" si="5"/>
        <v>0</v>
      </c>
      <c r="AB5" s="101">
        <f t="shared" si="17"/>
        <v>0</v>
      </c>
      <c r="AC5" s="102">
        <v>0</v>
      </c>
      <c r="AD5" s="103">
        <f t="shared" si="6"/>
        <v>0</v>
      </c>
      <c r="AE5" s="102">
        <v>0</v>
      </c>
      <c r="AF5" s="102"/>
      <c r="AG5" s="102">
        <v>142</v>
      </c>
      <c r="AH5" s="102">
        <v>0</v>
      </c>
      <c r="AI5" s="136">
        <f t="shared" si="7"/>
        <v>241.11076888888888</v>
      </c>
      <c r="AJ5" s="102">
        <v>0</v>
      </c>
      <c r="AK5" s="104">
        <f t="shared" si="18"/>
        <v>0</v>
      </c>
      <c r="AL5" s="105">
        <f t="shared" si="19"/>
        <v>-383.11076888888886</v>
      </c>
      <c r="AM5" s="106"/>
      <c r="AN5" s="107">
        <f t="shared" si="8"/>
        <v>0</v>
      </c>
      <c r="AO5" s="108">
        <f t="shared" si="9"/>
        <v>123.09</v>
      </c>
      <c r="AP5" s="108">
        <f t="shared" si="10"/>
        <v>0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-383.11076888888886</v>
      </c>
      <c r="AT5" s="103">
        <f>IF(AN5=0,0,AS5/AN5)</f>
        <v>0</v>
      </c>
      <c r="AU5" s="103">
        <f>IF(AO5=0,0,AS5/AO5)</f>
        <v>-3.1124443000153454</v>
      </c>
      <c r="AV5" s="109"/>
      <c r="AW5" s="104">
        <f t="shared" si="13"/>
        <v>-144815.87063999998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350</v>
      </c>
      <c r="F6" s="101">
        <v>3</v>
      </c>
      <c r="G6" s="101">
        <v>1</v>
      </c>
      <c r="H6" s="101">
        <v>346</v>
      </c>
      <c r="I6" s="101">
        <v>123.09</v>
      </c>
      <c r="J6" s="101">
        <f t="shared" si="1"/>
        <v>43081.5</v>
      </c>
      <c r="K6" s="98">
        <v>392</v>
      </c>
      <c r="L6" s="98">
        <v>5</v>
      </c>
      <c r="M6" s="98">
        <v>1176</v>
      </c>
      <c r="N6" s="98">
        <v>100</v>
      </c>
      <c r="O6" s="189">
        <f t="shared" si="2"/>
        <v>0.7142857142857143</v>
      </c>
      <c r="P6" s="101">
        <f t="shared" ref="P6:P15" si="22">S6/7</f>
        <v>0.5714285714285714</v>
      </c>
      <c r="Q6" s="102">
        <v>4</v>
      </c>
      <c r="R6" s="102">
        <v>0</v>
      </c>
      <c r="S6" s="101">
        <f t="shared" si="14"/>
        <v>4</v>
      </c>
      <c r="T6" s="102">
        <v>3391</v>
      </c>
      <c r="U6" s="102">
        <v>0</v>
      </c>
      <c r="V6" s="101">
        <f t="shared" si="15"/>
        <v>3391</v>
      </c>
      <c r="W6" s="102">
        <v>4704</v>
      </c>
      <c r="X6" s="102">
        <v>0</v>
      </c>
      <c r="Y6" s="101">
        <f t="shared" si="4"/>
        <v>4704</v>
      </c>
      <c r="Z6" s="101">
        <f t="shared" si="16"/>
        <v>5880</v>
      </c>
      <c r="AA6" s="103">
        <f t="shared" si="5"/>
        <v>8.2657305867350844E-2</v>
      </c>
      <c r="AB6" s="101">
        <f t="shared" si="17"/>
        <v>492.36</v>
      </c>
      <c r="AC6" s="102">
        <v>1704.3700000000003</v>
      </c>
      <c r="AD6" s="103">
        <f t="shared" si="6"/>
        <v>0.36232355442176878</v>
      </c>
      <c r="AE6" s="102">
        <v>427.1</v>
      </c>
      <c r="AF6" s="102">
        <v>3</v>
      </c>
      <c r="AG6" s="102"/>
      <c r="AH6" s="102">
        <v>0</v>
      </c>
      <c r="AI6" s="136">
        <f t="shared" si="7"/>
        <v>221.28468444444442</v>
      </c>
      <c r="AJ6" s="102">
        <v>0</v>
      </c>
      <c r="AK6" s="104">
        <f t="shared" si="18"/>
        <v>33.910000000000004</v>
      </c>
      <c r="AL6" s="105">
        <f t="shared" si="19"/>
        <v>1821.9753155555557</v>
      </c>
      <c r="AM6" s="106"/>
      <c r="AN6" s="107">
        <f t="shared" si="8"/>
        <v>1176</v>
      </c>
      <c r="AO6" s="108">
        <f t="shared" si="9"/>
        <v>123.09</v>
      </c>
      <c r="AP6" s="108">
        <f t="shared" si="10"/>
        <v>426.09250000000009</v>
      </c>
      <c r="AQ6" s="108">
        <f t="shared" si="20"/>
        <v>106.77500000000001</v>
      </c>
      <c r="AR6" s="108">
        <f t="shared" si="21"/>
        <v>0.75</v>
      </c>
      <c r="AS6" s="108">
        <f t="array" ref="AS6">_xlfn.IFS(S6=0,AL6,S6&lt;0,AL6/-S6,S6&gt;0,AL6/S6)</f>
        <v>455.49382888888891</v>
      </c>
      <c r="AT6" s="103">
        <f t="shared" ref="AT6:AT15" si="23">IF(AN6=0,0,AS6/AN6)</f>
        <v>0.38732468442932733</v>
      </c>
      <c r="AU6" s="103">
        <f t="shared" ref="AU6:AU15" si="24">IF(AO6=0,0,AS6/AO6)</f>
        <v>3.7004941822153619</v>
      </c>
      <c r="AV6" s="109"/>
      <c r="AW6" s="104">
        <f t="shared" si="13"/>
        <v>159422.84011111112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284</v>
      </c>
      <c r="F7" s="101" t="s">
        <v>142</v>
      </c>
      <c r="G7" s="101" t="s">
        <v>142</v>
      </c>
      <c r="H7" s="101">
        <v>284</v>
      </c>
      <c r="I7" s="101">
        <v>123.09</v>
      </c>
      <c r="J7" s="101">
        <f t="shared" si="1"/>
        <v>34957.56</v>
      </c>
      <c r="K7" s="98">
        <v>999</v>
      </c>
      <c r="L7" s="98">
        <v>0</v>
      </c>
      <c r="M7" s="98">
        <v>0</v>
      </c>
      <c r="N7" s="98">
        <v>0</v>
      </c>
      <c r="O7" s="189">
        <f t="shared" si="2"/>
        <v>0</v>
      </c>
      <c r="P7" s="101">
        <f t="shared" si="22"/>
        <v>0</v>
      </c>
      <c r="Q7" s="102">
        <v>0</v>
      </c>
      <c r="R7" s="102">
        <v>0</v>
      </c>
      <c r="S7" s="101">
        <f t="shared" si="14"/>
        <v>0</v>
      </c>
      <c r="T7" s="102">
        <v>0</v>
      </c>
      <c r="U7" s="102">
        <v>0</v>
      </c>
      <c r="V7" s="101">
        <f t="shared" si="15"/>
        <v>0</v>
      </c>
      <c r="W7" s="102">
        <v>0</v>
      </c>
      <c r="X7" s="102">
        <v>0</v>
      </c>
      <c r="Y7" s="101">
        <f t="shared" si="4"/>
        <v>0</v>
      </c>
      <c r="Z7" s="101">
        <f t="shared" si="16"/>
        <v>0</v>
      </c>
      <c r="AA7" s="103">
        <f t="shared" si="5"/>
        <v>0</v>
      </c>
      <c r="AB7" s="101">
        <f t="shared" si="17"/>
        <v>0</v>
      </c>
      <c r="AC7" s="102">
        <v>0</v>
      </c>
      <c r="AD7" s="103">
        <f t="shared" si="6"/>
        <v>0</v>
      </c>
      <c r="AE7" s="102">
        <v>113.8</v>
      </c>
      <c r="AF7" s="102">
        <v>27</v>
      </c>
      <c r="AG7" s="102">
        <v>170</v>
      </c>
      <c r="AH7" s="102">
        <v>0</v>
      </c>
      <c r="AI7" s="136">
        <f t="shared" si="7"/>
        <v>181.63251555555556</v>
      </c>
      <c r="AJ7" s="102">
        <v>0</v>
      </c>
      <c r="AK7" s="104">
        <f t="shared" si="18"/>
        <v>0</v>
      </c>
      <c r="AL7" s="105">
        <f t="shared" si="19"/>
        <v>-492.4325155555556</v>
      </c>
      <c r="AM7" s="106"/>
      <c r="AN7" s="107">
        <f t="shared" si="8"/>
        <v>0</v>
      </c>
      <c r="AO7" s="108">
        <f t="shared" si="9"/>
        <v>123.09</v>
      </c>
      <c r="AP7" s="108">
        <f t="shared" si="10"/>
        <v>0</v>
      </c>
      <c r="AQ7" s="108">
        <f t="shared" si="20"/>
        <v>113.8</v>
      </c>
      <c r="AR7" s="108">
        <f t="shared" si="21"/>
        <v>0</v>
      </c>
      <c r="AS7" s="108">
        <f t="array" ref="AS7">_xlfn.IFS(S7=0,AL7,S7&lt;0,AL7/-S7,S7&gt;0,AL7/S7)</f>
        <v>-492.4325155555556</v>
      </c>
      <c r="AT7" s="103">
        <f t="shared" si="23"/>
        <v>0</v>
      </c>
      <c r="AU7" s="103">
        <f t="shared" si="24"/>
        <v>-4.0005891262942201</v>
      </c>
      <c r="AV7" s="109"/>
      <c r="AW7" s="104">
        <f t="shared" si="13"/>
        <v>-139850.83441777778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113</v>
      </c>
      <c r="F8" s="101">
        <v>12</v>
      </c>
      <c r="G8" s="101">
        <v>1</v>
      </c>
      <c r="H8" s="101">
        <v>100</v>
      </c>
      <c r="I8" s="101">
        <v>123.09</v>
      </c>
      <c r="J8" s="101">
        <f t="shared" si="1"/>
        <v>13909.17</v>
      </c>
      <c r="K8" s="98">
        <v>46</v>
      </c>
      <c r="L8" s="98">
        <v>15</v>
      </c>
      <c r="M8" s="98">
        <v>1212</v>
      </c>
      <c r="N8" s="98">
        <v>83</v>
      </c>
      <c r="O8" s="189">
        <f t="shared" si="2"/>
        <v>2.1428571428571428</v>
      </c>
      <c r="P8" s="101">
        <f t="shared" si="22"/>
        <v>1.4285714285714286</v>
      </c>
      <c r="Q8" s="102">
        <v>10</v>
      </c>
      <c r="R8" s="102">
        <v>0</v>
      </c>
      <c r="S8" s="101">
        <f t="shared" si="14"/>
        <v>10</v>
      </c>
      <c r="T8" s="102">
        <v>9131.880000000001</v>
      </c>
      <c r="U8" s="102">
        <v>0</v>
      </c>
      <c r="V8" s="101">
        <f t="shared" si="15"/>
        <v>9131.880000000001</v>
      </c>
      <c r="W8" s="102">
        <v>12077.67</v>
      </c>
      <c r="X8" s="102">
        <v>0</v>
      </c>
      <c r="Y8" s="101">
        <f t="shared" si="4"/>
        <v>12077.67</v>
      </c>
      <c r="Z8" s="101">
        <f t="shared" si="16"/>
        <v>15089.4</v>
      </c>
      <c r="AA8" s="103">
        <f t="shared" si="5"/>
        <v>0.21222526857035018</v>
      </c>
      <c r="AB8" s="101">
        <f t="shared" si="17"/>
        <v>1230.9000000000001</v>
      </c>
      <c r="AC8" s="102">
        <v>4334.4900000000007</v>
      </c>
      <c r="AD8" s="103">
        <f t="shared" si="6"/>
        <v>0.35888461930157062</v>
      </c>
      <c r="AE8" s="102">
        <v>822.79999999999984</v>
      </c>
      <c r="AF8" s="102">
        <v>37</v>
      </c>
      <c r="AG8" s="102"/>
      <c r="AH8" s="102">
        <v>0</v>
      </c>
      <c r="AI8" s="136">
        <f t="shared" si="7"/>
        <v>63.955111111111108</v>
      </c>
      <c r="AJ8" s="102">
        <v>0</v>
      </c>
      <c r="AK8" s="104">
        <f t="shared" si="18"/>
        <v>91.31880000000001</v>
      </c>
      <c r="AL8" s="105">
        <f t="shared" si="19"/>
        <v>5497.2060888888882</v>
      </c>
      <c r="AM8" s="106"/>
      <c r="AN8" s="107">
        <f t="shared" si="8"/>
        <v>1207.7670000000001</v>
      </c>
      <c r="AO8" s="108">
        <f t="shared" si="9"/>
        <v>123.09</v>
      </c>
      <c r="AP8" s="108">
        <f t="shared" si="10"/>
        <v>433.44900000000007</v>
      </c>
      <c r="AQ8" s="108">
        <f t="shared" si="20"/>
        <v>82.279999999999987</v>
      </c>
      <c r="AR8" s="108">
        <f t="shared" si="21"/>
        <v>3.7</v>
      </c>
      <c r="AS8" s="108">
        <f t="array" ref="AS8">_xlfn.IFS(S8=0,AL8,S8&lt;0,AL8/-S8,S8&gt;0,AL8/S8)</f>
        <v>549.72060888888882</v>
      </c>
      <c r="AT8" s="103">
        <f t="shared" si="23"/>
        <v>0.45515451977814331</v>
      </c>
      <c r="AU8" s="103">
        <f t="shared" si="24"/>
        <v>4.4660054341448436</v>
      </c>
      <c r="AV8" s="109"/>
      <c r="AW8" s="104">
        <f t="shared" si="13"/>
        <v>62118.42880444444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259</v>
      </c>
      <c r="F9" s="101">
        <v>8</v>
      </c>
      <c r="G9" s="101">
        <v>3</v>
      </c>
      <c r="H9" s="101">
        <v>248</v>
      </c>
      <c r="I9" s="101">
        <v>169.89</v>
      </c>
      <c r="J9" s="101">
        <f t="shared" si="1"/>
        <v>44001.509999999995</v>
      </c>
      <c r="K9" s="98">
        <v>290</v>
      </c>
      <c r="L9" s="98">
        <v>21</v>
      </c>
      <c r="M9" s="98">
        <v>1174</v>
      </c>
      <c r="N9" s="98">
        <v>62</v>
      </c>
      <c r="O9" s="189">
        <f t="shared" si="2"/>
        <v>3</v>
      </c>
      <c r="P9" s="101">
        <f t="shared" si="22"/>
        <v>1.2857142857142858</v>
      </c>
      <c r="Q9" s="102">
        <v>10</v>
      </c>
      <c r="R9" s="102">
        <v>-1</v>
      </c>
      <c r="S9" s="101">
        <f t="shared" si="14"/>
        <v>9</v>
      </c>
      <c r="T9" s="102">
        <v>8390</v>
      </c>
      <c r="U9" s="102">
        <v>-831</v>
      </c>
      <c r="V9" s="101">
        <f t="shared" si="15"/>
        <v>7559</v>
      </c>
      <c r="W9" s="102">
        <v>11740</v>
      </c>
      <c r="X9" s="102">
        <v>-1174</v>
      </c>
      <c r="Y9" s="101">
        <f t="shared" si="4"/>
        <v>10566</v>
      </c>
      <c r="Z9" s="101">
        <f t="shared" si="16"/>
        <v>15285.48</v>
      </c>
      <c r="AA9" s="103">
        <f t="shared" si="5"/>
        <v>0.18566264749031228</v>
      </c>
      <c r="AB9" s="101">
        <f t="shared" si="17"/>
        <v>1529.0099999999998</v>
      </c>
      <c r="AC9" s="102">
        <v>3809.19</v>
      </c>
      <c r="AD9" s="103">
        <f t="shared" si="6"/>
        <v>0.36051391254968768</v>
      </c>
      <c r="AE9" s="102">
        <v>1720.8500000000001</v>
      </c>
      <c r="AF9" s="102">
        <v>1849</v>
      </c>
      <c r="AG9" s="102">
        <v>609</v>
      </c>
      <c r="AH9" s="102">
        <v>0</v>
      </c>
      <c r="AI9" s="136">
        <f t="shared" si="7"/>
        <v>158.60867555555555</v>
      </c>
      <c r="AJ9" s="102">
        <v>0</v>
      </c>
      <c r="AK9" s="104">
        <f t="shared" si="18"/>
        <v>75.59</v>
      </c>
      <c r="AL9" s="105">
        <f t="shared" si="19"/>
        <v>814.7513244444433</v>
      </c>
      <c r="AM9" s="106"/>
      <c r="AN9" s="107">
        <f t="shared" si="8"/>
        <v>1174</v>
      </c>
      <c r="AO9" s="108">
        <f t="shared" si="9"/>
        <v>169.89</v>
      </c>
      <c r="AP9" s="108">
        <f t="shared" si="10"/>
        <v>423.24333333333334</v>
      </c>
      <c r="AQ9" s="108">
        <f t="shared" si="20"/>
        <v>172.08500000000001</v>
      </c>
      <c r="AR9" s="108">
        <f t="shared" si="21"/>
        <v>245.8</v>
      </c>
      <c r="AS9" s="108">
        <f t="array" ref="AS9">_xlfn.IFS(S9=0,AL9,S9&lt;0,AL9/-S9,S9&gt;0,AL9/S9)</f>
        <v>90.527924938271482</v>
      </c>
      <c r="AT9" s="103">
        <f t="shared" si="23"/>
        <v>7.7110668601594101E-2</v>
      </c>
      <c r="AU9" s="103">
        <f t="shared" si="24"/>
        <v>0.53286199857714689</v>
      </c>
      <c r="AV9" s="109"/>
      <c r="AW9" s="104">
        <f t="shared" si="13"/>
        <v>23446.732559012315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41</v>
      </c>
      <c r="F10" s="101">
        <v>2</v>
      </c>
      <c r="G10" s="101" t="s">
        <v>142</v>
      </c>
      <c r="H10" s="101">
        <v>39</v>
      </c>
      <c r="I10" s="101">
        <v>169.89</v>
      </c>
      <c r="J10" s="101">
        <f t="shared" si="1"/>
        <v>6965.49</v>
      </c>
      <c r="K10" s="98">
        <v>406</v>
      </c>
      <c r="L10" s="98">
        <v>2</v>
      </c>
      <c r="M10" s="98">
        <v>1199</v>
      </c>
      <c r="N10" s="98">
        <v>0</v>
      </c>
      <c r="O10" s="189">
        <f t="shared" si="2"/>
        <v>0.2857142857142857</v>
      </c>
      <c r="P10" s="101">
        <f t="shared" si="22"/>
        <v>0</v>
      </c>
      <c r="Q10" s="102">
        <v>0</v>
      </c>
      <c r="R10" s="102">
        <v>0</v>
      </c>
      <c r="S10" s="101">
        <f t="shared" si="14"/>
        <v>0</v>
      </c>
      <c r="T10" s="102">
        <v>0</v>
      </c>
      <c r="U10" s="102">
        <v>0</v>
      </c>
      <c r="V10" s="101">
        <f t="shared" si="15"/>
        <v>0</v>
      </c>
      <c r="W10" s="102">
        <v>0</v>
      </c>
      <c r="X10" s="102">
        <v>0</v>
      </c>
      <c r="Y10" s="101">
        <f t="shared" si="4"/>
        <v>0</v>
      </c>
      <c r="Z10" s="101">
        <f t="shared" si="16"/>
        <v>0</v>
      </c>
      <c r="AA10" s="103">
        <f t="shared" si="5"/>
        <v>0</v>
      </c>
      <c r="AB10" s="101">
        <f t="shared" si="17"/>
        <v>0</v>
      </c>
      <c r="AC10" s="102">
        <v>0</v>
      </c>
      <c r="AD10" s="103">
        <f t="shared" si="6"/>
        <v>0</v>
      </c>
      <c r="AE10" s="102">
        <v>96.4</v>
      </c>
      <c r="AF10" s="102"/>
      <c r="AG10" s="102"/>
      <c r="AH10" s="102">
        <v>0</v>
      </c>
      <c r="AI10" s="136">
        <f t="shared" si="7"/>
        <v>24.942493333333335</v>
      </c>
      <c r="AJ10" s="102">
        <v>0</v>
      </c>
      <c r="AK10" s="104">
        <f t="shared" si="18"/>
        <v>0</v>
      </c>
      <c r="AL10" s="105">
        <f t="shared" si="19"/>
        <v>-121.34249333333334</v>
      </c>
      <c r="AM10" s="106"/>
      <c r="AN10" s="107">
        <f t="shared" si="8"/>
        <v>0</v>
      </c>
      <c r="AO10" s="108">
        <f t="shared" si="9"/>
        <v>169.89</v>
      </c>
      <c r="AP10" s="108">
        <f t="shared" si="10"/>
        <v>0</v>
      </c>
      <c r="AQ10" s="108">
        <f t="shared" si="20"/>
        <v>96.4</v>
      </c>
      <c r="AR10" s="108">
        <f t="shared" si="21"/>
        <v>0</v>
      </c>
      <c r="AS10" s="108">
        <f t="array" ref="AS10">_xlfn.IFS(S10=0,AL10,S10&lt;0,AL10/-S10,S10&gt;0,AL10/S10)</f>
        <v>-121.34249333333334</v>
      </c>
      <c r="AT10" s="103">
        <f t="shared" si="23"/>
        <v>0</v>
      </c>
      <c r="AU10" s="103">
        <f t="shared" si="24"/>
        <v>-0.71424152883238179</v>
      </c>
      <c r="AV10" s="109"/>
      <c r="AW10" s="104">
        <f t="shared" si="13"/>
        <v>-4975.0422266666665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41</v>
      </c>
      <c r="F11" s="101">
        <v>2</v>
      </c>
      <c r="G11" s="101" t="s">
        <v>142</v>
      </c>
      <c r="H11" s="101">
        <v>39</v>
      </c>
      <c r="I11" s="101">
        <v>169.89</v>
      </c>
      <c r="J11" s="101">
        <f t="shared" si="1"/>
        <v>6965.49</v>
      </c>
      <c r="K11" s="98">
        <v>609</v>
      </c>
      <c r="L11" s="98">
        <v>2</v>
      </c>
      <c r="M11" s="98">
        <v>1145</v>
      </c>
      <c r="N11" s="98">
        <v>0</v>
      </c>
      <c r="O11" s="189">
        <f t="shared" si="2"/>
        <v>0.2857142857142857</v>
      </c>
      <c r="P11" s="101">
        <f t="shared" si="22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4"/>
        <v>0</v>
      </c>
      <c r="Z11" s="101">
        <f t="shared" si="16"/>
        <v>0</v>
      </c>
      <c r="AA11" s="103">
        <f t="shared" si="5"/>
        <v>0</v>
      </c>
      <c r="AB11" s="101">
        <f t="shared" si="17"/>
        <v>0</v>
      </c>
      <c r="AC11" s="102">
        <v>0</v>
      </c>
      <c r="AD11" s="103">
        <f t="shared" si="6"/>
        <v>0</v>
      </c>
      <c r="AE11" s="102">
        <v>0</v>
      </c>
      <c r="AF11" s="102"/>
      <c r="AG11" s="102"/>
      <c r="AH11" s="102">
        <v>0</v>
      </c>
      <c r="AI11" s="136">
        <f t="shared" si="7"/>
        <v>24.942493333333335</v>
      </c>
      <c r="AJ11" s="102">
        <v>0</v>
      </c>
      <c r="AK11" s="104">
        <f t="shared" si="18"/>
        <v>0</v>
      </c>
      <c r="AL11" s="105">
        <f t="shared" si="19"/>
        <v>-24.942493333333335</v>
      </c>
      <c r="AM11" s="106"/>
      <c r="AN11" s="107">
        <f t="shared" si="8"/>
        <v>0</v>
      </c>
      <c r="AO11" s="108">
        <f t="shared" si="9"/>
        <v>169.89</v>
      </c>
      <c r="AP11" s="108">
        <f t="shared" si="10"/>
        <v>0</v>
      </c>
      <c r="AQ11" s="108">
        <f t="shared" si="20"/>
        <v>0</v>
      </c>
      <c r="AR11" s="108">
        <f t="shared" si="21"/>
        <v>0</v>
      </c>
      <c r="AS11" s="108">
        <f t="array" ref="AS11">_xlfn.IFS(S11=0,AL11,S11&lt;0,AL11/-S11,S11&gt;0,AL11/S11)</f>
        <v>-24.942493333333335</v>
      </c>
      <c r="AT11" s="103">
        <f t="shared" si="23"/>
        <v>0</v>
      </c>
      <c r="AU11" s="103">
        <f t="shared" si="24"/>
        <v>-0.1468155473149293</v>
      </c>
      <c r="AV11" s="109"/>
      <c r="AW11" s="104">
        <f t="shared" si="13"/>
        <v>-1022.6422266666667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0"/>
        <v>46</v>
      </c>
      <c r="F12" s="101">
        <v>4</v>
      </c>
      <c r="G12" s="101" t="s">
        <v>142</v>
      </c>
      <c r="H12" s="101">
        <v>42</v>
      </c>
      <c r="I12" s="101">
        <v>169.89</v>
      </c>
      <c r="J12" s="101">
        <f t="shared" si="1"/>
        <v>7814.94</v>
      </c>
      <c r="K12" s="98">
        <v>270</v>
      </c>
      <c r="L12" s="98">
        <v>3</v>
      </c>
      <c r="M12" s="98">
        <v>1166</v>
      </c>
      <c r="N12" s="98">
        <v>0</v>
      </c>
      <c r="O12" s="189">
        <f t="shared" si="2"/>
        <v>0.42857142857142855</v>
      </c>
      <c r="P12" s="101">
        <f t="shared" si="22"/>
        <v>0.14285714285714285</v>
      </c>
      <c r="Q12" s="102">
        <v>1</v>
      </c>
      <c r="R12" s="102">
        <v>0</v>
      </c>
      <c r="S12" s="101">
        <f t="shared" si="14"/>
        <v>1</v>
      </c>
      <c r="T12" s="102">
        <v>959</v>
      </c>
      <c r="U12" s="102">
        <v>0</v>
      </c>
      <c r="V12" s="101">
        <f t="shared" si="15"/>
        <v>959</v>
      </c>
      <c r="W12" s="102">
        <v>1166</v>
      </c>
      <c r="X12" s="102">
        <v>0</v>
      </c>
      <c r="Y12" s="101">
        <f t="shared" si="4"/>
        <v>1166</v>
      </c>
      <c r="Z12" s="101">
        <f t="shared" si="16"/>
        <v>0</v>
      </c>
      <c r="AA12" s="103">
        <f t="shared" si="5"/>
        <v>2.0488609405044874E-2</v>
      </c>
      <c r="AB12" s="101">
        <f t="shared" si="17"/>
        <v>169.89</v>
      </c>
      <c r="AC12" s="102">
        <v>422.9</v>
      </c>
      <c r="AD12" s="103">
        <f t="shared" si="6"/>
        <v>0.3626929674099485</v>
      </c>
      <c r="AE12" s="102">
        <v>163.1</v>
      </c>
      <c r="AF12" s="102"/>
      <c r="AG12" s="102"/>
      <c r="AH12" s="102">
        <v>0</v>
      </c>
      <c r="AI12" s="136">
        <f t="shared" si="7"/>
        <v>26.861146666666667</v>
      </c>
      <c r="AJ12" s="102">
        <v>0</v>
      </c>
      <c r="AK12" s="104">
        <f t="shared" si="18"/>
        <v>9.59</v>
      </c>
      <c r="AL12" s="105">
        <f t="shared" si="19"/>
        <v>373.65885333333335</v>
      </c>
      <c r="AM12" s="106"/>
      <c r="AN12" s="107">
        <f t="shared" si="8"/>
        <v>1166</v>
      </c>
      <c r="AO12" s="108">
        <f t="shared" si="9"/>
        <v>169.89</v>
      </c>
      <c r="AP12" s="108">
        <f t="shared" si="10"/>
        <v>422.9</v>
      </c>
      <c r="AQ12" s="108">
        <f t="shared" si="20"/>
        <v>163.1</v>
      </c>
      <c r="AR12" s="108">
        <f t="shared" si="21"/>
        <v>0</v>
      </c>
      <c r="AS12" s="108">
        <f t="array" ref="AS12">_xlfn.IFS(S12=0,AL12,S12&lt;0,AL12/-S12,S12&gt;0,AL12/S12)</f>
        <v>373.65885333333335</v>
      </c>
      <c r="AT12" s="103">
        <f t="shared" si="23"/>
        <v>0.32046213836477988</v>
      </c>
      <c r="AU12" s="103">
        <f t="shared" si="24"/>
        <v>2.1994164066945281</v>
      </c>
      <c r="AV12" s="109"/>
      <c r="AW12" s="104">
        <f t="shared" si="13"/>
        <v>17188.307253333332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0"/>
        <v>9</v>
      </c>
      <c r="F13" s="101">
        <v>1</v>
      </c>
      <c r="G13" s="101" t="s">
        <v>142</v>
      </c>
      <c r="H13" s="101">
        <v>8</v>
      </c>
      <c r="I13" s="101">
        <v>169.89</v>
      </c>
      <c r="J13" s="101">
        <f t="shared" si="1"/>
        <v>1529.0099999999998</v>
      </c>
      <c r="K13" s="98">
        <v>74</v>
      </c>
      <c r="L13" s="98">
        <v>2</v>
      </c>
      <c r="M13" s="98">
        <v>1166</v>
      </c>
      <c r="N13" s="98">
        <v>100</v>
      </c>
      <c r="O13" s="189">
        <f t="shared" si="2"/>
        <v>0.2857142857142857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850</v>
      </c>
      <c r="U13" s="102">
        <v>0</v>
      </c>
      <c r="V13" s="101">
        <f t="shared" si="15"/>
        <v>850</v>
      </c>
      <c r="W13" s="102">
        <v>1166</v>
      </c>
      <c r="X13" s="102">
        <v>0</v>
      </c>
      <c r="Y13" s="101">
        <f t="shared" si="4"/>
        <v>1166</v>
      </c>
      <c r="Z13" s="101">
        <f t="shared" si="16"/>
        <v>2332</v>
      </c>
      <c r="AA13" s="103">
        <f t="shared" si="5"/>
        <v>2.0488609405044874E-2</v>
      </c>
      <c r="AB13" s="101">
        <f t="shared" si="17"/>
        <v>169.89</v>
      </c>
      <c r="AC13" s="102">
        <v>420.54999999999995</v>
      </c>
      <c r="AD13" s="103">
        <f t="shared" si="6"/>
        <v>0.36067753001715264</v>
      </c>
      <c r="AE13" s="102">
        <v>269.64999999999998</v>
      </c>
      <c r="AF13" s="102"/>
      <c r="AG13" s="102"/>
      <c r="AH13" s="102">
        <v>0</v>
      </c>
      <c r="AI13" s="136">
        <f t="shared" si="7"/>
        <v>5.1164088888888886</v>
      </c>
      <c r="AJ13" s="102">
        <v>0</v>
      </c>
      <c r="AK13" s="104">
        <f t="shared" si="18"/>
        <v>8.5</v>
      </c>
      <c r="AL13" s="105">
        <f t="shared" si="19"/>
        <v>292.2935911111112</v>
      </c>
      <c r="AM13" s="106"/>
      <c r="AN13" s="107">
        <f t="shared" si="8"/>
        <v>1166</v>
      </c>
      <c r="AO13" s="108">
        <f t="shared" si="9"/>
        <v>169.89</v>
      </c>
      <c r="AP13" s="108">
        <f t="shared" si="10"/>
        <v>420.54999999999995</v>
      </c>
      <c r="AQ13" s="108">
        <f t="shared" si="20"/>
        <v>269.64999999999998</v>
      </c>
      <c r="AR13" s="108">
        <f t="shared" si="21"/>
        <v>0</v>
      </c>
      <c r="AS13" s="108">
        <f t="array" ref="AS13">_xlfn.IFS(S13=0,AL13,S13&lt;0,AL13/-S13,S13&gt;0,AL13/S13)</f>
        <v>292.2935911111112</v>
      </c>
      <c r="AT13" s="103">
        <f t="shared" si="23"/>
        <v>0.25068060987230806</v>
      </c>
      <c r="AU13" s="103">
        <f t="shared" si="24"/>
        <v>1.720487321861859</v>
      </c>
      <c r="AV13" s="109"/>
      <c r="AW13" s="104">
        <f t="shared" si="13"/>
        <v>2630.6423200000008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0"/>
        <v>61</v>
      </c>
      <c r="F14" s="101">
        <v>2</v>
      </c>
      <c r="G14" s="101" t="s">
        <v>142</v>
      </c>
      <c r="H14" s="101">
        <v>59</v>
      </c>
      <c r="I14" s="101">
        <v>169.89</v>
      </c>
      <c r="J14" s="101">
        <f t="shared" si="1"/>
        <v>10363.289999999999</v>
      </c>
      <c r="K14" s="98">
        <v>265</v>
      </c>
      <c r="L14" s="98">
        <v>2</v>
      </c>
      <c r="M14" s="98">
        <v>1232</v>
      </c>
      <c r="N14" s="98">
        <v>0</v>
      </c>
      <c r="O14" s="189">
        <f t="shared" si="2"/>
        <v>0.2857142857142857</v>
      </c>
      <c r="P14" s="101">
        <f t="shared" si="22"/>
        <v>0</v>
      </c>
      <c r="Q14" s="102">
        <v>0</v>
      </c>
      <c r="R14" s="102">
        <v>0</v>
      </c>
      <c r="S14" s="101">
        <f t="shared" si="14"/>
        <v>0</v>
      </c>
      <c r="T14" s="102">
        <v>0</v>
      </c>
      <c r="U14" s="102">
        <v>0</v>
      </c>
      <c r="V14" s="101">
        <f t="shared" si="15"/>
        <v>0</v>
      </c>
      <c r="W14" s="102">
        <v>0</v>
      </c>
      <c r="X14" s="102">
        <v>0</v>
      </c>
      <c r="Y14" s="101">
        <f t="shared" si="4"/>
        <v>0</v>
      </c>
      <c r="Z14" s="101">
        <f t="shared" si="16"/>
        <v>0</v>
      </c>
      <c r="AA14" s="103">
        <f t="shared" si="5"/>
        <v>0</v>
      </c>
      <c r="AB14" s="101">
        <f t="shared" si="17"/>
        <v>0</v>
      </c>
      <c r="AC14" s="102">
        <v>0</v>
      </c>
      <c r="AD14" s="103">
        <f t="shared" si="6"/>
        <v>0</v>
      </c>
      <c r="AE14" s="102">
        <v>0</v>
      </c>
      <c r="AF14" s="102"/>
      <c r="AG14" s="102"/>
      <c r="AH14" s="102">
        <v>0</v>
      </c>
      <c r="AI14" s="136">
        <f t="shared" si="7"/>
        <v>37.733515555555556</v>
      </c>
      <c r="AJ14" s="102">
        <v>0</v>
      </c>
      <c r="AK14" s="104">
        <f t="shared" si="18"/>
        <v>0</v>
      </c>
      <c r="AL14" s="105">
        <f t="shared" si="19"/>
        <v>-37.733515555555556</v>
      </c>
      <c r="AM14" s="106"/>
      <c r="AN14" s="107">
        <f t="shared" si="8"/>
        <v>0</v>
      </c>
      <c r="AO14" s="108">
        <f t="shared" si="9"/>
        <v>169.89</v>
      </c>
      <c r="AP14" s="108">
        <f t="shared" si="10"/>
        <v>0</v>
      </c>
      <c r="AQ14" s="108">
        <f t="shared" si="20"/>
        <v>0</v>
      </c>
      <c r="AR14" s="108">
        <f t="shared" si="21"/>
        <v>0</v>
      </c>
      <c r="AS14" s="108">
        <f t="array" ref="AS14">_xlfn.IFS(S14=0,AL14,S14&lt;0,AL14/-S14,S14&gt;0,AL14/S14)</f>
        <v>-37.733515555555556</v>
      </c>
      <c r="AT14" s="103">
        <f t="shared" si="23"/>
        <v>0</v>
      </c>
      <c r="AU14" s="103">
        <f t="shared" si="24"/>
        <v>-0.22210557157899558</v>
      </c>
      <c r="AV14" s="109"/>
      <c r="AW14" s="104">
        <f t="shared" si="13"/>
        <v>-2301.7444488888891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0"/>
        <v>34</v>
      </c>
      <c r="F15" s="101" t="s">
        <v>142</v>
      </c>
      <c r="G15" s="101" t="s">
        <v>142</v>
      </c>
      <c r="H15" s="101">
        <v>34</v>
      </c>
      <c r="I15" s="101">
        <v>169.89</v>
      </c>
      <c r="J15" s="101">
        <f t="shared" si="1"/>
        <v>5776.2599999999993</v>
      </c>
      <c r="K15" s="98">
        <v>531</v>
      </c>
      <c r="L15" s="98">
        <v>0</v>
      </c>
      <c r="M15" s="98">
        <v>0</v>
      </c>
      <c r="N15" s="98">
        <v>0</v>
      </c>
      <c r="O15" s="189">
        <f t="shared" si="2"/>
        <v>0</v>
      </c>
      <c r="P15" s="101">
        <f t="shared" si="22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965</v>
      </c>
      <c r="U15" s="102">
        <v>0</v>
      </c>
      <c r="V15" s="101">
        <f t="shared" si="15"/>
        <v>965</v>
      </c>
      <c r="W15" s="102">
        <v>1232</v>
      </c>
      <c r="X15" s="102">
        <v>0</v>
      </c>
      <c r="Y15" s="101">
        <f t="shared" si="4"/>
        <v>1232</v>
      </c>
      <c r="Z15" s="101">
        <f t="shared" si="16"/>
        <v>0</v>
      </c>
      <c r="AA15" s="103">
        <f t="shared" si="5"/>
        <v>2.1648342012877603E-2</v>
      </c>
      <c r="AB15" s="101">
        <f t="shared" si="17"/>
        <v>169.89</v>
      </c>
      <c r="AC15" s="102">
        <v>445.78999999999996</v>
      </c>
      <c r="AD15" s="103">
        <f t="shared" si="6"/>
        <v>0.36184253246753245</v>
      </c>
      <c r="AE15" s="102">
        <v>34.799999999999997</v>
      </c>
      <c r="AF15" s="102"/>
      <c r="AG15" s="102"/>
      <c r="AH15" s="102">
        <v>0</v>
      </c>
      <c r="AI15" s="136">
        <f t="shared" si="7"/>
        <v>21.744737777777779</v>
      </c>
      <c r="AJ15" s="102">
        <v>0</v>
      </c>
      <c r="AK15" s="104">
        <f t="shared" si="18"/>
        <v>9.65</v>
      </c>
      <c r="AL15" s="105">
        <f t="shared" si="19"/>
        <v>550.12526222222243</v>
      </c>
      <c r="AM15" s="106"/>
      <c r="AN15" s="107">
        <f t="shared" si="8"/>
        <v>1232</v>
      </c>
      <c r="AO15" s="108">
        <f t="shared" si="9"/>
        <v>169.89</v>
      </c>
      <c r="AP15" s="108">
        <f t="shared" si="10"/>
        <v>445.78999999999996</v>
      </c>
      <c r="AQ15" s="108">
        <f t="shared" si="20"/>
        <v>34.799999999999997</v>
      </c>
      <c r="AR15" s="108">
        <f t="shared" si="21"/>
        <v>0</v>
      </c>
      <c r="AS15" s="108">
        <f t="array" ref="AS15">_xlfn.IFS(S15=0,AL15,S15&lt;0,AL15/-S15,S15&gt;0,AL15/S15)</f>
        <v>550.12526222222243</v>
      </c>
      <c r="AT15" s="103">
        <f t="shared" si="23"/>
        <v>0.44653024531024549</v>
      </c>
      <c r="AU15" s="103">
        <f t="shared" si="24"/>
        <v>3.2381262123857937</v>
      </c>
      <c r="AV15" s="109"/>
      <c r="AW15" s="104">
        <f t="shared" si="13"/>
        <v>18704.258915555562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5">AVERAGE(AN3:AN6)</f>
        <v>603.5</v>
      </c>
      <c r="AO16" s="122">
        <f t="shared" si="25"/>
        <v>128.0625</v>
      </c>
      <c r="AP16" s="122">
        <f t="shared" si="25"/>
        <v>218.50681547619047</v>
      </c>
      <c r="AQ16" s="122">
        <f t="shared" si="25"/>
        <v>54.726136363636371</v>
      </c>
      <c r="AR16" s="122">
        <f t="shared" si="25"/>
        <v>57.00568181818182</v>
      </c>
      <c r="AS16" s="122">
        <f t="shared" si="25"/>
        <v>11.961243518518543</v>
      </c>
      <c r="AT16" s="123">
        <f t="shared" si="25"/>
        <v>0.15143002648936976</v>
      </c>
      <c r="AU16" s="122">
        <f t="shared" si="25"/>
        <v>2.0784006313601333E-2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6">SUM(E3:E15)</f>
        <v>2312</v>
      </c>
      <c r="F17" s="127">
        <f t="shared" si="26"/>
        <v>52</v>
      </c>
      <c r="G17" s="127">
        <f t="shared" si="26"/>
        <v>10</v>
      </c>
      <c r="H17" s="127">
        <f>SUM(H3:H15)</f>
        <v>2250</v>
      </c>
      <c r="I17" s="127"/>
      <c r="J17" s="127">
        <f>SUM(J3:J15)</f>
        <v>315658.11</v>
      </c>
      <c r="K17" s="127"/>
      <c r="L17" s="127">
        <f>SUM(L3:L15)</f>
        <v>86</v>
      </c>
      <c r="M17" s="127"/>
      <c r="N17" s="127"/>
      <c r="O17" s="127"/>
      <c r="P17" s="127"/>
      <c r="Q17" s="127">
        <f>SUM(Q3:Q15)</f>
        <v>49</v>
      </c>
      <c r="R17" s="127">
        <f t="shared" ref="R17:Z17" si="27">SUM(R3:R15)</f>
        <v>-2</v>
      </c>
      <c r="S17" s="127">
        <f t="shared" si="27"/>
        <v>47</v>
      </c>
      <c r="T17" s="127">
        <f t="shared" si="27"/>
        <v>44338.880000000005</v>
      </c>
      <c r="U17" s="127">
        <f t="shared" si="27"/>
        <v>-1888</v>
      </c>
      <c r="V17" s="127">
        <f t="shared" si="27"/>
        <v>42450.880000000005</v>
      </c>
      <c r="W17" s="127">
        <f t="shared" si="27"/>
        <v>59321.67</v>
      </c>
      <c r="X17" s="127">
        <f t="shared" si="27"/>
        <v>-2412</v>
      </c>
      <c r="Y17" s="127">
        <f t="shared" si="27"/>
        <v>56909.67</v>
      </c>
      <c r="Z17" s="127">
        <f t="shared" si="27"/>
        <v>69091.199999999997</v>
      </c>
      <c r="AA17" s="128">
        <f>SUM(AA3:AA15)</f>
        <v>0.99999999999999989</v>
      </c>
      <c r="AB17" s="129">
        <f>SUM(AB3:AB15)</f>
        <v>6764.5200000000013</v>
      </c>
      <c r="AC17" s="129">
        <f>SUM(AC3:AC15)</f>
        <v>20543.919999999998</v>
      </c>
      <c r="AD17" s="128">
        <f>AC17/Y17</f>
        <v>0.36099172601071133</v>
      </c>
      <c r="AE17" s="127">
        <f>SUM(AE3:AE15)</f>
        <v>6115.35</v>
      </c>
      <c r="AF17" s="127">
        <f t="shared" ref="AF17:AL17" si="28">SUM(AF3:AF15)</f>
        <v>5916</v>
      </c>
      <c r="AG17" s="127">
        <f t="shared" si="28"/>
        <v>2033</v>
      </c>
      <c r="AH17" s="127">
        <f t="shared" si="28"/>
        <v>0</v>
      </c>
      <c r="AI17" s="127">
        <f>SUM(AI3:AI15)</f>
        <v>1438.9899999999998</v>
      </c>
      <c r="AJ17" s="127">
        <f>SUM(AJ3:AJ15)</f>
        <v>0</v>
      </c>
      <c r="AK17" s="127">
        <f t="shared" si="28"/>
        <v>424.50880000000001</v>
      </c>
      <c r="AL17" s="127">
        <f t="shared" si="28"/>
        <v>13673.3812</v>
      </c>
      <c r="AM17" s="130"/>
      <c r="AN17" s="127"/>
      <c r="AO17" s="127"/>
      <c r="AP17" s="127"/>
      <c r="AQ17" s="127"/>
      <c r="AR17" s="127">
        <f>(AF17+AG17)/Q17</f>
        <v>162.22448979591837</v>
      </c>
      <c r="AS17" s="127"/>
      <c r="AT17" s="127"/>
      <c r="AU17" s="127"/>
      <c r="AV17" s="131"/>
      <c r="AW17" s="127">
        <f>SUM(AW3:AW6)</f>
        <v>39419.539397037079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51"/>
      <c r="AG18" s="551"/>
      <c r="AH18" s="135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9">SUM(F19:H19)</f>
        <v>0</v>
      </c>
      <c r="F19" s="101"/>
      <c r="G19" s="101"/>
      <c r="H19" s="101"/>
      <c r="I19" s="101"/>
      <c r="J19" s="101">
        <f t="shared" ref="J19:J50" si="30">E19*I19</f>
        <v>0</v>
      </c>
      <c r="K19" s="98"/>
      <c r="L19" s="98"/>
      <c r="M19" s="98"/>
      <c r="N19" s="98"/>
      <c r="O19" s="101">
        <f t="shared" ref="O19:O70" si="31">L19/7</f>
        <v>0</v>
      </c>
      <c r="P19" s="101">
        <f t="shared" ref="P19:P70" si="32">S19/7</f>
        <v>0</v>
      </c>
      <c r="Q19" s="102"/>
      <c r="R19" s="102"/>
      <c r="S19" s="101">
        <f t="shared" ref="S19:S70" si="33">Q19+R19</f>
        <v>0</v>
      </c>
      <c r="T19" s="101"/>
      <c r="U19" s="101"/>
      <c r="V19" s="101">
        <f t="shared" ref="V19:V70" si="34">T19+U19</f>
        <v>0</v>
      </c>
      <c r="W19" s="102"/>
      <c r="X19" s="102"/>
      <c r="Y19" s="101">
        <f t="shared" ref="Y19:Y70" si="35">W19+X19</f>
        <v>0</v>
      </c>
      <c r="Z19" s="101">
        <f t="shared" ref="Z19:Z65" si="36">L19*M19*N19/100</f>
        <v>0</v>
      </c>
      <c r="AA19" s="103">
        <f>Y19/$Y$74</f>
        <v>0</v>
      </c>
      <c r="AB19" s="101">
        <f t="shared" ref="AB19:AB70" si="37">S19*I19</f>
        <v>0</v>
      </c>
      <c r="AC19" s="102"/>
      <c r="AD19" s="103">
        <f t="shared" ref="AD19:AD70" si="38">IF(Y19=0,0,AC19/Y19)</f>
        <v>0</v>
      </c>
      <c r="AE19" s="102"/>
      <c r="AF19" s="102"/>
      <c r="AG19" s="102"/>
      <c r="AH19" s="102"/>
      <c r="AI19" s="136">
        <f t="shared" ref="AI19:AI50" si="39">$AI$74*H19/$H$74</f>
        <v>0</v>
      </c>
      <c r="AJ19" s="102"/>
      <c r="AK19" s="104">
        <f t="shared" ref="AK19:AK70" si="40">V19*1%</f>
        <v>0</v>
      </c>
      <c r="AL19" s="105">
        <f t="shared" ref="AL19:AL70" si="41">Y19-AB19-AC19-AE19-AF19-AG19-AH19-AI19-AK19-AJ19</f>
        <v>0</v>
      </c>
      <c r="AM19" s="106"/>
      <c r="AN19" s="107">
        <f t="shared" ref="AN19:AN70" si="42">IF(S19=0,0,Y19/S19)</f>
        <v>0</v>
      </c>
      <c r="AO19" s="108">
        <f t="shared" ref="AO19:AO70" si="43">I19</f>
        <v>0</v>
      </c>
      <c r="AP19" s="108">
        <f t="shared" ref="AP19:AP70" si="44">IF(S19=0,0,AC19/S19)</f>
        <v>0</v>
      </c>
      <c r="AQ19" s="108">
        <f t="shared" ref="AQ19:AQ70" si="45">IF(Q19=0,AE19/1,AE19/Q19)</f>
        <v>0</v>
      </c>
      <c r="AR19" s="108">
        <f t="shared" ref="AR19:AR70" si="46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7">IF(AN19=0,0,AS19/AN19)</f>
        <v>0</v>
      </c>
      <c r="AU19" s="103">
        <f t="shared" ref="AU19:AU70" si="48">IF(AO19=0,0,AS19/AO19)</f>
        <v>0</v>
      </c>
      <c r="AV19" s="109"/>
      <c r="AW19" s="104">
        <f t="shared" ref="AW19:AW50" si="49">AS19*E19</f>
        <v>0</v>
      </c>
    </row>
    <row r="20" spans="1:49" hidden="1" outlineLevel="1">
      <c r="A20" s="98"/>
      <c r="B20" s="99"/>
      <c r="C20" s="99"/>
      <c r="D20" s="100"/>
      <c r="E20" s="101">
        <f t="shared" si="29"/>
        <v>0</v>
      </c>
      <c r="F20" s="101"/>
      <c r="G20" s="101"/>
      <c r="H20" s="101"/>
      <c r="I20" s="101"/>
      <c r="J20" s="101">
        <f t="shared" si="30"/>
        <v>0</v>
      </c>
      <c r="K20" s="98"/>
      <c r="L20" s="98"/>
      <c r="M20" s="98"/>
      <c r="N20" s="98"/>
      <c r="O20" s="101">
        <f t="shared" si="31"/>
        <v>0</v>
      </c>
      <c r="P20" s="101">
        <f t="shared" si="32"/>
        <v>0</v>
      </c>
      <c r="Q20" s="102"/>
      <c r="R20" s="102"/>
      <c r="S20" s="101">
        <f t="shared" si="33"/>
        <v>0</v>
      </c>
      <c r="T20" s="101"/>
      <c r="U20" s="101"/>
      <c r="V20" s="101">
        <f t="shared" si="34"/>
        <v>0</v>
      </c>
      <c r="W20" s="102"/>
      <c r="X20" s="102"/>
      <c r="Y20" s="101">
        <f t="shared" si="35"/>
        <v>0</v>
      </c>
      <c r="Z20" s="101">
        <f t="shared" si="36"/>
        <v>0</v>
      </c>
      <c r="AA20" s="103">
        <f t="shared" ref="AA20:AA70" si="50">Y20/$Y$74</f>
        <v>0</v>
      </c>
      <c r="AB20" s="101">
        <f t="shared" si="37"/>
        <v>0</v>
      </c>
      <c r="AC20" s="102"/>
      <c r="AD20" s="103">
        <f t="shared" si="38"/>
        <v>0</v>
      </c>
      <c r="AE20" s="102"/>
      <c r="AF20" s="102"/>
      <c r="AG20" s="102"/>
      <c r="AH20" s="102"/>
      <c r="AI20" s="136">
        <f t="shared" si="39"/>
        <v>0</v>
      </c>
      <c r="AJ20" s="102"/>
      <c r="AK20" s="104">
        <f t="shared" si="40"/>
        <v>0</v>
      </c>
      <c r="AL20" s="105">
        <f t="shared" si="41"/>
        <v>0</v>
      </c>
      <c r="AM20" s="106"/>
      <c r="AN20" s="107">
        <f t="shared" si="42"/>
        <v>0</v>
      </c>
      <c r="AO20" s="108">
        <f t="shared" si="43"/>
        <v>0</v>
      </c>
      <c r="AP20" s="108">
        <f t="shared" si="44"/>
        <v>0</v>
      </c>
      <c r="AQ20" s="108">
        <f t="shared" si="45"/>
        <v>0</v>
      </c>
      <c r="AR20" s="108">
        <f t="shared" si="46"/>
        <v>0</v>
      </c>
      <c r="AS20" s="108">
        <f t="array" ref="AS20">_xlfn.IFS(S20=0,AL20,S20&lt;0,AL20/-S20,S20&gt;0,AL20/S20)</f>
        <v>0</v>
      </c>
      <c r="AT20" s="103">
        <f t="shared" si="47"/>
        <v>0</v>
      </c>
      <c r="AU20" s="103">
        <f t="shared" si="48"/>
        <v>0</v>
      </c>
      <c r="AV20" s="109"/>
      <c r="AW20" s="104">
        <f t="shared" si="49"/>
        <v>0</v>
      </c>
    </row>
    <row r="21" spans="1:49" hidden="1" outlineLevel="1">
      <c r="A21" s="98"/>
      <c r="B21" s="99"/>
      <c r="C21" s="99"/>
      <c r="D21" s="100"/>
      <c r="E21" s="101">
        <f t="shared" si="29"/>
        <v>0</v>
      </c>
      <c r="F21" s="101"/>
      <c r="G21" s="101"/>
      <c r="H21" s="101"/>
      <c r="I21" s="101"/>
      <c r="J21" s="101">
        <f t="shared" si="30"/>
        <v>0</v>
      </c>
      <c r="K21" s="98"/>
      <c r="L21" s="98"/>
      <c r="M21" s="98"/>
      <c r="N21" s="98"/>
      <c r="O21" s="101">
        <f t="shared" si="31"/>
        <v>0</v>
      </c>
      <c r="P21" s="101">
        <f t="shared" si="32"/>
        <v>0</v>
      </c>
      <c r="Q21" s="102"/>
      <c r="R21" s="102"/>
      <c r="S21" s="101">
        <f t="shared" si="33"/>
        <v>0</v>
      </c>
      <c r="T21" s="101"/>
      <c r="U21" s="101"/>
      <c r="V21" s="101">
        <f t="shared" si="34"/>
        <v>0</v>
      </c>
      <c r="W21" s="102"/>
      <c r="X21" s="102"/>
      <c r="Y21" s="101">
        <f t="shared" si="35"/>
        <v>0</v>
      </c>
      <c r="Z21" s="101">
        <f t="shared" si="36"/>
        <v>0</v>
      </c>
      <c r="AA21" s="103">
        <f t="shared" si="50"/>
        <v>0</v>
      </c>
      <c r="AB21" s="101">
        <f t="shared" si="37"/>
        <v>0</v>
      </c>
      <c r="AC21" s="102"/>
      <c r="AD21" s="103">
        <f t="shared" si="38"/>
        <v>0</v>
      </c>
      <c r="AE21" s="102"/>
      <c r="AF21" s="102"/>
      <c r="AG21" s="102"/>
      <c r="AH21" s="102"/>
      <c r="AI21" s="136">
        <f t="shared" si="39"/>
        <v>0</v>
      </c>
      <c r="AJ21" s="102"/>
      <c r="AK21" s="104">
        <f t="shared" si="40"/>
        <v>0</v>
      </c>
      <c r="AL21" s="105">
        <f t="shared" si="41"/>
        <v>0</v>
      </c>
      <c r="AM21" s="106"/>
      <c r="AN21" s="107">
        <f t="shared" si="42"/>
        <v>0</v>
      </c>
      <c r="AO21" s="108">
        <f t="shared" si="43"/>
        <v>0</v>
      </c>
      <c r="AP21" s="108">
        <f t="shared" si="44"/>
        <v>0</v>
      </c>
      <c r="AQ21" s="108">
        <f t="shared" si="45"/>
        <v>0</v>
      </c>
      <c r="AR21" s="108">
        <f t="shared" si="46"/>
        <v>0</v>
      </c>
      <c r="AS21" s="108">
        <f t="array" ref="AS21">_xlfn.IFS(S21=0,AL21,S21&lt;0,AL21/-S21,S21&gt;0,AL21/S21)</f>
        <v>0</v>
      </c>
      <c r="AT21" s="103">
        <f t="shared" si="47"/>
        <v>0</v>
      </c>
      <c r="AU21" s="103">
        <f t="shared" si="48"/>
        <v>0</v>
      </c>
      <c r="AV21" s="109"/>
      <c r="AW21" s="104">
        <f t="shared" si="49"/>
        <v>0</v>
      </c>
    </row>
    <row r="22" spans="1:49" hidden="1" outlineLevel="1">
      <c r="A22" s="98"/>
      <c r="B22" s="99"/>
      <c r="C22" s="99"/>
      <c r="D22" s="100"/>
      <c r="E22" s="101">
        <f t="shared" si="29"/>
        <v>0</v>
      </c>
      <c r="F22" s="101"/>
      <c r="G22" s="101"/>
      <c r="H22" s="101"/>
      <c r="I22" s="101"/>
      <c r="J22" s="101">
        <f t="shared" si="30"/>
        <v>0</v>
      </c>
      <c r="K22" s="98"/>
      <c r="L22" s="98"/>
      <c r="M22" s="98"/>
      <c r="N22" s="98"/>
      <c r="O22" s="101">
        <f t="shared" si="31"/>
        <v>0</v>
      </c>
      <c r="P22" s="101">
        <f t="shared" si="32"/>
        <v>0</v>
      </c>
      <c r="Q22" s="102"/>
      <c r="R22" s="102"/>
      <c r="S22" s="101">
        <f t="shared" si="33"/>
        <v>0</v>
      </c>
      <c r="T22" s="101"/>
      <c r="U22" s="101"/>
      <c r="V22" s="101">
        <f t="shared" si="34"/>
        <v>0</v>
      </c>
      <c r="W22" s="102"/>
      <c r="X22" s="102"/>
      <c r="Y22" s="101">
        <f t="shared" si="35"/>
        <v>0</v>
      </c>
      <c r="Z22" s="101">
        <f t="shared" si="36"/>
        <v>0</v>
      </c>
      <c r="AA22" s="103">
        <f t="shared" si="50"/>
        <v>0</v>
      </c>
      <c r="AB22" s="101">
        <f t="shared" si="37"/>
        <v>0</v>
      </c>
      <c r="AC22" s="102"/>
      <c r="AD22" s="103">
        <f t="shared" si="38"/>
        <v>0</v>
      </c>
      <c r="AE22" s="102"/>
      <c r="AF22" s="102"/>
      <c r="AG22" s="102"/>
      <c r="AH22" s="102"/>
      <c r="AI22" s="136">
        <f t="shared" si="39"/>
        <v>0</v>
      </c>
      <c r="AJ22" s="102"/>
      <c r="AK22" s="104">
        <f t="shared" si="40"/>
        <v>0</v>
      </c>
      <c r="AL22" s="105">
        <f t="shared" si="41"/>
        <v>0</v>
      </c>
      <c r="AM22" s="106"/>
      <c r="AN22" s="107">
        <f t="shared" si="42"/>
        <v>0</v>
      </c>
      <c r="AO22" s="108">
        <f t="shared" si="43"/>
        <v>0</v>
      </c>
      <c r="AP22" s="108">
        <f t="shared" si="44"/>
        <v>0</v>
      </c>
      <c r="AQ22" s="108">
        <f t="shared" si="45"/>
        <v>0</v>
      </c>
      <c r="AR22" s="108">
        <f t="shared" si="46"/>
        <v>0</v>
      </c>
      <c r="AS22" s="108">
        <f t="array" ref="AS22">_xlfn.IFS(S22=0,AL22,S22&lt;0,AL22/-S22,S22&gt;0,AL22/S22)</f>
        <v>0</v>
      </c>
      <c r="AT22" s="103">
        <f t="shared" si="47"/>
        <v>0</v>
      </c>
      <c r="AU22" s="103">
        <f t="shared" si="48"/>
        <v>0</v>
      </c>
      <c r="AV22" s="109"/>
      <c r="AW22" s="104">
        <f t="shared" si="49"/>
        <v>0</v>
      </c>
    </row>
    <row r="23" spans="1:49" hidden="1" outlineLevel="1">
      <c r="A23" s="98"/>
      <c r="B23" s="99"/>
      <c r="C23" s="99"/>
      <c r="D23" s="100"/>
      <c r="E23" s="101">
        <f t="shared" si="29"/>
        <v>0</v>
      </c>
      <c r="F23" s="101"/>
      <c r="G23" s="101"/>
      <c r="H23" s="101"/>
      <c r="I23" s="101"/>
      <c r="J23" s="101">
        <f t="shared" si="30"/>
        <v>0</v>
      </c>
      <c r="K23" s="98"/>
      <c r="L23" s="98"/>
      <c r="M23" s="98"/>
      <c r="N23" s="98"/>
      <c r="O23" s="101">
        <f t="shared" si="31"/>
        <v>0</v>
      </c>
      <c r="P23" s="101">
        <f t="shared" si="32"/>
        <v>0</v>
      </c>
      <c r="Q23" s="102"/>
      <c r="R23" s="102"/>
      <c r="S23" s="101">
        <f t="shared" si="33"/>
        <v>0</v>
      </c>
      <c r="T23" s="101"/>
      <c r="U23" s="101"/>
      <c r="V23" s="101">
        <f t="shared" si="34"/>
        <v>0</v>
      </c>
      <c r="W23" s="102"/>
      <c r="X23" s="102"/>
      <c r="Y23" s="101">
        <f t="shared" si="35"/>
        <v>0</v>
      </c>
      <c r="Z23" s="101">
        <f t="shared" si="36"/>
        <v>0</v>
      </c>
      <c r="AA23" s="103">
        <f t="shared" si="50"/>
        <v>0</v>
      </c>
      <c r="AB23" s="101">
        <f t="shared" si="37"/>
        <v>0</v>
      </c>
      <c r="AC23" s="102"/>
      <c r="AD23" s="103">
        <f t="shared" si="38"/>
        <v>0</v>
      </c>
      <c r="AE23" s="102"/>
      <c r="AF23" s="102"/>
      <c r="AG23" s="102"/>
      <c r="AH23" s="102"/>
      <c r="AI23" s="136">
        <f t="shared" si="39"/>
        <v>0</v>
      </c>
      <c r="AJ23" s="102"/>
      <c r="AK23" s="104">
        <f t="shared" si="40"/>
        <v>0</v>
      </c>
      <c r="AL23" s="105">
        <f t="shared" si="41"/>
        <v>0</v>
      </c>
      <c r="AM23" s="106"/>
      <c r="AN23" s="107">
        <f t="shared" si="42"/>
        <v>0</v>
      </c>
      <c r="AO23" s="108">
        <f t="shared" si="43"/>
        <v>0</v>
      </c>
      <c r="AP23" s="108">
        <f t="shared" si="44"/>
        <v>0</v>
      </c>
      <c r="AQ23" s="108">
        <f t="shared" si="45"/>
        <v>0</v>
      </c>
      <c r="AR23" s="108">
        <f t="shared" si="46"/>
        <v>0</v>
      </c>
      <c r="AS23" s="108">
        <f t="array" ref="AS23">_xlfn.IFS(S23=0,AL23,S23&lt;0,AL23/-S23,S23&gt;0,AL23/S23)</f>
        <v>0</v>
      </c>
      <c r="AT23" s="103">
        <f t="shared" si="47"/>
        <v>0</v>
      </c>
      <c r="AU23" s="103">
        <f t="shared" si="48"/>
        <v>0</v>
      </c>
      <c r="AV23" s="109"/>
      <c r="AW23" s="104">
        <f t="shared" si="49"/>
        <v>0</v>
      </c>
    </row>
    <row r="24" spans="1:49" hidden="1" outlineLevel="1">
      <c r="A24" s="98"/>
      <c r="B24" s="99"/>
      <c r="C24" s="99"/>
      <c r="D24" s="100"/>
      <c r="E24" s="101">
        <f t="shared" si="29"/>
        <v>0</v>
      </c>
      <c r="F24" s="101"/>
      <c r="G24" s="101"/>
      <c r="H24" s="101"/>
      <c r="I24" s="101"/>
      <c r="J24" s="101">
        <f t="shared" si="30"/>
        <v>0</v>
      </c>
      <c r="K24" s="98"/>
      <c r="L24" s="98"/>
      <c r="M24" s="98"/>
      <c r="N24" s="98"/>
      <c r="O24" s="101">
        <f t="shared" si="31"/>
        <v>0</v>
      </c>
      <c r="P24" s="101">
        <f t="shared" si="32"/>
        <v>0</v>
      </c>
      <c r="Q24" s="102"/>
      <c r="R24" s="102"/>
      <c r="S24" s="101">
        <f t="shared" si="33"/>
        <v>0</v>
      </c>
      <c r="T24" s="101"/>
      <c r="U24" s="101"/>
      <c r="V24" s="101">
        <f t="shared" si="34"/>
        <v>0</v>
      </c>
      <c r="W24" s="102"/>
      <c r="X24" s="102"/>
      <c r="Y24" s="101">
        <f t="shared" si="35"/>
        <v>0</v>
      </c>
      <c r="Z24" s="101">
        <f t="shared" si="36"/>
        <v>0</v>
      </c>
      <c r="AA24" s="103">
        <f t="shared" si="50"/>
        <v>0</v>
      </c>
      <c r="AB24" s="101">
        <f t="shared" si="37"/>
        <v>0</v>
      </c>
      <c r="AC24" s="102"/>
      <c r="AD24" s="103">
        <f t="shared" si="38"/>
        <v>0</v>
      </c>
      <c r="AE24" s="102"/>
      <c r="AF24" s="102"/>
      <c r="AG24" s="102"/>
      <c r="AH24" s="102"/>
      <c r="AI24" s="136">
        <f t="shared" si="39"/>
        <v>0</v>
      </c>
      <c r="AJ24" s="102"/>
      <c r="AK24" s="104">
        <f t="shared" si="40"/>
        <v>0</v>
      </c>
      <c r="AL24" s="105">
        <f t="shared" si="41"/>
        <v>0</v>
      </c>
      <c r="AM24" s="106"/>
      <c r="AN24" s="107">
        <f t="shared" si="42"/>
        <v>0</v>
      </c>
      <c r="AO24" s="108">
        <f t="shared" si="43"/>
        <v>0</v>
      </c>
      <c r="AP24" s="108">
        <f t="shared" si="44"/>
        <v>0</v>
      </c>
      <c r="AQ24" s="108">
        <f t="shared" si="45"/>
        <v>0</v>
      </c>
      <c r="AR24" s="108">
        <f t="shared" si="46"/>
        <v>0</v>
      </c>
      <c r="AS24" s="108">
        <f t="array" ref="AS24">_xlfn.IFS(S24=0,AL24,S24&lt;0,AL24/-S24,S24&gt;0,AL24/S24)</f>
        <v>0</v>
      </c>
      <c r="AT24" s="103">
        <f t="shared" si="47"/>
        <v>0</v>
      </c>
      <c r="AU24" s="103">
        <f t="shared" si="48"/>
        <v>0</v>
      </c>
      <c r="AV24" s="109"/>
      <c r="AW24" s="104">
        <f t="shared" si="49"/>
        <v>0</v>
      </c>
    </row>
    <row r="25" spans="1:49" hidden="1" outlineLevel="1">
      <c r="A25" s="98"/>
      <c r="B25" s="99"/>
      <c r="C25" s="99"/>
      <c r="D25" s="100"/>
      <c r="E25" s="101">
        <f t="shared" si="29"/>
        <v>0</v>
      </c>
      <c r="F25" s="101"/>
      <c r="G25" s="101"/>
      <c r="H25" s="101"/>
      <c r="I25" s="101"/>
      <c r="J25" s="101">
        <f t="shared" si="30"/>
        <v>0</v>
      </c>
      <c r="K25" s="98"/>
      <c r="L25" s="98"/>
      <c r="M25" s="98"/>
      <c r="N25" s="98"/>
      <c r="O25" s="101">
        <f t="shared" si="31"/>
        <v>0</v>
      </c>
      <c r="P25" s="101">
        <f t="shared" si="32"/>
        <v>0</v>
      </c>
      <c r="Q25" s="102"/>
      <c r="R25" s="102"/>
      <c r="S25" s="101">
        <f t="shared" si="33"/>
        <v>0</v>
      </c>
      <c r="T25" s="101"/>
      <c r="U25" s="101"/>
      <c r="V25" s="101">
        <f t="shared" si="34"/>
        <v>0</v>
      </c>
      <c r="W25" s="102"/>
      <c r="X25" s="102"/>
      <c r="Y25" s="101">
        <f t="shared" si="35"/>
        <v>0</v>
      </c>
      <c r="Z25" s="101">
        <f t="shared" si="36"/>
        <v>0</v>
      </c>
      <c r="AA25" s="103">
        <f t="shared" si="50"/>
        <v>0</v>
      </c>
      <c r="AB25" s="101">
        <f t="shared" si="37"/>
        <v>0</v>
      </c>
      <c r="AC25" s="102"/>
      <c r="AD25" s="103">
        <f t="shared" si="38"/>
        <v>0</v>
      </c>
      <c r="AE25" s="102"/>
      <c r="AF25" s="102"/>
      <c r="AG25" s="102"/>
      <c r="AH25" s="102"/>
      <c r="AI25" s="136">
        <f t="shared" si="39"/>
        <v>0</v>
      </c>
      <c r="AJ25" s="102"/>
      <c r="AK25" s="104">
        <f t="shared" si="40"/>
        <v>0</v>
      </c>
      <c r="AL25" s="105">
        <f t="shared" si="41"/>
        <v>0</v>
      </c>
      <c r="AM25" s="106"/>
      <c r="AN25" s="107">
        <f t="shared" si="42"/>
        <v>0</v>
      </c>
      <c r="AO25" s="108">
        <f t="shared" si="43"/>
        <v>0</v>
      </c>
      <c r="AP25" s="108">
        <f t="shared" si="44"/>
        <v>0</v>
      </c>
      <c r="AQ25" s="108">
        <f t="shared" si="45"/>
        <v>0</v>
      </c>
      <c r="AR25" s="108">
        <f t="shared" si="46"/>
        <v>0</v>
      </c>
      <c r="AS25" s="108">
        <f t="array" ref="AS25">_xlfn.IFS(S25=0,AL25,S25&lt;0,AL25/-S25,S25&gt;0,AL25/S25)</f>
        <v>0</v>
      </c>
      <c r="AT25" s="103">
        <f t="shared" si="47"/>
        <v>0</v>
      </c>
      <c r="AU25" s="103">
        <f t="shared" si="48"/>
        <v>0</v>
      </c>
      <c r="AV25" s="109"/>
      <c r="AW25" s="104">
        <f t="shared" si="49"/>
        <v>0</v>
      </c>
    </row>
    <row r="26" spans="1:49" hidden="1" outlineLevel="1">
      <c r="A26" s="98"/>
      <c r="B26" s="99"/>
      <c r="C26" s="99"/>
      <c r="D26" s="100"/>
      <c r="E26" s="101">
        <f t="shared" si="29"/>
        <v>0</v>
      </c>
      <c r="F26" s="101"/>
      <c r="G26" s="101"/>
      <c r="H26" s="101"/>
      <c r="I26" s="101"/>
      <c r="J26" s="101">
        <f t="shared" si="30"/>
        <v>0</v>
      </c>
      <c r="K26" s="98"/>
      <c r="L26" s="98"/>
      <c r="M26" s="98"/>
      <c r="N26" s="98"/>
      <c r="O26" s="101">
        <f t="shared" si="31"/>
        <v>0</v>
      </c>
      <c r="P26" s="101">
        <f t="shared" si="32"/>
        <v>0</v>
      </c>
      <c r="Q26" s="102"/>
      <c r="R26" s="102"/>
      <c r="S26" s="101">
        <f t="shared" si="33"/>
        <v>0</v>
      </c>
      <c r="T26" s="101"/>
      <c r="U26" s="101"/>
      <c r="V26" s="101">
        <f t="shared" si="34"/>
        <v>0</v>
      </c>
      <c r="W26" s="102"/>
      <c r="X26" s="102"/>
      <c r="Y26" s="101">
        <f t="shared" si="35"/>
        <v>0</v>
      </c>
      <c r="Z26" s="101">
        <f t="shared" si="36"/>
        <v>0</v>
      </c>
      <c r="AA26" s="103">
        <f t="shared" si="50"/>
        <v>0</v>
      </c>
      <c r="AB26" s="101">
        <f t="shared" si="37"/>
        <v>0</v>
      </c>
      <c r="AC26" s="102"/>
      <c r="AD26" s="103">
        <f t="shared" si="38"/>
        <v>0</v>
      </c>
      <c r="AE26" s="102"/>
      <c r="AF26" s="102"/>
      <c r="AG26" s="102"/>
      <c r="AH26" s="102"/>
      <c r="AI26" s="136">
        <f t="shared" si="39"/>
        <v>0</v>
      </c>
      <c r="AJ26" s="102"/>
      <c r="AK26" s="104">
        <f t="shared" si="40"/>
        <v>0</v>
      </c>
      <c r="AL26" s="105">
        <f t="shared" si="41"/>
        <v>0</v>
      </c>
      <c r="AM26" s="106"/>
      <c r="AN26" s="107">
        <f t="shared" si="42"/>
        <v>0</v>
      </c>
      <c r="AO26" s="108">
        <f t="shared" si="43"/>
        <v>0</v>
      </c>
      <c r="AP26" s="108">
        <f t="shared" si="44"/>
        <v>0</v>
      </c>
      <c r="AQ26" s="108">
        <f t="shared" si="45"/>
        <v>0</v>
      </c>
      <c r="AR26" s="108">
        <f t="shared" si="46"/>
        <v>0</v>
      </c>
      <c r="AS26" s="108">
        <f t="array" ref="AS26">_xlfn.IFS(S26=0,AL26,S26&lt;0,AL26/-S26,S26&gt;0,AL26/S26)</f>
        <v>0</v>
      </c>
      <c r="AT26" s="103">
        <f t="shared" si="47"/>
        <v>0</v>
      </c>
      <c r="AU26" s="103">
        <f t="shared" si="48"/>
        <v>0</v>
      </c>
      <c r="AV26" s="109"/>
      <c r="AW26" s="104">
        <f t="shared" si="49"/>
        <v>0</v>
      </c>
    </row>
    <row r="27" spans="1:49" hidden="1" outlineLevel="1">
      <c r="A27" s="98"/>
      <c r="B27" s="99"/>
      <c r="C27" s="99"/>
      <c r="D27" s="100"/>
      <c r="E27" s="101">
        <f t="shared" si="29"/>
        <v>0</v>
      </c>
      <c r="F27" s="101"/>
      <c r="G27" s="101"/>
      <c r="H27" s="101"/>
      <c r="I27" s="101"/>
      <c r="J27" s="101">
        <f t="shared" si="30"/>
        <v>0</v>
      </c>
      <c r="K27" s="98"/>
      <c r="L27" s="98"/>
      <c r="M27" s="98"/>
      <c r="N27" s="98"/>
      <c r="O27" s="101">
        <f t="shared" si="31"/>
        <v>0</v>
      </c>
      <c r="P27" s="101">
        <f t="shared" si="32"/>
        <v>0</v>
      </c>
      <c r="Q27" s="102"/>
      <c r="R27" s="102"/>
      <c r="S27" s="101">
        <f t="shared" si="33"/>
        <v>0</v>
      </c>
      <c r="T27" s="101"/>
      <c r="U27" s="101"/>
      <c r="V27" s="101">
        <f t="shared" si="34"/>
        <v>0</v>
      </c>
      <c r="W27" s="102"/>
      <c r="X27" s="102"/>
      <c r="Y27" s="101">
        <f t="shared" si="35"/>
        <v>0</v>
      </c>
      <c r="Z27" s="101">
        <f t="shared" si="36"/>
        <v>0</v>
      </c>
      <c r="AA27" s="103">
        <f t="shared" si="50"/>
        <v>0</v>
      </c>
      <c r="AB27" s="101">
        <f t="shared" si="37"/>
        <v>0</v>
      </c>
      <c r="AC27" s="102"/>
      <c r="AD27" s="103">
        <f t="shared" si="38"/>
        <v>0</v>
      </c>
      <c r="AE27" s="102"/>
      <c r="AF27" s="102"/>
      <c r="AG27" s="102"/>
      <c r="AH27" s="102"/>
      <c r="AI27" s="136">
        <f t="shared" si="39"/>
        <v>0</v>
      </c>
      <c r="AJ27" s="102"/>
      <c r="AK27" s="104">
        <f t="shared" si="40"/>
        <v>0</v>
      </c>
      <c r="AL27" s="105">
        <f t="shared" si="41"/>
        <v>0</v>
      </c>
      <c r="AM27" s="106"/>
      <c r="AN27" s="107">
        <f t="shared" si="42"/>
        <v>0</v>
      </c>
      <c r="AO27" s="108">
        <f t="shared" si="43"/>
        <v>0</v>
      </c>
      <c r="AP27" s="108">
        <f t="shared" si="44"/>
        <v>0</v>
      </c>
      <c r="AQ27" s="108">
        <f t="shared" si="45"/>
        <v>0</v>
      </c>
      <c r="AR27" s="108">
        <f t="shared" si="46"/>
        <v>0</v>
      </c>
      <c r="AS27" s="108">
        <f t="array" ref="AS27">_xlfn.IFS(S27=0,AL27,S27&lt;0,AL27/-S27,S27&gt;0,AL27/S27)</f>
        <v>0</v>
      </c>
      <c r="AT27" s="103">
        <f t="shared" si="47"/>
        <v>0</v>
      </c>
      <c r="AU27" s="103">
        <f t="shared" si="48"/>
        <v>0</v>
      </c>
      <c r="AV27" s="109"/>
      <c r="AW27" s="104">
        <f t="shared" si="49"/>
        <v>0</v>
      </c>
    </row>
    <row r="28" spans="1:49" hidden="1" outlineLevel="1">
      <c r="A28" s="98"/>
      <c r="B28" s="99"/>
      <c r="C28" s="99"/>
      <c r="D28" s="100"/>
      <c r="E28" s="101">
        <f t="shared" si="29"/>
        <v>0</v>
      </c>
      <c r="F28" s="101"/>
      <c r="G28" s="101"/>
      <c r="H28" s="101"/>
      <c r="I28" s="101"/>
      <c r="J28" s="101">
        <f t="shared" si="30"/>
        <v>0</v>
      </c>
      <c r="K28" s="98"/>
      <c r="L28" s="98"/>
      <c r="M28" s="98"/>
      <c r="N28" s="98"/>
      <c r="O28" s="101">
        <f t="shared" si="31"/>
        <v>0</v>
      </c>
      <c r="P28" s="101">
        <f t="shared" si="32"/>
        <v>0</v>
      </c>
      <c r="Q28" s="102"/>
      <c r="R28" s="102"/>
      <c r="S28" s="101">
        <f t="shared" si="33"/>
        <v>0</v>
      </c>
      <c r="T28" s="101"/>
      <c r="U28" s="101"/>
      <c r="V28" s="101">
        <f t="shared" si="34"/>
        <v>0</v>
      </c>
      <c r="W28" s="102"/>
      <c r="X28" s="102"/>
      <c r="Y28" s="101">
        <f t="shared" si="35"/>
        <v>0</v>
      </c>
      <c r="Z28" s="101">
        <f t="shared" si="36"/>
        <v>0</v>
      </c>
      <c r="AA28" s="103">
        <f t="shared" si="50"/>
        <v>0</v>
      </c>
      <c r="AB28" s="101">
        <f t="shared" si="37"/>
        <v>0</v>
      </c>
      <c r="AC28" s="102"/>
      <c r="AD28" s="103">
        <f t="shared" si="38"/>
        <v>0</v>
      </c>
      <c r="AE28" s="102"/>
      <c r="AF28" s="102"/>
      <c r="AG28" s="102"/>
      <c r="AH28" s="102"/>
      <c r="AI28" s="136">
        <f t="shared" si="39"/>
        <v>0</v>
      </c>
      <c r="AJ28" s="102"/>
      <c r="AK28" s="104">
        <f t="shared" si="40"/>
        <v>0</v>
      </c>
      <c r="AL28" s="105">
        <f t="shared" si="41"/>
        <v>0</v>
      </c>
      <c r="AM28" s="106"/>
      <c r="AN28" s="107">
        <f t="shared" si="42"/>
        <v>0</v>
      </c>
      <c r="AO28" s="108">
        <f t="shared" si="43"/>
        <v>0</v>
      </c>
      <c r="AP28" s="108">
        <f t="shared" si="44"/>
        <v>0</v>
      </c>
      <c r="AQ28" s="108">
        <f t="shared" si="45"/>
        <v>0</v>
      </c>
      <c r="AR28" s="108">
        <f t="shared" si="46"/>
        <v>0</v>
      </c>
      <c r="AS28" s="108">
        <f t="array" ref="AS28">_xlfn.IFS(S28=0,AL28,S28&lt;0,AL28/-S28,S28&gt;0,AL28/S28)</f>
        <v>0</v>
      </c>
      <c r="AT28" s="103">
        <f t="shared" si="47"/>
        <v>0</v>
      </c>
      <c r="AU28" s="103">
        <f t="shared" si="48"/>
        <v>0</v>
      </c>
      <c r="AV28" s="109"/>
      <c r="AW28" s="104">
        <f t="shared" si="49"/>
        <v>0</v>
      </c>
    </row>
    <row r="29" spans="1:49" hidden="1" outlineLevel="1">
      <c r="A29" s="98"/>
      <c r="B29" s="99"/>
      <c r="C29" s="99"/>
      <c r="D29" s="100"/>
      <c r="E29" s="101">
        <f t="shared" si="29"/>
        <v>0</v>
      </c>
      <c r="F29" s="101"/>
      <c r="G29" s="101"/>
      <c r="H29" s="101"/>
      <c r="I29" s="101"/>
      <c r="J29" s="101">
        <f t="shared" si="30"/>
        <v>0</v>
      </c>
      <c r="K29" s="98"/>
      <c r="L29" s="98"/>
      <c r="M29" s="98"/>
      <c r="N29" s="98"/>
      <c r="O29" s="101">
        <f t="shared" si="31"/>
        <v>0</v>
      </c>
      <c r="P29" s="101">
        <f t="shared" si="32"/>
        <v>0</v>
      </c>
      <c r="Q29" s="102"/>
      <c r="R29" s="102"/>
      <c r="S29" s="101">
        <f t="shared" si="33"/>
        <v>0</v>
      </c>
      <c r="T29" s="101"/>
      <c r="U29" s="101"/>
      <c r="V29" s="101">
        <f t="shared" si="34"/>
        <v>0</v>
      </c>
      <c r="W29" s="102"/>
      <c r="X29" s="102"/>
      <c r="Y29" s="101">
        <f t="shared" si="35"/>
        <v>0</v>
      </c>
      <c r="Z29" s="101">
        <f t="shared" si="36"/>
        <v>0</v>
      </c>
      <c r="AA29" s="103">
        <f t="shared" si="50"/>
        <v>0</v>
      </c>
      <c r="AB29" s="101">
        <f t="shared" si="37"/>
        <v>0</v>
      </c>
      <c r="AC29" s="102"/>
      <c r="AD29" s="103">
        <f t="shared" si="38"/>
        <v>0</v>
      </c>
      <c r="AE29" s="102"/>
      <c r="AF29" s="102"/>
      <c r="AG29" s="102"/>
      <c r="AH29" s="102"/>
      <c r="AI29" s="136">
        <f t="shared" si="39"/>
        <v>0</v>
      </c>
      <c r="AJ29" s="102"/>
      <c r="AK29" s="104">
        <f t="shared" si="40"/>
        <v>0</v>
      </c>
      <c r="AL29" s="105">
        <f t="shared" si="41"/>
        <v>0</v>
      </c>
      <c r="AM29" s="106"/>
      <c r="AN29" s="107">
        <f t="shared" si="42"/>
        <v>0</v>
      </c>
      <c r="AO29" s="108">
        <f t="shared" si="43"/>
        <v>0</v>
      </c>
      <c r="AP29" s="108">
        <f t="shared" si="44"/>
        <v>0</v>
      </c>
      <c r="AQ29" s="108">
        <f t="shared" si="45"/>
        <v>0</v>
      </c>
      <c r="AR29" s="108">
        <f t="shared" si="46"/>
        <v>0</v>
      </c>
      <c r="AS29" s="108">
        <f t="array" ref="AS29">_xlfn.IFS(S29=0,AL29,S29&lt;0,AL29/-S29,S29&gt;0,AL29/S29)</f>
        <v>0</v>
      </c>
      <c r="AT29" s="103">
        <f t="shared" si="47"/>
        <v>0</v>
      </c>
      <c r="AU29" s="103">
        <f t="shared" si="48"/>
        <v>0</v>
      </c>
      <c r="AV29" s="109"/>
      <c r="AW29" s="104">
        <f t="shared" si="49"/>
        <v>0</v>
      </c>
    </row>
    <row r="30" spans="1:49" hidden="1" outlineLevel="1">
      <c r="A30" s="98"/>
      <c r="B30" s="99"/>
      <c r="C30" s="99"/>
      <c r="D30" s="100"/>
      <c r="E30" s="101">
        <f t="shared" si="29"/>
        <v>0</v>
      </c>
      <c r="F30" s="101"/>
      <c r="G30" s="101"/>
      <c r="H30" s="101"/>
      <c r="I30" s="101"/>
      <c r="J30" s="101">
        <f t="shared" si="30"/>
        <v>0</v>
      </c>
      <c r="K30" s="98"/>
      <c r="L30" s="98"/>
      <c r="M30" s="98"/>
      <c r="N30" s="98"/>
      <c r="O30" s="101">
        <f t="shared" si="31"/>
        <v>0</v>
      </c>
      <c r="P30" s="101">
        <f t="shared" si="32"/>
        <v>0</v>
      </c>
      <c r="Q30" s="102"/>
      <c r="R30" s="102"/>
      <c r="S30" s="101">
        <f t="shared" si="33"/>
        <v>0</v>
      </c>
      <c r="T30" s="101"/>
      <c r="U30" s="101"/>
      <c r="V30" s="101">
        <f t="shared" si="34"/>
        <v>0</v>
      </c>
      <c r="W30" s="102"/>
      <c r="X30" s="102"/>
      <c r="Y30" s="101">
        <f t="shared" si="35"/>
        <v>0</v>
      </c>
      <c r="Z30" s="101">
        <f t="shared" si="36"/>
        <v>0</v>
      </c>
      <c r="AA30" s="103">
        <f t="shared" si="50"/>
        <v>0</v>
      </c>
      <c r="AB30" s="101">
        <f t="shared" si="37"/>
        <v>0</v>
      </c>
      <c r="AC30" s="102"/>
      <c r="AD30" s="103">
        <f t="shared" si="38"/>
        <v>0</v>
      </c>
      <c r="AE30" s="102"/>
      <c r="AF30" s="102"/>
      <c r="AG30" s="102"/>
      <c r="AH30" s="102"/>
      <c r="AI30" s="136">
        <f t="shared" si="39"/>
        <v>0</v>
      </c>
      <c r="AJ30" s="102"/>
      <c r="AK30" s="104">
        <f t="shared" si="40"/>
        <v>0</v>
      </c>
      <c r="AL30" s="105">
        <f t="shared" si="41"/>
        <v>0</v>
      </c>
      <c r="AM30" s="106"/>
      <c r="AN30" s="107">
        <f t="shared" si="42"/>
        <v>0</v>
      </c>
      <c r="AO30" s="108">
        <f t="shared" si="43"/>
        <v>0</v>
      </c>
      <c r="AP30" s="108">
        <f t="shared" si="44"/>
        <v>0</v>
      </c>
      <c r="AQ30" s="108">
        <f t="shared" si="45"/>
        <v>0</v>
      </c>
      <c r="AR30" s="108">
        <f t="shared" si="46"/>
        <v>0</v>
      </c>
      <c r="AS30" s="108">
        <f t="array" ref="AS30">_xlfn.IFS(S30=0,AL30,S30&lt;0,AL30/-S30,S30&gt;0,AL30/S30)</f>
        <v>0</v>
      </c>
      <c r="AT30" s="103">
        <f t="shared" si="47"/>
        <v>0</v>
      </c>
      <c r="AU30" s="103">
        <f t="shared" si="48"/>
        <v>0</v>
      </c>
      <c r="AV30" s="109"/>
      <c r="AW30" s="104">
        <f t="shared" si="49"/>
        <v>0</v>
      </c>
    </row>
    <row r="31" spans="1:49" hidden="1" outlineLevel="1">
      <c r="A31" s="98"/>
      <c r="B31" s="99"/>
      <c r="C31" s="99"/>
      <c r="D31" s="100"/>
      <c r="E31" s="101">
        <f t="shared" si="29"/>
        <v>0</v>
      </c>
      <c r="F31" s="101"/>
      <c r="G31" s="101"/>
      <c r="H31" s="101"/>
      <c r="I31" s="101"/>
      <c r="J31" s="101">
        <f t="shared" si="30"/>
        <v>0</v>
      </c>
      <c r="K31" s="98"/>
      <c r="L31" s="98"/>
      <c r="M31" s="98"/>
      <c r="N31" s="98"/>
      <c r="O31" s="101">
        <f t="shared" si="31"/>
        <v>0</v>
      </c>
      <c r="P31" s="101">
        <f t="shared" si="32"/>
        <v>0</v>
      </c>
      <c r="Q31" s="102"/>
      <c r="R31" s="102"/>
      <c r="S31" s="101">
        <f t="shared" si="33"/>
        <v>0</v>
      </c>
      <c r="T31" s="101"/>
      <c r="U31" s="101"/>
      <c r="V31" s="101">
        <f t="shared" si="34"/>
        <v>0</v>
      </c>
      <c r="W31" s="102"/>
      <c r="X31" s="102"/>
      <c r="Y31" s="101">
        <f t="shared" si="35"/>
        <v>0</v>
      </c>
      <c r="Z31" s="101">
        <f t="shared" si="36"/>
        <v>0</v>
      </c>
      <c r="AA31" s="103">
        <f t="shared" si="50"/>
        <v>0</v>
      </c>
      <c r="AB31" s="101">
        <f t="shared" si="37"/>
        <v>0</v>
      </c>
      <c r="AC31" s="102"/>
      <c r="AD31" s="103">
        <f t="shared" si="38"/>
        <v>0</v>
      </c>
      <c r="AE31" s="102"/>
      <c r="AF31" s="102"/>
      <c r="AG31" s="102"/>
      <c r="AH31" s="102"/>
      <c r="AI31" s="136">
        <f t="shared" si="39"/>
        <v>0</v>
      </c>
      <c r="AJ31" s="102"/>
      <c r="AK31" s="104">
        <f t="shared" si="40"/>
        <v>0</v>
      </c>
      <c r="AL31" s="105">
        <f t="shared" si="41"/>
        <v>0</v>
      </c>
      <c r="AM31" s="106"/>
      <c r="AN31" s="107">
        <f t="shared" si="42"/>
        <v>0</v>
      </c>
      <c r="AO31" s="108">
        <f t="shared" si="43"/>
        <v>0</v>
      </c>
      <c r="AP31" s="108">
        <f t="shared" si="44"/>
        <v>0</v>
      </c>
      <c r="AQ31" s="108">
        <f t="shared" si="45"/>
        <v>0</v>
      </c>
      <c r="AR31" s="108">
        <f t="shared" si="46"/>
        <v>0</v>
      </c>
      <c r="AS31" s="108">
        <f t="array" ref="AS31">_xlfn.IFS(S31=0,AL31,S31&lt;0,AL31/-S31,S31&gt;0,AL31/S31)</f>
        <v>0</v>
      </c>
      <c r="AT31" s="103">
        <f t="shared" si="47"/>
        <v>0</v>
      </c>
      <c r="AU31" s="103">
        <f t="shared" si="48"/>
        <v>0</v>
      </c>
      <c r="AV31" s="109"/>
      <c r="AW31" s="104">
        <f t="shared" si="49"/>
        <v>0</v>
      </c>
    </row>
    <row r="32" spans="1:49" hidden="1" outlineLevel="1">
      <c r="A32" s="98"/>
      <c r="B32" s="99"/>
      <c r="C32" s="99"/>
      <c r="D32" s="100"/>
      <c r="E32" s="101">
        <f t="shared" si="29"/>
        <v>0</v>
      </c>
      <c r="F32" s="101"/>
      <c r="G32" s="101"/>
      <c r="H32" s="101"/>
      <c r="I32" s="101"/>
      <c r="J32" s="101">
        <f t="shared" si="30"/>
        <v>0</v>
      </c>
      <c r="K32" s="98"/>
      <c r="L32" s="98"/>
      <c r="M32" s="98"/>
      <c r="N32" s="98"/>
      <c r="O32" s="101">
        <f t="shared" si="31"/>
        <v>0</v>
      </c>
      <c r="P32" s="101">
        <f t="shared" si="32"/>
        <v>0</v>
      </c>
      <c r="Q32" s="102"/>
      <c r="R32" s="102"/>
      <c r="S32" s="101">
        <f t="shared" si="33"/>
        <v>0</v>
      </c>
      <c r="T32" s="101"/>
      <c r="U32" s="101"/>
      <c r="V32" s="101">
        <f t="shared" si="34"/>
        <v>0</v>
      </c>
      <c r="W32" s="102"/>
      <c r="X32" s="102"/>
      <c r="Y32" s="101">
        <f t="shared" si="35"/>
        <v>0</v>
      </c>
      <c r="Z32" s="101">
        <f t="shared" si="36"/>
        <v>0</v>
      </c>
      <c r="AA32" s="103">
        <f t="shared" si="50"/>
        <v>0</v>
      </c>
      <c r="AB32" s="101">
        <f t="shared" si="37"/>
        <v>0</v>
      </c>
      <c r="AC32" s="102"/>
      <c r="AD32" s="103">
        <f t="shared" si="38"/>
        <v>0</v>
      </c>
      <c r="AE32" s="102"/>
      <c r="AF32" s="102"/>
      <c r="AG32" s="102"/>
      <c r="AH32" s="102"/>
      <c r="AI32" s="136">
        <f t="shared" si="39"/>
        <v>0</v>
      </c>
      <c r="AJ32" s="102"/>
      <c r="AK32" s="104">
        <f t="shared" si="40"/>
        <v>0</v>
      </c>
      <c r="AL32" s="105">
        <f t="shared" si="41"/>
        <v>0</v>
      </c>
      <c r="AM32" s="106"/>
      <c r="AN32" s="107">
        <f t="shared" si="42"/>
        <v>0</v>
      </c>
      <c r="AO32" s="108">
        <f t="shared" si="43"/>
        <v>0</v>
      </c>
      <c r="AP32" s="108">
        <f t="shared" si="44"/>
        <v>0</v>
      </c>
      <c r="AQ32" s="108">
        <f t="shared" si="45"/>
        <v>0</v>
      </c>
      <c r="AR32" s="108">
        <f t="shared" si="46"/>
        <v>0</v>
      </c>
      <c r="AS32" s="108">
        <f t="array" ref="AS32">_xlfn.IFS(S32=0,AL32,S32&lt;0,AL32/-S32,S32&gt;0,AL32/S32)</f>
        <v>0</v>
      </c>
      <c r="AT32" s="103">
        <f t="shared" si="47"/>
        <v>0</v>
      </c>
      <c r="AU32" s="103">
        <f t="shared" si="48"/>
        <v>0</v>
      </c>
      <c r="AV32" s="109"/>
      <c r="AW32" s="104">
        <f t="shared" si="49"/>
        <v>0</v>
      </c>
    </row>
    <row r="33" spans="1:49" hidden="1" outlineLevel="1">
      <c r="A33" s="98"/>
      <c r="B33" s="99"/>
      <c r="C33" s="99"/>
      <c r="D33" s="100"/>
      <c r="E33" s="101">
        <f t="shared" si="29"/>
        <v>0</v>
      </c>
      <c r="F33" s="101"/>
      <c r="G33" s="101"/>
      <c r="H33" s="101"/>
      <c r="I33" s="101"/>
      <c r="J33" s="101">
        <f t="shared" si="30"/>
        <v>0</v>
      </c>
      <c r="K33" s="98"/>
      <c r="L33" s="98"/>
      <c r="M33" s="98"/>
      <c r="N33" s="98"/>
      <c r="O33" s="101">
        <f t="shared" si="31"/>
        <v>0</v>
      </c>
      <c r="P33" s="101">
        <f t="shared" si="32"/>
        <v>0</v>
      </c>
      <c r="Q33" s="102"/>
      <c r="R33" s="102"/>
      <c r="S33" s="101">
        <f t="shared" si="33"/>
        <v>0</v>
      </c>
      <c r="T33" s="101"/>
      <c r="U33" s="101"/>
      <c r="V33" s="101">
        <f t="shared" si="34"/>
        <v>0</v>
      </c>
      <c r="W33" s="102"/>
      <c r="X33" s="102"/>
      <c r="Y33" s="101">
        <f t="shared" si="35"/>
        <v>0</v>
      </c>
      <c r="Z33" s="101">
        <f t="shared" si="36"/>
        <v>0</v>
      </c>
      <c r="AA33" s="103">
        <f t="shared" si="50"/>
        <v>0</v>
      </c>
      <c r="AB33" s="101">
        <f t="shared" si="37"/>
        <v>0</v>
      </c>
      <c r="AC33" s="102"/>
      <c r="AD33" s="103">
        <f t="shared" si="38"/>
        <v>0</v>
      </c>
      <c r="AE33" s="102"/>
      <c r="AF33" s="102"/>
      <c r="AG33" s="102"/>
      <c r="AH33" s="102"/>
      <c r="AI33" s="136">
        <f t="shared" si="39"/>
        <v>0</v>
      </c>
      <c r="AJ33" s="102"/>
      <c r="AK33" s="104">
        <f t="shared" si="40"/>
        <v>0</v>
      </c>
      <c r="AL33" s="105">
        <f t="shared" si="41"/>
        <v>0</v>
      </c>
      <c r="AM33" s="106"/>
      <c r="AN33" s="107">
        <f t="shared" si="42"/>
        <v>0</v>
      </c>
      <c r="AO33" s="108">
        <f t="shared" si="43"/>
        <v>0</v>
      </c>
      <c r="AP33" s="108">
        <f t="shared" si="44"/>
        <v>0</v>
      </c>
      <c r="AQ33" s="108">
        <f t="shared" si="45"/>
        <v>0</v>
      </c>
      <c r="AR33" s="108">
        <f t="shared" si="46"/>
        <v>0</v>
      </c>
      <c r="AS33" s="108">
        <f t="array" ref="AS33">_xlfn.IFS(S33=0,AL33,S33&lt;0,AL33/-S33,S33&gt;0,AL33/S33)</f>
        <v>0</v>
      </c>
      <c r="AT33" s="103">
        <f t="shared" si="47"/>
        <v>0</v>
      </c>
      <c r="AU33" s="103">
        <f t="shared" si="48"/>
        <v>0</v>
      </c>
      <c r="AV33" s="109"/>
      <c r="AW33" s="104">
        <f t="shared" si="49"/>
        <v>0</v>
      </c>
    </row>
    <row r="34" spans="1:49" hidden="1" outlineLevel="1">
      <c r="A34" s="98"/>
      <c r="B34" s="99"/>
      <c r="C34" s="99"/>
      <c r="D34" s="100"/>
      <c r="E34" s="101">
        <f t="shared" si="29"/>
        <v>0</v>
      </c>
      <c r="F34" s="101"/>
      <c r="G34" s="101"/>
      <c r="H34" s="101"/>
      <c r="I34" s="101"/>
      <c r="J34" s="101">
        <f t="shared" si="30"/>
        <v>0</v>
      </c>
      <c r="K34" s="98"/>
      <c r="L34" s="98"/>
      <c r="M34" s="98"/>
      <c r="N34" s="98"/>
      <c r="O34" s="101">
        <f t="shared" si="31"/>
        <v>0</v>
      </c>
      <c r="P34" s="101">
        <f t="shared" si="32"/>
        <v>0</v>
      </c>
      <c r="Q34" s="102"/>
      <c r="R34" s="102"/>
      <c r="S34" s="101">
        <f t="shared" si="33"/>
        <v>0</v>
      </c>
      <c r="T34" s="101"/>
      <c r="U34" s="101"/>
      <c r="V34" s="101">
        <f t="shared" si="34"/>
        <v>0</v>
      </c>
      <c r="W34" s="102"/>
      <c r="X34" s="102"/>
      <c r="Y34" s="101">
        <f t="shared" si="35"/>
        <v>0</v>
      </c>
      <c r="Z34" s="101">
        <f t="shared" si="36"/>
        <v>0</v>
      </c>
      <c r="AA34" s="103">
        <f t="shared" si="50"/>
        <v>0</v>
      </c>
      <c r="AB34" s="101">
        <f t="shared" si="37"/>
        <v>0</v>
      </c>
      <c r="AC34" s="102"/>
      <c r="AD34" s="103">
        <f t="shared" si="38"/>
        <v>0</v>
      </c>
      <c r="AE34" s="102"/>
      <c r="AF34" s="102"/>
      <c r="AG34" s="102"/>
      <c r="AH34" s="102"/>
      <c r="AI34" s="136">
        <f t="shared" si="39"/>
        <v>0</v>
      </c>
      <c r="AJ34" s="102"/>
      <c r="AK34" s="104">
        <f t="shared" si="40"/>
        <v>0</v>
      </c>
      <c r="AL34" s="105">
        <f t="shared" si="41"/>
        <v>0</v>
      </c>
      <c r="AM34" s="106"/>
      <c r="AN34" s="107">
        <f t="shared" si="42"/>
        <v>0</v>
      </c>
      <c r="AO34" s="108">
        <f t="shared" si="43"/>
        <v>0</v>
      </c>
      <c r="AP34" s="108">
        <f t="shared" si="44"/>
        <v>0</v>
      </c>
      <c r="AQ34" s="108">
        <f t="shared" si="45"/>
        <v>0</v>
      </c>
      <c r="AR34" s="108">
        <f t="shared" si="46"/>
        <v>0</v>
      </c>
      <c r="AS34" s="108">
        <f t="array" ref="AS34">_xlfn.IFS(S34=0,AL34,S34&lt;0,AL34/-S34,S34&gt;0,AL34/S34)</f>
        <v>0</v>
      </c>
      <c r="AT34" s="103">
        <f t="shared" si="47"/>
        <v>0</v>
      </c>
      <c r="AU34" s="103">
        <f t="shared" si="48"/>
        <v>0</v>
      </c>
      <c r="AV34" s="109"/>
      <c r="AW34" s="104">
        <f t="shared" si="49"/>
        <v>0</v>
      </c>
    </row>
    <row r="35" spans="1:49" hidden="1" outlineLevel="1">
      <c r="A35" s="98"/>
      <c r="B35" s="99"/>
      <c r="C35" s="99"/>
      <c r="D35" s="100"/>
      <c r="E35" s="101">
        <f t="shared" si="29"/>
        <v>0</v>
      </c>
      <c r="F35" s="101"/>
      <c r="G35" s="101"/>
      <c r="H35" s="101"/>
      <c r="I35" s="101"/>
      <c r="J35" s="101">
        <f t="shared" si="30"/>
        <v>0</v>
      </c>
      <c r="K35" s="98"/>
      <c r="L35" s="98"/>
      <c r="M35" s="98"/>
      <c r="N35" s="98"/>
      <c r="O35" s="101">
        <f t="shared" si="31"/>
        <v>0</v>
      </c>
      <c r="P35" s="101">
        <f t="shared" si="32"/>
        <v>0</v>
      </c>
      <c r="Q35" s="102"/>
      <c r="R35" s="102"/>
      <c r="S35" s="101">
        <f t="shared" si="33"/>
        <v>0</v>
      </c>
      <c r="T35" s="101"/>
      <c r="U35" s="101"/>
      <c r="V35" s="101">
        <f t="shared" si="34"/>
        <v>0</v>
      </c>
      <c r="W35" s="102"/>
      <c r="X35" s="102"/>
      <c r="Y35" s="101">
        <f t="shared" si="35"/>
        <v>0</v>
      </c>
      <c r="Z35" s="101">
        <f t="shared" si="36"/>
        <v>0</v>
      </c>
      <c r="AA35" s="103">
        <f t="shared" si="50"/>
        <v>0</v>
      </c>
      <c r="AB35" s="101">
        <f t="shared" si="37"/>
        <v>0</v>
      </c>
      <c r="AC35" s="102"/>
      <c r="AD35" s="103">
        <f t="shared" si="38"/>
        <v>0</v>
      </c>
      <c r="AE35" s="102"/>
      <c r="AF35" s="102"/>
      <c r="AG35" s="102"/>
      <c r="AH35" s="102"/>
      <c r="AI35" s="136">
        <f t="shared" si="39"/>
        <v>0</v>
      </c>
      <c r="AJ35" s="102"/>
      <c r="AK35" s="104">
        <f t="shared" si="40"/>
        <v>0</v>
      </c>
      <c r="AL35" s="105">
        <f t="shared" si="41"/>
        <v>0</v>
      </c>
      <c r="AM35" s="106"/>
      <c r="AN35" s="107">
        <f t="shared" si="42"/>
        <v>0</v>
      </c>
      <c r="AO35" s="108">
        <f t="shared" si="43"/>
        <v>0</v>
      </c>
      <c r="AP35" s="108">
        <f t="shared" si="44"/>
        <v>0</v>
      </c>
      <c r="AQ35" s="108">
        <f t="shared" si="45"/>
        <v>0</v>
      </c>
      <c r="AR35" s="108">
        <f t="shared" si="46"/>
        <v>0</v>
      </c>
      <c r="AS35" s="108">
        <f t="array" ref="AS35">_xlfn.IFS(S35=0,AL35,S35&lt;0,AL35/-S35,S35&gt;0,AL35/S35)</f>
        <v>0</v>
      </c>
      <c r="AT35" s="103">
        <f t="shared" si="47"/>
        <v>0</v>
      </c>
      <c r="AU35" s="103">
        <f t="shared" si="48"/>
        <v>0</v>
      </c>
      <c r="AV35" s="109"/>
      <c r="AW35" s="104">
        <f t="shared" si="49"/>
        <v>0</v>
      </c>
    </row>
    <row r="36" spans="1:49" hidden="1" outlineLevel="1">
      <c r="A36" s="98"/>
      <c r="B36" s="99"/>
      <c r="C36" s="99"/>
      <c r="D36" s="100"/>
      <c r="E36" s="101">
        <f t="shared" si="29"/>
        <v>0</v>
      </c>
      <c r="F36" s="101"/>
      <c r="G36" s="101"/>
      <c r="H36" s="101"/>
      <c r="I36" s="101"/>
      <c r="J36" s="101">
        <f t="shared" si="30"/>
        <v>0</v>
      </c>
      <c r="K36" s="98"/>
      <c r="L36" s="98"/>
      <c r="M36" s="98"/>
      <c r="N36" s="98"/>
      <c r="O36" s="101">
        <f t="shared" si="31"/>
        <v>0</v>
      </c>
      <c r="P36" s="101">
        <f t="shared" si="32"/>
        <v>0</v>
      </c>
      <c r="Q36" s="102"/>
      <c r="R36" s="102"/>
      <c r="S36" s="101">
        <f t="shared" si="33"/>
        <v>0</v>
      </c>
      <c r="T36" s="101"/>
      <c r="U36" s="101"/>
      <c r="V36" s="101">
        <f t="shared" si="34"/>
        <v>0</v>
      </c>
      <c r="W36" s="102"/>
      <c r="X36" s="102"/>
      <c r="Y36" s="101">
        <f t="shared" si="35"/>
        <v>0</v>
      </c>
      <c r="Z36" s="101">
        <f t="shared" si="36"/>
        <v>0</v>
      </c>
      <c r="AA36" s="103">
        <f t="shared" si="50"/>
        <v>0</v>
      </c>
      <c r="AB36" s="101">
        <f t="shared" si="37"/>
        <v>0</v>
      </c>
      <c r="AC36" s="102"/>
      <c r="AD36" s="103">
        <f t="shared" si="38"/>
        <v>0</v>
      </c>
      <c r="AE36" s="102"/>
      <c r="AF36" s="102"/>
      <c r="AG36" s="102"/>
      <c r="AH36" s="102"/>
      <c r="AI36" s="136">
        <f t="shared" si="39"/>
        <v>0</v>
      </c>
      <c r="AJ36" s="102"/>
      <c r="AK36" s="104">
        <f t="shared" si="40"/>
        <v>0</v>
      </c>
      <c r="AL36" s="105">
        <f t="shared" si="41"/>
        <v>0</v>
      </c>
      <c r="AM36" s="106"/>
      <c r="AN36" s="107">
        <f t="shared" si="42"/>
        <v>0</v>
      </c>
      <c r="AO36" s="108">
        <f t="shared" si="43"/>
        <v>0</v>
      </c>
      <c r="AP36" s="108">
        <f t="shared" si="44"/>
        <v>0</v>
      </c>
      <c r="AQ36" s="108">
        <f t="shared" si="45"/>
        <v>0</v>
      </c>
      <c r="AR36" s="108">
        <f t="shared" si="46"/>
        <v>0</v>
      </c>
      <c r="AS36" s="108">
        <f t="array" ref="AS36">_xlfn.IFS(S36=0,AL36,S36&lt;0,AL36/-S36,S36&gt;0,AL36/S36)</f>
        <v>0</v>
      </c>
      <c r="AT36" s="103">
        <f t="shared" si="47"/>
        <v>0</v>
      </c>
      <c r="AU36" s="103">
        <f t="shared" si="48"/>
        <v>0</v>
      </c>
      <c r="AV36" s="109"/>
      <c r="AW36" s="104">
        <f t="shared" si="49"/>
        <v>0</v>
      </c>
    </row>
    <row r="37" spans="1:49" hidden="1" outlineLevel="1">
      <c r="A37" s="98"/>
      <c r="B37" s="99"/>
      <c r="C37" s="99"/>
      <c r="D37" s="100"/>
      <c r="E37" s="101">
        <f t="shared" si="29"/>
        <v>0</v>
      </c>
      <c r="F37" s="101"/>
      <c r="G37" s="101"/>
      <c r="H37" s="101"/>
      <c r="I37" s="101"/>
      <c r="J37" s="101">
        <f t="shared" si="30"/>
        <v>0</v>
      </c>
      <c r="K37" s="98"/>
      <c r="L37" s="98"/>
      <c r="M37" s="98"/>
      <c r="N37" s="98"/>
      <c r="O37" s="101">
        <f t="shared" si="31"/>
        <v>0</v>
      </c>
      <c r="P37" s="101">
        <f t="shared" si="32"/>
        <v>0</v>
      </c>
      <c r="Q37" s="102"/>
      <c r="R37" s="102"/>
      <c r="S37" s="101">
        <f t="shared" si="33"/>
        <v>0</v>
      </c>
      <c r="T37" s="101"/>
      <c r="U37" s="101"/>
      <c r="V37" s="101">
        <f t="shared" si="34"/>
        <v>0</v>
      </c>
      <c r="W37" s="102"/>
      <c r="X37" s="102"/>
      <c r="Y37" s="101">
        <f t="shared" si="35"/>
        <v>0</v>
      </c>
      <c r="Z37" s="101">
        <f t="shared" si="36"/>
        <v>0</v>
      </c>
      <c r="AA37" s="103">
        <f t="shared" si="50"/>
        <v>0</v>
      </c>
      <c r="AB37" s="101">
        <f t="shared" si="37"/>
        <v>0</v>
      </c>
      <c r="AC37" s="102"/>
      <c r="AD37" s="103">
        <f t="shared" si="38"/>
        <v>0</v>
      </c>
      <c r="AE37" s="102"/>
      <c r="AF37" s="102"/>
      <c r="AG37" s="102"/>
      <c r="AH37" s="102"/>
      <c r="AI37" s="136">
        <f t="shared" si="39"/>
        <v>0</v>
      </c>
      <c r="AJ37" s="102"/>
      <c r="AK37" s="104">
        <f t="shared" si="40"/>
        <v>0</v>
      </c>
      <c r="AL37" s="105">
        <f t="shared" si="41"/>
        <v>0</v>
      </c>
      <c r="AM37" s="106"/>
      <c r="AN37" s="107">
        <f t="shared" si="42"/>
        <v>0</v>
      </c>
      <c r="AO37" s="108">
        <f t="shared" si="43"/>
        <v>0</v>
      </c>
      <c r="AP37" s="108">
        <f t="shared" si="44"/>
        <v>0</v>
      </c>
      <c r="AQ37" s="108">
        <f t="shared" si="45"/>
        <v>0</v>
      </c>
      <c r="AR37" s="108">
        <f t="shared" si="46"/>
        <v>0</v>
      </c>
      <c r="AS37" s="108">
        <f t="array" ref="AS37">_xlfn.IFS(S37=0,AL37,S37&lt;0,AL37/-S37,S37&gt;0,AL37/S37)</f>
        <v>0</v>
      </c>
      <c r="AT37" s="103">
        <f t="shared" si="47"/>
        <v>0</v>
      </c>
      <c r="AU37" s="103">
        <f t="shared" si="48"/>
        <v>0</v>
      </c>
      <c r="AV37" s="109"/>
      <c r="AW37" s="104">
        <f t="shared" si="49"/>
        <v>0</v>
      </c>
    </row>
    <row r="38" spans="1:49" hidden="1" outlineLevel="1">
      <c r="A38" s="98"/>
      <c r="B38" s="99"/>
      <c r="C38" s="99"/>
      <c r="D38" s="100"/>
      <c r="E38" s="101">
        <f t="shared" si="29"/>
        <v>0</v>
      </c>
      <c r="F38" s="101"/>
      <c r="G38" s="101"/>
      <c r="H38" s="101"/>
      <c r="I38" s="101"/>
      <c r="J38" s="101">
        <f t="shared" si="30"/>
        <v>0</v>
      </c>
      <c r="K38" s="98"/>
      <c r="L38" s="98"/>
      <c r="M38" s="98"/>
      <c r="N38" s="98"/>
      <c r="O38" s="101">
        <f t="shared" si="31"/>
        <v>0</v>
      </c>
      <c r="P38" s="101">
        <f t="shared" si="32"/>
        <v>0</v>
      </c>
      <c r="Q38" s="102"/>
      <c r="R38" s="102"/>
      <c r="S38" s="101">
        <f t="shared" si="33"/>
        <v>0</v>
      </c>
      <c r="T38" s="101"/>
      <c r="U38" s="101"/>
      <c r="V38" s="101">
        <f t="shared" si="34"/>
        <v>0</v>
      </c>
      <c r="W38" s="102"/>
      <c r="X38" s="102"/>
      <c r="Y38" s="101">
        <f t="shared" si="35"/>
        <v>0</v>
      </c>
      <c r="Z38" s="101">
        <f t="shared" si="36"/>
        <v>0</v>
      </c>
      <c r="AA38" s="103">
        <f t="shared" si="50"/>
        <v>0</v>
      </c>
      <c r="AB38" s="101">
        <f t="shared" si="37"/>
        <v>0</v>
      </c>
      <c r="AC38" s="102"/>
      <c r="AD38" s="103">
        <f t="shared" si="38"/>
        <v>0</v>
      </c>
      <c r="AE38" s="102"/>
      <c r="AF38" s="102"/>
      <c r="AG38" s="102"/>
      <c r="AH38" s="102"/>
      <c r="AI38" s="136">
        <f t="shared" si="39"/>
        <v>0</v>
      </c>
      <c r="AJ38" s="102"/>
      <c r="AK38" s="104">
        <f t="shared" si="40"/>
        <v>0</v>
      </c>
      <c r="AL38" s="105">
        <f t="shared" si="41"/>
        <v>0</v>
      </c>
      <c r="AM38" s="106"/>
      <c r="AN38" s="107">
        <f t="shared" si="42"/>
        <v>0</v>
      </c>
      <c r="AO38" s="108">
        <f t="shared" si="43"/>
        <v>0</v>
      </c>
      <c r="AP38" s="108">
        <f t="shared" si="44"/>
        <v>0</v>
      </c>
      <c r="AQ38" s="108">
        <f t="shared" si="45"/>
        <v>0</v>
      </c>
      <c r="AR38" s="108">
        <f t="shared" si="46"/>
        <v>0</v>
      </c>
      <c r="AS38" s="108">
        <f t="array" ref="AS38">_xlfn.IFS(S38=0,AL38,S38&lt;0,AL38/-S38,S38&gt;0,AL38/S38)</f>
        <v>0</v>
      </c>
      <c r="AT38" s="103">
        <f t="shared" si="47"/>
        <v>0</v>
      </c>
      <c r="AU38" s="103">
        <f t="shared" si="48"/>
        <v>0</v>
      </c>
      <c r="AV38" s="109"/>
      <c r="AW38" s="104">
        <f t="shared" si="49"/>
        <v>0</v>
      </c>
    </row>
    <row r="39" spans="1:49" hidden="1" outlineLevel="1">
      <c r="A39" s="98"/>
      <c r="B39" s="99"/>
      <c r="C39" s="99"/>
      <c r="D39" s="100"/>
      <c r="E39" s="101">
        <f t="shared" si="29"/>
        <v>0</v>
      </c>
      <c r="F39" s="101"/>
      <c r="G39" s="101"/>
      <c r="H39" s="101"/>
      <c r="I39" s="101"/>
      <c r="J39" s="101">
        <f t="shared" si="30"/>
        <v>0</v>
      </c>
      <c r="K39" s="98"/>
      <c r="L39" s="98"/>
      <c r="M39" s="98"/>
      <c r="N39" s="98"/>
      <c r="O39" s="101">
        <f t="shared" si="31"/>
        <v>0</v>
      </c>
      <c r="P39" s="101">
        <f t="shared" si="32"/>
        <v>0</v>
      </c>
      <c r="Q39" s="102"/>
      <c r="R39" s="102"/>
      <c r="S39" s="101">
        <f t="shared" si="33"/>
        <v>0</v>
      </c>
      <c r="T39" s="101"/>
      <c r="U39" s="101"/>
      <c r="V39" s="101">
        <f t="shared" si="34"/>
        <v>0</v>
      </c>
      <c r="W39" s="102"/>
      <c r="X39" s="102"/>
      <c r="Y39" s="101">
        <f t="shared" si="35"/>
        <v>0</v>
      </c>
      <c r="Z39" s="101">
        <f t="shared" si="36"/>
        <v>0</v>
      </c>
      <c r="AA39" s="103">
        <f t="shared" si="50"/>
        <v>0</v>
      </c>
      <c r="AB39" s="101">
        <f t="shared" si="37"/>
        <v>0</v>
      </c>
      <c r="AC39" s="102"/>
      <c r="AD39" s="103">
        <f t="shared" si="38"/>
        <v>0</v>
      </c>
      <c r="AE39" s="102"/>
      <c r="AF39" s="102"/>
      <c r="AG39" s="102"/>
      <c r="AH39" s="102"/>
      <c r="AI39" s="136">
        <f t="shared" si="39"/>
        <v>0</v>
      </c>
      <c r="AJ39" s="102"/>
      <c r="AK39" s="104">
        <f t="shared" si="40"/>
        <v>0</v>
      </c>
      <c r="AL39" s="105">
        <f t="shared" si="41"/>
        <v>0</v>
      </c>
      <c r="AM39" s="106"/>
      <c r="AN39" s="107">
        <f t="shared" si="42"/>
        <v>0</v>
      </c>
      <c r="AO39" s="108">
        <f t="shared" si="43"/>
        <v>0</v>
      </c>
      <c r="AP39" s="108">
        <f t="shared" si="44"/>
        <v>0</v>
      </c>
      <c r="AQ39" s="108">
        <f t="shared" si="45"/>
        <v>0</v>
      </c>
      <c r="AR39" s="108">
        <f t="shared" si="46"/>
        <v>0</v>
      </c>
      <c r="AS39" s="108">
        <f t="array" ref="AS39">_xlfn.IFS(S39=0,AL39,S39&lt;0,AL39/-S39,S39&gt;0,AL39/S39)</f>
        <v>0</v>
      </c>
      <c r="AT39" s="103">
        <f t="shared" si="47"/>
        <v>0</v>
      </c>
      <c r="AU39" s="103">
        <f t="shared" si="48"/>
        <v>0</v>
      </c>
      <c r="AV39" s="109"/>
      <c r="AW39" s="104">
        <f t="shared" si="49"/>
        <v>0</v>
      </c>
    </row>
    <row r="40" spans="1:49" hidden="1" outlineLevel="1">
      <c r="A40" s="98"/>
      <c r="B40" s="99"/>
      <c r="C40" s="99"/>
      <c r="D40" s="100"/>
      <c r="E40" s="101">
        <f t="shared" si="29"/>
        <v>0</v>
      </c>
      <c r="F40" s="101"/>
      <c r="G40" s="101"/>
      <c r="H40" s="101"/>
      <c r="I40" s="101"/>
      <c r="J40" s="101">
        <f t="shared" si="30"/>
        <v>0</v>
      </c>
      <c r="K40" s="98"/>
      <c r="L40" s="98"/>
      <c r="M40" s="98"/>
      <c r="N40" s="98"/>
      <c r="O40" s="101">
        <f t="shared" si="31"/>
        <v>0</v>
      </c>
      <c r="P40" s="101">
        <f t="shared" si="32"/>
        <v>0</v>
      </c>
      <c r="Q40" s="102"/>
      <c r="R40" s="102"/>
      <c r="S40" s="101">
        <f t="shared" si="33"/>
        <v>0</v>
      </c>
      <c r="T40" s="101"/>
      <c r="U40" s="101"/>
      <c r="V40" s="101">
        <f t="shared" si="34"/>
        <v>0</v>
      </c>
      <c r="W40" s="102"/>
      <c r="X40" s="102"/>
      <c r="Y40" s="101">
        <f t="shared" si="35"/>
        <v>0</v>
      </c>
      <c r="Z40" s="101">
        <f t="shared" si="36"/>
        <v>0</v>
      </c>
      <c r="AA40" s="103">
        <f t="shared" si="50"/>
        <v>0</v>
      </c>
      <c r="AB40" s="101">
        <f t="shared" si="37"/>
        <v>0</v>
      </c>
      <c r="AC40" s="102"/>
      <c r="AD40" s="103">
        <f t="shared" si="38"/>
        <v>0</v>
      </c>
      <c r="AE40" s="102"/>
      <c r="AF40" s="102"/>
      <c r="AG40" s="102"/>
      <c r="AH40" s="102"/>
      <c r="AI40" s="136">
        <f t="shared" si="39"/>
        <v>0</v>
      </c>
      <c r="AJ40" s="102"/>
      <c r="AK40" s="104">
        <f t="shared" si="40"/>
        <v>0</v>
      </c>
      <c r="AL40" s="105">
        <f t="shared" si="41"/>
        <v>0</v>
      </c>
      <c r="AM40" s="106"/>
      <c r="AN40" s="107">
        <f t="shared" si="42"/>
        <v>0</v>
      </c>
      <c r="AO40" s="108">
        <f t="shared" si="43"/>
        <v>0</v>
      </c>
      <c r="AP40" s="108">
        <f t="shared" si="44"/>
        <v>0</v>
      </c>
      <c r="AQ40" s="108">
        <f t="shared" si="45"/>
        <v>0</v>
      </c>
      <c r="AR40" s="108">
        <f t="shared" si="46"/>
        <v>0</v>
      </c>
      <c r="AS40" s="108">
        <f t="array" ref="AS40">_xlfn.IFS(S40=0,AL40,S40&lt;0,AL40/-S40,S40&gt;0,AL40/S40)</f>
        <v>0</v>
      </c>
      <c r="AT40" s="103">
        <f t="shared" si="47"/>
        <v>0</v>
      </c>
      <c r="AU40" s="103">
        <f t="shared" si="48"/>
        <v>0</v>
      </c>
      <c r="AV40" s="109"/>
      <c r="AW40" s="104">
        <f t="shared" si="49"/>
        <v>0</v>
      </c>
    </row>
    <row r="41" spans="1:49" hidden="1" outlineLevel="1">
      <c r="A41" s="98"/>
      <c r="B41" s="99"/>
      <c r="C41" s="99"/>
      <c r="D41" s="100"/>
      <c r="E41" s="101">
        <f t="shared" si="29"/>
        <v>0</v>
      </c>
      <c r="F41" s="101"/>
      <c r="G41" s="101"/>
      <c r="H41" s="101"/>
      <c r="I41" s="101"/>
      <c r="J41" s="101">
        <f t="shared" si="30"/>
        <v>0</v>
      </c>
      <c r="K41" s="98"/>
      <c r="L41" s="98"/>
      <c r="M41" s="98"/>
      <c r="N41" s="98"/>
      <c r="O41" s="101">
        <f t="shared" si="31"/>
        <v>0</v>
      </c>
      <c r="P41" s="101">
        <f t="shared" si="32"/>
        <v>0</v>
      </c>
      <c r="Q41" s="102"/>
      <c r="R41" s="102"/>
      <c r="S41" s="101">
        <f t="shared" si="33"/>
        <v>0</v>
      </c>
      <c r="T41" s="101"/>
      <c r="U41" s="101"/>
      <c r="V41" s="101">
        <f t="shared" si="34"/>
        <v>0</v>
      </c>
      <c r="W41" s="102"/>
      <c r="X41" s="102"/>
      <c r="Y41" s="101">
        <f t="shared" si="35"/>
        <v>0</v>
      </c>
      <c r="Z41" s="101">
        <f t="shared" si="36"/>
        <v>0</v>
      </c>
      <c r="AA41" s="103">
        <f t="shared" si="50"/>
        <v>0</v>
      </c>
      <c r="AB41" s="101">
        <f t="shared" si="37"/>
        <v>0</v>
      </c>
      <c r="AC41" s="102"/>
      <c r="AD41" s="103">
        <f t="shared" si="38"/>
        <v>0</v>
      </c>
      <c r="AE41" s="102"/>
      <c r="AF41" s="102"/>
      <c r="AG41" s="102"/>
      <c r="AH41" s="102"/>
      <c r="AI41" s="136">
        <f t="shared" si="39"/>
        <v>0</v>
      </c>
      <c r="AJ41" s="102"/>
      <c r="AK41" s="104">
        <f t="shared" si="40"/>
        <v>0</v>
      </c>
      <c r="AL41" s="105">
        <f t="shared" si="41"/>
        <v>0</v>
      </c>
      <c r="AM41" s="106"/>
      <c r="AN41" s="107">
        <f t="shared" si="42"/>
        <v>0</v>
      </c>
      <c r="AO41" s="108">
        <f t="shared" si="43"/>
        <v>0</v>
      </c>
      <c r="AP41" s="108">
        <f t="shared" si="44"/>
        <v>0</v>
      </c>
      <c r="AQ41" s="108">
        <f t="shared" si="45"/>
        <v>0</v>
      </c>
      <c r="AR41" s="108">
        <f t="shared" si="46"/>
        <v>0</v>
      </c>
      <c r="AS41" s="108">
        <f t="array" ref="AS41">_xlfn.IFS(S41=0,AL41,S41&lt;0,AL41/-S41,S41&gt;0,AL41/S41)</f>
        <v>0</v>
      </c>
      <c r="AT41" s="103">
        <f t="shared" si="47"/>
        <v>0</v>
      </c>
      <c r="AU41" s="103">
        <f t="shared" si="48"/>
        <v>0</v>
      </c>
      <c r="AV41" s="109"/>
      <c r="AW41" s="104">
        <f t="shared" si="49"/>
        <v>0</v>
      </c>
    </row>
    <row r="42" spans="1:49" hidden="1" outlineLevel="1">
      <c r="A42" s="98"/>
      <c r="B42" s="99"/>
      <c r="C42" s="99"/>
      <c r="D42" s="100"/>
      <c r="E42" s="101">
        <f t="shared" si="29"/>
        <v>0</v>
      </c>
      <c r="F42" s="101"/>
      <c r="G42" s="101"/>
      <c r="H42" s="101"/>
      <c r="I42" s="101"/>
      <c r="J42" s="101">
        <f t="shared" si="30"/>
        <v>0</v>
      </c>
      <c r="K42" s="98"/>
      <c r="L42" s="98"/>
      <c r="M42" s="98"/>
      <c r="N42" s="98"/>
      <c r="O42" s="101">
        <f t="shared" si="31"/>
        <v>0</v>
      </c>
      <c r="P42" s="101">
        <f t="shared" si="32"/>
        <v>0</v>
      </c>
      <c r="Q42" s="102"/>
      <c r="R42" s="102"/>
      <c r="S42" s="101">
        <f t="shared" si="33"/>
        <v>0</v>
      </c>
      <c r="T42" s="101"/>
      <c r="U42" s="101"/>
      <c r="V42" s="101">
        <f t="shared" si="34"/>
        <v>0</v>
      </c>
      <c r="W42" s="102"/>
      <c r="X42" s="102"/>
      <c r="Y42" s="101">
        <f t="shared" si="35"/>
        <v>0</v>
      </c>
      <c r="Z42" s="101">
        <f t="shared" si="36"/>
        <v>0</v>
      </c>
      <c r="AA42" s="103">
        <f t="shared" si="50"/>
        <v>0</v>
      </c>
      <c r="AB42" s="101">
        <f t="shared" si="37"/>
        <v>0</v>
      </c>
      <c r="AC42" s="102"/>
      <c r="AD42" s="103">
        <f t="shared" si="38"/>
        <v>0</v>
      </c>
      <c r="AE42" s="102"/>
      <c r="AF42" s="102"/>
      <c r="AG42" s="102"/>
      <c r="AH42" s="102"/>
      <c r="AI42" s="136">
        <f t="shared" si="39"/>
        <v>0</v>
      </c>
      <c r="AJ42" s="102"/>
      <c r="AK42" s="104">
        <f t="shared" si="40"/>
        <v>0</v>
      </c>
      <c r="AL42" s="105">
        <f t="shared" si="41"/>
        <v>0</v>
      </c>
      <c r="AM42" s="106"/>
      <c r="AN42" s="107">
        <f t="shared" si="42"/>
        <v>0</v>
      </c>
      <c r="AO42" s="108">
        <f t="shared" si="43"/>
        <v>0</v>
      </c>
      <c r="AP42" s="108">
        <f t="shared" si="44"/>
        <v>0</v>
      </c>
      <c r="AQ42" s="108">
        <f t="shared" si="45"/>
        <v>0</v>
      </c>
      <c r="AR42" s="108">
        <f t="shared" si="46"/>
        <v>0</v>
      </c>
      <c r="AS42" s="108">
        <f t="array" ref="AS42">_xlfn.IFS(S42=0,AL42,S42&lt;0,AL42/-S42,S42&gt;0,AL42/S42)</f>
        <v>0</v>
      </c>
      <c r="AT42" s="103">
        <f t="shared" si="47"/>
        <v>0</v>
      </c>
      <c r="AU42" s="103">
        <f t="shared" si="48"/>
        <v>0</v>
      </c>
      <c r="AV42" s="109"/>
      <c r="AW42" s="104">
        <f t="shared" si="49"/>
        <v>0</v>
      </c>
    </row>
    <row r="43" spans="1:49" hidden="1" outlineLevel="1">
      <c r="A43" s="98"/>
      <c r="B43" s="99"/>
      <c r="C43" s="99"/>
      <c r="D43" s="100"/>
      <c r="E43" s="101">
        <f t="shared" si="29"/>
        <v>0</v>
      </c>
      <c r="F43" s="101"/>
      <c r="G43" s="101"/>
      <c r="H43" s="101"/>
      <c r="I43" s="101"/>
      <c r="J43" s="101">
        <f t="shared" si="30"/>
        <v>0</v>
      </c>
      <c r="K43" s="98"/>
      <c r="L43" s="98"/>
      <c r="M43" s="98"/>
      <c r="N43" s="98"/>
      <c r="O43" s="101">
        <f t="shared" si="31"/>
        <v>0</v>
      </c>
      <c r="P43" s="101">
        <f t="shared" si="32"/>
        <v>0</v>
      </c>
      <c r="Q43" s="102"/>
      <c r="R43" s="102"/>
      <c r="S43" s="101">
        <f t="shared" si="33"/>
        <v>0</v>
      </c>
      <c r="T43" s="101"/>
      <c r="U43" s="101"/>
      <c r="V43" s="101">
        <f t="shared" si="34"/>
        <v>0</v>
      </c>
      <c r="W43" s="102"/>
      <c r="X43" s="102"/>
      <c r="Y43" s="101">
        <f t="shared" si="35"/>
        <v>0</v>
      </c>
      <c r="Z43" s="101">
        <f t="shared" si="36"/>
        <v>0</v>
      </c>
      <c r="AA43" s="103">
        <f t="shared" si="50"/>
        <v>0</v>
      </c>
      <c r="AB43" s="101">
        <f t="shared" si="37"/>
        <v>0</v>
      </c>
      <c r="AC43" s="102"/>
      <c r="AD43" s="103">
        <f t="shared" si="38"/>
        <v>0</v>
      </c>
      <c r="AE43" s="102"/>
      <c r="AF43" s="102"/>
      <c r="AG43" s="102"/>
      <c r="AH43" s="102"/>
      <c r="AI43" s="136">
        <f t="shared" si="39"/>
        <v>0</v>
      </c>
      <c r="AJ43" s="102"/>
      <c r="AK43" s="104">
        <f t="shared" si="40"/>
        <v>0</v>
      </c>
      <c r="AL43" s="105">
        <f t="shared" si="41"/>
        <v>0</v>
      </c>
      <c r="AM43" s="106"/>
      <c r="AN43" s="107">
        <f t="shared" si="42"/>
        <v>0</v>
      </c>
      <c r="AO43" s="108">
        <f t="shared" si="43"/>
        <v>0</v>
      </c>
      <c r="AP43" s="108">
        <f t="shared" si="44"/>
        <v>0</v>
      </c>
      <c r="AQ43" s="108">
        <f t="shared" si="45"/>
        <v>0</v>
      </c>
      <c r="AR43" s="108">
        <f t="shared" si="46"/>
        <v>0</v>
      </c>
      <c r="AS43" s="108">
        <f t="array" ref="AS43">_xlfn.IFS(S43=0,AL43,S43&lt;0,AL43/-S43,S43&gt;0,AL43/S43)</f>
        <v>0</v>
      </c>
      <c r="AT43" s="103">
        <f t="shared" si="47"/>
        <v>0</v>
      </c>
      <c r="AU43" s="103">
        <f t="shared" si="48"/>
        <v>0</v>
      </c>
      <c r="AV43" s="109"/>
      <c r="AW43" s="104">
        <f t="shared" si="49"/>
        <v>0</v>
      </c>
    </row>
    <row r="44" spans="1:49" hidden="1" outlineLevel="1">
      <c r="A44" s="98"/>
      <c r="B44" s="99"/>
      <c r="C44" s="99"/>
      <c r="D44" s="133"/>
      <c r="E44" s="102">
        <f t="shared" si="29"/>
        <v>0</v>
      </c>
      <c r="F44" s="101"/>
      <c r="G44" s="101"/>
      <c r="H44" s="101"/>
      <c r="I44" s="101"/>
      <c r="J44" s="101">
        <f t="shared" si="30"/>
        <v>0</v>
      </c>
      <c r="K44" s="98"/>
      <c r="L44" s="98"/>
      <c r="M44" s="98"/>
      <c r="N44" s="98"/>
      <c r="O44" s="101">
        <f t="shared" si="31"/>
        <v>0</v>
      </c>
      <c r="P44" s="101">
        <f t="shared" si="32"/>
        <v>0</v>
      </c>
      <c r="Q44" s="102"/>
      <c r="R44" s="102"/>
      <c r="S44" s="101">
        <f t="shared" si="33"/>
        <v>0</v>
      </c>
      <c r="T44" s="101"/>
      <c r="U44" s="101"/>
      <c r="V44" s="101">
        <f t="shared" si="34"/>
        <v>0</v>
      </c>
      <c r="W44" s="102"/>
      <c r="X44" s="102"/>
      <c r="Y44" s="101">
        <f t="shared" si="35"/>
        <v>0</v>
      </c>
      <c r="Z44" s="101">
        <f t="shared" si="36"/>
        <v>0</v>
      </c>
      <c r="AA44" s="103">
        <f t="shared" si="50"/>
        <v>0</v>
      </c>
      <c r="AB44" s="101">
        <f t="shared" si="37"/>
        <v>0</v>
      </c>
      <c r="AC44" s="102"/>
      <c r="AD44" s="103">
        <f t="shared" si="38"/>
        <v>0</v>
      </c>
      <c r="AE44" s="102"/>
      <c r="AF44" s="102"/>
      <c r="AG44" s="102"/>
      <c r="AH44" s="102"/>
      <c r="AI44" s="136">
        <f t="shared" si="39"/>
        <v>0</v>
      </c>
      <c r="AJ44" s="102"/>
      <c r="AK44" s="104">
        <f t="shared" si="40"/>
        <v>0</v>
      </c>
      <c r="AL44" s="105">
        <f t="shared" si="41"/>
        <v>0</v>
      </c>
      <c r="AM44" s="106"/>
      <c r="AN44" s="107">
        <f t="shared" si="42"/>
        <v>0</v>
      </c>
      <c r="AO44" s="108">
        <f t="shared" si="43"/>
        <v>0</v>
      </c>
      <c r="AP44" s="108">
        <f t="shared" si="44"/>
        <v>0</v>
      </c>
      <c r="AQ44" s="108">
        <f t="shared" si="45"/>
        <v>0</v>
      </c>
      <c r="AR44" s="108">
        <f t="shared" si="46"/>
        <v>0</v>
      </c>
      <c r="AS44" s="108">
        <f t="array" ref="AS44">_xlfn.IFS(S44=0,AL44,S44&lt;0,AL44/-S44,S44&gt;0,AL44/S44)</f>
        <v>0</v>
      </c>
      <c r="AT44" s="103">
        <f t="shared" si="47"/>
        <v>0</v>
      </c>
      <c r="AU44" s="103">
        <f t="shared" si="48"/>
        <v>0</v>
      </c>
      <c r="AV44" s="109"/>
      <c r="AW44" s="104">
        <f t="shared" si="49"/>
        <v>0</v>
      </c>
    </row>
    <row r="45" spans="1:49" hidden="1" outlineLevel="1">
      <c r="A45" s="98"/>
      <c r="B45" s="99"/>
      <c r="C45" s="99"/>
      <c r="D45" s="133"/>
      <c r="E45" s="102">
        <f t="shared" si="29"/>
        <v>0</v>
      </c>
      <c r="F45" s="101"/>
      <c r="G45" s="101"/>
      <c r="H45" s="101"/>
      <c r="I45" s="101"/>
      <c r="J45" s="101">
        <f t="shared" si="30"/>
        <v>0</v>
      </c>
      <c r="K45" s="98"/>
      <c r="L45" s="98"/>
      <c r="M45" s="98"/>
      <c r="N45" s="98"/>
      <c r="O45" s="101">
        <f t="shared" si="31"/>
        <v>0</v>
      </c>
      <c r="P45" s="101">
        <f t="shared" si="32"/>
        <v>0</v>
      </c>
      <c r="Q45" s="102"/>
      <c r="R45" s="102"/>
      <c r="S45" s="101">
        <f t="shared" si="33"/>
        <v>0</v>
      </c>
      <c r="T45" s="101"/>
      <c r="U45" s="101"/>
      <c r="V45" s="101">
        <f t="shared" si="34"/>
        <v>0</v>
      </c>
      <c r="W45" s="102"/>
      <c r="X45" s="102"/>
      <c r="Y45" s="101">
        <f t="shared" si="35"/>
        <v>0</v>
      </c>
      <c r="Z45" s="101">
        <f t="shared" si="36"/>
        <v>0</v>
      </c>
      <c r="AA45" s="103">
        <f t="shared" si="50"/>
        <v>0</v>
      </c>
      <c r="AB45" s="101">
        <f t="shared" si="37"/>
        <v>0</v>
      </c>
      <c r="AC45" s="102"/>
      <c r="AD45" s="103">
        <f t="shared" si="38"/>
        <v>0</v>
      </c>
      <c r="AE45" s="102"/>
      <c r="AF45" s="102"/>
      <c r="AG45" s="102"/>
      <c r="AH45" s="102"/>
      <c r="AI45" s="136">
        <f t="shared" si="39"/>
        <v>0</v>
      </c>
      <c r="AJ45" s="102"/>
      <c r="AK45" s="104">
        <f t="shared" si="40"/>
        <v>0</v>
      </c>
      <c r="AL45" s="105">
        <f t="shared" si="41"/>
        <v>0</v>
      </c>
      <c r="AM45" s="106"/>
      <c r="AN45" s="107">
        <f t="shared" si="42"/>
        <v>0</v>
      </c>
      <c r="AO45" s="108">
        <f t="shared" si="43"/>
        <v>0</v>
      </c>
      <c r="AP45" s="108">
        <f t="shared" si="44"/>
        <v>0</v>
      </c>
      <c r="AQ45" s="108">
        <f t="shared" si="45"/>
        <v>0</v>
      </c>
      <c r="AR45" s="108">
        <f t="shared" si="46"/>
        <v>0</v>
      </c>
      <c r="AS45" s="108">
        <f t="array" ref="AS45">_xlfn.IFS(S45=0,AL45,S45&lt;0,AL45/-S45,S45&gt;0,AL45/S45)</f>
        <v>0</v>
      </c>
      <c r="AT45" s="103">
        <f t="shared" si="47"/>
        <v>0</v>
      </c>
      <c r="AU45" s="103">
        <f t="shared" si="48"/>
        <v>0</v>
      </c>
      <c r="AV45" s="109"/>
      <c r="AW45" s="104">
        <f t="shared" si="49"/>
        <v>0</v>
      </c>
    </row>
    <row r="46" spans="1:49" hidden="1" outlineLevel="1">
      <c r="A46" s="98"/>
      <c r="B46" s="99"/>
      <c r="C46" s="99"/>
      <c r="D46" s="133"/>
      <c r="E46" s="102">
        <f t="shared" si="29"/>
        <v>0</v>
      </c>
      <c r="F46" s="101"/>
      <c r="G46" s="101"/>
      <c r="H46" s="101"/>
      <c r="I46" s="101"/>
      <c r="J46" s="101">
        <f t="shared" si="30"/>
        <v>0</v>
      </c>
      <c r="K46" s="98"/>
      <c r="L46" s="98"/>
      <c r="M46" s="98"/>
      <c r="N46" s="98"/>
      <c r="O46" s="101">
        <f t="shared" si="31"/>
        <v>0</v>
      </c>
      <c r="P46" s="101">
        <f t="shared" si="32"/>
        <v>0</v>
      </c>
      <c r="Q46" s="102"/>
      <c r="R46" s="102"/>
      <c r="S46" s="101">
        <f t="shared" si="33"/>
        <v>0</v>
      </c>
      <c r="T46" s="101"/>
      <c r="U46" s="101"/>
      <c r="V46" s="101">
        <f t="shared" si="34"/>
        <v>0</v>
      </c>
      <c r="W46" s="102"/>
      <c r="X46" s="102"/>
      <c r="Y46" s="101">
        <f t="shared" si="35"/>
        <v>0</v>
      </c>
      <c r="Z46" s="101">
        <f t="shared" si="36"/>
        <v>0</v>
      </c>
      <c r="AA46" s="103">
        <f t="shared" si="50"/>
        <v>0</v>
      </c>
      <c r="AB46" s="101">
        <f t="shared" si="37"/>
        <v>0</v>
      </c>
      <c r="AC46" s="102"/>
      <c r="AD46" s="103">
        <f t="shared" si="38"/>
        <v>0</v>
      </c>
      <c r="AE46" s="102"/>
      <c r="AF46" s="102"/>
      <c r="AG46" s="102"/>
      <c r="AH46" s="102"/>
      <c r="AI46" s="136">
        <f t="shared" si="39"/>
        <v>0</v>
      </c>
      <c r="AJ46" s="102"/>
      <c r="AK46" s="104">
        <f t="shared" si="40"/>
        <v>0</v>
      </c>
      <c r="AL46" s="105">
        <f t="shared" si="41"/>
        <v>0</v>
      </c>
      <c r="AM46" s="106"/>
      <c r="AN46" s="107">
        <f t="shared" si="42"/>
        <v>0</v>
      </c>
      <c r="AO46" s="108">
        <f t="shared" si="43"/>
        <v>0</v>
      </c>
      <c r="AP46" s="108">
        <f t="shared" si="44"/>
        <v>0</v>
      </c>
      <c r="AQ46" s="108">
        <f t="shared" si="45"/>
        <v>0</v>
      </c>
      <c r="AR46" s="108">
        <f t="shared" si="46"/>
        <v>0</v>
      </c>
      <c r="AS46" s="108">
        <f t="array" ref="AS46">_xlfn.IFS(S46=0,AL46,S46&lt;0,AL46/-S46,S46&gt;0,AL46/S46)</f>
        <v>0</v>
      </c>
      <c r="AT46" s="103">
        <f t="shared" si="47"/>
        <v>0</v>
      </c>
      <c r="AU46" s="103">
        <f t="shared" si="48"/>
        <v>0</v>
      </c>
      <c r="AV46" s="109"/>
      <c r="AW46" s="104">
        <f t="shared" si="49"/>
        <v>0</v>
      </c>
    </row>
    <row r="47" spans="1:49" hidden="1" outlineLevel="1">
      <c r="A47" s="98"/>
      <c r="B47" s="99"/>
      <c r="C47" s="99"/>
      <c r="D47" s="100"/>
      <c r="E47" s="101">
        <f t="shared" si="29"/>
        <v>0</v>
      </c>
      <c r="F47" s="101"/>
      <c r="G47" s="101"/>
      <c r="H47" s="101"/>
      <c r="I47" s="101"/>
      <c r="J47" s="101">
        <f t="shared" si="30"/>
        <v>0</v>
      </c>
      <c r="K47" s="98"/>
      <c r="L47" s="98"/>
      <c r="M47" s="98"/>
      <c r="N47" s="98"/>
      <c r="O47" s="101">
        <f t="shared" si="31"/>
        <v>0</v>
      </c>
      <c r="P47" s="101">
        <f t="shared" si="32"/>
        <v>0</v>
      </c>
      <c r="Q47" s="102"/>
      <c r="R47" s="102"/>
      <c r="S47" s="101">
        <f t="shared" si="33"/>
        <v>0</v>
      </c>
      <c r="T47" s="101"/>
      <c r="U47" s="101"/>
      <c r="V47" s="101">
        <f t="shared" si="34"/>
        <v>0</v>
      </c>
      <c r="W47" s="102"/>
      <c r="X47" s="102"/>
      <c r="Y47" s="101">
        <f t="shared" si="35"/>
        <v>0</v>
      </c>
      <c r="Z47" s="101">
        <f t="shared" si="36"/>
        <v>0</v>
      </c>
      <c r="AA47" s="103">
        <f t="shared" si="50"/>
        <v>0</v>
      </c>
      <c r="AB47" s="101">
        <f t="shared" si="37"/>
        <v>0</v>
      </c>
      <c r="AC47" s="102"/>
      <c r="AD47" s="103">
        <f t="shared" si="38"/>
        <v>0</v>
      </c>
      <c r="AE47" s="102"/>
      <c r="AF47" s="102"/>
      <c r="AG47" s="102"/>
      <c r="AH47" s="102"/>
      <c r="AI47" s="136">
        <f t="shared" si="39"/>
        <v>0</v>
      </c>
      <c r="AJ47" s="102"/>
      <c r="AK47" s="104">
        <f t="shared" si="40"/>
        <v>0</v>
      </c>
      <c r="AL47" s="105">
        <f t="shared" si="41"/>
        <v>0</v>
      </c>
      <c r="AM47" s="106"/>
      <c r="AN47" s="107">
        <f t="shared" si="42"/>
        <v>0</v>
      </c>
      <c r="AO47" s="108">
        <f t="shared" si="43"/>
        <v>0</v>
      </c>
      <c r="AP47" s="108">
        <f t="shared" si="44"/>
        <v>0</v>
      </c>
      <c r="AQ47" s="108">
        <f t="shared" si="45"/>
        <v>0</v>
      </c>
      <c r="AR47" s="108">
        <f t="shared" si="46"/>
        <v>0</v>
      </c>
      <c r="AS47" s="108">
        <f t="array" ref="AS47">_xlfn.IFS(S47=0,AL47,S47&lt;0,AL47/-S47,S47&gt;0,AL47/S47)</f>
        <v>0</v>
      </c>
      <c r="AT47" s="103">
        <f t="shared" si="47"/>
        <v>0</v>
      </c>
      <c r="AU47" s="103">
        <f t="shared" si="48"/>
        <v>0</v>
      </c>
      <c r="AV47" s="109"/>
      <c r="AW47" s="104">
        <f t="shared" si="49"/>
        <v>0</v>
      </c>
    </row>
    <row r="48" spans="1:49" hidden="1" outlineLevel="1">
      <c r="A48" s="98"/>
      <c r="B48" s="99"/>
      <c r="C48" s="99"/>
      <c r="D48" s="100"/>
      <c r="E48" s="101">
        <f t="shared" si="29"/>
        <v>0</v>
      </c>
      <c r="F48" s="101"/>
      <c r="G48" s="101"/>
      <c r="H48" s="101"/>
      <c r="I48" s="101"/>
      <c r="J48" s="101">
        <f t="shared" si="30"/>
        <v>0</v>
      </c>
      <c r="K48" s="98"/>
      <c r="L48" s="98"/>
      <c r="M48" s="98"/>
      <c r="N48" s="98"/>
      <c r="O48" s="101">
        <f t="shared" si="31"/>
        <v>0</v>
      </c>
      <c r="P48" s="101">
        <f t="shared" si="32"/>
        <v>0</v>
      </c>
      <c r="Q48" s="102"/>
      <c r="R48" s="102"/>
      <c r="S48" s="101">
        <f t="shared" si="33"/>
        <v>0</v>
      </c>
      <c r="T48" s="101"/>
      <c r="U48" s="101"/>
      <c r="V48" s="101">
        <f t="shared" si="34"/>
        <v>0</v>
      </c>
      <c r="W48" s="102"/>
      <c r="X48" s="102"/>
      <c r="Y48" s="101">
        <f t="shared" si="35"/>
        <v>0</v>
      </c>
      <c r="Z48" s="101">
        <f t="shared" si="36"/>
        <v>0</v>
      </c>
      <c r="AA48" s="103">
        <f t="shared" si="50"/>
        <v>0</v>
      </c>
      <c r="AB48" s="101">
        <f t="shared" si="37"/>
        <v>0</v>
      </c>
      <c r="AC48" s="102"/>
      <c r="AD48" s="103">
        <f t="shared" si="38"/>
        <v>0</v>
      </c>
      <c r="AE48" s="102"/>
      <c r="AF48" s="102"/>
      <c r="AG48" s="102"/>
      <c r="AH48" s="102"/>
      <c r="AI48" s="136">
        <f t="shared" si="39"/>
        <v>0</v>
      </c>
      <c r="AJ48" s="102"/>
      <c r="AK48" s="104">
        <f t="shared" si="40"/>
        <v>0</v>
      </c>
      <c r="AL48" s="105">
        <f t="shared" si="41"/>
        <v>0</v>
      </c>
      <c r="AM48" s="106"/>
      <c r="AN48" s="107">
        <f t="shared" si="42"/>
        <v>0</v>
      </c>
      <c r="AO48" s="108">
        <f t="shared" si="43"/>
        <v>0</v>
      </c>
      <c r="AP48" s="108">
        <f t="shared" si="44"/>
        <v>0</v>
      </c>
      <c r="AQ48" s="108">
        <f t="shared" si="45"/>
        <v>0</v>
      </c>
      <c r="AR48" s="108">
        <f t="shared" si="46"/>
        <v>0</v>
      </c>
      <c r="AS48" s="108">
        <f t="array" ref="AS48">_xlfn.IFS(S48=0,AL48,S48&lt;0,AL48/-S48,S48&gt;0,AL48/S48)</f>
        <v>0</v>
      </c>
      <c r="AT48" s="103">
        <f t="shared" si="47"/>
        <v>0</v>
      </c>
      <c r="AU48" s="103">
        <f t="shared" si="48"/>
        <v>0</v>
      </c>
      <c r="AV48" s="109"/>
      <c r="AW48" s="104">
        <f t="shared" si="49"/>
        <v>0</v>
      </c>
    </row>
    <row r="49" spans="1:49" hidden="1" outlineLevel="1">
      <c r="A49" s="98"/>
      <c r="B49" s="99"/>
      <c r="C49" s="99"/>
      <c r="D49" s="100"/>
      <c r="E49" s="101">
        <f t="shared" si="29"/>
        <v>0</v>
      </c>
      <c r="F49" s="101"/>
      <c r="G49" s="101"/>
      <c r="H49" s="101"/>
      <c r="I49" s="101"/>
      <c r="J49" s="101">
        <f t="shared" si="30"/>
        <v>0</v>
      </c>
      <c r="K49" s="98"/>
      <c r="L49" s="98"/>
      <c r="M49" s="98"/>
      <c r="N49" s="98"/>
      <c r="O49" s="101">
        <f t="shared" si="31"/>
        <v>0</v>
      </c>
      <c r="P49" s="101">
        <f t="shared" si="32"/>
        <v>0</v>
      </c>
      <c r="Q49" s="102"/>
      <c r="R49" s="102"/>
      <c r="S49" s="101">
        <f t="shared" si="33"/>
        <v>0</v>
      </c>
      <c r="T49" s="101"/>
      <c r="U49" s="101"/>
      <c r="V49" s="101">
        <f t="shared" si="34"/>
        <v>0</v>
      </c>
      <c r="W49" s="102"/>
      <c r="X49" s="102"/>
      <c r="Y49" s="101">
        <f t="shared" si="35"/>
        <v>0</v>
      </c>
      <c r="Z49" s="101">
        <f t="shared" si="36"/>
        <v>0</v>
      </c>
      <c r="AA49" s="103">
        <f t="shared" si="50"/>
        <v>0</v>
      </c>
      <c r="AB49" s="101">
        <f t="shared" si="37"/>
        <v>0</v>
      </c>
      <c r="AC49" s="102"/>
      <c r="AD49" s="103">
        <f t="shared" si="38"/>
        <v>0</v>
      </c>
      <c r="AE49" s="102"/>
      <c r="AF49" s="102"/>
      <c r="AG49" s="102"/>
      <c r="AH49" s="102"/>
      <c r="AI49" s="136">
        <f t="shared" si="39"/>
        <v>0</v>
      </c>
      <c r="AJ49" s="102"/>
      <c r="AK49" s="104">
        <f t="shared" si="40"/>
        <v>0</v>
      </c>
      <c r="AL49" s="105">
        <f t="shared" si="41"/>
        <v>0</v>
      </c>
      <c r="AM49" s="106"/>
      <c r="AN49" s="107">
        <f t="shared" si="42"/>
        <v>0</v>
      </c>
      <c r="AO49" s="108">
        <f t="shared" si="43"/>
        <v>0</v>
      </c>
      <c r="AP49" s="108">
        <f t="shared" si="44"/>
        <v>0</v>
      </c>
      <c r="AQ49" s="108">
        <f t="shared" si="45"/>
        <v>0</v>
      </c>
      <c r="AR49" s="108">
        <f t="shared" si="46"/>
        <v>0</v>
      </c>
      <c r="AS49" s="108">
        <f t="array" ref="AS49">_xlfn.IFS(S49=0,AL49,S49&lt;0,AL49/-S49,S49&gt;0,AL49/S49)</f>
        <v>0</v>
      </c>
      <c r="AT49" s="103">
        <f t="shared" si="47"/>
        <v>0</v>
      </c>
      <c r="AU49" s="103">
        <f t="shared" si="48"/>
        <v>0</v>
      </c>
      <c r="AV49" s="109"/>
      <c r="AW49" s="104">
        <f t="shared" si="49"/>
        <v>0</v>
      </c>
    </row>
    <row r="50" spans="1:49" hidden="1" outlineLevel="1">
      <c r="A50" s="98"/>
      <c r="B50" s="99"/>
      <c r="C50" s="99"/>
      <c r="D50" s="100"/>
      <c r="E50" s="101">
        <f t="shared" si="29"/>
        <v>0</v>
      </c>
      <c r="F50" s="101"/>
      <c r="G50" s="101"/>
      <c r="H50" s="101"/>
      <c r="I50" s="101"/>
      <c r="J50" s="101">
        <f t="shared" si="30"/>
        <v>0</v>
      </c>
      <c r="K50" s="98"/>
      <c r="L50" s="98"/>
      <c r="M50" s="98"/>
      <c r="N50" s="98"/>
      <c r="O50" s="101">
        <f t="shared" si="31"/>
        <v>0</v>
      </c>
      <c r="P50" s="101">
        <f t="shared" si="32"/>
        <v>0</v>
      </c>
      <c r="Q50" s="102"/>
      <c r="R50" s="102"/>
      <c r="S50" s="101">
        <f t="shared" si="33"/>
        <v>0</v>
      </c>
      <c r="T50" s="101"/>
      <c r="U50" s="101"/>
      <c r="V50" s="101">
        <f t="shared" si="34"/>
        <v>0</v>
      </c>
      <c r="W50" s="102"/>
      <c r="X50" s="102"/>
      <c r="Y50" s="101">
        <f t="shared" si="35"/>
        <v>0</v>
      </c>
      <c r="Z50" s="101">
        <f t="shared" si="36"/>
        <v>0</v>
      </c>
      <c r="AA50" s="103">
        <f t="shared" si="50"/>
        <v>0</v>
      </c>
      <c r="AB50" s="101">
        <f t="shared" si="37"/>
        <v>0</v>
      </c>
      <c r="AC50" s="102"/>
      <c r="AD50" s="103">
        <f t="shared" si="38"/>
        <v>0</v>
      </c>
      <c r="AE50" s="102"/>
      <c r="AF50" s="102"/>
      <c r="AG50" s="102"/>
      <c r="AH50" s="102"/>
      <c r="AI50" s="136">
        <f t="shared" si="39"/>
        <v>0</v>
      </c>
      <c r="AJ50" s="102"/>
      <c r="AK50" s="104">
        <f t="shared" si="40"/>
        <v>0</v>
      </c>
      <c r="AL50" s="105">
        <f t="shared" si="41"/>
        <v>0</v>
      </c>
      <c r="AM50" s="106"/>
      <c r="AN50" s="107">
        <f t="shared" si="42"/>
        <v>0</v>
      </c>
      <c r="AO50" s="108">
        <f t="shared" si="43"/>
        <v>0</v>
      </c>
      <c r="AP50" s="108">
        <f t="shared" si="44"/>
        <v>0</v>
      </c>
      <c r="AQ50" s="108">
        <f t="shared" si="45"/>
        <v>0</v>
      </c>
      <c r="AR50" s="108">
        <f t="shared" si="46"/>
        <v>0</v>
      </c>
      <c r="AS50" s="108">
        <f t="array" ref="AS50">_xlfn.IFS(S50=0,AL50,S50&lt;0,AL50/-S50,S50&gt;0,AL50/S50)</f>
        <v>0</v>
      </c>
      <c r="AT50" s="103">
        <f t="shared" si="47"/>
        <v>0</v>
      </c>
      <c r="AU50" s="103">
        <f t="shared" si="48"/>
        <v>0</v>
      </c>
      <c r="AV50" s="109"/>
      <c r="AW50" s="104">
        <f t="shared" si="49"/>
        <v>0</v>
      </c>
    </row>
    <row r="51" spans="1:49" hidden="1" outlineLevel="1">
      <c r="A51" s="98"/>
      <c r="B51" s="99"/>
      <c r="C51" s="99"/>
      <c r="D51" s="100"/>
      <c r="E51" s="101">
        <f t="shared" ref="E51:E70" si="51">SUM(F51:H51)</f>
        <v>0</v>
      </c>
      <c r="F51" s="101"/>
      <c r="G51" s="101"/>
      <c r="H51" s="101"/>
      <c r="I51" s="101"/>
      <c r="J51" s="101">
        <f t="shared" ref="J51:J70" si="52">E51*I51</f>
        <v>0</v>
      </c>
      <c r="K51" s="98"/>
      <c r="L51" s="98"/>
      <c r="M51" s="98"/>
      <c r="N51" s="98"/>
      <c r="O51" s="101">
        <f t="shared" si="31"/>
        <v>0</v>
      </c>
      <c r="P51" s="101">
        <f t="shared" si="32"/>
        <v>0</v>
      </c>
      <c r="Q51" s="102"/>
      <c r="R51" s="102"/>
      <c r="S51" s="101">
        <f t="shared" si="33"/>
        <v>0</v>
      </c>
      <c r="T51" s="101"/>
      <c r="U51" s="101"/>
      <c r="V51" s="101">
        <f t="shared" si="34"/>
        <v>0</v>
      </c>
      <c r="W51" s="102"/>
      <c r="X51" s="102"/>
      <c r="Y51" s="101">
        <f t="shared" si="35"/>
        <v>0</v>
      </c>
      <c r="Z51" s="101">
        <f t="shared" si="36"/>
        <v>0</v>
      </c>
      <c r="AA51" s="103">
        <f t="shared" si="50"/>
        <v>0</v>
      </c>
      <c r="AB51" s="101">
        <f t="shared" si="37"/>
        <v>0</v>
      </c>
      <c r="AC51" s="102"/>
      <c r="AD51" s="103">
        <f t="shared" si="38"/>
        <v>0</v>
      </c>
      <c r="AE51" s="102"/>
      <c r="AF51" s="102"/>
      <c r="AG51" s="102"/>
      <c r="AH51" s="102"/>
      <c r="AI51" s="136">
        <f t="shared" ref="AI51:AI70" si="53">$AI$74*H51/$H$74</f>
        <v>0</v>
      </c>
      <c r="AJ51" s="102"/>
      <c r="AK51" s="104">
        <f t="shared" si="40"/>
        <v>0</v>
      </c>
      <c r="AL51" s="105">
        <f t="shared" si="41"/>
        <v>0</v>
      </c>
      <c r="AM51" s="106"/>
      <c r="AN51" s="107">
        <f t="shared" si="42"/>
        <v>0</v>
      </c>
      <c r="AO51" s="108">
        <f t="shared" si="43"/>
        <v>0</v>
      </c>
      <c r="AP51" s="108">
        <f t="shared" si="44"/>
        <v>0</v>
      </c>
      <c r="AQ51" s="108">
        <f t="shared" si="45"/>
        <v>0</v>
      </c>
      <c r="AR51" s="108">
        <f t="shared" si="46"/>
        <v>0</v>
      </c>
      <c r="AS51" s="108">
        <f t="array" ref="AS51">_xlfn.IFS(S51=0,AL51,S51&lt;0,AL51/-S51,S51&gt;0,AL51/S51)</f>
        <v>0</v>
      </c>
      <c r="AT51" s="103">
        <f t="shared" si="47"/>
        <v>0</v>
      </c>
      <c r="AU51" s="103">
        <f t="shared" si="48"/>
        <v>0</v>
      </c>
      <c r="AV51" s="109"/>
      <c r="AW51" s="104">
        <f t="shared" ref="AW51:AW70" si="54">AS51*E51</f>
        <v>0</v>
      </c>
    </row>
    <row r="52" spans="1:49" hidden="1" outlineLevel="1">
      <c r="A52" s="98"/>
      <c r="B52" s="99"/>
      <c r="C52" s="99"/>
      <c r="D52" s="100"/>
      <c r="E52" s="101">
        <f t="shared" si="51"/>
        <v>0</v>
      </c>
      <c r="F52" s="101"/>
      <c r="G52" s="101"/>
      <c r="H52" s="101"/>
      <c r="I52" s="101"/>
      <c r="J52" s="101">
        <f t="shared" si="52"/>
        <v>0</v>
      </c>
      <c r="K52" s="98"/>
      <c r="L52" s="98"/>
      <c r="M52" s="98"/>
      <c r="N52" s="98"/>
      <c r="O52" s="101">
        <f t="shared" si="31"/>
        <v>0</v>
      </c>
      <c r="P52" s="101">
        <f t="shared" si="32"/>
        <v>0</v>
      </c>
      <c r="Q52" s="102"/>
      <c r="R52" s="102"/>
      <c r="S52" s="101">
        <f t="shared" si="33"/>
        <v>0</v>
      </c>
      <c r="T52" s="101"/>
      <c r="U52" s="101"/>
      <c r="V52" s="101">
        <f t="shared" si="34"/>
        <v>0</v>
      </c>
      <c r="W52" s="102"/>
      <c r="X52" s="102"/>
      <c r="Y52" s="101">
        <f t="shared" si="35"/>
        <v>0</v>
      </c>
      <c r="Z52" s="101">
        <f t="shared" si="36"/>
        <v>0</v>
      </c>
      <c r="AA52" s="103">
        <f t="shared" si="50"/>
        <v>0</v>
      </c>
      <c r="AB52" s="101">
        <f t="shared" si="37"/>
        <v>0</v>
      </c>
      <c r="AC52" s="102"/>
      <c r="AD52" s="103">
        <f t="shared" si="38"/>
        <v>0</v>
      </c>
      <c r="AE52" s="102"/>
      <c r="AF52" s="102"/>
      <c r="AG52" s="102"/>
      <c r="AH52" s="102"/>
      <c r="AI52" s="136">
        <f t="shared" si="53"/>
        <v>0</v>
      </c>
      <c r="AJ52" s="102"/>
      <c r="AK52" s="104">
        <f t="shared" si="40"/>
        <v>0</v>
      </c>
      <c r="AL52" s="105">
        <f t="shared" si="41"/>
        <v>0</v>
      </c>
      <c r="AM52" s="106"/>
      <c r="AN52" s="107">
        <f t="shared" si="42"/>
        <v>0</v>
      </c>
      <c r="AO52" s="108">
        <f t="shared" si="43"/>
        <v>0</v>
      </c>
      <c r="AP52" s="108">
        <f t="shared" si="44"/>
        <v>0</v>
      </c>
      <c r="AQ52" s="108">
        <f t="shared" si="45"/>
        <v>0</v>
      </c>
      <c r="AR52" s="108">
        <f t="shared" si="46"/>
        <v>0</v>
      </c>
      <c r="AS52" s="108">
        <f t="array" ref="AS52">_xlfn.IFS(S52=0,AL52,S52&lt;0,AL52/-S52,S52&gt;0,AL52/S52)</f>
        <v>0</v>
      </c>
      <c r="AT52" s="103">
        <f t="shared" si="47"/>
        <v>0</v>
      </c>
      <c r="AU52" s="103">
        <f t="shared" si="48"/>
        <v>0</v>
      </c>
      <c r="AV52" s="109"/>
      <c r="AW52" s="104">
        <f t="shared" si="54"/>
        <v>0</v>
      </c>
    </row>
    <row r="53" spans="1:49" hidden="1" outlineLevel="1">
      <c r="A53" s="98"/>
      <c r="B53" s="99"/>
      <c r="C53" s="99"/>
      <c r="D53" s="100"/>
      <c r="E53" s="101">
        <f t="shared" si="51"/>
        <v>0</v>
      </c>
      <c r="F53" s="101"/>
      <c r="G53" s="101"/>
      <c r="H53" s="101"/>
      <c r="I53" s="101"/>
      <c r="J53" s="101">
        <f t="shared" si="52"/>
        <v>0</v>
      </c>
      <c r="K53" s="98"/>
      <c r="L53" s="98"/>
      <c r="M53" s="98"/>
      <c r="N53" s="98"/>
      <c r="O53" s="101">
        <f t="shared" si="31"/>
        <v>0</v>
      </c>
      <c r="P53" s="101">
        <f t="shared" si="32"/>
        <v>0</v>
      </c>
      <c r="Q53" s="102"/>
      <c r="R53" s="102"/>
      <c r="S53" s="101">
        <f t="shared" si="33"/>
        <v>0</v>
      </c>
      <c r="T53" s="101"/>
      <c r="U53" s="101"/>
      <c r="V53" s="101">
        <f t="shared" si="34"/>
        <v>0</v>
      </c>
      <c r="W53" s="102"/>
      <c r="X53" s="102"/>
      <c r="Y53" s="101">
        <f t="shared" si="35"/>
        <v>0</v>
      </c>
      <c r="Z53" s="101">
        <f t="shared" si="36"/>
        <v>0</v>
      </c>
      <c r="AA53" s="103">
        <f t="shared" si="50"/>
        <v>0</v>
      </c>
      <c r="AB53" s="101">
        <f t="shared" si="37"/>
        <v>0</v>
      </c>
      <c r="AC53" s="102"/>
      <c r="AD53" s="103">
        <f t="shared" si="38"/>
        <v>0</v>
      </c>
      <c r="AE53" s="102"/>
      <c r="AF53" s="102"/>
      <c r="AG53" s="102"/>
      <c r="AH53" s="102"/>
      <c r="AI53" s="136">
        <f t="shared" si="53"/>
        <v>0</v>
      </c>
      <c r="AJ53" s="102"/>
      <c r="AK53" s="104">
        <f t="shared" si="40"/>
        <v>0</v>
      </c>
      <c r="AL53" s="105">
        <f t="shared" si="41"/>
        <v>0</v>
      </c>
      <c r="AM53" s="106"/>
      <c r="AN53" s="107">
        <f t="shared" si="42"/>
        <v>0</v>
      </c>
      <c r="AO53" s="108">
        <f t="shared" si="43"/>
        <v>0</v>
      </c>
      <c r="AP53" s="108">
        <f t="shared" si="44"/>
        <v>0</v>
      </c>
      <c r="AQ53" s="108">
        <f t="shared" si="45"/>
        <v>0</v>
      </c>
      <c r="AR53" s="108">
        <f t="shared" si="46"/>
        <v>0</v>
      </c>
      <c r="AS53" s="108">
        <f t="array" ref="AS53">_xlfn.IFS(S53=0,AL53,S53&lt;0,AL53/-S53,S53&gt;0,AL53/S53)</f>
        <v>0</v>
      </c>
      <c r="AT53" s="103">
        <f t="shared" si="47"/>
        <v>0</v>
      </c>
      <c r="AU53" s="103">
        <f t="shared" si="48"/>
        <v>0</v>
      </c>
      <c r="AV53" s="109"/>
      <c r="AW53" s="104">
        <f t="shared" si="54"/>
        <v>0</v>
      </c>
    </row>
    <row r="54" spans="1:49" hidden="1" outlineLevel="1">
      <c r="A54" s="98"/>
      <c r="B54" s="99"/>
      <c r="C54" s="99"/>
      <c r="D54" s="100"/>
      <c r="E54" s="101">
        <f t="shared" si="51"/>
        <v>0</v>
      </c>
      <c r="F54" s="101"/>
      <c r="G54" s="101"/>
      <c r="H54" s="101"/>
      <c r="I54" s="101"/>
      <c r="J54" s="101">
        <f t="shared" si="52"/>
        <v>0</v>
      </c>
      <c r="K54" s="98"/>
      <c r="L54" s="98"/>
      <c r="M54" s="98"/>
      <c r="N54" s="98"/>
      <c r="O54" s="101">
        <f t="shared" si="31"/>
        <v>0</v>
      </c>
      <c r="P54" s="101">
        <f t="shared" si="32"/>
        <v>0</v>
      </c>
      <c r="Q54" s="102"/>
      <c r="R54" s="102"/>
      <c r="S54" s="101">
        <f t="shared" si="33"/>
        <v>0</v>
      </c>
      <c r="T54" s="101"/>
      <c r="U54" s="101"/>
      <c r="V54" s="101">
        <f t="shared" si="34"/>
        <v>0</v>
      </c>
      <c r="W54" s="102"/>
      <c r="X54" s="102"/>
      <c r="Y54" s="101">
        <f t="shared" si="35"/>
        <v>0</v>
      </c>
      <c r="Z54" s="101">
        <f t="shared" si="36"/>
        <v>0</v>
      </c>
      <c r="AA54" s="103">
        <f t="shared" si="50"/>
        <v>0</v>
      </c>
      <c r="AB54" s="101">
        <f t="shared" si="37"/>
        <v>0</v>
      </c>
      <c r="AC54" s="102"/>
      <c r="AD54" s="103">
        <f t="shared" si="38"/>
        <v>0</v>
      </c>
      <c r="AE54" s="102"/>
      <c r="AF54" s="102"/>
      <c r="AG54" s="102"/>
      <c r="AH54" s="102"/>
      <c r="AI54" s="136">
        <f t="shared" si="53"/>
        <v>0</v>
      </c>
      <c r="AJ54" s="102"/>
      <c r="AK54" s="104">
        <f t="shared" si="40"/>
        <v>0</v>
      </c>
      <c r="AL54" s="105">
        <f t="shared" si="41"/>
        <v>0</v>
      </c>
      <c r="AM54" s="106"/>
      <c r="AN54" s="107">
        <f t="shared" si="42"/>
        <v>0</v>
      </c>
      <c r="AO54" s="108">
        <f t="shared" si="43"/>
        <v>0</v>
      </c>
      <c r="AP54" s="108">
        <f t="shared" si="44"/>
        <v>0</v>
      </c>
      <c r="AQ54" s="108">
        <f t="shared" si="45"/>
        <v>0</v>
      </c>
      <c r="AR54" s="108">
        <f t="shared" si="46"/>
        <v>0</v>
      </c>
      <c r="AS54" s="108">
        <f t="array" ref="AS54">_xlfn.IFS(S54=0,AL54,S54&lt;0,AL54/-S54,S54&gt;0,AL54/S54)</f>
        <v>0</v>
      </c>
      <c r="AT54" s="103">
        <f t="shared" si="47"/>
        <v>0</v>
      </c>
      <c r="AU54" s="103">
        <f t="shared" si="48"/>
        <v>0</v>
      </c>
      <c r="AV54" s="109"/>
      <c r="AW54" s="104">
        <f t="shared" si="54"/>
        <v>0</v>
      </c>
    </row>
    <row r="55" spans="1:49" hidden="1" outlineLevel="1">
      <c r="A55" s="98"/>
      <c r="B55" s="99"/>
      <c r="C55" s="99"/>
      <c r="D55" s="100"/>
      <c r="E55" s="101">
        <f t="shared" si="51"/>
        <v>0</v>
      </c>
      <c r="F55" s="101"/>
      <c r="G55" s="101"/>
      <c r="H55" s="101"/>
      <c r="I55" s="101"/>
      <c r="J55" s="101">
        <f t="shared" si="52"/>
        <v>0</v>
      </c>
      <c r="K55" s="98"/>
      <c r="L55" s="98"/>
      <c r="M55" s="98"/>
      <c r="N55" s="98"/>
      <c r="O55" s="101">
        <f t="shared" si="31"/>
        <v>0</v>
      </c>
      <c r="P55" s="101">
        <f t="shared" si="32"/>
        <v>0</v>
      </c>
      <c r="Q55" s="102"/>
      <c r="R55" s="102"/>
      <c r="S55" s="101">
        <f t="shared" si="33"/>
        <v>0</v>
      </c>
      <c r="T55" s="101"/>
      <c r="U55" s="101"/>
      <c r="V55" s="101">
        <f t="shared" si="34"/>
        <v>0</v>
      </c>
      <c r="W55" s="102"/>
      <c r="X55" s="102"/>
      <c r="Y55" s="101">
        <f t="shared" si="35"/>
        <v>0</v>
      </c>
      <c r="Z55" s="101">
        <f t="shared" si="36"/>
        <v>0</v>
      </c>
      <c r="AA55" s="103">
        <f t="shared" si="50"/>
        <v>0</v>
      </c>
      <c r="AB55" s="101">
        <f t="shared" si="37"/>
        <v>0</v>
      </c>
      <c r="AC55" s="102"/>
      <c r="AD55" s="103">
        <f t="shared" si="38"/>
        <v>0</v>
      </c>
      <c r="AE55" s="102"/>
      <c r="AF55" s="102"/>
      <c r="AG55" s="102"/>
      <c r="AH55" s="102"/>
      <c r="AI55" s="136">
        <f t="shared" si="53"/>
        <v>0</v>
      </c>
      <c r="AJ55" s="102"/>
      <c r="AK55" s="104">
        <f t="shared" si="40"/>
        <v>0</v>
      </c>
      <c r="AL55" s="105">
        <f t="shared" si="41"/>
        <v>0</v>
      </c>
      <c r="AM55" s="106"/>
      <c r="AN55" s="107">
        <f t="shared" si="42"/>
        <v>0</v>
      </c>
      <c r="AO55" s="108">
        <f t="shared" si="43"/>
        <v>0</v>
      </c>
      <c r="AP55" s="108">
        <f t="shared" si="44"/>
        <v>0</v>
      </c>
      <c r="AQ55" s="108">
        <f t="shared" si="45"/>
        <v>0</v>
      </c>
      <c r="AR55" s="108">
        <f t="shared" si="46"/>
        <v>0</v>
      </c>
      <c r="AS55" s="108">
        <f t="array" ref="AS55">_xlfn.IFS(S55=0,AL55,S55&lt;0,AL55/-S55,S55&gt;0,AL55/S55)</f>
        <v>0</v>
      </c>
      <c r="AT55" s="103">
        <f t="shared" si="47"/>
        <v>0</v>
      </c>
      <c r="AU55" s="103">
        <f t="shared" si="48"/>
        <v>0</v>
      </c>
      <c r="AV55" s="109"/>
      <c r="AW55" s="104">
        <f t="shared" si="54"/>
        <v>0</v>
      </c>
    </row>
    <row r="56" spans="1:49" hidden="1" outlineLevel="1">
      <c r="A56" s="98"/>
      <c r="B56" s="99"/>
      <c r="C56" s="99"/>
      <c r="D56" s="100"/>
      <c r="E56" s="101">
        <f t="shared" si="51"/>
        <v>0</v>
      </c>
      <c r="F56" s="101"/>
      <c r="G56" s="101"/>
      <c r="H56" s="101"/>
      <c r="I56" s="101"/>
      <c r="J56" s="101">
        <f t="shared" si="52"/>
        <v>0</v>
      </c>
      <c r="K56" s="98"/>
      <c r="L56" s="98"/>
      <c r="M56" s="98"/>
      <c r="N56" s="98"/>
      <c r="O56" s="101">
        <f t="shared" si="31"/>
        <v>0</v>
      </c>
      <c r="P56" s="101">
        <f t="shared" si="32"/>
        <v>0</v>
      </c>
      <c r="Q56" s="102"/>
      <c r="R56" s="102"/>
      <c r="S56" s="101">
        <f t="shared" si="33"/>
        <v>0</v>
      </c>
      <c r="T56" s="101"/>
      <c r="U56" s="101"/>
      <c r="V56" s="101">
        <f t="shared" si="34"/>
        <v>0</v>
      </c>
      <c r="W56" s="102"/>
      <c r="X56" s="102"/>
      <c r="Y56" s="101">
        <f t="shared" si="35"/>
        <v>0</v>
      </c>
      <c r="Z56" s="101">
        <f t="shared" si="36"/>
        <v>0</v>
      </c>
      <c r="AA56" s="103">
        <f t="shared" si="50"/>
        <v>0</v>
      </c>
      <c r="AB56" s="101">
        <f t="shared" si="37"/>
        <v>0</v>
      </c>
      <c r="AC56" s="102"/>
      <c r="AD56" s="103">
        <f t="shared" si="38"/>
        <v>0</v>
      </c>
      <c r="AE56" s="102"/>
      <c r="AF56" s="102"/>
      <c r="AG56" s="102"/>
      <c r="AH56" s="102"/>
      <c r="AI56" s="136">
        <f t="shared" si="53"/>
        <v>0</v>
      </c>
      <c r="AJ56" s="102"/>
      <c r="AK56" s="104">
        <f t="shared" si="40"/>
        <v>0</v>
      </c>
      <c r="AL56" s="105">
        <f t="shared" si="41"/>
        <v>0</v>
      </c>
      <c r="AM56" s="106"/>
      <c r="AN56" s="107">
        <f t="shared" si="42"/>
        <v>0</v>
      </c>
      <c r="AO56" s="108">
        <f t="shared" si="43"/>
        <v>0</v>
      </c>
      <c r="AP56" s="108">
        <f t="shared" si="44"/>
        <v>0</v>
      </c>
      <c r="AQ56" s="108">
        <f t="shared" si="45"/>
        <v>0</v>
      </c>
      <c r="AR56" s="108">
        <f t="shared" si="46"/>
        <v>0</v>
      </c>
      <c r="AS56" s="108">
        <f t="array" ref="AS56">_xlfn.IFS(S56=0,AL56,S56&lt;0,AL56/-S56,S56&gt;0,AL56/S56)</f>
        <v>0</v>
      </c>
      <c r="AT56" s="103">
        <f t="shared" si="47"/>
        <v>0</v>
      </c>
      <c r="AU56" s="103">
        <f t="shared" si="48"/>
        <v>0</v>
      </c>
      <c r="AV56" s="109"/>
      <c r="AW56" s="104">
        <f t="shared" si="54"/>
        <v>0</v>
      </c>
    </row>
    <row r="57" spans="1:49" hidden="1" outlineLevel="1">
      <c r="A57" s="98"/>
      <c r="B57" s="99"/>
      <c r="C57" s="99"/>
      <c r="D57" s="100"/>
      <c r="E57" s="101">
        <f t="shared" si="51"/>
        <v>0</v>
      </c>
      <c r="F57" s="101"/>
      <c r="G57" s="101"/>
      <c r="H57" s="101"/>
      <c r="I57" s="101"/>
      <c r="J57" s="101">
        <f t="shared" si="52"/>
        <v>0</v>
      </c>
      <c r="K57" s="98"/>
      <c r="L57" s="98"/>
      <c r="M57" s="98"/>
      <c r="N57" s="98"/>
      <c r="O57" s="101">
        <f t="shared" si="31"/>
        <v>0</v>
      </c>
      <c r="P57" s="101">
        <f t="shared" si="32"/>
        <v>0</v>
      </c>
      <c r="Q57" s="102"/>
      <c r="R57" s="102"/>
      <c r="S57" s="101">
        <f t="shared" si="33"/>
        <v>0</v>
      </c>
      <c r="T57" s="101"/>
      <c r="U57" s="101"/>
      <c r="V57" s="101">
        <f t="shared" si="34"/>
        <v>0</v>
      </c>
      <c r="W57" s="102"/>
      <c r="X57" s="102"/>
      <c r="Y57" s="101">
        <f t="shared" si="35"/>
        <v>0</v>
      </c>
      <c r="Z57" s="101">
        <f t="shared" si="36"/>
        <v>0</v>
      </c>
      <c r="AA57" s="103">
        <f t="shared" si="50"/>
        <v>0</v>
      </c>
      <c r="AB57" s="101">
        <f t="shared" si="37"/>
        <v>0</v>
      </c>
      <c r="AC57" s="102"/>
      <c r="AD57" s="103">
        <f t="shared" si="38"/>
        <v>0</v>
      </c>
      <c r="AE57" s="102"/>
      <c r="AF57" s="102"/>
      <c r="AG57" s="102"/>
      <c r="AH57" s="102"/>
      <c r="AI57" s="136">
        <f t="shared" si="53"/>
        <v>0</v>
      </c>
      <c r="AJ57" s="102"/>
      <c r="AK57" s="104">
        <f t="shared" si="40"/>
        <v>0</v>
      </c>
      <c r="AL57" s="105">
        <f t="shared" si="41"/>
        <v>0</v>
      </c>
      <c r="AM57" s="106"/>
      <c r="AN57" s="107">
        <f t="shared" si="42"/>
        <v>0</v>
      </c>
      <c r="AO57" s="108">
        <f t="shared" si="43"/>
        <v>0</v>
      </c>
      <c r="AP57" s="108">
        <f t="shared" si="44"/>
        <v>0</v>
      </c>
      <c r="AQ57" s="108">
        <f t="shared" si="45"/>
        <v>0</v>
      </c>
      <c r="AR57" s="108">
        <f t="shared" si="46"/>
        <v>0</v>
      </c>
      <c r="AS57" s="108">
        <f t="array" ref="AS57">_xlfn.IFS(S57=0,AL57,S57&lt;0,AL57/-S57,S57&gt;0,AL57/S57)</f>
        <v>0</v>
      </c>
      <c r="AT57" s="103">
        <f t="shared" si="47"/>
        <v>0</v>
      </c>
      <c r="AU57" s="103">
        <f t="shared" si="48"/>
        <v>0</v>
      </c>
      <c r="AV57" s="109"/>
      <c r="AW57" s="104">
        <f t="shared" si="54"/>
        <v>0</v>
      </c>
    </row>
    <row r="58" spans="1:49" hidden="1" outlineLevel="1">
      <c r="A58" s="98"/>
      <c r="B58" s="99"/>
      <c r="C58" s="99"/>
      <c r="D58" s="100"/>
      <c r="E58" s="101">
        <f t="shared" si="51"/>
        <v>0</v>
      </c>
      <c r="F58" s="101"/>
      <c r="G58" s="101"/>
      <c r="H58" s="101"/>
      <c r="I58" s="101"/>
      <c r="J58" s="101">
        <f t="shared" si="52"/>
        <v>0</v>
      </c>
      <c r="K58" s="98"/>
      <c r="L58" s="98"/>
      <c r="M58" s="98"/>
      <c r="N58" s="98"/>
      <c r="O58" s="101">
        <f t="shared" si="31"/>
        <v>0</v>
      </c>
      <c r="P58" s="101">
        <f t="shared" si="32"/>
        <v>0</v>
      </c>
      <c r="Q58" s="102"/>
      <c r="R58" s="102"/>
      <c r="S58" s="101">
        <f t="shared" si="33"/>
        <v>0</v>
      </c>
      <c r="T58" s="101"/>
      <c r="U58" s="101"/>
      <c r="V58" s="101">
        <f t="shared" si="34"/>
        <v>0</v>
      </c>
      <c r="W58" s="102"/>
      <c r="X58" s="102"/>
      <c r="Y58" s="101">
        <f t="shared" si="35"/>
        <v>0</v>
      </c>
      <c r="Z58" s="101">
        <f t="shared" si="36"/>
        <v>0</v>
      </c>
      <c r="AA58" s="103">
        <f t="shared" si="50"/>
        <v>0</v>
      </c>
      <c r="AB58" s="101">
        <f t="shared" si="37"/>
        <v>0</v>
      </c>
      <c r="AC58" s="102"/>
      <c r="AD58" s="103">
        <f t="shared" si="38"/>
        <v>0</v>
      </c>
      <c r="AE58" s="102"/>
      <c r="AF58" s="102"/>
      <c r="AG58" s="102"/>
      <c r="AH58" s="102"/>
      <c r="AI58" s="136">
        <f t="shared" si="53"/>
        <v>0</v>
      </c>
      <c r="AJ58" s="102"/>
      <c r="AK58" s="104">
        <f t="shared" si="40"/>
        <v>0</v>
      </c>
      <c r="AL58" s="105">
        <f t="shared" si="41"/>
        <v>0</v>
      </c>
      <c r="AM58" s="106"/>
      <c r="AN58" s="107">
        <f t="shared" si="42"/>
        <v>0</v>
      </c>
      <c r="AO58" s="108">
        <f t="shared" si="43"/>
        <v>0</v>
      </c>
      <c r="AP58" s="108">
        <f t="shared" si="44"/>
        <v>0</v>
      </c>
      <c r="AQ58" s="108">
        <f t="shared" si="45"/>
        <v>0</v>
      </c>
      <c r="AR58" s="108">
        <f t="shared" si="46"/>
        <v>0</v>
      </c>
      <c r="AS58" s="108">
        <f t="array" ref="AS58">_xlfn.IFS(S58=0,AL58,S58&lt;0,AL58/-S58,S58&gt;0,AL58/S58)</f>
        <v>0</v>
      </c>
      <c r="AT58" s="103">
        <f t="shared" si="47"/>
        <v>0</v>
      </c>
      <c r="AU58" s="103">
        <f t="shared" si="48"/>
        <v>0</v>
      </c>
      <c r="AV58" s="109"/>
      <c r="AW58" s="104">
        <f t="shared" si="54"/>
        <v>0</v>
      </c>
    </row>
    <row r="59" spans="1:49" hidden="1" outlineLevel="1">
      <c r="A59" s="98"/>
      <c r="B59" s="99"/>
      <c r="C59" s="99"/>
      <c r="D59" s="100"/>
      <c r="E59" s="101">
        <f t="shared" si="51"/>
        <v>0</v>
      </c>
      <c r="F59" s="101"/>
      <c r="G59" s="101"/>
      <c r="H59" s="101"/>
      <c r="I59" s="101"/>
      <c r="J59" s="101">
        <f t="shared" si="52"/>
        <v>0</v>
      </c>
      <c r="K59" s="98"/>
      <c r="L59" s="98"/>
      <c r="M59" s="98"/>
      <c r="N59" s="98"/>
      <c r="O59" s="101">
        <f t="shared" si="31"/>
        <v>0</v>
      </c>
      <c r="P59" s="101">
        <f t="shared" si="32"/>
        <v>0</v>
      </c>
      <c r="Q59" s="102"/>
      <c r="R59" s="102"/>
      <c r="S59" s="101">
        <f t="shared" si="33"/>
        <v>0</v>
      </c>
      <c r="T59" s="101"/>
      <c r="U59" s="101"/>
      <c r="V59" s="101">
        <f t="shared" si="34"/>
        <v>0</v>
      </c>
      <c r="W59" s="102"/>
      <c r="X59" s="102"/>
      <c r="Y59" s="101">
        <f t="shared" si="35"/>
        <v>0</v>
      </c>
      <c r="Z59" s="101">
        <f t="shared" si="36"/>
        <v>0</v>
      </c>
      <c r="AA59" s="103">
        <f t="shared" si="50"/>
        <v>0</v>
      </c>
      <c r="AB59" s="101">
        <f t="shared" si="37"/>
        <v>0</v>
      </c>
      <c r="AC59" s="102"/>
      <c r="AD59" s="103">
        <f t="shared" si="38"/>
        <v>0</v>
      </c>
      <c r="AE59" s="102"/>
      <c r="AF59" s="102"/>
      <c r="AG59" s="102"/>
      <c r="AH59" s="102"/>
      <c r="AI59" s="136">
        <f t="shared" si="53"/>
        <v>0</v>
      </c>
      <c r="AJ59" s="102"/>
      <c r="AK59" s="104">
        <f t="shared" si="40"/>
        <v>0</v>
      </c>
      <c r="AL59" s="105">
        <f t="shared" si="41"/>
        <v>0</v>
      </c>
      <c r="AM59" s="106"/>
      <c r="AN59" s="107">
        <f t="shared" si="42"/>
        <v>0</v>
      </c>
      <c r="AO59" s="108">
        <f t="shared" si="43"/>
        <v>0</v>
      </c>
      <c r="AP59" s="108">
        <f t="shared" si="44"/>
        <v>0</v>
      </c>
      <c r="AQ59" s="108">
        <f t="shared" si="45"/>
        <v>0</v>
      </c>
      <c r="AR59" s="108">
        <f t="shared" si="46"/>
        <v>0</v>
      </c>
      <c r="AS59" s="108">
        <f t="array" ref="AS59">_xlfn.IFS(S59=0,AL59,S59&lt;0,AL59/-S59,S59&gt;0,AL59/S59)</f>
        <v>0</v>
      </c>
      <c r="AT59" s="103">
        <f t="shared" si="47"/>
        <v>0</v>
      </c>
      <c r="AU59" s="103">
        <f t="shared" si="48"/>
        <v>0</v>
      </c>
      <c r="AV59" s="109"/>
      <c r="AW59" s="104">
        <f t="shared" si="54"/>
        <v>0</v>
      </c>
    </row>
    <row r="60" spans="1:49" hidden="1" outlineLevel="1">
      <c r="A60" s="98"/>
      <c r="B60" s="99"/>
      <c r="C60" s="99"/>
      <c r="D60" s="100"/>
      <c r="E60" s="101">
        <f t="shared" si="51"/>
        <v>0</v>
      </c>
      <c r="F60" s="101"/>
      <c r="G60" s="101"/>
      <c r="H60" s="101"/>
      <c r="I60" s="101"/>
      <c r="J60" s="101">
        <f t="shared" si="52"/>
        <v>0</v>
      </c>
      <c r="K60" s="98"/>
      <c r="L60" s="98"/>
      <c r="M60" s="98"/>
      <c r="N60" s="98"/>
      <c r="O60" s="101">
        <f t="shared" si="31"/>
        <v>0</v>
      </c>
      <c r="P60" s="101">
        <f t="shared" si="32"/>
        <v>0</v>
      </c>
      <c r="Q60" s="102"/>
      <c r="R60" s="102"/>
      <c r="S60" s="101">
        <f t="shared" si="33"/>
        <v>0</v>
      </c>
      <c r="T60" s="101"/>
      <c r="U60" s="101"/>
      <c r="V60" s="101">
        <f t="shared" si="34"/>
        <v>0</v>
      </c>
      <c r="W60" s="102"/>
      <c r="X60" s="102"/>
      <c r="Y60" s="101">
        <f t="shared" si="35"/>
        <v>0</v>
      </c>
      <c r="Z60" s="101">
        <f t="shared" si="36"/>
        <v>0</v>
      </c>
      <c r="AA60" s="103">
        <f t="shared" si="50"/>
        <v>0</v>
      </c>
      <c r="AB60" s="101">
        <f t="shared" si="37"/>
        <v>0</v>
      </c>
      <c r="AC60" s="102"/>
      <c r="AD60" s="103">
        <f t="shared" si="38"/>
        <v>0</v>
      </c>
      <c r="AE60" s="102"/>
      <c r="AF60" s="102"/>
      <c r="AG60" s="102"/>
      <c r="AH60" s="102"/>
      <c r="AI60" s="136">
        <f t="shared" si="53"/>
        <v>0</v>
      </c>
      <c r="AJ60" s="102"/>
      <c r="AK60" s="104">
        <f t="shared" si="40"/>
        <v>0</v>
      </c>
      <c r="AL60" s="105">
        <f t="shared" si="41"/>
        <v>0</v>
      </c>
      <c r="AM60" s="106"/>
      <c r="AN60" s="107">
        <f t="shared" si="42"/>
        <v>0</v>
      </c>
      <c r="AO60" s="108">
        <f t="shared" si="43"/>
        <v>0</v>
      </c>
      <c r="AP60" s="108">
        <f t="shared" si="44"/>
        <v>0</v>
      </c>
      <c r="AQ60" s="108">
        <f t="shared" si="45"/>
        <v>0</v>
      </c>
      <c r="AR60" s="108">
        <f t="shared" si="46"/>
        <v>0</v>
      </c>
      <c r="AS60" s="108">
        <f t="array" ref="AS60">_xlfn.IFS(S60=0,AL60,S60&lt;0,AL60/-S60,S60&gt;0,AL60/S60)</f>
        <v>0</v>
      </c>
      <c r="AT60" s="103">
        <f t="shared" si="47"/>
        <v>0</v>
      </c>
      <c r="AU60" s="103">
        <f t="shared" si="48"/>
        <v>0</v>
      </c>
      <c r="AV60" s="109"/>
      <c r="AW60" s="104">
        <f t="shared" si="54"/>
        <v>0</v>
      </c>
    </row>
    <row r="61" spans="1:49" hidden="1" outlineLevel="1">
      <c r="A61" s="98"/>
      <c r="B61" s="99"/>
      <c r="C61" s="99"/>
      <c r="D61" s="100"/>
      <c r="E61" s="101">
        <f t="shared" si="51"/>
        <v>0</v>
      </c>
      <c r="F61" s="101"/>
      <c r="G61" s="101"/>
      <c r="H61" s="101"/>
      <c r="I61" s="101"/>
      <c r="J61" s="101">
        <f t="shared" si="52"/>
        <v>0</v>
      </c>
      <c r="K61" s="98"/>
      <c r="L61" s="98"/>
      <c r="M61" s="98"/>
      <c r="N61" s="98"/>
      <c r="O61" s="101">
        <f t="shared" si="31"/>
        <v>0</v>
      </c>
      <c r="P61" s="101">
        <f t="shared" si="32"/>
        <v>0</v>
      </c>
      <c r="Q61" s="102"/>
      <c r="R61" s="102"/>
      <c r="S61" s="101">
        <f t="shared" si="33"/>
        <v>0</v>
      </c>
      <c r="T61" s="101"/>
      <c r="U61" s="101"/>
      <c r="V61" s="101">
        <f t="shared" si="34"/>
        <v>0</v>
      </c>
      <c r="W61" s="102"/>
      <c r="X61" s="102"/>
      <c r="Y61" s="101">
        <f t="shared" si="35"/>
        <v>0</v>
      </c>
      <c r="Z61" s="101">
        <f t="shared" si="36"/>
        <v>0</v>
      </c>
      <c r="AA61" s="103">
        <f t="shared" si="50"/>
        <v>0</v>
      </c>
      <c r="AB61" s="101">
        <f t="shared" si="37"/>
        <v>0</v>
      </c>
      <c r="AC61" s="102"/>
      <c r="AD61" s="103">
        <f t="shared" si="38"/>
        <v>0</v>
      </c>
      <c r="AE61" s="102"/>
      <c r="AF61" s="102"/>
      <c r="AG61" s="102"/>
      <c r="AH61" s="102"/>
      <c r="AI61" s="136">
        <f t="shared" si="53"/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0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54"/>
        <v>0</v>
      </c>
    </row>
    <row r="62" spans="1:49" hidden="1" outlineLevel="1">
      <c r="A62" s="98"/>
      <c r="B62" s="99"/>
      <c r="C62" s="99"/>
      <c r="D62" s="100"/>
      <c r="E62" s="101">
        <f t="shared" si="51"/>
        <v>0</v>
      </c>
      <c r="F62" s="101"/>
      <c r="G62" s="101"/>
      <c r="H62" s="101"/>
      <c r="I62" s="101"/>
      <c r="J62" s="101">
        <f t="shared" si="52"/>
        <v>0</v>
      </c>
      <c r="K62" s="98"/>
      <c r="L62" s="98"/>
      <c r="M62" s="98"/>
      <c r="N62" s="98"/>
      <c r="O62" s="101">
        <f t="shared" si="31"/>
        <v>0</v>
      </c>
      <c r="P62" s="101">
        <f t="shared" si="32"/>
        <v>0</v>
      </c>
      <c r="Q62" s="102"/>
      <c r="R62" s="102"/>
      <c r="S62" s="101">
        <f t="shared" si="33"/>
        <v>0</v>
      </c>
      <c r="T62" s="101"/>
      <c r="U62" s="101"/>
      <c r="V62" s="101">
        <f t="shared" si="34"/>
        <v>0</v>
      </c>
      <c r="W62" s="102"/>
      <c r="X62" s="102"/>
      <c r="Y62" s="101">
        <f t="shared" si="35"/>
        <v>0</v>
      </c>
      <c r="Z62" s="101">
        <f t="shared" si="36"/>
        <v>0</v>
      </c>
      <c r="AA62" s="103">
        <f t="shared" si="50"/>
        <v>0</v>
      </c>
      <c r="AB62" s="101">
        <f t="shared" si="37"/>
        <v>0</v>
      </c>
      <c r="AC62" s="102"/>
      <c r="AD62" s="103">
        <f t="shared" si="38"/>
        <v>0</v>
      </c>
      <c r="AE62" s="102"/>
      <c r="AF62" s="102"/>
      <c r="AG62" s="102"/>
      <c r="AH62" s="102"/>
      <c r="AI62" s="136">
        <f t="shared" si="53"/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0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54"/>
        <v>0</v>
      </c>
    </row>
    <row r="63" spans="1:49" hidden="1" outlineLevel="1">
      <c r="A63" s="98"/>
      <c r="B63" s="99"/>
      <c r="C63" s="99"/>
      <c r="D63" s="133"/>
      <c r="E63" s="102">
        <f t="shared" si="51"/>
        <v>0</v>
      </c>
      <c r="F63" s="101"/>
      <c r="G63" s="101"/>
      <c r="H63" s="101"/>
      <c r="I63" s="101"/>
      <c r="J63" s="101">
        <f t="shared" si="52"/>
        <v>0</v>
      </c>
      <c r="K63" s="98"/>
      <c r="L63" s="98"/>
      <c r="M63" s="98"/>
      <c r="N63" s="98"/>
      <c r="O63" s="101">
        <f t="shared" si="31"/>
        <v>0</v>
      </c>
      <c r="P63" s="101">
        <f t="shared" si="32"/>
        <v>0</v>
      </c>
      <c r="Q63" s="102"/>
      <c r="R63" s="102"/>
      <c r="S63" s="101">
        <f t="shared" si="33"/>
        <v>0</v>
      </c>
      <c r="T63" s="101"/>
      <c r="U63" s="101"/>
      <c r="V63" s="101">
        <f t="shared" si="34"/>
        <v>0</v>
      </c>
      <c r="W63" s="102"/>
      <c r="X63" s="102"/>
      <c r="Y63" s="101">
        <f t="shared" si="35"/>
        <v>0</v>
      </c>
      <c r="Z63" s="101">
        <f t="shared" si="36"/>
        <v>0</v>
      </c>
      <c r="AA63" s="103">
        <f t="shared" si="50"/>
        <v>0</v>
      </c>
      <c r="AB63" s="101">
        <f t="shared" si="37"/>
        <v>0</v>
      </c>
      <c r="AC63" s="102"/>
      <c r="AD63" s="103">
        <f t="shared" si="38"/>
        <v>0</v>
      </c>
      <c r="AE63" s="102"/>
      <c r="AF63" s="102"/>
      <c r="AG63" s="102"/>
      <c r="AH63" s="102"/>
      <c r="AI63" s="136">
        <f t="shared" si="53"/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0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54"/>
        <v>0</v>
      </c>
    </row>
    <row r="64" spans="1:49" hidden="1" outlineLevel="1">
      <c r="A64" s="98"/>
      <c r="B64" s="99"/>
      <c r="C64" s="99"/>
      <c r="D64" s="133"/>
      <c r="E64" s="102">
        <f t="shared" si="51"/>
        <v>0</v>
      </c>
      <c r="F64" s="101"/>
      <c r="G64" s="101"/>
      <c r="H64" s="101"/>
      <c r="I64" s="101"/>
      <c r="J64" s="101">
        <f t="shared" si="52"/>
        <v>0</v>
      </c>
      <c r="K64" s="98"/>
      <c r="L64" s="98"/>
      <c r="M64" s="98"/>
      <c r="N64" s="98"/>
      <c r="O64" s="101">
        <f t="shared" si="31"/>
        <v>0</v>
      </c>
      <c r="P64" s="101">
        <f t="shared" si="32"/>
        <v>0</v>
      </c>
      <c r="Q64" s="102"/>
      <c r="R64" s="102"/>
      <c r="S64" s="101">
        <f t="shared" si="33"/>
        <v>0</v>
      </c>
      <c r="T64" s="101"/>
      <c r="U64" s="101"/>
      <c r="V64" s="101">
        <f t="shared" si="34"/>
        <v>0</v>
      </c>
      <c r="W64" s="102"/>
      <c r="X64" s="102"/>
      <c r="Y64" s="101">
        <f t="shared" si="35"/>
        <v>0</v>
      </c>
      <c r="Z64" s="101">
        <f t="shared" si="36"/>
        <v>0</v>
      </c>
      <c r="AA64" s="103">
        <f t="shared" si="50"/>
        <v>0</v>
      </c>
      <c r="AB64" s="101">
        <f t="shared" si="37"/>
        <v>0</v>
      </c>
      <c r="AC64" s="102"/>
      <c r="AD64" s="103">
        <f t="shared" si="38"/>
        <v>0</v>
      </c>
      <c r="AE64" s="102"/>
      <c r="AF64" s="102"/>
      <c r="AG64" s="102"/>
      <c r="AH64" s="102"/>
      <c r="AI64" s="136">
        <f t="shared" si="53"/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0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54"/>
        <v>0</v>
      </c>
    </row>
    <row r="65" spans="1:49" hidden="1" outlineLevel="1">
      <c r="A65" s="98"/>
      <c r="B65" s="99"/>
      <c r="C65" s="99"/>
      <c r="D65" s="133"/>
      <c r="E65" s="102">
        <f t="shared" si="51"/>
        <v>0</v>
      </c>
      <c r="F65" s="101"/>
      <c r="G65" s="101"/>
      <c r="H65" s="101"/>
      <c r="I65" s="101"/>
      <c r="J65" s="101">
        <f t="shared" si="52"/>
        <v>0</v>
      </c>
      <c r="K65" s="98"/>
      <c r="L65" s="98"/>
      <c r="M65" s="98"/>
      <c r="N65" s="98"/>
      <c r="O65" s="101">
        <f t="shared" si="31"/>
        <v>0</v>
      </c>
      <c r="P65" s="101">
        <f t="shared" si="32"/>
        <v>0</v>
      </c>
      <c r="Q65" s="102"/>
      <c r="R65" s="102"/>
      <c r="S65" s="101">
        <f t="shared" si="33"/>
        <v>0</v>
      </c>
      <c r="T65" s="101"/>
      <c r="U65" s="101"/>
      <c r="V65" s="101">
        <f t="shared" si="34"/>
        <v>0</v>
      </c>
      <c r="W65" s="102"/>
      <c r="X65" s="102"/>
      <c r="Y65" s="101">
        <f t="shared" si="35"/>
        <v>0</v>
      </c>
      <c r="Z65" s="101">
        <f t="shared" si="36"/>
        <v>0</v>
      </c>
      <c r="AA65" s="103">
        <f t="shared" si="50"/>
        <v>0</v>
      </c>
      <c r="AB65" s="101">
        <f t="shared" si="37"/>
        <v>0</v>
      </c>
      <c r="AC65" s="102"/>
      <c r="AD65" s="103">
        <f t="shared" si="38"/>
        <v>0</v>
      </c>
      <c r="AE65" s="102"/>
      <c r="AF65" s="102"/>
      <c r="AG65" s="102"/>
      <c r="AH65" s="102"/>
      <c r="AI65" s="136">
        <f t="shared" si="53"/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0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54"/>
        <v>0</v>
      </c>
    </row>
    <row r="66" spans="1:49" hidden="1" outlineLevel="1">
      <c r="A66" s="98"/>
      <c r="B66" s="99"/>
      <c r="C66" s="99"/>
      <c r="D66" s="133"/>
      <c r="E66" s="102">
        <f t="shared" si="51"/>
        <v>0</v>
      </c>
      <c r="F66" s="101"/>
      <c r="G66" s="101"/>
      <c r="H66" s="101"/>
      <c r="I66" s="101"/>
      <c r="J66" s="101">
        <f t="shared" si="52"/>
        <v>0</v>
      </c>
      <c r="K66" s="98"/>
      <c r="L66" s="98"/>
      <c r="M66" s="98"/>
      <c r="N66" s="98"/>
      <c r="O66" s="101">
        <f t="shared" si="31"/>
        <v>0</v>
      </c>
      <c r="P66" s="101">
        <f t="shared" si="32"/>
        <v>0</v>
      </c>
      <c r="Q66" s="102"/>
      <c r="R66" s="102"/>
      <c r="S66" s="101">
        <f t="shared" si="33"/>
        <v>0</v>
      </c>
      <c r="T66" s="101"/>
      <c r="U66" s="101"/>
      <c r="V66" s="101">
        <f t="shared" si="34"/>
        <v>0</v>
      </c>
      <c r="W66" s="102"/>
      <c r="X66" s="102"/>
      <c r="Y66" s="101">
        <f t="shared" si="35"/>
        <v>0</v>
      </c>
      <c r="Z66" s="101">
        <f>L66*M66*N66/100</f>
        <v>0</v>
      </c>
      <c r="AA66" s="103">
        <f t="shared" si="50"/>
        <v>0</v>
      </c>
      <c r="AB66" s="101">
        <f t="shared" si="37"/>
        <v>0</v>
      </c>
      <c r="AC66" s="102"/>
      <c r="AD66" s="103">
        <f t="shared" si="38"/>
        <v>0</v>
      </c>
      <c r="AE66" s="102"/>
      <c r="AF66" s="102"/>
      <c r="AG66" s="102"/>
      <c r="AH66" s="102"/>
      <c r="AI66" s="136">
        <f t="shared" si="53"/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0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54"/>
        <v>0</v>
      </c>
    </row>
    <row r="67" spans="1:49" hidden="1" outlineLevel="1">
      <c r="A67" s="98"/>
      <c r="B67" s="99"/>
      <c r="C67" s="99"/>
      <c r="D67" s="133"/>
      <c r="E67" s="102">
        <f t="shared" si="51"/>
        <v>0</v>
      </c>
      <c r="F67" s="101"/>
      <c r="G67" s="101"/>
      <c r="H67" s="101"/>
      <c r="I67" s="101"/>
      <c r="J67" s="101">
        <f t="shared" si="52"/>
        <v>0</v>
      </c>
      <c r="K67" s="98"/>
      <c r="L67" s="98"/>
      <c r="M67" s="98"/>
      <c r="N67" s="98"/>
      <c r="O67" s="101">
        <f t="shared" si="31"/>
        <v>0</v>
      </c>
      <c r="P67" s="101">
        <f t="shared" si="32"/>
        <v>0</v>
      </c>
      <c r="Q67" s="102"/>
      <c r="R67" s="102"/>
      <c r="S67" s="101">
        <f t="shared" si="33"/>
        <v>0</v>
      </c>
      <c r="T67" s="101"/>
      <c r="U67" s="101"/>
      <c r="V67" s="101">
        <f t="shared" si="34"/>
        <v>0</v>
      </c>
      <c r="W67" s="102"/>
      <c r="X67" s="102"/>
      <c r="Y67" s="101">
        <f t="shared" si="35"/>
        <v>0</v>
      </c>
      <c r="Z67" s="101">
        <f t="shared" ref="Z67:Z70" si="55">L67*M67*N67/100</f>
        <v>0</v>
      </c>
      <c r="AA67" s="103">
        <f t="shared" si="50"/>
        <v>0</v>
      </c>
      <c r="AB67" s="101">
        <f t="shared" si="37"/>
        <v>0</v>
      </c>
      <c r="AC67" s="102"/>
      <c r="AD67" s="103">
        <f t="shared" si="38"/>
        <v>0</v>
      </c>
      <c r="AE67" s="102"/>
      <c r="AF67" s="102"/>
      <c r="AG67" s="102"/>
      <c r="AH67" s="102"/>
      <c r="AI67" s="136">
        <f t="shared" si="53"/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0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54"/>
        <v>0</v>
      </c>
    </row>
    <row r="68" spans="1:49" hidden="1" outlineLevel="1">
      <c r="A68" s="98"/>
      <c r="B68" s="99"/>
      <c r="C68" s="99"/>
      <c r="D68" s="100"/>
      <c r="E68" s="101">
        <f t="shared" si="51"/>
        <v>0</v>
      </c>
      <c r="F68" s="101"/>
      <c r="G68" s="101"/>
      <c r="H68" s="101"/>
      <c r="I68" s="101"/>
      <c r="J68" s="101">
        <f t="shared" si="52"/>
        <v>0</v>
      </c>
      <c r="K68" s="98"/>
      <c r="L68" s="98"/>
      <c r="M68" s="98"/>
      <c r="N68" s="98"/>
      <c r="O68" s="101">
        <f t="shared" si="31"/>
        <v>0</v>
      </c>
      <c r="P68" s="101">
        <f t="shared" si="32"/>
        <v>0</v>
      </c>
      <c r="Q68" s="102"/>
      <c r="R68" s="102"/>
      <c r="S68" s="101">
        <f t="shared" si="33"/>
        <v>0</v>
      </c>
      <c r="T68" s="101"/>
      <c r="U68" s="101"/>
      <c r="V68" s="101">
        <f t="shared" si="34"/>
        <v>0</v>
      </c>
      <c r="W68" s="102"/>
      <c r="X68" s="102"/>
      <c r="Y68" s="101">
        <f t="shared" si="35"/>
        <v>0</v>
      </c>
      <c r="Z68" s="101">
        <f t="shared" si="55"/>
        <v>0</v>
      </c>
      <c r="AA68" s="103">
        <f t="shared" si="50"/>
        <v>0</v>
      </c>
      <c r="AB68" s="101">
        <f t="shared" si="37"/>
        <v>0</v>
      </c>
      <c r="AC68" s="102"/>
      <c r="AD68" s="103">
        <f t="shared" si="38"/>
        <v>0</v>
      </c>
      <c r="AE68" s="102"/>
      <c r="AF68" s="102"/>
      <c r="AG68" s="102"/>
      <c r="AH68" s="102"/>
      <c r="AI68" s="136">
        <f t="shared" si="53"/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0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54"/>
        <v>0</v>
      </c>
    </row>
    <row r="69" spans="1:49" hidden="1" outlineLevel="1">
      <c r="A69" s="98"/>
      <c r="B69" s="99"/>
      <c r="C69" s="99"/>
      <c r="D69" s="100"/>
      <c r="E69" s="101">
        <f t="shared" si="51"/>
        <v>0</v>
      </c>
      <c r="F69" s="101"/>
      <c r="G69" s="101"/>
      <c r="H69" s="101"/>
      <c r="I69" s="101"/>
      <c r="J69" s="101">
        <f t="shared" si="52"/>
        <v>0</v>
      </c>
      <c r="K69" s="98"/>
      <c r="L69" s="98"/>
      <c r="M69" s="98"/>
      <c r="N69" s="98"/>
      <c r="O69" s="101">
        <f t="shared" si="31"/>
        <v>0</v>
      </c>
      <c r="P69" s="101">
        <f t="shared" si="32"/>
        <v>0</v>
      </c>
      <c r="Q69" s="102"/>
      <c r="R69" s="102"/>
      <c r="S69" s="101">
        <f t="shared" si="33"/>
        <v>0</v>
      </c>
      <c r="T69" s="101"/>
      <c r="U69" s="101"/>
      <c r="V69" s="101">
        <f t="shared" si="34"/>
        <v>0</v>
      </c>
      <c r="W69" s="102"/>
      <c r="X69" s="102"/>
      <c r="Y69" s="101">
        <f t="shared" si="35"/>
        <v>0</v>
      </c>
      <c r="Z69" s="101">
        <f t="shared" si="55"/>
        <v>0</v>
      </c>
      <c r="AA69" s="103">
        <f t="shared" si="50"/>
        <v>0</v>
      </c>
      <c r="AB69" s="101">
        <f t="shared" si="37"/>
        <v>0</v>
      </c>
      <c r="AC69" s="102"/>
      <c r="AD69" s="103">
        <f t="shared" si="38"/>
        <v>0</v>
      </c>
      <c r="AE69" s="102"/>
      <c r="AF69" s="102"/>
      <c r="AG69" s="102"/>
      <c r="AH69" s="102"/>
      <c r="AI69" s="136">
        <f t="shared" si="53"/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0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54"/>
        <v>0</v>
      </c>
    </row>
    <row r="70" spans="1:49" hidden="1" outlineLevel="1">
      <c r="A70" s="98"/>
      <c r="B70" s="99"/>
      <c r="C70" s="99"/>
      <c r="D70" s="100"/>
      <c r="E70" s="101">
        <f t="shared" si="51"/>
        <v>0</v>
      </c>
      <c r="F70" s="101"/>
      <c r="G70" s="101"/>
      <c r="H70" s="101"/>
      <c r="I70" s="101"/>
      <c r="J70" s="101">
        <f t="shared" si="52"/>
        <v>0</v>
      </c>
      <c r="K70" s="98"/>
      <c r="L70" s="98"/>
      <c r="M70" s="98"/>
      <c r="N70" s="98"/>
      <c r="O70" s="101">
        <f t="shared" si="31"/>
        <v>0</v>
      </c>
      <c r="P70" s="101">
        <f t="shared" si="32"/>
        <v>0</v>
      </c>
      <c r="Q70" s="102"/>
      <c r="R70" s="102"/>
      <c r="S70" s="101">
        <f t="shared" si="33"/>
        <v>0</v>
      </c>
      <c r="T70" s="101"/>
      <c r="U70" s="101"/>
      <c r="V70" s="101">
        <f t="shared" si="34"/>
        <v>0</v>
      </c>
      <c r="W70" s="102"/>
      <c r="X70" s="102"/>
      <c r="Y70" s="101">
        <f t="shared" si="35"/>
        <v>0</v>
      </c>
      <c r="Z70" s="101">
        <f t="shared" si="55"/>
        <v>0</v>
      </c>
      <c r="AA70" s="103">
        <f t="shared" si="50"/>
        <v>0</v>
      </c>
      <c r="AB70" s="101">
        <f t="shared" si="37"/>
        <v>0</v>
      </c>
      <c r="AC70" s="102"/>
      <c r="AD70" s="103">
        <f t="shared" si="38"/>
        <v>0</v>
      </c>
      <c r="AE70" s="102"/>
      <c r="AF70" s="102"/>
      <c r="AG70" s="102"/>
      <c r="AH70" s="102"/>
      <c r="AI70" s="136">
        <f t="shared" si="53"/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0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54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6">AVERAGE(AO19:AO70)</f>
        <v>0</v>
      </c>
      <c r="AP71" s="145">
        <f t="shared" si="56"/>
        <v>0</v>
      </c>
      <c r="AQ71" s="145">
        <f t="shared" si="56"/>
        <v>0</v>
      </c>
      <c r="AR71" s="145">
        <f t="shared" si="56"/>
        <v>0</v>
      </c>
      <c r="AS71" s="145">
        <f t="shared" si="56"/>
        <v>0</v>
      </c>
      <c r="AT71" s="146">
        <f t="shared" si="56"/>
        <v>0</v>
      </c>
      <c r="AU71" s="146">
        <f t="shared" si="56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7">SUM(Q19:Q70)</f>
        <v>0</v>
      </c>
      <c r="R72" s="149">
        <f t="shared" si="57"/>
        <v>0</v>
      </c>
      <c r="S72" s="149">
        <f t="shared" si="57"/>
        <v>0</v>
      </c>
      <c r="T72" s="149">
        <f t="shared" si="57"/>
        <v>0</v>
      </c>
      <c r="U72" s="149">
        <f t="shared" si="57"/>
        <v>0</v>
      </c>
      <c r="V72" s="149">
        <f t="shared" si="57"/>
        <v>0</v>
      </c>
      <c r="W72" s="149">
        <f t="shared" si="57"/>
        <v>0</v>
      </c>
      <c r="X72" s="149">
        <f t="shared" si="57"/>
        <v>0</v>
      </c>
      <c r="Y72" s="149">
        <f t="shared" si="57"/>
        <v>0</v>
      </c>
      <c r="Z72" s="149">
        <f t="shared" si="57"/>
        <v>0</v>
      </c>
      <c r="AA72" s="150">
        <f t="shared" si="57"/>
        <v>0</v>
      </c>
      <c r="AB72" s="151">
        <f t="shared" si="57"/>
        <v>0</v>
      </c>
      <c r="AC72" s="149">
        <f t="shared" si="57"/>
        <v>0</v>
      </c>
      <c r="AD72" s="150" t="e">
        <f>AC72/Y72</f>
        <v>#DIV/0!</v>
      </c>
      <c r="AE72" s="149">
        <f t="shared" ref="AE72:AK72" si="58">SUM(AE19:AE70)</f>
        <v>0</v>
      </c>
      <c r="AF72" s="149">
        <f t="shared" si="58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8"/>
        <v>0</v>
      </c>
      <c r="AK72" s="149">
        <f t="shared" si="58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52"/>
      <c r="AG73" s="552"/>
      <c r="AH73" s="165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9">E17+E72</f>
        <v>2312</v>
      </c>
      <c r="F74" s="172">
        <f t="shared" si="59"/>
        <v>52</v>
      </c>
      <c r="G74" s="172">
        <f t="shared" si="59"/>
        <v>10</v>
      </c>
      <c r="H74" s="172">
        <f t="shared" si="59"/>
        <v>2250</v>
      </c>
      <c r="I74" s="172">
        <f t="shared" si="59"/>
        <v>0</v>
      </c>
      <c r="J74" s="172">
        <f t="shared" si="59"/>
        <v>315658.11</v>
      </c>
      <c r="K74" s="172">
        <f t="shared" si="59"/>
        <v>0</v>
      </c>
      <c r="L74" s="172">
        <f t="shared" si="59"/>
        <v>86</v>
      </c>
      <c r="M74" s="172">
        <f t="shared" si="59"/>
        <v>0</v>
      </c>
      <c r="N74" s="172">
        <f t="shared" si="59"/>
        <v>0</v>
      </c>
      <c r="O74" s="172">
        <f t="shared" si="59"/>
        <v>0</v>
      </c>
      <c r="P74" s="172">
        <f t="shared" si="59"/>
        <v>0</v>
      </c>
      <c r="Q74" s="172">
        <f t="shared" si="59"/>
        <v>49</v>
      </c>
      <c r="R74" s="172">
        <f t="shared" si="59"/>
        <v>-2</v>
      </c>
      <c r="S74" s="172">
        <f t="shared" si="59"/>
        <v>47</v>
      </c>
      <c r="T74" s="172">
        <f t="shared" si="59"/>
        <v>44338.880000000005</v>
      </c>
      <c r="U74" s="172">
        <f t="shared" si="59"/>
        <v>-1888</v>
      </c>
      <c r="V74" s="172">
        <f t="shared" si="59"/>
        <v>42450.880000000005</v>
      </c>
      <c r="W74" s="172">
        <f t="shared" si="59"/>
        <v>59321.67</v>
      </c>
      <c r="X74" s="172">
        <f t="shared" si="59"/>
        <v>-2412</v>
      </c>
      <c r="Y74" s="172">
        <f t="shared" si="59"/>
        <v>56909.67</v>
      </c>
      <c r="Z74" s="172">
        <f t="shared" si="59"/>
        <v>69091.199999999997</v>
      </c>
      <c r="AA74" s="173">
        <f t="shared" si="59"/>
        <v>0.99999999999999989</v>
      </c>
      <c r="AB74" s="174">
        <f t="shared" si="59"/>
        <v>6764.5200000000013</v>
      </c>
      <c r="AC74" s="172">
        <f t="shared" si="59"/>
        <v>20543.919999999998</v>
      </c>
      <c r="AD74" s="173">
        <f>AC74/Y74</f>
        <v>0.36099172601071133</v>
      </c>
      <c r="AE74" s="174">
        <f>AE17+AE72</f>
        <v>6115.35</v>
      </c>
      <c r="AF74" s="175">
        <f>AF17+AF72</f>
        <v>5916</v>
      </c>
      <c r="AG74" s="175">
        <f>AG17+AG72</f>
        <v>2033</v>
      </c>
      <c r="AH74" s="175">
        <f>AH17+AH72</f>
        <v>0</v>
      </c>
      <c r="AI74" s="176">
        <v>1438.99</v>
      </c>
      <c r="AJ74" s="172">
        <f>AJ17+AJ72</f>
        <v>0</v>
      </c>
      <c r="AK74" s="172">
        <f>AK17+AK72</f>
        <v>424.50880000000001</v>
      </c>
      <c r="AL74" s="172">
        <f>AL17+AL72</f>
        <v>13673.3812</v>
      </c>
      <c r="AM74" s="172"/>
      <c r="AN74" s="172"/>
      <c r="AO74" s="172"/>
      <c r="AP74" s="172"/>
      <c r="AQ74" s="172"/>
      <c r="AR74" s="172">
        <f>(AF74+AG74)/Q74</f>
        <v>162.22448979591837</v>
      </c>
      <c r="AS74" s="172"/>
      <c r="AT74" s="172"/>
      <c r="AU74" s="172"/>
      <c r="AV74" s="177"/>
      <c r="AW74" s="172">
        <f>AW17+AW72</f>
        <v>39419.539397037079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52">
        <f>AF18+AF73</f>
        <v>0</v>
      </c>
      <c r="AG75" s="552"/>
      <c r="AH75" s="165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F1:H1"/>
    <mergeCell ref="L1:N1"/>
    <mergeCell ref="Q1:R1"/>
    <mergeCell ref="T1:U1"/>
    <mergeCell ref="W1:X1"/>
    <mergeCell ref="AF1:AG1"/>
    <mergeCell ref="AN1:AU1"/>
    <mergeCell ref="AF18:AG18"/>
    <mergeCell ref="AF73:AG73"/>
    <mergeCell ref="AF75:AG75"/>
  </mergeCells>
  <conditionalFormatting sqref="K71:M71 K18:K70 K3:K16">
    <cfRule type="cellIs" dxfId="22" priority="4" operator="greaterThan">
      <formula>120</formula>
    </cfRule>
  </conditionalFormatting>
  <conditionalFormatting sqref="O71">
    <cfRule type="cellIs" dxfId="21" priority="3" operator="between">
      <formula>0.000001</formula>
      <formula>25</formula>
    </cfRule>
  </conditionalFormatting>
  <conditionalFormatting sqref="AA73 AA75:AA1048576">
    <cfRule type="cellIs" dxfId="20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{7F78C39D-697B-4EA6-A557-9DBB9D94FADF}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{6D490310-C80D-4DC2-8030-CE0267B75FFD}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{F3829769-6560-48B3-B027-506BAF4EBEA4}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{3124E697-FF36-416C-90C6-6DA8E3F846C9}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{9079141A-726A-41A7-8206-9562DAA684C2}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{5EAC4C32-895B-4C4C-863F-DC7E59EB7A88}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{60D717C7-D62A-4F76-9896-1B9D0CCD71F7}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{C54BB70A-E243-4DD2-BB06-CA0A4D016598}</x14:id>
        </ext>
      </extLst>
    </cfRule>
  </conditionalFormatting>
  <conditionalFormatting sqref="AA1">
    <cfRule type="cellIs" dxfId="19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78C39D-697B-4EA6-A557-9DBB9D94FA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6D490310-C80D-4DC2-8030-CE0267B75F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F3829769-6560-48B3-B027-506BAF4EBE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3124E697-FF36-416C-90C6-6DA8E3F84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9079141A-726A-41A7-8206-9562DAA684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5EAC4C32-895B-4C4C-863F-DC7E59EB7A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60D717C7-D62A-4F76-9896-1B9D0CCD71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C54BB70A-E243-4DD2-BB06-CA0A4D0165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E187-4BA7-49E3-BE64-9219874F5C5A}">
  <dimension ref="A1:AW77"/>
  <sheetViews>
    <sheetView zoomScale="70" zoomScaleNormal="70" workbookViewId="0">
      <pane xSplit="3" ySplit="2" topLeftCell="BD3" activePane="bottomRight" state="frozen"/>
      <selection pane="topRight" activeCell="D1" sqref="D1"/>
      <selection pane="bottomLeft" activeCell="A3" sqref="A3"/>
      <selection pane="bottomRight" activeCell="BR3" sqref="BR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108</v>
      </c>
      <c r="B1" s="77"/>
      <c r="C1" s="76"/>
      <c r="D1" s="76"/>
      <c r="E1" s="78"/>
      <c r="F1" s="545" t="s">
        <v>47</v>
      </c>
      <c r="G1" s="545"/>
      <c r="H1" s="545"/>
      <c r="K1" s="210" t="s">
        <v>48</v>
      </c>
      <c r="L1" s="545" t="s">
        <v>49</v>
      </c>
      <c r="M1" s="545"/>
      <c r="N1" s="545"/>
      <c r="P1" s="80"/>
      <c r="Q1" s="546"/>
      <c r="R1" s="546"/>
      <c r="S1" s="216"/>
      <c r="T1" s="547"/>
      <c r="U1" s="548"/>
      <c r="V1" s="216"/>
      <c r="W1" s="546"/>
      <c r="X1" s="546"/>
      <c r="Y1" s="80"/>
      <c r="Z1" s="80"/>
      <c r="AA1" s="80"/>
      <c r="AB1" s="80"/>
      <c r="AC1" s="215"/>
      <c r="AD1" s="216"/>
      <c r="AE1" s="215"/>
      <c r="AF1" s="549"/>
      <c r="AG1" s="549"/>
      <c r="AH1" s="211"/>
      <c r="AI1" s="81" t="s">
        <v>50</v>
      </c>
      <c r="AJ1" s="215"/>
      <c r="AM1" s="82"/>
      <c r="AN1" s="542" t="s">
        <v>51</v>
      </c>
      <c r="AO1" s="543"/>
      <c r="AP1" s="543"/>
      <c r="AQ1" s="543"/>
      <c r="AR1" s="543"/>
      <c r="AS1" s="543"/>
      <c r="AT1" s="543"/>
      <c r="AU1" s="544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 t="shared" ref="E3:E15" si="0">SUM(F3:H3)</f>
        <v>430</v>
      </c>
      <c r="F3" s="101">
        <v>19</v>
      </c>
      <c r="G3" s="101">
        <v>2</v>
      </c>
      <c r="H3" s="101">
        <v>409</v>
      </c>
      <c r="I3" s="101">
        <v>142.97999999999999</v>
      </c>
      <c r="J3" s="101">
        <f t="shared" ref="J3:J15" si="1">E3*I3</f>
        <v>61481.399999999994</v>
      </c>
      <c r="K3" s="98">
        <v>262</v>
      </c>
      <c r="L3" s="98">
        <v>21</v>
      </c>
      <c r="M3" s="98">
        <v>1238</v>
      </c>
      <c r="N3" s="98">
        <v>80</v>
      </c>
      <c r="O3" s="189">
        <f t="shared" ref="O3:O15" si="2">L3/7</f>
        <v>3</v>
      </c>
      <c r="P3" s="101">
        <f t="shared" ref="P3" si="3">S3/7</f>
        <v>1.4285714285714286</v>
      </c>
      <c r="Q3" s="102">
        <v>10</v>
      </c>
      <c r="R3" s="102">
        <v>0</v>
      </c>
      <c r="S3" s="101">
        <f>Q3+R3</f>
        <v>10</v>
      </c>
      <c r="T3" s="102">
        <v>10062.049999999999</v>
      </c>
      <c r="U3" s="102">
        <v>0</v>
      </c>
      <c r="V3" s="101">
        <f>T3+U3</f>
        <v>10062.049999999999</v>
      </c>
      <c r="W3" s="102">
        <v>12442.27</v>
      </c>
      <c r="X3" s="102">
        <v>0</v>
      </c>
      <c r="Y3" s="101">
        <f t="shared" ref="Y3:Y15" si="4">W3+X3</f>
        <v>12442.27</v>
      </c>
      <c r="Z3" s="101">
        <f>L3*M3*N3/100</f>
        <v>20798.400000000001</v>
      </c>
      <c r="AA3" s="103">
        <f t="shared" ref="AA3:AA15" si="5">Y3/$Y$74</f>
        <v>0.22319678597862364</v>
      </c>
      <c r="AB3" s="101">
        <f>S3*I3</f>
        <v>1429.8</v>
      </c>
      <c r="AC3" s="102">
        <v>4457.0200000000013</v>
      </c>
      <c r="AD3" s="103">
        <f t="shared" ref="AD3:AD15" si="6">IF(Y3=0,0,AC3/Y3)</f>
        <v>0.35821598470375593</v>
      </c>
      <c r="AE3" s="102">
        <v>1259.1499999999999</v>
      </c>
      <c r="AF3" s="102">
        <v>1000</v>
      </c>
      <c r="AG3" s="102">
        <v>1196</v>
      </c>
      <c r="AH3" s="102"/>
      <c r="AI3" s="136">
        <f t="shared" ref="AI3:AI15" si="7">IFERROR($AI$74*H3/$H$74,0)</f>
        <v>242.77555361813427</v>
      </c>
      <c r="AJ3" s="102">
        <v>0</v>
      </c>
      <c r="AK3" s="104">
        <f>V3*1%</f>
        <v>100.62049999999999</v>
      </c>
      <c r="AL3" s="105">
        <f>Y3-AB3-AC3-AE3-AF3-AG3-AH3-AI3-AK3-AJ3</f>
        <v>2756.9039463818658</v>
      </c>
      <c r="AM3" s="106"/>
      <c r="AN3" s="107">
        <f t="shared" ref="AN3:AN15" si="8">IF(S3=0,0,Y3/S3)</f>
        <v>1244.2270000000001</v>
      </c>
      <c r="AO3" s="108">
        <f t="shared" ref="AO3:AO15" si="9">I3</f>
        <v>142.97999999999999</v>
      </c>
      <c r="AP3" s="108">
        <f t="shared" ref="AP3:AP15" si="10">IF(S3=0,0,AC3/S3)</f>
        <v>445.70200000000011</v>
      </c>
      <c r="AQ3" s="108">
        <f>IF(Q3=0,AE3/1,AE3/Q3)</f>
        <v>125.91499999999999</v>
      </c>
      <c r="AR3" s="108">
        <f>IF(Q3=0,0,(AF3+AG3)/Q3)</f>
        <v>219.6</v>
      </c>
      <c r="AS3" s="108">
        <f>_xlfn.IFS(S3=0,AL3,S3&lt;0,AL3/-S3,S3&gt;0,AL3/S3)</f>
        <v>275.6903946381866</v>
      </c>
      <c r="AT3" s="103">
        <f t="shared" ref="AT3" si="11">IF(AN3=0,0,AS3/AN3)</f>
        <v>0.22157564064932411</v>
      </c>
      <c r="AU3" s="103">
        <f t="shared" ref="AU3" si="12">IF(AO3=0,0,AS3/AO3)</f>
        <v>1.9281745323694686</v>
      </c>
      <c r="AV3" s="109"/>
      <c r="AW3" s="104">
        <f t="shared" ref="AW3:AW15" si="13">AS3*E3</f>
        <v>118546.86969442024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si="0"/>
        <v>289</v>
      </c>
      <c r="F4" s="101" t="s">
        <v>142</v>
      </c>
      <c r="G4" s="101">
        <v>2</v>
      </c>
      <c r="H4" s="101">
        <v>287</v>
      </c>
      <c r="I4" s="101">
        <v>123.09</v>
      </c>
      <c r="J4" s="101">
        <f t="shared" si="1"/>
        <v>35573.01</v>
      </c>
      <c r="K4" s="98">
        <v>999</v>
      </c>
      <c r="L4" s="98">
        <v>0</v>
      </c>
      <c r="M4" s="98">
        <v>0</v>
      </c>
      <c r="N4" s="98">
        <v>0</v>
      </c>
      <c r="O4" s="189">
        <f t="shared" si="2"/>
        <v>0</v>
      </c>
      <c r="P4" s="101">
        <f>S4/7</f>
        <v>0</v>
      </c>
      <c r="Q4" s="102">
        <v>0</v>
      </c>
      <c r="R4" s="102">
        <v>0</v>
      </c>
      <c r="S4" s="101">
        <f t="shared" ref="S4:S15" si="14">Q4+R4</f>
        <v>0</v>
      </c>
      <c r="T4" s="102">
        <v>0</v>
      </c>
      <c r="U4" s="102">
        <v>0</v>
      </c>
      <c r="V4" s="101">
        <f t="shared" ref="V4:V15" si="15">T4+U4</f>
        <v>0</v>
      </c>
      <c r="W4" s="102">
        <v>0</v>
      </c>
      <c r="X4" s="102">
        <v>0</v>
      </c>
      <c r="Y4" s="101">
        <f t="shared" si="4"/>
        <v>0</v>
      </c>
      <c r="Z4" s="101">
        <f t="shared" ref="Z4:Z15" si="16">L4*M4*N4/100</f>
        <v>0</v>
      </c>
      <c r="AA4" s="103">
        <f t="shared" si="5"/>
        <v>0</v>
      </c>
      <c r="AB4" s="101">
        <f t="shared" ref="AB4:AB15" si="17">S4*I4</f>
        <v>0</v>
      </c>
      <c r="AC4" s="102">
        <v>0</v>
      </c>
      <c r="AD4" s="103">
        <f t="shared" si="6"/>
        <v>0</v>
      </c>
      <c r="AE4" s="102">
        <v>0</v>
      </c>
      <c r="AF4" s="102"/>
      <c r="AG4" s="102"/>
      <c r="AH4" s="102"/>
      <c r="AI4" s="136">
        <f t="shared" si="7"/>
        <v>170.35839581517001</v>
      </c>
      <c r="AJ4" s="102">
        <v>0</v>
      </c>
      <c r="AK4" s="104">
        <f t="shared" ref="AK4:AK15" si="18">V4*1%</f>
        <v>0</v>
      </c>
      <c r="AL4" s="105">
        <f t="shared" ref="AL4:AL15" si="19">Y4-AB4-AC4-AE4-AF4-AG4-AH4-AI4-AK4-AJ4</f>
        <v>-170.35839581517001</v>
      </c>
      <c r="AM4" s="106"/>
      <c r="AN4" s="107">
        <f t="shared" si="8"/>
        <v>0</v>
      </c>
      <c r="AO4" s="108">
        <f t="shared" si="9"/>
        <v>123.09</v>
      </c>
      <c r="AP4" s="108">
        <f t="shared" si="10"/>
        <v>0</v>
      </c>
      <c r="AQ4" s="108">
        <f t="shared" ref="AQ4:AQ15" si="20">IF(Q4=0,AE4/1,AE4/Q4)</f>
        <v>0</v>
      </c>
      <c r="AR4" s="108">
        <f t="shared" ref="AR4:AR15" si="21">IF(Q4=0,0,(AF4+AG4)/Q4)</f>
        <v>0</v>
      </c>
      <c r="AS4" s="108">
        <f t="array" ref="AS4">_xlfn.IFS(S4=0,AL4,S4&lt;0,AL4/-S4,S4&gt;0,AL4/S4)</f>
        <v>-170.35839581517001</v>
      </c>
      <c r="AT4" s="103">
        <f>IF(AN4=0,0,AS4/AN4)</f>
        <v>0</v>
      </c>
      <c r="AU4" s="103">
        <f>IF(AO4=0,0,AS4/AO4)</f>
        <v>-1.3840149144135998</v>
      </c>
      <c r="AV4" s="109"/>
      <c r="AW4" s="104">
        <f t="shared" si="13"/>
        <v>-49233.57639058413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378</v>
      </c>
      <c r="F5" s="101" t="s">
        <v>142</v>
      </c>
      <c r="G5" s="101" t="s">
        <v>142</v>
      </c>
      <c r="H5" s="101">
        <v>378</v>
      </c>
      <c r="I5" s="101">
        <v>123.09</v>
      </c>
      <c r="J5" s="101">
        <f t="shared" si="1"/>
        <v>46528.020000000004</v>
      </c>
      <c r="K5" s="98">
        <v>999</v>
      </c>
      <c r="L5" s="98">
        <v>0</v>
      </c>
      <c r="M5" s="98">
        <v>0</v>
      </c>
      <c r="N5" s="98">
        <v>0</v>
      </c>
      <c r="O5" s="189">
        <f t="shared" si="2"/>
        <v>0</v>
      </c>
      <c r="P5" s="101">
        <f>S5/7</f>
        <v>0.14285714285714285</v>
      </c>
      <c r="Q5" s="102">
        <v>1</v>
      </c>
      <c r="R5" s="102">
        <v>0</v>
      </c>
      <c r="S5" s="101">
        <f t="shared" si="14"/>
        <v>1</v>
      </c>
      <c r="T5" s="102">
        <v>0</v>
      </c>
      <c r="U5" s="102">
        <v>0</v>
      </c>
      <c r="V5" s="101">
        <f t="shared" si="15"/>
        <v>0</v>
      </c>
      <c r="W5" s="102">
        <v>0</v>
      </c>
      <c r="X5" s="102">
        <v>0</v>
      </c>
      <c r="Y5" s="101">
        <f t="shared" si="4"/>
        <v>0</v>
      </c>
      <c r="Z5" s="101">
        <f t="shared" si="16"/>
        <v>0</v>
      </c>
      <c r="AA5" s="103">
        <f t="shared" si="5"/>
        <v>0</v>
      </c>
      <c r="AB5" s="101">
        <f t="shared" si="17"/>
        <v>123.09</v>
      </c>
      <c r="AC5" s="102">
        <v>-817.91</v>
      </c>
      <c r="AD5" s="103">
        <f t="shared" si="6"/>
        <v>0</v>
      </c>
      <c r="AE5" s="102">
        <v>0</v>
      </c>
      <c r="AF5" s="102"/>
      <c r="AG5" s="102"/>
      <c r="AH5" s="102"/>
      <c r="AI5" s="136">
        <f t="shared" si="7"/>
        <v>224.37447253705321</v>
      </c>
      <c r="AJ5" s="102">
        <v>0</v>
      </c>
      <c r="AK5" s="104">
        <f t="shared" si="18"/>
        <v>0</v>
      </c>
      <c r="AL5" s="105">
        <f t="shared" si="19"/>
        <v>470.44552746294676</v>
      </c>
      <c r="AM5" s="106"/>
      <c r="AN5" s="107">
        <f t="shared" si="8"/>
        <v>0</v>
      </c>
      <c r="AO5" s="108">
        <f t="shared" si="9"/>
        <v>123.09</v>
      </c>
      <c r="AP5" s="108">
        <f t="shared" si="10"/>
        <v>-817.91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470.44552746294676</v>
      </c>
      <c r="AT5" s="103">
        <f>IF(AN5=0,0,AS5/AN5)</f>
        <v>0</v>
      </c>
      <c r="AU5" s="103">
        <f>IF(AO5=0,0,AS5/AO5)</f>
        <v>3.8219638269798257</v>
      </c>
      <c r="AV5" s="109"/>
      <c r="AW5" s="104">
        <f t="shared" si="13"/>
        <v>177828.40938099386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355</v>
      </c>
      <c r="F6" s="101">
        <v>4</v>
      </c>
      <c r="G6" s="101">
        <v>2</v>
      </c>
      <c r="H6" s="101">
        <v>349</v>
      </c>
      <c r="I6" s="101">
        <v>123.09</v>
      </c>
      <c r="J6" s="101">
        <f t="shared" si="1"/>
        <v>43696.950000000004</v>
      </c>
      <c r="K6" s="98">
        <v>564</v>
      </c>
      <c r="L6" s="98">
        <v>4</v>
      </c>
      <c r="M6" s="98">
        <v>1114</v>
      </c>
      <c r="N6" s="98">
        <v>100</v>
      </c>
      <c r="O6" s="189">
        <f t="shared" si="2"/>
        <v>0.5714285714285714</v>
      </c>
      <c r="P6" s="101">
        <f t="shared" ref="P6:P15" si="22">S6/7</f>
        <v>0.8571428571428571</v>
      </c>
      <c r="Q6" s="102">
        <v>6</v>
      </c>
      <c r="R6" s="102">
        <v>0</v>
      </c>
      <c r="S6" s="101">
        <f t="shared" si="14"/>
        <v>6</v>
      </c>
      <c r="T6" s="102">
        <v>5408</v>
      </c>
      <c r="U6" s="102">
        <v>0</v>
      </c>
      <c r="V6" s="101">
        <f t="shared" si="15"/>
        <v>5408</v>
      </c>
      <c r="W6" s="102">
        <v>6746</v>
      </c>
      <c r="X6" s="102">
        <v>0</v>
      </c>
      <c r="Y6" s="101">
        <f t="shared" si="4"/>
        <v>6746</v>
      </c>
      <c r="Z6" s="101">
        <f t="shared" si="16"/>
        <v>4456</v>
      </c>
      <c r="AA6" s="103">
        <f t="shared" si="5"/>
        <v>0.12101373127345694</v>
      </c>
      <c r="AB6" s="101">
        <f t="shared" si="17"/>
        <v>738.54</v>
      </c>
      <c r="AC6" s="102">
        <v>2452.4499999999998</v>
      </c>
      <c r="AD6" s="103">
        <f t="shared" si="6"/>
        <v>0.36354135784168395</v>
      </c>
      <c r="AE6" s="102">
        <v>654.6</v>
      </c>
      <c r="AF6" s="102">
        <v>409</v>
      </c>
      <c r="AG6" s="102">
        <v>411</v>
      </c>
      <c r="AH6" s="102"/>
      <c r="AI6" s="136">
        <f t="shared" si="7"/>
        <v>207.16055797733216</v>
      </c>
      <c r="AJ6" s="102">
        <v>0</v>
      </c>
      <c r="AK6" s="104">
        <f t="shared" si="18"/>
        <v>54.08</v>
      </c>
      <c r="AL6" s="105">
        <f t="shared" si="19"/>
        <v>1819.1694420226681</v>
      </c>
      <c r="AM6" s="106"/>
      <c r="AN6" s="107">
        <f t="shared" si="8"/>
        <v>1124.3333333333333</v>
      </c>
      <c r="AO6" s="108">
        <f t="shared" si="9"/>
        <v>123.09</v>
      </c>
      <c r="AP6" s="108">
        <f t="shared" si="10"/>
        <v>408.74166666666662</v>
      </c>
      <c r="AQ6" s="108">
        <f t="shared" si="20"/>
        <v>109.10000000000001</v>
      </c>
      <c r="AR6" s="108">
        <f t="shared" si="21"/>
        <v>136.66666666666666</v>
      </c>
      <c r="AS6" s="108">
        <f t="array" ref="AS6">_xlfn.IFS(S6=0,AL6,S6&lt;0,AL6/-S6,S6&gt;0,AL6/S6)</f>
        <v>303.19490700377804</v>
      </c>
      <c r="AT6" s="103">
        <f t="shared" ref="AT6:AT15" si="23">IF(AN6=0,0,AS6/AN6)</f>
        <v>0.26966638630635464</v>
      </c>
      <c r="AU6" s="103">
        <f t="shared" ref="AU6:AU15" si="24">IF(AO6=0,0,AS6/AO6)</f>
        <v>2.4631969047345685</v>
      </c>
      <c r="AV6" s="109"/>
      <c r="AW6" s="104">
        <f t="shared" si="13"/>
        <v>107634.1919863412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285</v>
      </c>
      <c r="F7" s="101">
        <v>1</v>
      </c>
      <c r="G7" s="101">
        <v>1</v>
      </c>
      <c r="H7" s="101">
        <v>283</v>
      </c>
      <c r="I7" s="101">
        <v>123.09</v>
      </c>
      <c r="J7" s="101">
        <f t="shared" si="1"/>
        <v>35080.65</v>
      </c>
      <c r="K7" s="98">
        <v>999</v>
      </c>
      <c r="L7" s="98">
        <v>2</v>
      </c>
      <c r="M7" s="98">
        <v>1079</v>
      </c>
      <c r="N7" s="98">
        <v>0</v>
      </c>
      <c r="O7" s="189">
        <f t="shared" si="2"/>
        <v>0.2857142857142857</v>
      </c>
      <c r="P7" s="101">
        <f t="shared" si="22"/>
        <v>0</v>
      </c>
      <c r="Q7" s="102">
        <v>0</v>
      </c>
      <c r="R7" s="102">
        <v>0</v>
      </c>
      <c r="S7" s="101">
        <f t="shared" si="14"/>
        <v>0</v>
      </c>
      <c r="T7" s="102">
        <v>0</v>
      </c>
      <c r="U7" s="102">
        <v>0</v>
      </c>
      <c r="V7" s="101">
        <f t="shared" si="15"/>
        <v>0</v>
      </c>
      <c r="W7" s="102">
        <v>0</v>
      </c>
      <c r="X7" s="102">
        <v>0</v>
      </c>
      <c r="Y7" s="101">
        <f t="shared" si="4"/>
        <v>0</v>
      </c>
      <c r="Z7" s="101">
        <f t="shared" si="16"/>
        <v>0</v>
      </c>
      <c r="AA7" s="103">
        <f t="shared" si="5"/>
        <v>0</v>
      </c>
      <c r="AB7" s="101">
        <f t="shared" si="17"/>
        <v>0</v>
      </c>
      <c r="AC7" s="102">
        <v>0</v>
      </c>
      <c r="AD7" s="103">
        <f t="shared" si="6"/>
        <v>0</v>
      </c>
      <c r="AE7" s="102">
        <v>96.4</v>
      </c>
      <c r="AF7" s="102"/>
      <c r="AG7" s="102">
        <v>29</v>
      </c>
      <c r="AH7" s="102"/>
      <c r="AI7" s="136">
        <f t="shared" si="7"/>
        <v>167.98406277244987</v>
      </c>
      <c r="AJ7" s="102">
        <v>0</v>
      </c>
      <c r="AK7" s="104">
        <f t="shared" si="18"/>
        <v>0</v>
      </c>
      <c r="AL7" s="105">
        <f t="shared" si="19"/>
        <v>-293.38406277244985</v>
      </c>
      <c r="AM7" s="106"/>
      <c r="AN7" s="107">
        <f t="shared" si="8"/>
        <v>0</v>
      </c>
      <c r="AO7" s="108">
        <f t="shared" si="9"/>
        <v>123.09</v>
      </c>
      <c r="AP7" s="108">
        <f t="shared" si="10"/>
        <v>0</v>
      </c>
      <c r="AQ7" s="108">
        <f t="shared" si="20"/>
        <v>96.4</v>
      </c>
      <c r="AR7" s="108">
        <f t="shared" si="21"/>
        <v>0</v>
      </c>
      <c r="AS7" s="108">
        <f t="array" ref="AS7">_xlfn.IFS(S7=0,AL7,S7&lt;0,AL7/-S7,S7&gt;0,AL7/S7)</f>
        <v>-293.38406277244985</v>
      </c>
      <c r="AT7" s="103">
        <f t="shared" si="23"/>
        <v>0</v>
      </c>
      <c r="AU7" s="103">
        <f t="shared" si="24"/>
        <v>-2.3834922639731078</v>
      </c>
      <c r="AV7" s="109"/>
      <c r="AW7" s="104">
        <f t="shared" si="13"/>
        <v>-83614.457890148202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123</v>
      </c>
      <c r="F8" s="101">
        <v>10</v>
      </c>
      <c r="G8" s="101">
        <v>4</v>
      </c>
      <c r="H8" s="101">
        <v>109</v>
      </c>
      <c r="I8" s="101">
        <v>123.09</v>
      </c>
      <c r="J8" s="101">
        <f t="shared" si="1"/>
        <v>15140.07</v>
      </c>
      <c r="K8" s="98">
        <v>37</v>
      </c>
      <c r="L8" s="98">
        <v>16</v>
      </c>
      <c r="M8" s="98">
        <v>1191</v>
      </c>
      <c r="N8" s="98">
        <v>88</v>
      </c>
      <c r="O8" s="189">
        <f t="shared" si="2"/>
        <v>2.2857142857142856</v>
      </c>
      <c r="P8" s="101">
        <f t="shared" si="22"/>
        <v>3.1428571428571428</v>
      </c>
      <c r="Q8" s="102">
        <v>22</v>
      </c>
      <c r="R8" s="102">
        <v>0</v>
      </c>
      <c r="S8" s="101">
        <f t="shared" si="14"/>
        <v>22</v>
      </c>
      <c r="T8" s="102">
        <v>21017.42</v>
      </c>
      <c r="U8" s="102">
        <v>0</v>
      </c>
      <c r="V8" s="101">
        <f t="shared" si="15"/>
        <v>21017.42</v>
      </c>
      <c r="W8" s="102">
        <v>26020.47</v>
      </c>
      <c r="X8" s="102">
        <v>0</v>
      </c>
      <c r="Y8" s="101">
        <f t="shared" si="4"/>
        <v>26020.47</v>
      </c>
      <c r="Z8" s="101">
        <f t="shared" si="16"/>
        <v>16769.28</v>
      </c>
      <c r="AA8" s="103">
        <f t="shared" si="5"/>
        <v>0.46677055502357667</v>
      </c>
      <c r="AB8" s="101">
        <f t="shared" si="17"/>
        <v>2707.98</v>
      </c>
      <c r="AC8" s="102">
        <v>9396.6700000000019</v>
      </c>
      <c r="AD8" s="103">
        <f t="shared" si="6"/>
        <v>0.36112606728471858</v>
      </c>
      <c r="AE8" s="102">
        <v>2224.1999999999998</v>
      </c>
      <c r="AF8" s="102">
        <v>1362</v>
      </c>
      <c r="AG8" s="102">
        <v>638</v>
      </c>
      <c r="AH8" s="102"/>
      <c r="AI8" s="136">
        <f t="shared" si="7"/>
        <v>64.700575414123804</v>
      </c>
      <c r="AJ8" s="102">
        <v>0</v>
      </c>
      <c r="AK8" s="104">
        <f t="shared" si="18"/>
        <v>210.17419999999998</v>
      </c>
      <c r="AL8" s="105">
        <f t="shared" si="19"/>
        <v>9416.7452245858749</v>
      </c>
      <c r="AM8" s="106"/>
      <c r="AN8" s="107">
        <f t="shared" si="8"/>
        <v>1182.7486363636365</v>
      </c>
      <c r="AO8" s="108">
        <f t="shared" si="9"/>
        <v>123.09</v>
      </c>
      <c r="AP8" s="108">
        <f t="shared" si="10"/>
        <v>427.1213636363637</v>
      </c>
      <c r="AQ8" s="108">
        <f t="shared" si="20"/>
        <v>101.1</v>
      </c>
      <c r="AR8" s="108">
        <f t="shared" si="21"/>
        <v>90.909090909090907</v>
      </c>
      <c r="AS8" s="108">
        <f t="array" ref="AS8">_xlfn.IFS(S8=0,AL8,S8&lt;0,AL8/-S8,S8&gt;0,AL8/S8)</f>
        <v>428.03387384481249</v>
      </c>
      <c r="AT8" s="103">
        <f t="shared" si="23"/>
        <v>0.361897583886297</v>
      </c>
      <c r="AU8" s="103">
        <f t="shared" si="24"/>
        <v>3.4774057506280971</v>
      </c>
      <c r="AV8" s="109"/>
      <c r="AW8" s="104">
        <f t="shared" si="13"/>
        <v>52648.166482911933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268</v>
      </c>
      <c r="F9" s="101">
        <v>7</v>
      </c>
      <c r="G9" s="101">
        <v>1</v>
      </c>
      <c r="H9" s="101">
        <v>260</v>
      </c>
      <c r="I9" s="101">
        <v>169.89</v>
      </c>
      <c r="J9" s="101">
        <f t="shared" si="1"/>
        <v>45530.52</v>
      </c>
      <c r="K9" s="98">
        <v>569</v>
      </c>
      <c r="L9" s="98">
        <v>6</v>
      </c>
      <c r="M9" s="98">
        <v>1183</v>
      </c>
      <c r="N9" s="98">
        <v>100</v>
      </c>
      <c r="O9" s="189">
        <f t="shared" si="2"/>
        <v>0.8571428571428571</v>
      </c>
      <c r="P9" s="101">
        <f t="shared" si="22"/>
        <v>0.42857142857142855</v>
      </c>
      <c r="Q9" s="102">
        <v>4</v>
      </c>
      <c r="R9" s="102">
        <v>-1</v>
      </c>
      <c r="S9" s="101">
        <f t="shared" si="14"/>
        <v>3</v>
      </c>
      <c r="T9" s="102">
        <v>3752</v>
      </c>
      <c r="U9" s="102">
        <v>-948</v>
      </c>
      <c r="V9" s="101">
        <f t="shared" si="15"/>
        <v>2804</v>
      </c>
      <c r="W9" s="102">
        <v>4696</v>
      </c>
      <c r="X9" s="102">
        <v>-1174</v>
      </c>
      <c r="Y9" s="101">
        <f t="shared" si="4"/>
        <v>3522</v>
      </c>
      <c r="Z9" s="101">
        <f t="shared" si="16"/>
        <v>7098</v>
      </c>
      <c r="AA9" s="103">
        <f t="shared" si="5"/>
        <v>6.3179715615937646E-2</v>
      </c>
      <c r="AB9" s="101">
        <f t="shared" si="17"/>
        <v>509.66999999999996</v>
      </c>
      <c r="AC9" s="102">
        <v>1275.3899999999999</v>
      </c>
      <c r="AD9" s="103">
        <f t="shared" si="6"/>
        <v>0.3621209540034071</v>
      </c>
      <c r="AE9" s="102">
        <v>779.95</v>
      </c>
      <c r="AF9" s="102">
        <v>151</v>
      </c>
      <c r="AG9" s="102">
        <v>1190</v>
      </c>
      <c r="AH9" s="102"/>
      <c r="AI9" s="136">
        <f t="shared" si="7"/>
        <v>154.33164777680906</v>
      </c>
      <c r="AJ9" s="102">
        <v>0</v>
      </c>
      <c r="AK9" s="104">
        <f t="shared" si="18"/>
        <v>28.04</v>
      </c>
      <c r="AL9" s="105">
        <f t="shared" si="19"/>
        <v>-566.38164777680902</v>
      </c>
      <c r="AM9" s="106"/>
      <c r="AN9" s="107">
        <f t="shared" si="8"/>
        <v>1174</v>
      </c>
      <c r="AO9" s="108">
        <f t="shared" si="9"/>
        <v>169.89</v>
      </c>
      <c r="AP9" s="108">
        <f t="shared" si="10"/>
        <v>425.12999999999994</v>
      </c>
      <c r="AQ9" s="108">
        <f t="shared" si="20"/>
        <v>194.98750000000001</v>
      </c>
      <c r="AR9" s="108">
        <f t="shared" si="21"/>
        <v>335.25</v>
      </c>
      <c r="AS9" s="108">
        <f t="array" ref="AS9">_xlfn.IFS(S9=0,AL9,S9&lt;0,AL9/-S9,S9&gt;0,AL9/S9)</f>
        <v>-188.79388259226968</v>
      </c>
      <c r="AT9" s="103">
        <f t="shared" si="23"/>
        <v>-0.16081250646700995</v>
      </c>
      <c r="AU9" s="103">
        <f t="shared" si="24"/>
        <v>-1.1112713084482295</v>
      </c>
      <c r="AV9" s="109"/>
      <c r="AW9" s="104">
        <f t="shared" si="13"/>
        <v>-50596.760534728273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40</v>
      </c>
      <c r="F10" s="101">
        <v>2</v>
      </c>
      <c r="G10" s="101">
        <v>1</v>
      </c>
      <c r="H10" s="101">
        <v>37</v>
      </c>
      <c r="I10" s="101">
        <v>169.89</v>
      </c>
      <c r="J10" s="101">
        <f t="shared" si="1"/>
        <v>6795.5999999999995</v>
      </c>
      <c r="K10" s="98">
        <v>414</v>
      </c>
      <c r="L10" s="98">
        <v>2</v>
      </c>
      <c r="M10" s="98">
        <v>1172</v>
      </c>
      <c r="N10" s="98">
        <v>100</v>
      </c>
      <c r="O10" s="189">
        <f t="shared" si="2"/>
        <v>0.2857142857142857</v>
      </c>
      <c r="P10" s="101">
        <f t="shared" si="22"/>
        <v>0.14285714285714285</v>
      </c>
      <c r="Q10" s="102">
        <v>1</v>
      </c>
      <c r="R10" s="102">
        <v>0</v>
      </c>
      <c r="S10" s="101">
        <f t="shared" si="14"/>
        <v>1</v>
      </c>
      <c r="T10" s="102">
        <v>919</v>
      </c>
      <c r="U10" s="102">
        <v>0</v>
      </c>
      <c r="V10" s="101">
        <f t="shared" si="15"/>
        <v>919</v>
      </c>
      <c r="W10" s="102">
        <v>1145</v>
      </c>
      <c r="X10" s="102">
        <v>0</v>
      </c>
      <c r="Y10" s="101">
        <f t="shared" si="4"/>
        <v>1145</v>
      </c>
      <c r="Z10" s="101">
        <f t="shared" si="16"/>
        <v>2344</v>
      </c>
      <c r="AA10" s="103">
        <f t="shared" si="5"/>
        <v>2.0539686081842305E-2</v>
      </c>
      <c r="AB10" s="101">
        <f t="shared" si="17"/>
        <v>169.89</v>
      </c>
      <c r="AC10" s="102">
        <v>419.12</v>
      </c>
      <c r="AD10" s="103">
        <f t="shared" si="6"/>
        <v>0.36604366812227074</v>
      </c>
      <c r="AE10" s="102">
        <v>152.94999999999999</v>
      </c>
      <c r="AF10" s="102"/>
      <c r="AG10" s="102"/>
      <c r="AH10" s="102"/>
      <c r="AI10" s="136">
        <f t="shared" si="7"/>
        <v>21.962580645161292</v>
      </c>
      <c r="AJ10" s="102">
        <v>0</v>
      </c>
      <c r="AK10" s="104">
        <f t="shared" si="18"/>
        <v>9.19</v>
      </c>
      <c r="AL10" s="105">
        <f t="shared" si="19"/>
        <v>371.88741935483876</v>
      </c>
      <c r="AM10" s="106"/>
      <c r="AN10" s="107">
        <f t="shared" si="8"/>
        <v>1145</v>
      </c>
      <c r="AO10" s="108">
        <f t="shared" si="9"/>
        <v>169.89</v>
      </c>
      <c r="AP10" s="108">
        <f t="shared" si="10"/>
        <v>419.12</v>
      </c>
      <c r="AQ10" s="108">
        <f t="shared" si="20"/>
        <v>152.94999999999999</v>
      </c>
      <c r="AR10" s="108">
        <f t="shared" si="21"/>
        <v>0</v>
      </c>
      <c r="AS10" s="108">
        <f t="array" ref="AS10">_xlfn.IFS(S10=0,AL10,S10&lt;0,AL10/-S10,S10&gt;0,AL10/S10)</f>
        <v>371.88741935483876</v>
      </c>
      <c r="AT10" s="103">
        <f t="shared" si="23"/>
        <v>0.32479250598675874</v>
      </c>
      <c r="AU10" s="103">
        <f t="shared" si="24"/>
        <v>2.1889894599731519</v>
      </c>
      <c r="AV10" s="109"/>
      <c r="AW10" s="104">
        <f t="shared" si="13"/>
        <v>14875.496774193551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41</v>
      </c>
      <c r="F11" s="101">
        <v>1</v>
      </c>
      <c r="G11" s="101" t="s">
        <v>142</v>
      </c>
      <c r="H11" s="101">
        <v>40</v>
      </c>
      <c r="I11" s="101">
        <v>169.89</v>
      </c>
      <c r="J11" s="101">
        <f t="shared" si="1"/>
        <v>6965.49</v>
      </c>
      <c r="K11" s="98">
        <v>614</v>
      </c>
      <c r="L11" s="98">
        <v>1</v>
      </c>
      <c r="M11" s="98">
        <v>1090</v>
      </c>
      <c r="N11" s="98">
        <v>0</v>
      </c>
      <c r="O11" s="189">
        <f t="shared" si="2"/>
        <v>0.14285714285714285</v>
      </c>
      <c r="P11" s="101">
        <f t="shared" si="22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4"/>
        <v>0</v>
      </c>
      <c r="Z11" s="101">
        <f t="shared" si="16"/>
        <v>0</v>
      </c>
      <c r="AA11" s="103">
        <f t="shared" si="5"/>
        <v>0</v>
      </c>
      <c r="AB11" s="101">
        <f t="shared" si="17"/>
        <v>0</v>
      </c>
      <c r="AC11" s="102">
        <v>0</v>
      </c>
      <c r="AD11" s="103">
        <f t="shared" si="6"/>
        <v>0</v>
      </c>
      <c r="AE11" s="102">
        <v>106.55</v>
      </c>
      <c r="AF11" s="102"/>
      <c r="AG11" s="102"/>
      <c r="AH11" s="102"/>
      <c r="AI11" s="136">
        <f t="shared" si="7"/>
        <v>23.743330427201396</v>
      </c>
      <c r="AJ11" s="102">
        <v>0</v>
      </c>
      <c r="AK11" s="104">
        <f t="shared" si="18"/>
        <v>0</v>
      </c>
      <c r="AL11" s="105">
        <f t="shared" si="19"/>
        <v>-130.2933304272014</v>
      </c>
      <c r="AM11" s="106"/>
      <c r="AN11" s="107">
        <f t="shared" si="8"/>
        <v>0</v>
      </c>
      <c r="AO11" s="108">
        <f t="shared" si="9"/>
        <v>169.89</v>
      </c>
      <c r="AP11" s="108">
        <f t="shared" si="10"/>
        <v>0</v>
      </c>
      <c r="AQ11" s="108">
        <f t="shared" si="20"/>
        <v>106.55</v>
      </c>
      <c r="AR11" s="108">
        <f t="shared" si="21"/>
        <v>0</v>
      </c>
      <c r="AS11" s="108">
        <f t="array" ref="AS11">_xlfn.IFS(S11=0,AL11,S11&lt;0,AL11/-S11,S11&gt;0,AL11/S11)</f>
        <v>-130.2933304272014</v>
      </c>
      <c r="AT11" s="103">
        <f t="shared" si="23"/>
        <v>0</v>
      </c>
      <c r="AU11" s="103">
        <f t="shared" si="24"/>
        <v>-0.76692760272647831</v>
      </c>
      <c r="AV11" s="109"/>
      <c r="AW11" s="104">
        <f t="shared" si="13"/>
        <v>-5342.0265475152573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0"/>
        <v>47</v>
      </c>
      <c r="F12" s="101">
        <v>3</v>
      </c>
      <c r="G12" s="101">
        <v>2</v>
      </c>
      <c r="H12" s="101">
        <v>42</v>
      </c>
      <c r="I12" s="101">
        <v>169.89</v>
      </c>
      <c r="J12" s="101">
        <f t="shared" si="1"/>
        <v>7984.829999999999</v>
      </c>
      <c r="K12" s="98">
        <v>343</v>
      </c>
      <c r="L12" s="98">
        <v>4</v>
      </c>
      <c r="M12" s="98">
        <v>1166</v>
      </c>
      <c r="N12" s="98">
        <v>0</v>
      </c>
      <c r="O12" s="189">
        <f t="shared" si="2"/>
        <v>0.5714285714285714</v>
      </c>
      <c r="P12" s="101">
        <f t="shared" si="22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4"/>
        <v>0</v>
      </c>
      <c r="Z12" s="101">
        <f t="shared" si="16"/>
        <v>0</v>
      </c>
      <c r="AA12" s="103">
        <f t="shared" si="5"/>
        <v>0</v>
      </c>
      <c r="AB12" s="101">
        <f t="shared" si="17"/>
        <v>0</v>
      </c>
      <c r="AC12" s="102">
        <v>0</v>
      </c>
      <c r="AD12" s="103">
        <f t="shared" si="6"/>
        <v>0</v>
      </c>
      <c r="AE12" s="102">
        <v>211.65</v>
      </c>
      <c r="AF12" s="102"/>
      <c r="AG12" s="102"/>
      <c r="AH12" s="102"/>
      <c r="AI12" s="136">
        <f t="shared" si="7"/>
        <v>24.930496948561466</v>
      </c>
      <c r="AJ12" s="102">
        <v>0</v>
      </c>
      <c r="AK12" s="104">
        <f t="shared" si="18"/>
        <v>0</v>
      </c>
      <c r="AL12" s="105">
        <f t="shared" si="19"/>
        <v>-236.58049694856146</v>
      </c>
      <c r="AM12" s="106"/>
      <c r="AN12" s="107">
        <f t="shared" si="8"/>
        <v>0</v>
      </c>
      <c r="AO12" s="108">
        <f t="shared" si="9"/>
        <v>169.89</v>
      </c>
      <c r="AP12" s="108">
        <f t="shared" si="10"/>
        <v>0</v>
      </c>
      <c r="AQ12" s="108">
        <f t="shared" si="20"/>
        <v>211.65</v>
      </c>
      <c r="AR12" s="108">
        <f t="shared" si="21"/>
        <v>0</v>
      </c>
      <c r="AS12" s="108">
        <f t="array" ref="AS12">_xlfn.IFS(S12=0,AL12,S12&lt;0,AL12/-S12,S12&gt;0,AL12/S12)</f>
        <v>-236.58049694856146</v>
      </c>
      <c r="AT12" s="103">
        <f t="shared" si="23"/>
        <v>0</v>
      </c>
      <c r="AU12" s="103">
        <f t="shared" si="24"/>
        <v>-1.3925510444909146</v>
      </c>
      <c r="AV12" s="109"/>
      <c r="AW12" s="104">
        <f t="shared" si="13"/>
        <v>-11119.283356582389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0"/>
        <v>10</v>
      </c>
      <c r="F13" s="101">
        <v>2</v>
      </c>
      <c r="G13" s="101" t="s">
        <v>142</v>
      </c>
      <c r="H13" s="101">
        <v>8</v>
      </c>
      <c r="I13" s="101">
        <v>169.89</v>
      </c>
      <c r="J13" s="101">
        <f t="shared" si="1"/>
        <v>1698.8999999999999</v>
      </c>
      <c r="K13" s="98">
        <v>80</v>
      </c>
      <c r="L13" s="98">
        <v>2</v>
      </c>
      <c r="M13" s="98">
        <v>1166</v>
      </c>
      <c r="N13" s="98">
        <v>0</v>
      </c>
      <c r="O13" s="189">
        <f t="shared" si="2"/>
        <v>0.2857142857142857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1028</v>
      </c>
      <c r="U13" s="102">
        <v>0</v>
      </c>
      <c r="V13" s="101">
        <f t="shared" si="15"/>
        <v>1028</v>
      </c>
      <c r="W13" s="102">
        <v>1166</v>
      </c>
      <c r="X13" s="102">
        <v>0</v>
      </c>
      <c r="Y13" s="101">
        <f t="shared" si="4"/>
        <v>1166</v>
      </c>
      <c r="Z13" s="101">
        <f t="shared" si="16"/>
        <v>0</v>
      </c>
      <c r="AA13" s="103">
        <f t="shared" si="5"/>
        <v>2.0916396481596617E-2</v>
      </c>
      <c r="AB13" s="101">
        <f t="shared" si="17"/>
        <v>169.89</v>
      </c>
      <c r="AC13" s="102">
        <v>424.38</v>
      </c>
      <c r="AD13" s="103">
        <f t="shared" si="6"/>
        <v>0.3639622641509434</v>
      </c>
      <c r="AE13" s="102">
        <v>56.55</v>
      </c>
      <c r="AF13" s="102"/>
      <c r="AG13" s="102"/>
      <c r="AH13" s="102"/>
      <c r="AI13" s="136">
        <f t="shared" si="7"/>
        <v>4.7486660854402789</v>
      </c>
      <c r="AJ13" s="102">
        <v>0</v>
      </c>
      <c r="AK13" s="104">
        <f t="shared" si="18"/>
        <v>10.28</v>
      </c>
      <c r="AL13" s="105">
        <f t="shared" si="19"/>
        <v>500.15133391455981</v>
      </c>
      <c r="AM13" s="106"/>
      <c r="AN13" s="107">
        <f t="shared" si="8"/>
        <v>1166</v>
      </c>
      <c r="AO13" s="108">
        <f t="shared" si="9"/>
        <v>169.89</v>
      </c>
      <c r="AP13" s="108">
        <f t="shared" si="10"/>
        <v>424.38</v>
      </c>
      <c r="AQ13" s="108">
        <f t="shared" si="20"/>
        <v>56.55</v>
      </c>
      <c r="AR13" s="108">
        <f t="shared" si="21"/>
        <v>0</v>
      </c>
      <c r="AS13" s="108">
        <f t="array" ref="AS13">_xlfn.IFS(S13=0,AL13,S13&lt;0,AL13/-S13,S13&gt;0,AL13/S13)</f>
        <v>500.15133391455981</v>
      </c>
      <c r="AT13" s="103">
        <f t="shared" si="23"/>
        <v>0.42894625550133775</v>
      </c>
      <c r="AU13" s="103">
        <f t="shared" si="24"/>
        <v>2.9439715928810397</v>
      </c>
      <c r="AV13" s="109"/>
      <c r="AW13" s="104">
        <f t="shared" si="13"/>
        <v>5001.5133391455984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0"/>
        <v>61</v>
      </c>
      <c r="F14" s="101">
        <v>1</v>
      </c>
      <c r="G14" s="101">
        <v>2</v>
      </c>
      <c r="H14" s="101">
        <v>58</v>
      </c>
      <c r="I14" s="101">
        <v>169.89</v>
      </c>
      <c r="J14" s="101">
        <f t="shared" si="1"/>
        <v>10363.289999999999</v>
      </c>
      <c r="K14" s="98">
        <v>317</v>
      </c>
      <c r="L14" s="98">
        <v>2</v>
      </c>
      <c r="M14" s="98">
        <v>1176</v>
      </c>
      <c r="N14" s="98">
        <v>100</v>
      </c>
      <c r="O14" s="189">
        <f t="shared" si="2"/>
        <v>0.2857142857142857</v>
      </c>
      <c r="P14" s="101">
        <f t="shared" si="22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2672</v>
      </c>
      <c r="U14" s="102">
        <v>0</v>
      </c>
      <c r="V14" s="101">
        <f t="shared" si="15"/>
        <v>2672</v>
      </c>
      <c r="W14" s="102">
        <v>3528</v>
      </c>
      <c r="X14" s="102">
        <v>0</v>
      </c>
      <c r="Y14" s="101">
        <f t="shared" si="4"/>
        <v>3528</v>
      </c>
      <c r="Z14" s="101">
        <f t="shared" si="16"/>
        <v>2352</v>
      </c>
      <c r="AA14" s="103">
        <f t="shared" si="5"/>
        <v>6.3287347158724583E-2</v>
      </c>
      <c r="AB14" s="101">
        <f t="shared" si="17"/>
        <v>509.66999999999996</v>
      </c>
      <c r="AC14" s="102">
        <v>1274.0900000000001</v>
      </c>
      <c r="AD14" s="103">
        <f t="shared" si="6"/>
        <v>0.36113662131519281</v>
      </c>
      <c r="AE14" s="102">
        <v>456.7</v>
      </c>
      <c r="AF14" s="102"/>
      <c r="AG14" s="102"/>
      <c r="AH14" s="102"/>
      <c r="AI14" s="136">
        <f t="shared" si="7"/>
        <v>34.427829119442023</v>
      </c>
      <c r="AJ14" s="102">
        <v>0</v>
      </c>
      <c r="AK14" s="104">
        <f t="shared" si="18"/>
        <v>26.72</v>
      </c>
      <c r="AL14" s="105">
        <f t="shared" si="19"/>
        <v>1226.3921708805576</v>
      </c>
      <c r="AM14" s="106"/>
      <c r="AN14" s="107">
        <f t="shared" si="8"/>
        <v>1176</v>
      </c>
      <c r="AO14" s="108">
        <f t="shared" si="9"/>
        <v>169.89</v>
      </c>
      <c r="AP14" s="108">
        <f t="shared" si="10"/>
        <v>424.69666666666672</v>
      </c>
      <c r="AQ14" s="108">
        <f t="shared" si="20"/>
        <v>152.23333333333332</v>
      </c>
      <c r="AR14" s="108">
        <f t="shared" si="21"/>
        <v>0</v>
      </c>
      <c r="AS14" s="108">
        <f t="array" ref="AS14">_xlfn.IFS(S14=0,AL14,S14&lt;0,AL14/-S14,S14&gt;0,AL14/S14)</f>
        <v>408.79739029351919</v>
      </c>
      <c r="AT14" s="103">
        <f t="shared" si="23"/>
        <v>0.34761682848088366</v>
      </c>
      <c r="AU14" s="103">
        <f t="shared" si="24"/>
        <v>2.4062475148244111</v>
      </c>
      <c r="AV14" s="109"/>
      <c r="AW14" s="104">
        <f t="shared" si="13"/>
        <v>24936.640807904671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0"/>
        <v>35</v>
      </c>
      <c r="F15" s="101">
        <v>1</v>
      </c>
      <c r="G15" s="101" t="s">
        <v>142</v>
      </c>
      <c r="H15" s="101">
        <v>34</v>
      </c>
      <c r="I15" s="101">
        <v>169.89</v>
      </c>
      <c r="J15" s="101">
        <f t="shared" si="1"/>
        <v>5946.15</v>
      </c>
      <c r="K15" s="98">
        <v>360</v>
      </c>
      <c r="L15" s="98">
        <v>2</v>
      </c>
      <c r="M15" s="98">
        <v>1204</v>
      </c>
      <c r="N15" s="98">
        <v>100</v>
      </c>
      <c r="O15" s="189">
        <f t="shared" si="2"/>
        <v>0.2857142857142857</v>
      </c>
      <c r="P15" s="101">
        <f t="shared" si="22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927</v>
      </c>
      <c r="U15" s="102">
        <v>0</v>
      </c>
      <c r="V15" s="101">
        <f t="shared" si="15"/>
        <v>927</v>
      </c>
      <c r="W15" s="102">
        <v>1176</v>
      </c>
      <c r="X15" s="102">
        <v>0</v>
      </c>
      <c r="Y15" s="101">
        <f t="shared" si="4"/>
        <v>1176</v>
      </c>
      <c r="Z15" s="101">
        <f t="shared" si="16"/>
        <v>2408</v>
      </c>
      <c r="AA15" s="103">
        <f t="shared" si="5"/>
        <v>2.1095782386241529E-2</v>
      </c>
      <c r="AB15" s="101">
        <f t="shared" si="17"/>
        <v>169.89</v>
      </c>
      <c r="AC15" s="102">
        <v>425.65</v>
      </c>
      <c r="AD15" s="103">
        <f t="shared" si="6"/>
        <v>0.36194727891156458</v>
      </c>
      <c r="AE15" s="102">
        <v>56.55</v>
      </c>
      <c r="AF15" s="102"/>
      <c r="AG15" s="102"/>
      <c r="AH15" s="102"/>
      <c r="AI15" s="136">
        <f t="shared" si="7"/>
        <v>20.181830863121188</v>
      </c>
      <c r="AJ15" s="102">
        <v>0</v>
      </c>
      <c r="AK15" s="104">
        <f t="shared" si="18"/>
        <v>9.27</v>
      </c>
      <c r="AL15" s="105">
        <f t="shared" si="19"/>
        <v>494.45816913687889</v>
      </c>
      <c r="AM15" s="106"/>
      <c r="AN15" s="107">
        <f t="shared" si="8"/>
        <v>1176</v>
      </c>
      <c r="AO15" s="108">
        <f t="shared" si="9"/>
        <v>169.89</v>
      </c>
      <c r="AP15" s="108">
        <f t="shared" si="10"/>
        <v>425.65</v>
      </c>
      <c r="AQ15" s="108">
        <f t="shared" si="20"/>
        <v>56.55</v>
      </c>
      <c r="AR15" s="108">
        <f t="shared" si="21"/>
        <v>0</v>
      </c>
      <c r="AS15" s="108">
        <f t="array" ref="AS15">_xlfn.IFS(S15=0,AL15,S15&lt;0,AL15/-S15,S15&gt;0,AL15/S15)</f>
        <v>494.45816913687889</v>
      </c>
      <c r="AT15" s="103">
        <f t="shared" si="23"/>
        <v>0.42045762681707388</v>
      </c>
      <c r="AU15" s="103">
        <f t="shared" si="24"/>
        <v>2.9104607047906228</v>
      </c>
      <c r="AV15" s="109"/>
      <c r="AW15" s="104">
        <f t="shared" si="13"/>
        <v>17306.03591979076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5">AVERAGE(AN3:AN6)</f>
        <v>592.14008333333334</v>
      </c>
      <c r="AO16" s="122">
        <f t="shared" si="25"/>
        <v>128.0625</v>
      </c>
      <c r="AP16" s="122">
        <f t="shared" si="25"/>
        <v>9.1334166666666903</v>
      </c>
      <c r="AQ16" s="122">
        <f t="shared" si="25"/>
        <v>58.753749999999997</v>
      </c>
      <c r="AR16" s="122">
        <f t="shared" si="25"/>
        <v>89.066666666666663</v>
      </c>
      <c r="AS16" s="122">
        <f t="shared" si="25"/>
        <v>219.74310832243538</v>
      </c>
      <c r="AT16" s="123">
        <f t="shared" si="25"/>
        <v>0.12281050673891969</v>
      </c>
      <c r="AU16" s="122">
        <f t="shared" si="25"/>
        <v>1.7073300874175659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6">SUM(E3:E15)</f>
        <v>2362</v>
      </c>
      <c r="F17" s="127">
        <f t="shared" si="26"/>
        <v>51</v>
      </c>
      <c r="G17" s="127">
        <f t="shared" si="26"/>
        <v>17</v>
      </c>
      <c r="H17" s="127">
        <f>SUM(H3:H15)</f>
        <v>2294</v>
      </c>
      <c r="I17" s="127"/>
      <c r="J17" s="127">
        <f>SUM(J3:J15)</f>
        <v>322784.88</v>
      </c>
      <c r="K17" s="127"/>
      <c r="L17" s="127">
        <f>SUM(L3:L15)</f>
        <v>62</v>
      </c>
      <c r="M17" s="127"/>
      <c r="N17" s="127"/>
      <c r="O17" s="127"/>
      <c r="P17" s="127"/>
      <c r="Q17" s="127">
        <f>SUM(Q3:Q15)</f>
        <v>49</v>
      </c>
      <c r="R17" s="127">
        <f t="shared" ref="R17:Z17" si="27">SUM(R3:R15)</f>
        <v>-1</v>
      </c>
      <c r="S17" s="127">
        <f t="shared" si="27"/>
        <v>48</v>
      </c>
      <c r="T17" s="127">
        <f t="shared" si="27"/>
        <v>45785.47</v>
      </c>
      <c r="U17" s="127">
        <f t="shared" si="27"/>
        <v>-948</v>
      </c>
      <c r="V17" s="127">
        <f t="shared" si="27"/>
        <v>44837.47</v>
      </c>
      <c r="W17" s="127">
        <f t="shared" si="27"/>
        <v>56919.740000000005</v>
      </c>
      <c r="X17" s="127">
        <f t="shared" si="27"/>
        <v>-1174</v>
      </c>
      <c r="Y17" s="127">
        <f t="shared" si="27"/>
        <v>55745.740000000005</v>
      </c>
      <c r="Z17" s="127">
        <f t="shared" si="27"/>
        <v>56225.68</v>
      </c>
      <c r="AA17" s="128">
        <f>SUM(AA3:AA15)</f>
        <v>0.99999999999999989</v>
      </c>
      <c r="AB17" s="129">
        <f>SUM(AB3:AB15)</f>
        <v>6528.420000000001</v>
      </c>
      <c r="AC17" s="129">
        <f>SUM(AC3:AC15)</f>
        <v>19306.860000000004</v>
      </c>
      <c r="AD17" s="128">
        <f>AC17/Y17</f>
        <v>0.34633785469526462</v>
      </c>
      <c r="AE17" s="127">
        <f>SUM(AE3:AE15)</f>
        <v>6055.25</v>
      </c>
      <c r="AF17" s="127">
        <f t="shared" ref="AF17:AL17" si="28">SUM(AF3:AF15)</f>
        <v>2922</v>
      </c>
      <c r="AG17" s="127">
        <f t="shared" si="28"/>
        <v>3464</v>
      </c>
      <c r="AH17" s="127">
        <f t="shared" si="28"/>
        <v>0</v>
      </c>
      <c r="AI17" s="127">
        <f>SUM(AI3:AI15)</f>
        <v>1361.6800000000003</v>
      </c>
      <c r="AJ17" s="127">
        <f>SUM(AJ3:AJ15)</f>
        <v>0</v>
      </c>
      <c r="AK17" s="127">
        <f t="shared" si="28"/>
        <v>448.37469999999996</v>
      </c>
      <c r="AL17" s="127">
        <f t="shared" si="28"/>
        <v>15659.155299999999</v>
      </c>
      <c r="AM17" s="130"/>
      <c r="AN17" s="127"/>
      <c r="AO17" s="127"/>
      <c r="AP17" s="127"/>
      <c r="AQ17" s="127"/>
      <c r="AR17" s="127">
        <f>(AF17+AG17)/Q17</f>
        <v>130.32653061224491</v>
      </c>
      <c r="AS17" s="127"/>
      <c r="AT17" s="127"/>
      <c r="AU17" s="127"/>
      <c r="AV17" s="131"/>
      <c r="AW17" s="127">
        <f>SUM(AW3:AW6)</f>
        <v>354775.89467117121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190"/>
      <c r="AG18" s="190"/>
      <c r="AH18" s="135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9">SUM(F19:H19)</f>
        <v>0</v>
      </c>
      <c r="F19" s="101"/>
      <c r="G19" s="101"/>
      <c r="H19" s="101"/>
      <c r="I19" s="101"/>
      <c r="J19" s="101">
        <f t="shared" ref="J19:J50" si="30">E19*I19</f>
        <v>0</v>
      </c>
      <c r="K19" s="98"/>
      <c r="L19" s="98"/>
      <c r="M19" s="98"/>
      <c r="N19" s="98"/>
      <c r="O19" s="101">
        <f t="shared" ref="O19:O70" si="31">L19/7</f>
        <v>0</v>
      </c>
      <c r="P19" s="101">
        <f t="shared" ref="P19:P70" si="32">S19/7</f>
        <v>0</v>
      </c>
      <c r="Q19" s="102"/>
      <c r="R19" s="102"/>
      <c r="S19" s="101">
        <f t="shared" ref="S19:S70" si="33">Q19+R19</f>
        <v>0</v>
      </c>
      <c r="T19" s="101"/>
      <c r="U19" s="101"/>
      <c r="V19" s="101">
        <f t="shared" ref="V19:V70" si="34">T19+U19</f>
        <v>0</v>
      </c>
      <c r="W19" s="102"/>
      <c r="X19" s="102"/>
      <c r="Y19" s="101">
        <f t="shared" ref="Y19:Y70" si="35">W19+X19</f>
        <v>0</v>
      </c>
      <c r="Z19" s="101">
        <f t="shared" ref="Z19:Z65" si="36">L19*M19*N19/100</f>
        <v>0</v>
      </c>
      <c r="AA19" s="103">
        <f>Y19/$Y$74</f>
        <v>0</v>
      </c>
      <c r="AB19" s="101">
        <f t="shared" ref="AB19:AB70" si="37">S19*I19</f>
        <v>0</v>
      </c>
      <c r="AC19" s="102"/>
      <c r="AD19" s="103">
        <f t="shared" ref="AD19:AD70" si="38">IF(Y19=0,0,AC19/Y19)</f>
        <v>0</v>
      </c>
      <c r="AE19" s="102"/>
      <c r="AF19" s="102"/>
      <c r="AG19" s="102"/>
      <c r="AH19" s="102"/>
      <c r="AI19" s="136">
        <f t="shared" ref="AI19:AI50" si="39">$AI$74*H19/$H$74</f>
        <v>0</v>
      </c>
      <c r="AJ19" s="102"/>
      <c r="AK19" s="104">
        <f t="shared" ref="AK19:AK70" si="40">V19*1%</f>
        <v>0</v>
      </c>
      <c r="AL19" s="105">
        <f t="shared" ref="AL19:AL70" si="41">Y19-AB19-AC19-AE19-AF19-AG19-AH19-AI19-AK19-AJ19</f>
        <v>0</v>
      </c>
      <c r="AM19" s="106"/>
      <c r="AN19" s="107">
        <f t="shared" ref="AN19:AN70" si="42">IF(S19=0,0,Y19/S19)</f>
        <v>0</v>
      </c>
      <c r="AO19" s="108">
        <f t="shared" ref="AO19:AO70" si="43">I19</f>
        <v>0</v>
      </c>
      <c r="AP19" s="108">
        <f t="shared" ref="AP19:AP70" si="44">IF(S19=0,0,AC19/S19)</f>
        <v>0</v>
      </c>
      <c r="AQ19" s="108">
        <f t="shared" ref="AQ19:AQ70" si="45">IF(Q19=0,AE19/1,AE19/Q19)</f>
        <v>0</v>
      </c>
      <c r="AR19" s="108">
        <f t="shared" ref="AR19:AR70" si="46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7">IF(AN19=0,0,AS19/AN19)</f>
        <v>0</v>
      </c>
      <c r="AU19" s="103">
        <f t="shared" ref="AU19:AU70" si="48">IF(AO19=0,0,AS19/AO19)</f>
        <v>0</v>
      </c>
      <c r="AV19" s="109"/>
      <c r="AW19" s="104">
        <f t="shared" ref="AW19:AW50" si="49">AS19*E19</f>
        <v>0</v>
      </c>
    </row>
    <row r="20" spans="1:49" hidden="1" outlineLevel="1">
      <c r="A20" s="98"/>
      <c r="B20" s="99"/>
      <c r="C20" s="99"/>
      <c r="D20" s="100"/>
      <c r="E20" s="101">
        <f t="shared" si="29"/>
        <v>0</v>
      </c>
      <c r="F20" s="101"/>
      <c r="G20" s="101"/>
      <c r="H20" s="101"/>
      <c r="I20" s="101"/>
      <c r="J20" s="101">
        <f t="shared" si="30"/>
        <v>0</v>
      </c>
      <c r="K20" s="98"/>
      <c r="L20" s="98"/>
      <c r="M20" s="98"/>
      <c r="N20" s="98"/>
      <c r="O20" s="101">
        <f t="shared" si="31"/>
        <v>0</v>
      </c>
      <c r="P20" s="101">
        <f t="shared" si="32"/>
        <v>0</v>
      </c>
      <c r="Q20" s="102"/>
      <c r="R20" s="102"/>
      <c r="S20" s="101">
        <f t="shared" si="33"/>
        <v>0</v>
      </c>
      <c r="T20" s="101"/>
      <c r="U20" s="101"/>
      <c r="V20" s="101">
        <f t="shared" si="34"/>
        <v>0</v>
      </c>
      <c r="W20" s="102"/>
      <c r="X20" s="102"/>
      <c r="Y20" s="101">
        <f t="shared" si="35"/>
        <v>0</v>
      </c>
      <c r="Z20" s="101">
        <f t="shared" si="36"/>
        <v>0</v>
      </c>
      <c r="AA20" s="103">
        <f t="shared" ref="AA20:AA70" si="50">Y20/$Y$74</f>
        <v>0</v>
      </c>
      <c r="AB20" s="101">
        <f t="shared" si="37"/>
        <v>0</v>
      </c>
      <c r="AC20" s="102"/>
      <c r="AD20" s="103">
        <f t="shared" si="38"/>
        <v>0</v>
      </c>
      <c r="AE20" s="102"/>
      <c r="AF20" s="102"/>
      <c r="AG20" s="102"/>
      <c r="AH20" s="102"/>
      <c r="AI20" s="136">
        <f t="shared" si="39"/>
        <v>0</v>
      </c>
      <c r="AJ20" s="102"/>
      <c r="AK20" s="104">
        <f t="shared" si="40"/>
        <v>0</v>
      </c>
      <c r="AL20" s="105">
        <f t="shared" si="41"/>
        <v>0</v>
      </c>
      <c r="AM20" s="106"/>
      <c r="AN20" s="107">
        <f t="shared" si="42"/>
        <v>0</v>
      </c>
      <c r="AO20" s="108">
        <f t="shared" si="43"/>
        <v>0</v>
      </c>
      <c r="AP20" s="108">
        <f t="shared" si="44"/>
        <v>0</v>
      </c>
      <c r="AQ20" s="108">
        <f t="shared" si="45"/>
        <v>0</v>
      </c>
      <c r="AR20" s="108">
        <f t="shared" si="46"/>
        <v>0</v>
      </c>
      <c r="AS20" s="108">
        <f t="array" ref="AS20">_xlfn.IFS(S20=0,AL20,S20&lt;0,AL20/-S20,S20&gt;0,AL20/S20)</f>
        <v>0</v>
      </c>
      <c r="AT20" s="103">
        <f t="shared" si="47"/>
        <v>0</v>
      </c>
      <c r="AU20" s="103">
        <f t="shared" si="48"/>
        <v>0</v>
      </c>
      <c r="AV20" s="109"/>
      <c r="AW20" s="104">
        <f t="shared" si="49"/>
        <v>0</v>
      </c>
    </row>
    <row r="21" spans="1:49" hidden="1" outlineLevel="1">
      <c r="A21" s="98"/>
      <c r="B21" s="99"/>
      <c r="C21" s="99"/>
      <c r="D21" s="100"/>
      <c r="E21" s="101">
        <f t="shared" si="29"/>
        <v>0</v>
      </c>
      <c r="F21" s="101"/>
      <c r="G21" s="101"/>
      <c r="H21" s="101"/>
      <c r="I21" s="101"/>
      <c r="J21" s="101">
        <f t="shared" si="30"/>
        <v>0</v>
      </c>
      <c r="K21" s="98"/>
      <c r="L21" s="98"/>
      <c r="M21" s="98"/>
      <c r="N21" s="98"/>
      <c r="O21" s="101">
        <f t="shared" si="31"/>
        <v>0</v>
      </c>
      <c r="P21" s="101">
        <f t="shared" si="32"/>
        <v>0</v>
      </c>
      <c r="Q21" s="102"/>
      <c r="R21" s="102"/>
      <c r="S21" s="101">
        <f t="shared" si="33"/>
        <v>0</v>
      </c>
      <c r="T21" s="101"/>
      <c r="U21" s="101"/>
      <c r="V21" s="101">
        <f t="shared" si="34"/>
        <v>0</v>
      </c>
      <c r="W21" s="102"/>
      <c r="X21" s="102"/>
      <c r="Y21" s="101">
        <f t="shared" si="35"/>
        <v>0</v>
      </c>
      <c r="Z21" s="101">
        <f t="shared" si="36"/>
        <v>0</v>
      </c>
      <c r="AA21" s="103">
        <f t="shared" si="50"/>
        <v>0</v>
      </c>
      <c r="AB21" s="101">
        <f t="shared" si="37"/>
        <v>0</v>
      </c>
      <c r="AC21" s="102"/>
      <c r="AD21" s="103">
        <f t="shared" si="38"/>
        <v>0</v>
      </c>
      <c r="AE21" s="102"/>
      <c r="AF21" s="102"/>
      <c r="AG21" s="102"/>
      <c r="AH21" s="102"/>
      <c r="AI21" s="136">
        <f t="shared" si="39"/>
        <v>0</v>
      </c>
      <c r="AJ21" s="102"/>
      <c r="AK21" s="104">
        <f t="shared" si="40"/>
        <v>0</v>
      </c>
      <c r="AL21" s="105">
        <f t="shared" si="41"/>
        <v>0</v>
      </c>
      <c r="AM21" s="106"/>
      <c r="AN21" s="107">
        <f t="shared" si="42"/>
        <v>0</v>
      </c>
      <c r="AO21" s="108">
        <f t="shared" si="43"/>
        <v>0</v>
      </c>
      <c r="AP21" s="108">
        <f t="shared" si="44"/>
        <v>0</v>
      </c>
      <c r="AQ21" s="108">
        <f t="shared" si="45"/>
        <v>0</v>
      </c>
      <c r="AR21" s="108">
        <f t="shared" si="46"/>
        <v>0</v>
      </c>
      <c r="AS21" s="108">
        <f t="array" ref="AS21">_xlfn.IFS(S21=0,AL21,S21&lt;0,AL21/-S21,S21&gt;0,AL21/S21)</f>
        <v>0</v>
      </c>
      <c r="AT21" s="103">
        <f t="shared" si="47"/>
        <v>0</v>
      </c>
      <c r="AU21" s="103">
        <f t="shared" si="48"/>
        <v>0</v>
      </c>
      <c r="AV21" s="109"/>
      <c r="AW21" s="104">
        <f t="shared" si="49"/>
        <v>0</v>
      </c>
    </row>
    <row r="22" spans="1:49" hidden="1" outlineLevel="1">
      <c r="A22" s="98"/>
      <c r="B22" s="99"/>
      <c r="C22" s="99"/>
      <c r="D22" s="100"/>
      <c r="E22" s="101">
        <f t="shared" si="29"/>
        <v>0</v>
      </c>
      <c r="F22" s="101"/>
      <c r="G22" s="101"/>
      <c r="H22" s="101"/>
      <c r="I22" s="101"/>
      <c r="J22" s="101">
        <f t="shared" si="30"/>
        <v>0</v>
      </c>
      <c r="K22" s="98"/>
      <c r="L22" s="98"/>
      <c r="M22" s="98"/>
      <c r="N22" s="98"/>
      <c r="O22" s="101">
        <f t="shared" si="31"/>
        <v>0</v>
      </c>
      <c r="P22" s="101">
        <f t="shared" si="32"/>
        <v>0</v>
      </c>
      <c r="Q22" s="102"/>
      <c r="R22" s="102"/>
      <c r="S22" s="101">
        <f t="shared" si="33"/>
        <v>0</v>
      </c>
      <c r="T22" s="101"/>
      <c r="U22" s="101"/>
      <c r="V22" s="101">
        <f t="shared" si="34"/>
        <v>0</v>
      </c>
      <c r="W22" s="102"/>
      <c r="X22" s="102"/>
      <c r="Y22" s="101">
        <f t="shared" si="35"/>
        <v>0</v>
      </c>
      <c r="Z22" s="101">
        <f t="shared" si="36"/>
        <v>0</v>
      </c>
      <c r="AA22" s="103">
        <f t="shared" si="50"/>
        <v>0</v>
      </c>
      <c r="AB22" s="101">
        <f t="shared" si="37"/>
        <v>0</v>
      </c>
      <c r="AC22" s="102"/>
      <c r="AD22" s="103">
        <f t="shared" si="38"/>
        <v>0</v>
      </c>
      <c r="AE22" s="102"/>
      <c r="AF22" s="102"/>
      <c r="AG22" s="102"/>
      <c r="AH22" s="102"/>
      <c r="AI22" s="136">
        <f t="shared" si="39"/>
        <v>0</v>
      </c>
      <c r="AJ22" s="102"/>
      <c r="AK22" s="104">
        <f t="shared" si="40"/>
        <v>0</v>
      </c>
      <c r="AL22" s="105">
        <f t="shared" si="41"/>
        <v>0</v>
      </c>
      <c r="AM22" s="106"/>
      <c r="AN22" s="107">
        <f t="shared" si="42"/>
        <v>0</v>
      </c>
      <c r="AO22" s="108">
        <f t="shared" si="43"/>
        <v>0</v>
      </c>
      <c r="AP22" s="108">
        <f t="shared" si="44"/>
        <v>0</v>
      </c>
      <c r="AQ22" s="108">
        <f t="shared" si="45"/>
        <v>0</v>
      </c>
      <c r="AR22" s="108">
        <f t="shared" si="46"/>
        <v>0</v>
      </c>
      <c r="AS22" s="108">
        <f t="array" ref="AS22">_xlfn.IFS(S22=0,AL22,S22&lt;0,AL22/-S22,S22&gt;0,AL22/S22)</f>
        <v>0</v>
      </c>
      <c r="AT22" s="103">
        <f t="shared" si="47"/>
        <v>0</v>
      </c>
      <c r="AU22" s="103">
        <f t="shared" si="48"/>
        <v>0</v>
      </c>
      <c r="AV22" s="109"/>
      <c r="AW22" s="104">
        <f t="shared" si="49"/>
        <v>0</v>
      </c>
    </row>
    <row r="23" spans="1:49" hidden="1" outlineLevel="1">
      <c r="A23" s="98"/>
      <c r="B23" s="99"/>
      <c r="C23" s="99"/>
      <c r="D23" s="100"/>
      <c r="E23" s="101">
        <f t="shared" si="29"/>
        <v>0</v>
      </c>
      <c r="F23" s="101"/>
      <c r="G23" s="101"/>
      <c r="H23" s="101"/>
      <c r="I23" s="101"/>
      <c r="J23" s="101">
        <f t="shared" si="30"/>
        <v>0</v>
      </c>
      <c r="K23" s="98"/>
      <c r="L23" s="98"/>
      <c r="M23" s="98"/>
      <c r="N23" s="98"/>
      <c r="O23" s="101">
        <f t="shared" si="31"/>
        <v>0</v>
      </c>
      <c r="P23" s="101">
        <f t="shared" si="32"/>
        <v>0</v>
      </c>
      <c r="Q23" s="102"/>
      <c r="R23" s="102"/>
      <c r="S23" s="101">
        <f t="shared" si="33"/>
        <v>0</v>
      </c>
      <c r="T23" s="101"/>
      <c r="U23" s="101"/>
      <c r="V23" s="101">
        <f t="shared" si="34"/>
        <v>0</v>
      </c>
      <c r="W23" s="102"/>
      <c r="X23" s="102"/>
      <c r="Y23" s="101">
        <f t="shared" si="35"/>
        <v>0</v>
      </c>
      <c r="Z23" s="101">
        <f t="shared" si="36"/>
        <v>0</v>
      </c>
      <c r="AA23" s="103">
        <f t="shared" si="50"/>
        <v>0</v>
      </c>
      <c r="AB23" s="101">
        <f t="shared" si="37"/>
        <v>0</v>
      </c>
      <c r="AC23" s="102"/>
      <c r="AD23" s="103">
        <f t="shared" si="38"/>
        <v>0</v>
      </c>
      <c r="AE23" s="102"/>
      <c r="AF23" s="102"/>
      <c r="AG23" s="102"/>
      <c r="AH23" s="102"/>
      <c r="AI23" s="136">
        <f t="shared" si="39"/>
        <v>0</v>
      </c>
      <c r="AJ23" s="102"/>
      <c r="AK23" s="104">
        <f t="shared" si="40"/>
        <v>0</v>
      </c>
      <c r="AL23" s="105">
        <f t="shared" si="41"/>
        <v>0</v>
      </c>
      <c r="AM23" s="106"/>
      <c r="AN23" s="107">
        <f t="shared" si="42"/>
        <v>0</v>
      </c>
      <c r="AO23" s="108">
        <f t="shared" si="43"/>
        <v>0</v>
      </c>
      <c r="AP23" s="108">
        <f t="shared" si="44"/>
        <v>0</v>
      </c>
      <c r="AQ23" s="108">
        <f t="shared" si="45"/>
        <v>0</v>
      </c>
      <c r="AR23" s="108">
        <f t="shared" si="46"/>
        <v>0</v>
      </c>
      <c r="AS23" s="108">
        <f t="array" ref="AS23">_xlfn.IFS(S23=0,AL23,S23&lt;0,AL23/-S23,S23&gt;0,AL23/S23)</f>
        <v>0</v>
      </c>
      <c r="AT23" s="103">
        <f t="shared" si="47"/>
        <v>0</v>
      </c>
      <c r="AU23" s="103">
        <f t="shared" si="48"/>
        <v>0</v>
      </c>
      <c r="AV23" s="109"/>
      <c r="AW23" s="104">
        <f t="shared" si="49"/>
        <v>0</v>
      </c>
    </row>
    <row r="24" spans="1:49" hidden="1" outlineLevel="1">
      <c r="A24" s="98"/>
      <c r="B24" s="99"/>
      <c r="C24" s="99"/>
      <c r="D24" s="100"/>
      <c r="E24" s="101">
        <f t="shared" si="29"/>
        <v>0</v>
      </c>
      <c r="F24" s="101"/>
      <c r="G24" s="101"/>
      <c r="H24" s="101"/>
      <c r="I24" s="101"/>
      <c r="J24" s="101">
        <f t="shared" si="30"/>
        <v>0</v>
      </c>
      <c r="K24" s="98"/>
      <c r="L24" s="98"/>
      <c r="M24" s="98"/>
      <c r="N24" s="98"/>
      <c r="O24" s="101">
        <f t="shared" si="31"/>
        <v>0</v>
      </c>
      <c r="P24" s="101">
        <f t="shared" si="32"/>
        <v>0</v>
      </c>
      <c r="Q24" s="102"/>
      <c r="R24" s="102"/>
      <c r="S24" s="101">
        <f t="shared" si="33"/>
        <v>0</v>
      </c>
      <c r="T24" s="101"/>
      <c r="U24" s="101"/>
      <c r="V24" s="101">
        <f t="shared" si="34"/>
        <v>0</v>
      </c>
      <c r="W24" s="102"/>
      <c r="X24" s="102"/>
      <c r="Y24" s="101">
        <f t="shared" si="35"/>
        <v>0</v>
      </c>
      <c r="Z24" s="101">
        <f t="shared" si="36"/>
        <v>0</v>
      </c>
      <c r="AA24" s="103">
        <f t="shared" si="50"/>
        <v>0</v>
      </c>
      <c r="AB24" s="101">
        <f t="shared" si="37"/>
        <v>0</v>
      </c>
      <c r="AC24" s="102"/>
      <c r="AD24" s="103">
        <f t="shared" si="38"/>
        <v>0</v>
      </c>
      <c r="AE24" s="102"/>
      <c r="AF24" s="102"/>
      <c r="AG24" s="102"/>
      <c r="AH24" s="102"/>
      <c r="AI24" s="136">
        <f t="shared" si="39"/>
        <v>0</v>
      </c>
      <c r="AJ24" s="102"/>
      <c r="AK24" s="104">
        <f t="shared" si="40"/>
        <v>0</v>
      </c>
      <c r="AL24" s="105">
        <f t="shared" si="41"/>
        <v>0</v>
      </c>
      <c r="AM24" s="106"/>
      <c r="AN24" s="107">
        <f t="shared" si="42"/>
        <v>0</v>
      </c>
      <c r="AO24" s="108">
        <f t="shared" si="43"/>
        <v>0</v>
      </c>
      <c r="AP24" s="108">
        <f t="shared" si="44"/>
        <v>0</v>
      </c>
      <c r="AQ24" s="108">
        <f t="shared" si="45"/>
        <v>0</v>
      </c>
      <c r="AR24" s="108">
        <f t="shared" si="46"/>
        <v>0</v>
      </c>
      <c r="AS24" s="108">
        <f t="array" ref="AS24">_xlfn.IFS(S24=0,AL24,S24&lt;0,AL24/-S24,S24&gt;0,AL24/S24)</f>
        <v>0</v>
      </c>
      <c r="AT24" s="103">
        <f t="shared" si="47"/>
        <v>0</v>
      </c>
      <c r="AU24" s="103">
        <f t="shared" si="48"/>
        <v>0</v>
      </c>
      <c r="AV24" s="109"/>
      <c r="AW24" s="104">
        <f t="shared" si="49"/>
        <v>0</v>
      </c>
    </row>
    <row r="25" spans="1:49" hidden="1" outlineLevel="1">
      <c r="A25" s="98"/>
      <c r="B25" s="99"/>
      <c r="C25" s="99"/>
      <c r="D25" s="100"/>
      <c r="E25" s="101">
        <f t="shared" si="29"/>
        <v>0</v>
      </c>
      <c r="F25" s="101"/>
      <c r="G25" s="101"/>
      <c r="H25" s="101"/>
      <c r="I25" s="101"/>
      <c r="J25" s="101">
        <f t="shared" si="30"/>
        <v>0</v>
      </c>
      <c r="K25" s="98"/>
      <c r="L25" s="98"/>
      <c r="M25" s="98"/>
      <c r="N25" s="98"/>
      <c r="O25" s="101">
        <f t="shared" si="31"/>
        <v>0</v>
      </c>
      <c r="P25" s="101">
        <f t="shared" si="32"/>
        <v>0</v>
      </c>
      <c r="Q25" s="102"/>
      <c r="R25" s="102"/>
      <c r="S25" s="101">
        <f t="shared" si="33"/>
        <v>0</v>
      </c>
      <c r="T25" s="101"/>
      <c r="U25" s="101"/>
      <c r="V25" s="101">
        <f t="shared" si="34"/>
        <v>0</v>
      </c>
      <c r="W25" s="102"/>
      <c r="X25" s="102"/>
      <c r="Y25" s="101">
        <f t="shared" si="35"/>
        <v>0</v>
      </c>
      <c r="Z25" s="101">
        <f t="shared" si="36"/>
        <v>0</v>
      </c>
      <c r="AA25" s="103">
        <f t="shared" si="50"/>
        <v>0</v>
      </c>
      <c r="AB25" s="101">
        <f t="shared" si="37"/>
        <v>0</v>
      </c>
      <c r="AC25" s="102"/>
      <c r="AD25" s="103">
        <f t="shared" si="38"/>
        <v>0</v>
      </c>
      <c r="AE25" s="102"/>
      <c r="AF25" s="102"/>
      <c r="AG25" s="102"/>
      <c r="AH25" s="102"/>
      <c r="AI25" s="136">
        <f t="shared" si="39"/>
        <v>0</v>
      </c>
      <c r="AJ25" s="102"/>
      <c r="AK25" s="104">
        <f t="shared" si="40"/>
        <v>0</v>
      </c>
      <c r="AL25" s="105">
        <f t="shared" si="41"/>
        <v>0</v>
      </c>
      <c r="AM25" s="106"/>
      <c r="AN25" s="107">
        <f t="shared" si="42"/>
        <v>0</v>
      </c>
      <c r="AO25" s="108">
        <f t="shared" si="43"/>
        <v>0</v>
      </c>
      <c r="AP25" s="108">
        <f t="shared" si="44"/>
        <v>0</v>
      </c>
      <c r="AQ25" s="108">
        <f t="shared" si="45"/>
        <v>0</v>
      </c>
      <c r="AR25" s="108">
        <f t="shared" si="46"/>
        <v>0</v>
      </c>
      <c r="AS25" s="108">
        <f t="array" ref="AS25">_xlfn.IFS(S25=0,AL25,S25&lt;0,AL25/-S25,S25&gt;0,AL25/S25)</f>
        <v>0</v>
      </c>
      <c r="AT25" s="103">
        <f t="shared" si="47"/>
        <v>0</v>
      </c>
      <c r="AU25" s="103">
        <f t="shared" si="48"/>
        <v>0</v>
      </c>
      <c r="AV25" s="109"/>
      <c r="AW25" s="104">
        <f t="shared" si="49"/>
        <v>0</v>
      </c>
    </row>
    <row r="26" spans="1:49" hidden="1" outlineLevel="1">
      <c r="A26" s="98"/>
      <c r="B26" s="99"/>
      <c r="C26" s="99"/>
      <c r="D26" s="100"/>
      <c r="E26" s="101">
        <f t="shared" si="29"/>
        <v>0</v>
      </c>
      <c r="F26" s="101"/>
      <c r="G26" s="101"/>
      <c r="H26" s="101"/>
      <c r="I26" s="101"/>
      <c r="J26" s="101">
        <f t="shared" si="30"/>
        <v>0</v>
      </c>
      <c r="K26" s="98"/>
      <c r="L26" s="98"/>
      <c r="M26" s="98"/>
      <c r="N26" s="98"/>
      <c r="O26" s="101">
        <f t="shared" si="31"/>
        <v>0</v>
      </c>
      <c r="P26" s="101">
        <f t="shared" si="32"/>
        <v>0</v>
      </c>
      <c r="Q26" s="102"/>
      <c r="R26" s="102"/>
      <c r="S26" s="101">
        <f t="shared" si="33"/>
        <v>0</v>
      </c>
      <c r="T26" s="101"/>
      <c r="U26" s="101"/>
      <c r="V26" s="101">
        <f t="shared" si="34"/>
        <v>0</v>
      </c>
      <c r="W26" s="102"/>
      <c r="X26" s="102"/>
      <c r="Y26" s="101">
        <f t="shared" si="35"/>
        <v>0</v>
      </c>
      <c r="Z26" s="101">
        <f t="shared" si="36"/>
        <v>0</v>
      </c>
      <c r="AA26" s="103">
        <f t="shared" si="50"/>
        <v>0</v>
      </c>
      <c r="AB26" s="101">
        <f t="shared" si="37"/>
        <v>0</v>
      </c>
      <c r="AC26" s="102"/>
      <c r="AD26" s="103">
        <f t="shared" si="38"/>
        <v>0</v>
      </c>
      <c r="AE26" s="102"/>
      <c r="AF26" s="102"/>
      <c r="AG26" s="102"/>
      <c r="AH26" s="102"/>
      <c r="AI26" s="136">
        <f t="shared" si="39"/>
        <v>0</v>
      </c>
      <c r="AJ26" s="102"/>
      <c r="AK26" s="104">
        <f t="shared" si="40"/>
        <v>0</v>
      </c>
      <c r="AL26" s="105">
        <f t="shared" si="41"/>
        <v>0</v>
      </c>
      <c r="AM26" s="106"/>
      <c r="AN26" s="107">
        <f t="shared" si="42"/>
        <v>0</v>
      </c>
      <c r="AO26" s="108">
        <f t="shared" si="43"/>
        <v>0</v>
      </c>
      <c r="AP26" s="108">
        <f t="shared" si="44"/>
        <v>0</v>
      </c>
      <c r="AQ26" s="108">
        <f t="shared" si="45"/>
        <v>0</v>
      </c>
      <c r="AR26" s="108">
        <f t="shared" si="46"/>
        <v>0</v>
      </c>
      <c r="AS26" s="108">
        <f t="array" ref="AS26">_xlfn.IFS(S26=0,AL26,S26&lt;0,AL26/-S26,S26&gt;0,AL26/S26)</f>
        <v>0</v>
      </c>
      <c r="AT26" s="103">
        <f t="shared" si="47"/>
        <v>0</v>
      </c>
      <c r="AU26" s="103">
        <f t="shared" si="48"/>
        <v>0</v>
      </c>
      <c r="AV26" s="109"/>
      <c r="AW26" s="104">
        <f t="shared" si="49"/>
        <v>0</v>
      </c>
    </row>
    <row r="27" spans="1:49" hidden="1" outlineLevel="1">
      <c r="A27" s="98"/>
      <c r="B27" s="99"/>
      <c r="C27" s="99"/>
      <c r="D27" s="100"/>
      <c r="E27" s="101">
        <f t="shared" si="29"/>
        <v>0</v>
      </c>
      <c r="F27" s="101"/>
      <c r="G27" s="101"/>
      <c r="H27" s="101"/>
      <c r="I27" s="101"/>
      <c r="J27" s="101">
        <f t="shared" si="30"/>
        <v>0</v>
      </c>
      <c r="K27" s="98"/>
      <c r="L27" s="98"/>
      <c r="M27" s="98"/>
      <c r="N27" s="98"/>
      <c r="O27" s="101">
        <f t="shared" si="31"/>
        <v>0</v>
      </c>
      <c r="P27" s="101">
        <f t="shared" si="32"/>
        <v>0</v>
      </c>
      <c r="Q27" s="102"/>
      <c r="R27" s="102"/>
      <c r="S27" s="101">
        <f t="shared" si="33"/>
        <v>0</v>
      </c>
      <c r="T27" s="101"/>
      <c r="U27" s="101"/>
      <c r="V27" s="101">
        <f t="shared" si="34"/>
        <v>0</v>
      </c>
      <c r="W27" s="102"/>
      <c r="X27" s="102"/>
      <c r="Y27" s="101">
        <f t="shared" si="35"/>
        <v>0</v>
      </c>
      <c r="Z27" s="101">
        <f t="shared" si="36"/>
        <v>0</v>
      </c>
      <c r="AA27" s="103">
        <f t="shared" si="50"/>
        <v>0</v>
      </c>
      <c r="AB27" s="101">
        <f t="shared" si="37"/>
        <v>0</v>
      </c>
      <c r="AC27" s="102"/>
      <c r="AD27" s="103">
        <f t="shared" si="38"/>
        <v>0</v>
      </c>
      <c r="AE27" s="102"/>
      <c r="AF27" s="102"/>
      <c r="AG27" s="102"/>
      <c r="AH27" s="102"/>
      <c r="AI27" s="136">
        <f t="shared" si="39"/>
        <v>0</v>
      </c>
      <c r="AJ27" s="102"/>
      <c r="AK27" s="104">
        <f t="shared" si="40"/>
        <v>0</v>
      </c>
      <c r="AL27" s="105">
        <f t="shared" si="41"/>
        <v>0</v>
      </c>
      <c r="AM27" s="106"/>
      <c r="AN27" s="107">
        <f t="shared" si="42"/>
        <v>0</v>
      </c>
      <c r="AO27" s="108">
        <f t="shared" si="43"/>
        <v>0</v>
      </c>
      <c r="AP27" s="108">
        <f t="shared" si="44"/>
        <v>0</v>
      </c>
      <c r="AQ27" s="108">
        <f t="shared" si="45"/>
        <v>0</v>
      </c>
      <c r="AR27" s="108">
        <f t="shared" si="46"/>
        <v>0</v>
      </c>
      <c r="AS27" s="108">
        <f t="array" ref="AS27">_xlfn.IFS(S27=0,AL27,S27&lt;0,AL27/-S27,S27&gt;0,AL27/S27)</f>
        <v>0</v>
      </c>
      <c r="AT27" s="103">
        <f t="shared" si="47"/>
        <v>0</v>
      </c>
      <c r="AU27" s="103">
        <f t="shared" si="48"/>
        <v>0</v>
      </c>
      <c r="AV27" s="109"/>
      <c r="AW27" s="104">
        <f t="shared" si="49"/>
        <v>0</v>
      </c>
    </row>
    <row r="28" spans="1:49" hidden="1" outlineLevel="1">
      <c r="A28" s="98"/>
      <c r="B28" s="99"/>
      <c r="C28" s="99"/>
      <c r="D28" s="100"/>
      <c r="E28" s="101">
        <f t="shared" si="29"/>
        <v>0</v>
      </c>
      <c r="F28" s="101"/>
      <c r="G28" s="101"/>
      <c r="H28" s="101"/>
      <c r="I28" s="101"/>
      <c r="J28" s="101">
        <f t="shared" si="30"/>
        <v>0</v>
      </c>
      <c r="K28" s="98"/>
      <c r="L28" s="98"/>
      <c r="M28" s="98"/>
      <c r="N28" s="98"/>
      <c r="O28" s="101">
        <f t="shared" si="31"/>
        <v>0</v>
      </c>
      <c r="P28" s="101">
        <f t="shared" si="32"/>
        <v>0</v>
      </c>
      <c r="Q28" s="102"/>
      <c r="R28" s="102"/>
      <c r="S28" s="101">
        <f t="shared" si="33"/>
        <v>0</v>
      </c>
      <c r="T28" s="101"/>
      <c r="U28" s="101"/>
      <c r="V28" s="101">
        <f t="shared" si="34"/>
        <v>0</v>
      </c>
      <c r="W28" s="102"/>
      <c r="X28" s="102"/>
      <c r="Y28" s="101">
        <f t="shared" si="35"/>
        <v>0</v>
      </c>
      <c r="Z28" s="101">
        <f t="shared" si="36"/>
        <v>0</v>
      </c>
      <c r="AA28" s="103">
        <f t="shared" si="50"/>
        <v>0</v>
      </c>
      <c r="AB28" s="101">
        <f t="shared" si="37"/>
        <v>0</v>
      </c>
      <c r="AC28" s="102"/>
      <c r="AD28" s="103">
        <f t="shared" si="38"/>
        <v>0</v>
      </c>
      <c r="AE28" s="102"/>
      <c r="AF28" s="102"/>
      <c r="AG28" s="102"/>
      <c r="AH28" s="102"/>
      <c r="AI28" s="136">
        <f t="shared" si="39"/>
        <v>0</v>
      </c>
      <c r="AJ28" s="102"/>
      <c r="AK28" s="104">
        <f t="shared" si="40"/>
        <v>0</v>
      </c>
      <c r="AL28" s="105">
        <f t="shared" si="41"/>
        <v>0</v>
      </c>
      <c r="AM28" s="106"/>
      <c r="AN28" s="107">
        <f t="shared" si="42"/>
        <v>0</v>
      </c>
      <c r="AO28" s="108">
        <f t="shared" si="43"/>
        <v>0</v>
      </c>
      <c r="AP28" s="108">
        <f t="shared" si="44"/>
        <v>0</v>
      </c>
      <c r="AQ28" s="108">
        <f t="shared" si="45"/>
        <v>0</v>
      </c>
      <c r="AR28" s="108">
        <f t="shared" si="46"/>
        <v>0</v>
      </c>
      <c r="AS28" s="108">
        <f t="array" ref="AS28">_xlfn.IFS(S28=0,AL28,S28&lt;0,AL28/-S28,S28&gt;0,AL28/S28)</f>
        <v>0</v>
      </c>
      <c r="AT28" s="103">
        <f t="shared" si="47"/>
        <v>0</v>
      </c>
      <c r="AU28" s="103">
        <f t="shared" si="48"/>
        <v>0</v>
      </c>
      <c r="AV28" s="109"/>
      <c r="AW28" s="104">
        <f t="shared" si="49"/>
        <v>0</v>
      </c>
    </row>
    <row r="29" spans="1:49" hidden="1" outlineLevel="1">
      <c r="A29" s="98"/>
      <c r="B29" s="99"/>
      <c r="C29" s="99"/>
      <c r="D29" s="100"/>
      <c r="E29" s="101">
        <f t="shared" si="29"/>
        <v>0</v>
      </c>
      <c r="F29" s="101"/>
      <c r="G29" s="101"/>
      <c r="H29" s="101"/>
      <c r="I29" s="101"/>
      <c r="J29" s="101">
        <f t="shared" si="30"/>
        <v>0</v>
      </c>
      <c r="K29" s="98"/>
      <c r="L29" s="98"/>
      <c r="M29" s="98"/>
      <c r="N29" s="98"/>
      <c r="O29" s="101">
        <f t="shared" si="31"/>
        <v>0</v>
      </c>
      <c r="P29" s="101">
        <f t="shared" si="32"/>
        <v>0</v>
      </c>
      <c r="Q29" s="102"/>
      <c r="R29" s="102"/>
      <c r="S29" s="101">
        <f t="shared" si="33"/>
        <v>0</v>
      </c>
      <c r="T29" s="101"/>
      <c r="U29" s="101"/>
      <c r="V29" s="101">
        <f t="shared" si="34"/>
        <v>0</v>
      </c>
      <c r="W29" s="102"/>
      <c r="X29" s="102"/>
      <c r="Y29" s="101">
        <f t="shared" si="35"/>
        <v>0</v>
      </c>
      <c r="Z29" s="101">
        <f t="shared" si="36"/>
        <v>0</v>
      </c>
      <c r="AA29" s="103">
        <f t="shared" si="50"/>
        <v>0</v>
      </c>
      <c r="AB29" s="101">
        <f t="shared" si="37"/>
        <v>0</v>
      </c>
      <c r="AC29" s="102"/>
      <c r="AD29" s="103">
        <f t="shared" si="38"/>
        <v>0</v>
      </c>
      <c r="AE29" s="102"/>
      <c r="AF29" s="102"/>
      <c r="AG29" s="102"/>
      <c r="AH29" s="102"/>
      <c r="AI29" s="136">
        <f t="shared" si="39"/>
        <v>0</v>
      </c>
      <c r="AJ29" s="102"/>
      <c r="AK29" s="104">
        <f t="shared" si="40"/>
        <v>0</v>
      </c>
      <c r="AL29" s="105">
        <f t="shared" si="41"/>
        <v>0</v>
      </c>
      <c r="AM29" s="106"/>
      <c r="AN29" s="107">
        <f t="shared" si="42"/>
        <v>0</v>
      </c>
      <c r="AO29" s="108">
        <f t="shared" si="43"/>
        <v>0</v>
      </c>
      <c r="AP29" s="108">
        <f t="shared" si="44"/>
        <v>0</v>
      </c>
      <c r="AQ29" s="108">
        <f t="shared" si="45"/>
        <v>0</v>
      </c>
      <c r="AR29" s="108">
        <f t="shared" si="46"/>
        <v>0</v>
      </c>
      <c r="AS29" s="108">
        <f t="array" ref="AS29">_xlfn.IFS(S29=0,AL29,S29&lt;0,AL29/-S29,S29&gt;0,AL29/S29)</f>
        <v>0</v>
      </c>
      <c r="AT29" s="103">
        <f t="shared" si="47"/>
        <v>0</v>
      </c>
      <c r="AU29" s="103">
        <f t="shared" si="48"/>
        <v>0</v>
      </c>
      <c r="AV29" s="109"/>
      <c r="AW29" s="104">
        <f t="shared" si="49"/>
        <v>0</v>
      </c>
    </row>
    <row r="30" spans="1:49" hidden="1" outlineLevel="1">
      <c r="A30" s="98"/>
      <c r="B30" s="99"/>
      <c r="C30" s="99"/>
      <c r="D30" s="100"/>
      <c r="E30" s="101">
        <f t="shared" si="29"/>
        <v>0</v>
      </c>
      <c r="F30" s="101"/>
      <c r="G30" s="101"/>
      <c r="H30" s="101"/>
      <c r="I30" s="101"/>
      <c r="J30" s="101">
        <f t="shared" si="30"/>
        <v>0</v>
      </c>
      <c r="K30" s="98"/>
      <c r="L30" s="98"/>
      <c r="M30" s="98"/>
      <c r="N30" s="98"/>
      <c r="O30" s="101">
        <f t="shared" si="31"/>
        <v>0</v>
      </c>
      <c r="P30" s="101">
        <f t="shared" si="32"/>
        <v>0</v>
      </c>
      <c r="Q30" s="102"/>
      <c r="R30" s="102"/>
      <c r="S30" s="101">
        <f t="shared" si="33"/>
        <v>0</v>
      </c>
      <c r="T30" s="101"/>
      <c r="U30" s="101"/>
      <c r="V30" s="101">
        <f t="shared" si="34"/>
        <v>0</v>
      </c>
      <c r="W30" s="102"/>
      <c r="X30" s="102"/>
      <c r="Y30" s="101">
        <f t="shared" si="35"/>
        <v>0</v>
      </c>
      <c r="Z30" s="101">
        <f t="shared" si="36"/>
        <v>0</v>
      </c>
      <c r="AA30" s="103">
        <f t="shared" si="50"/>
        <v>0</v>
      </c>
      <c r="AB30" s="101">
        <f t="shared" si="37"/>
        <v>0</v>
      </c>
      <c r="AC30" s="102"/>
      <c r="AD30" s="103">
        <f t="shared" si="38"/>
        <v>0</v>
      </c>
      <c r="AE30" s="102"/>
      <c r="AF30" s="102"/>
      <c r="AG30" s="102"/>
      <c r="AH30" s="102"/>
      <c r="AI30" s="136">
        <f t="shared" si="39"/>
        <v>0</v>
      </c>
      <c r="AJ30" s="102"/>
      <c r="AK30" s="104">
        <f t="shared" si="40"/>
        <v>0</v>
      </c>
      <c r="AL30" s="105">
        <f t="shared" si="41"/>
        <v>0</v>
      </c>
      <c r="AM30" s="106"/>
      <c r="AN30" s="107">
        <f t="shared" si="42"/>
        <v>0</v>
      </c>
      <c r="AO30" s="108">
        <f t="shared" si="43"/>
        <v>0</v>
      </c>
      <c r="AP30" s="108">
        <f t="shared" si="44"/>
        <v>0</v>
      </c>
      <c r="AQ30" s="108">
        <f t="shared" si="45"/>
        <v>0</v>
      </c>
      <c r="AR30" s="108">
        <f t="shared" si="46"/>
        <v>0</v>
      </c>
      <c r="AS30" s="108">
        <f t="array" ref="AS30">_xlfn.IFS(S30=0,AL30,S30&lt;0,AL30/-S30,S30&gt;0,AL30/S30)</f>
        <v>0</v>
      </c>
      <c r="AT30" s="103">
        <f t="shared" si="47"/>
        <v>0</v>
      </c>
      <c r="AU30" s="103">
        <f t="shared" si="48"/>
        <v>0</v>
      </c>
      <c r="AV30" s="109"/>
      <c r="AW30" s="104">
        <f t="shared" si="49"/>
        <v>0</v>
      </c>
    </row>
    <row r="31" spans="1:49" hidden="1" outlineLevel="1">
      <c r="A31" s="98"/>
      <c r="B31" s="99"/>
      <c r="C31" s="99"/>
      <c r="D31" s="100"/>
      <c r="E31" s="101">
        <f t="shared" si="29"/>
        <v>0</v>
      </c>
      <c r="F31" s="101"/>
      <c r="G31" s="101"/>
      <c r="H31" s="101"/>
      <c r="I31" s="101"/>
      <c r="J31" s="101">
        <f t="shared" si="30"/>
        <v>0</v>
      </c>
      <c r="K31" s="98"/>
      <c r="L31" s="98"/>
      <c r="M31" s="98"/>
      <c r="N31" s="98"/>
      <c r="O31" s="101">
        <f t="shared" si="31"/>
        <v>0</v>
      </c>
      <c r="P31" s="101">
        <f t="shared" si="32"/>
        <v>0</v>
      </c>
      <c r="Q31" s="102"/>
      <c r="R31" s="102"/>
      <c r="S31" s="101">
        <f t="shared" si="33"/>
        <v>0</v>
      </c>
      <c r="T31" s="101"/>
      <c r="U31" s="101"/>
      <c r="V31" s="101">
        <f t="shared" si="34"/>
        <v>0</v>
      </c>
      <c r="W31" s="102"/>
      <c r="X31" s="102"/>
      <c r="Y31" s="101">
        <f t="shared" si="35"/>
        <v>0</v>
      </c>
      <c r="Z31" s="101">
        <f t="shared" si="36"/>
        <v>0</v>
      </c>
      <c r="AA31" s="103">
        <f t="shared" si="50"/>
        <v>0</v>
      </c>
      <c r="AB31" s="101">
        <f t="shared" si="37"/>
        <v>0</v>
      </c>
      <c r="AC31" s="102"/>
      <c r="AD31" s="103">
        <f t="shared" si="38"/>
        <v>0</v>
      </c>
      <c r="AE31" s="102"/>
      <c r="AF31" s="102"/>
      <c r="AG31" s="102"/>
      <c r="AH31" s="102"/>
      <c r="AI31" s="136">
        <f t="shared" si="39"/>
        <v>0</v>
      </c>
      <c r="AJ31" s="102"/>
      <c r="AK31" s="104">
        <f t="shared" si="40"/>
        <v>0</v>
      </c>
      <c r="AL31" s="105">
        <f t="shared" si="41"/>
        <v>0</v>
      </c>
      <c r="AM31" s="106"/>
      <c r="AN31" s="107">
        <f t="shared" si="42"/>
        <v>0</v>
      </c>
      <c r="AO31" s="108">
        <f t="shared" si="43"/>
        <v>0</v>
      </c>
      <c r="AP31" s="108">
        <f t="shared" si="44"/>
        <v>0</v>
      </c>
      <c r="AQ31" s="108">
        <f t="shared" si="45"/>
        <v>0</v>
      </c>
      <c r="AR31" s="108">
        <f t="shared" si="46"/>
        <v>0</v>
      </c>
      <c r="AS31" s="108">
        <f t="array" ref="AS31">_xlfn.IFS(S31=0,AL31,S31&lt;0,AL31/-S31,S31&gt;0,AL31/S31)</f>
        <v>0</v>
      </c>
      <c r="AT31" s="103">
        <f t="shared" si="47"/>
        <v>0</v>
      </c>
      <c r="AU31" s="103">
        <f t="shared" si="48"/>
        <v>0</v>
      </c>
      <c r="AV31" s="109"/>
      <c r="AW31" s="104">
        <f t="shared" si="49"/>
        <v>0</v>
      </c>
    </row>
    <row r="32" spans="1:49" hidden="1" outlineLevel="1">
      <c r="A32" s="98"/>
      <c r="B32" s="99"/>
      <c r="C32" s="99"/>
      <c r="D32" s="100"/>
      <c r="E32" s="101">
        <f t="shared" si="29"/>
        <v>0</v>
      </c>
      <c r="F32" s="101"/>
      <c r="G32" s="101"/>
      <c r="H32" s="101"/>
      <c r="I32" s="101"/>
      <c r="J32" s="101">
        <f t="shared" si="30"/>
        <v>0</v>
      </c>
      <c r="K32" s="98"/>
      <c r="L32" s="98"/>
      <c r="M32" s="98"/>
      <c r="N32" s="98"/>
      <c r="O32" s="101">
        <f t="shared" si="31"/>
        <v>0</v>
      </c>
      <c r="P32" s="101">
        <f t="shared" si="32"/>
        <v>0</v>
      </c>
      <c r="Q32" s="102"/>
      <c r="R32" s="102"/>
      <c r="S32" s="101">
        <f t="shared" si="33"/>
        <v>0</v>
      </c>
      <c r="T32" s="101"/>
      <c r="U32" s="101"/>
      <c r="V32" s="101">
        <f t="shared" si="34"/>
        <v>0</v>
      </c>
      <c r="W32" s="102"/>
      <c r="X32" s="102"/>
      <c r="Y32" s="101">
        <f t="shared" si="35"/>
        <v>0</v>
      </c>
      <c r="Z32" s="101">
        <f t="shared" si="36"/>
        <v>0</v>
      </c>
      <c r="AA32" s="103">
        <f t="shared" si="50"/>
        <v>0</v>
      </c>
      <c r="AB32" s="101">
        <f t="shared" si="37"/>
        <v>0</v>
      </c>
      <c r="AC32" s="102"/>
      <c r="AD32" s="103">
        <f t="shared" si="38"/>
        <v>0</v>
      </c>
      <c r="AE32" s="102"/>
      <c r="AF32" s="102"/>
      <c r="AG32" s="102"/>
      <c r="AH32" s="102"/>
      <c r="AI32" s="136">
        <f t="shared" si="39"/>
        <v>0</v>
      </c>
      <c r="AJ32" s="102"/>
      <c r="AK32" s="104">
        <f t="shared" si="40"/>
        <v>0</v>
      </c>
      <c r="AL32" s="105">
        <f t="shared" si="41"/>
        <v>0</v>
      </c>
      <c r="AM32" s="106"/>
      <c r="AN32" s="107">
        <f t="shared" si="42"/>
        <v>0</v>
      </c>
      <c r="AO32" s="108">
        <f t="shared" si="43"/>
        <v>0</v>
      </c>
      <c r="AP32" s="108">
        <f t="shared" si="44"/>
        <v>0</v>
      </c>
      <c r="AQ32" s="108">
        <f t="shared" si="45"/>
        <v>0</v>
      </c>
      <c r="AR32" s="108">
        <f t="shared" si="46"/>
        <v>0</v>
      </c>
      <c r="AS32" s="108">
        <f t="array" ref="AS32">_xlfn.IFS(S32=0,AL32,S32&lt;0,AL32/-S32,S32&gt;0,AL32/S32)</f>
        <v>0</v>
      </c>
      <c r="AT32" s="103">
        <f t="shared" si="47"/>
        <v>0</v>
      </c>
      <c r="AU32" s="103">
        <f t="shared" si="48"/>
        <v>0</v>
      </c>
      <c r="AV32" s="109"/>
      <c r="AW32" s="104">
        <f t="shared" si="49"/>
        <v>0</v>
      </c>
    </row>
    <row r="33" spans="1:49" hidden="1" outlineLevel="1">
      <c r="A33" s="98"/>
      <c r="B33" s="99"/>
      <c r="C33" s="99"/>
      <c r="D33" s="100"/>
      <c r="E33" s="101">
        <f t="shared" si="29"/>
        <v>0</v>
      </c>
      <c r="F33" s="101"/>
      <c r="G33" s="101"/>
      <c r="H33" s="101"/>
      <c r="I33" s="101"/>
      <c r="J33" s="101">
        <f t="shared" si="30"/>
        <v>0</v>
      </c>
      <c r="K33" s="98"/>
      <c r="L33" s="98"/>
      <c r="M33" s="98"/>
      <c r="N33" s="98"/>
      <c r="O33" s="101">
        <f t="shared" si="31"/>
        <v>0</v>
      </c>
      <c r="P33" s="101">
        <f t="shared" si="32"/>
        <v>0</v>
      </c>
      <c r="Q33" s="102"/>
      <c r="R33" s="102"/>
      <c r="S33" s="101">
        <f t="shared" si="33"/>
        <v>0</v>
      </c>
      <c r="T33" s="101"/>
      <c r="U33" s="101"/>
      <c r="V33" s="101">
        <f t="shared" si="34"/>
        <v>0</v>
      </c>
      <c r="W33" s="102"/>
      <c r="X33" s="102"/>
      <c r="Y33" s="101">
        <f t="shared" si="35"/>
        <v>0</v>
      </c>
      <c r="Z33" s="101">
        <f t="shared" si="36"/>
        <v>0</v>
      </c>
      <c r="AA33" s="103">
        <f t="shared" si="50"/>
        <v>0</v>
      </c>
      <c r="AB33" s="101">
        <f t="shared" si="37"/>
        <v>0</v>
      </c>
      <c r="AC33" s="102"/>
      <c r="AD33" s="103">
        <f t="shared" si="38"/>
        <v>0</v>
      </c>
      <c r="AE33" s="102"/>
      <c r="AF33" s="102"/>
      <c r="AG33" s="102"/>
      <c r="AH33" s="102"/>
      <c r="AI33" s="136">
        <f t="shared" si="39"/>
        <v>0</v>
      </c>
      <c r="AJ33" s="102"/>
      <c r="AK33" s="104">
        <f t="shared" si="40"/>
        <v>0</v>
      </c>
      <c r="AL33" s="105">
        <f t="shared" si="41"/>
        <v>0</v>
      </c>
      <c r="AM33" s="106"/>
      <c r="AN33" s="107">
        <f t="shared" si="42"/>
        <v>0</v>
      </c>
      <c r="AO33" s="108">
        <f t="shared" si="43"/>
        <v>0</v>
      </c>
      <c r="AP33" s="108">
        <f t="shared" si="44"/>
        <v>0</v>
      </c>
      <c r="AQ33" s="108">
        <f t="shared" si="45"/>
        <v>0</v>
      </c>
      <c r="AR33" s="108">
        <f t="shared" si="46"/>
        <v>0</v>
      </c>
      <c r="AS33" s="108">
        <f t="array" ref="AS33">_xlfn.IFS(S33=0,AL33,S33&lt;0,AL33/-S33,S33&gt;0,AL33/S33)</f>
        <v>0</v>
      </c>
      <c r="AT33" s="103">
        <f t="shared" si="47"/>
        <v>0</v>
      </c>
      <c r="AU33" s="103">
        <f t="shared" si="48"/>
        <v>0</v>
      </c>
      <c r="AV33" s="109"/>
      <c r="AW33" s="104">
        <f t="shared" si="49"/>
        <v>0</v>
      </c>
    </row>
    <row r="34" spans="1:49" hidden="1" outlineLevel="1">
      <c r="A34" s="98"/>
      <c r="B34" s="99"/>
      <c r="C34" s="99"/>
      <c r="D34" s="100"/>
      <c r="E34" s="101">
        <f t="shared" si="29"/>
        <v>0</v>
      </c>
      <c r="F34" s="101"/>
      <c r="G34" s="101"/>
      <c r="H34" s="101"/>
      <c r="I34" s="101"/>
      <c r="J34" s="101">
        <f t="shared" si="30"/>
        <v>0</v>
      </c>
      <c r="K34" s="98"/>
      <c r="L34" s="98"/>
      <c r="M34" s="98"/>
      <c r="N34" s="98"/>
      <c r="O34" s="101">
        <f t="shared" si="31"/>
        <v>0</v>
      </c>
      <c r="P34" s="101">
        <f t="shared" si="32"/>
        <v>0</v>
      </c>
      <c r="Q34" s="102"/>
      <c r="R34" s="102"/>
      <c r="S34" s="101">
        <f t="shared" si="33"/>
        <v>0</v>
      </c>
      <c r="T34" s="101"/>
      <c r="U34" s="101"/>
      <c r="V34" s="101">
        <f t="shared" si="34"/>
        <v>0</v>
      </c>
      <c r="W34" s="102"/>
      <c r="X34" s="102"/>
      <c r="Y34" s="101">
        <f t="shared" si="35"/>
        <v>0</v>
      </c>
      <c r="Z34" s="101">
        <f t="shared" si="36"/>
        <v>0</v>
      </c>
      <c r="AA34" s="103">
        <f t="shared" si="50"/>
        <v>0</v>
      </c>
      <c r="AB34" s="101">
        <f t="shared" si="37"/>
        <v>0</v>
      </c>
      <c r="AC34" s="102"/>
      <c r="AD34" s="103">
        <f t="shared" si="38"/>
        <v>0</v>
      </c>
      <c r="AE34" s="102"/>
      <c r="AF34" s="102"/>
      <c r="AG34" s="102"/>
      <c r="AH34" s="102"/>
      <c r="AI34" s="136">
        <f t="shared" si="39"/>
        <v>0</v>
      </c>
      <c r="AJ34" s="102"/>
      <c r="AK34" s="104">
        <f t="shared" si="40"/>
        <v>0</v>
      </c>
      <c r="AL34" s="105">
        <f t="shared" si="41"/>
        <v>0</v>
      </c>
      <c r="AM34" s="106"/>
      <c r="AN34" s="107">
        <f t="shared" si="42"/>
        <v>0</v>
      </c>
      <c r="AO34" s="108">
        <f t="shared" si="43"/>
        <v>0</v>
      </c>
      <c r="AP34" s="108">
        <f t="shared" si="44"/>
        <v>0</v>
      </c>
      <c r="AQ34" s="108">
        <f t="shared" si="45"/>
        <v>0</v>
      </c>
      <c r="AR34" s="108">
        <f t="shared" si="46"/>
        <v>0</v>
      </c>
      <c r="AS34" s="108">
        <f t="array" ref="AS34">_xlfn.IFS(S34=0,AL34,S34&lt;0,AL34/-S34,S34&gt;0,AL34/S34)</f>
        <v>0</v>
      </c>
      <c r="AT34" s="103">
        <f t="shared" si="47"/>
        <v>0</v>
      </c>
      <c r="AU34" s="103">
        <f t="shared" si="48"/>
        <v>0</v>
      </c>
      <c r="AV34" s="109"/>
      <c r="AW34" s="104">
        <f t="shared" si="49"/>
        <v>0</v>
      </c>
    </row>
    <row r="35" spans="1:49" hidden="1" outlineLevel="1">
      <c r="A35" s="98"/>
      <c r="B35" s="99"/>
      <c r="C35" s="99"/>
      <c r="D35" s="100"/>
      <c r="E35" s="101">
        <f t="shared" si="29"/>
        <v>0</v>
      </c>
      <c r="F35" s="101"/>
      <c r="G35" s="101"/>
      <c r="H35" s="101"/>
      <c r="I35" s="101"/>
      <c r="J35" s="101">
        <f t="shared" si="30"/>
        <v>0</v>
      </c>
      <c r="K35" s="98"/>
      <c r="L35" s="98"/>
      <c r="M35" s="98"/>
      <c r="N35" s="98"/>
      <c r="O35" s="101">
        <f t="shared" si="31"/>
        <v>0</v>
      </c>
      <c r="P35" s="101">
        <f t="shared" si="32"/>
        <v>0</v>
      </c>
      <c r="Q35" s="102"/>
      <c r="R35" s="102"/>
      <c r="S35" s="101">
        <f t="shared" si="33"/>
        <v>0</v>
      </c>
      <c r="T35" s="101"/>
      <c r="U35" s="101"/>
      <c r="V35" s="101">
        <f t="shared" si="34"/>
        <v>0</v>
      </c>
      <c r="W35" s="102"/>
      <c r="X35" s="102"/>
      <c r="Y35" s="101">
        <f t="shared" si="35"/>
        <v>0</v>
      </c>
      <c r="Z35" s="101">
        <f t="shared" si="36"/>
        <v>0</v>
      </c>
      <c r="AA35" s="103">
        <f t="shared" si="50"/>
        <v>0</v>
      </c>
      <c r="AB35" s="101">
        <f t="shared" si="37"/>
        <v>0</v>
      </c>
      <c r="AC35" s="102"/>
      <c r="AD35" s="103">
        <f t="shared" si="38"/>
        <v>0</v>
      </c>
      <c r="AE35" s="102"/>
      <c r="AF35" s="102"/>
      <c r="AG35" s="102"/>
      <c r="AH35" s="102"/>
      <c r="AI35" s="136">
        <f t="shared" si="39"/>
        <v>0</v>
      </c>
      <c r="AJ35" s="102"/>
      <c r="AK35" s="104">
        <f t="shared" si="40"/>
        <v>0</v>
      </c>
      <c r="AL35" s="105">
        <f t="shared" si="41"/>
        <v>0</v>
      </c>
      <c r="AM35" s="106"/>
      <c r="AN35" s="107">
        <f t="shared" si="42"/>
        <v>0</v>
      </c>
      <c r="AO35" s="108">
        <f t="shared" si="43"/>
        <v>0</v>
      </c>
      <c r="AP35" s="108">
        <f t="shared" si="44"/>
        <v>0</v>
      </c>
      <c r="AQ35" s="108">
        <f t="shared" si="45"/>
        <v>0</v>
      </c>
      <c r="AR35" s="108">
        <f t="shared" si="46"/>
        <v>0</v>
      </c>
      <c r="AS35" s="108">
        <f t="array" ref="AS35">_xlfn.IFS(S35=0,AL35,S35&lt;0,AL35/-S35,S35&gt;0,AL35/S35)</f>
        <v>0</v>
      </c>
      <c r="AT35" s="103">
        <f t="shared" si="47"/>
        <v>0</v>
      </c>
      <c r="AU35" s="103">
        <f t="shared" si="48"/>
        <v>0</v>
      </c>
      <c r="AV35" s="109"/>
      <c r="AW35" s="104">
        <f t="shared" si="49"/>
        <v>0</v>
      </c>
    </row>
    <row r="36" spans="1:49" hidden="1" outlineLevel="1">
      <c r="A36" s="98"/>
      <c r="B36" s="99"/>
      <c r="C36" s="99"/>
      <c r="D36" s="100"/>
      <c r="E36" s="101">
        <f t="shared" si="29"/>
        <v>0</v>
      </c>
      <c r="F36" s="101"/>
      <c r="G36" s="101"/>
      <c r="H36" s="101"/>
      <c r="I36" s="101"/>
      <c r="J36" s="101">
        <f t="shared" si="30"/>
        <v>0</v>
      </c>
      <c r="K36" s="98"/>
      <c r="L36" s="98"/>
      <c r="M36" s="98"/>
      <c r="N36" s="98"/>
      <c r="O36" s="101">
        <f t="shared" si="31"/>
        <v>0</v>
      </c>
      <c r="P36" s="101">
        <f t="shared" si="32"/>
        <v>0</v>
      </c>
      <c r="Q36" s="102"/>
      <c r="R36" s="102"/>
      <c r="S36" s="101">
        <f t="shared" si="33"/>
        <v>0</v>
      </c>
      <c r="T36" s="101"/>
      <c r="U36" s="101"/>
      <c r="V36" s="101">
        <f t="shared" si="34"/>
        <v>0</v>
      </c>
      <c r="W36" s="102"/>
      <c r="X36" s="102"/>
      <c r="Y36" s="101">
        <f t="shared" si="35"/>
        <v>0</v>
      </c>
      <c r="Z36" s="101">
        <f t="shared" si="36"/>
        <v>0</v>
      </c>
      <c r="AA36" s="103">
        <f t="shared" si="50"/>
        <v>0</v>
      </c>
      <c r="AB36" s="101">
        <f t="shared" si="37"/>
        <v>0</v>
      </c>
      <c r="AC36" s="102"/>
      <c r="AD36" s="103">
        <f t="shared" si="38"/>
        <v>0</v>
      </c>
      <c r="AE36" s="102"/>
      <c r="AF36" s="102"/>
      <c r="AG36" s="102"/>
      <c r="AH36" s="102"/>
      <c r="AI36" s="136">
        <f t="shared" si="39"/>
        <v>0</v>
      </c>
      <c r="AJ36" s="102"/>
      <c r="AK36" s="104">
        <f t="shared" si="40"/>
        <v>0</v>
      </c>
      <c r="AL36" s="105">
        <f t="shared" si="41"/>
        <v>0</v>
      </c>
      <c r="AM36" s="106"/>
      <c r="AN36" s="107">
        <f t="shared" si="42"/>
        <v>0</v>
      </c>
      <c r="AO36" s="108">
        <f t="shared" si="43"/>
        <v>0</v>
      </c>
      <c r="AP36" s="108">
        <f t="shared" si="44"/>
        <v>0</v>
      </c>
      <c r="AQ36" s="108">
        <f t="shared" si="45"/>
        <v>0</v>
      </c>
      <c r="AR36" s="108">
        <f t="shared" si="46"/>
        <v>0</v>
      </c>
      <c r="AS36" s="108">
        <f t="array" ref="AS36">_xlfn.IFS(S36=0,AL36,S36&lt;0,AL36/-S36,S36&gt;0,AL36/S36)</f>
        <v>0</v>
      </c>
      <c r="AT36" s="103">
        <f t="shared" si="47"/>
        <v>0</v>
      </c>
      <c r="AU36" s="103">
        <f t="shared" si="48"/>
        <v>0</v>
      </c>
      <c r="AV36" s="109"/>
      <c r="AW36" s="104">
        <f t="shared" si="49"/>
        <v>0</v>
      </c>
    </row>
    <row r="37" spans="1:49" hidden="1" outlineLevel="1">
      <c r="A37" s="98"/>
      <c r="B37" s="99"/>
      <c r="C37" s="99"/>
      <c r="D37" s="100"/>
      <c r="E37" s="101">
        <f t="shared" si="29"/>
        <v>0</v>
      </c>
      <c r="F37" s="101"/>
      <c r="G37" s="101"/>
      <c r="H37" s="101"/>
      <c r="I37" s="101"/>
      <c r="J37" s="101">
        <f t="shared" si="30"/>
        <v>0</v>
      </c>
      <c r="K37" s="98"/>
      <c r="L37" s="98"/>
      <c r="M37" s="98"/>
      <c r="N37" s="98"/>
      <c r="O37" s="101">
        <f t="shared" si="31"/>
        <v>0</v>
      </c>
      <c r="P37" s="101">
        <f t="shared" si="32"/>
        <v>0</v>
      </c>
      <c r="Q37" s="102"/>
      <c r="R37" s="102"/>
      <c r="S37" s="101">
        <f t="shared" si="33"/>
        <v>0</v>
      </c>
      <c r="T37" s="101"/>
      <c r="U37" s="101"/>
      <c r="V37" s="101">
        <f t="shared" si="34"/>
        <v>0</v>
      </c>
      <c r="W37" s="102"/>
      <c r="X37" s="102"/>
      <c r="Y37" s="101">
        <f t="shared" si="35"/>
        <v>0</v>
      </c>
      <c r="Z37" s="101">
        <f t="shared" si="36"/>
        <v>0</v>
      </c>
      <c r="AA37" s="103">
        <f t="shared" si="50"/>
        <v>0</v>
      </c>
      <c r="AB37" s="101">
        <f t="shared" si="37"/>
        <v>0</v>
      </c>
      <c r="AC37" s="102"/>
      <c r="AD37" s="103">
        <f t="shared" si="38"/>
        <v>0</v>
      </c>
      <c r="AE37" s="102"/>
      <c r="AF37" s="102"/>
      <c r="AG37" s="102"/>
      <c r="AH37" s="102"/>
      <c r="AI37" s="136">
        <f t="shared" si="39"/>
        <v>0</v>
      </c>
      <c r="AJ37" s="102"/>
      <c r="AK37" s="104">
        <f t="shared" si="40"/>
        <v>0</v>
      </c>
      <c r="AL37" s="105">
        <f t="shared" si="41"/>
        <v>0</v>
      </c>
      <c r="AM37" s="106"/>
      <c r="AN37" s="107">
        <f t="shared" si="42"/>
        <v>0</v>
      </c>
      <c r="AO37" s="108">
        <f t="shared" si="43"/>
        <v>0</v>
      </c>
      <c r="AP37" s="108">
        <f t="shared" si="44"/>
        <v>0</v>
      </c>
      <c r="AQ37" s="108">
        <f t="shared" si="45"/>
        <v>0</v>
      </c>
      <c r="AR37" s="108">
        <f t="shared" si="46"/>
        <v>0</v>
      </c>
      <c r="AS37" s="108">
        <f t="array" ref="AS37">_xlfn.IFS(S37=0,AL37,S37&lt;0,AL37/-S37,S37&gt;0,AL37/S37)</f>
        <v>0</v>
      </c>
      <c r="AT37" s="103">
        <f t="shared" si="47"/>
        <v>0</v>
      </c>
      <c r="AU37" s="103">
        <f t="shared" si="48"/>
        <v>0</v>
      </c>
      <c r="AV37" s="109"/>
      <c r="AW37" s="104">
        <f t="shared" si="49"/>
        <v>0</v>
      </c>
    </row>
    <row r="38" spans="1:49" hidden="1" outlineLevel="1">
      <c r="A38" s="98"/>
      <c r="B38" s="99"/>
      <c r="C38" s="99"/>
      <c r="D38" s="100"/>
      <c r="E38" s="101">
        <f t="shared" si="29"/>
        <v>0</v>
      </c>
      <c r="F38" s="101"/>
      <c r="G38" s="101"/>
      <c r="H38" s="101"/>
      <c r="I38" s="101"/>
      <c r="J38" s="101">
        <f t="shared" si="30"/>
        <v>0</v>
      </c>
      <c r="K38" s="98"/>
      <c r="L38" s="98"/>
      <c r="M38" s="98"/>
      <c r="N38" s="98"/>
      <c r="O38" s="101">
        <f t="shared" si="31"/>
        <v>0</v>
      </c>
      <c r="P38" s="101">
        <f t="shared" si="32"/>
        <v>0</v>
      </c>
      <c r="Q38" s="102"/>
      <c r="R38" s="102"/>
      <c r="S38" s="101">
        <f t="shared" si="33"/>
        <v>0</v>
      </c>
      <c r="T38" s="101"/>
      <c r="U38" s="101"/>
      <c r="V38" s="101">
        <f t="shared" si="34"/>
        <v>0</v>
      </c>
      <c r="W38" s="102"/>
      <c r="X38" s="102"/>
      <c r="Y38" s="101">
        <f t="shared" si="35"/>
        <v>0</v>
      </c>
      <c r="Z38" s="101">
        <f t="shared" si="36"/>
        <v>0</v>
      </c>
      <c r="AA38" s="103">
        <f t="shared" si="50"/>
        <v>0</v>
      </c>
      <c r="AB38" s="101">
        <f t="shared" si="37"/>
        <v>0</v>
      </c>
      <c r="AC38" s="102"/>
      <c r="AD38" s="103">
        <f t="shared" si="38"/>
        <v>0</v>
      </c>
      <c r="AE38" s="102"/>
      <c r="AF38" s="102"/>
      <c r="AG38" s="102"/>
      <c r="AH38" s="102"/>
      <c r="AI38" s="136">
        <f t="shared" si="39"/>
        <v>0</v>
      </c>
      <c r="AJ38" s="102"/>
      <c r="AK38" s="104">
        <f t="shared" si="40"/>
        <v>0</v>
      </c>
      <c r="AL38" s="105">
        <f t="shared" si="41"/>
        <v>0</v>
      </c>
      <c r="AM38" s="106"/>
      <c r="AN38" s="107">
        <f t="shared" si="42"/>
        <v>0</v>
      </c>
      <c r="AO38" s="108">
        <f t="shared" si="43"/>
        <v>0</v>
      </c>
      <c r="AP38" s="108">
        <f t="shared" si="44"/>
        <v>0</v>
      </c>
      <c r="AQ38" s="108">
        <f t="shared" si="45"/>
        <v>0</v>
      </c>
      <c r="AR38" s="108">
        <f t="shared" si="46"/>
        <v>0</v>
      </c>
      <c r="AS38" s="108">
        <f t="array" ref="AS38">_xlfn.IFS(S38=0,AL38,S38&lt;0,AL38/-S38,S38&gt;0,AL38/S38)</f>
        <v>0</v>
      </c>
      <c r="AT38" s="103">
        <f t="shared" si="47"/>
        <v>0</v>
      </c>
      <c r="AU38" s="103">
        <f t="shared" si="48"/>
        <v>0</v>
      </c>
      <c r="AV38" s="109"/>
      <c r="AW38" s="104">
        <f t="shared" si="49"/>
        <v>0</v>
      </c>
    </row>
    <row r="39" spans="1:49" hidden="1" outlineLevel="1">
      <c r="A39" s="98"/>
      <c r="B39" s="99"/>
      <c r="C39" s="99"/>
      <c r="D39" s="100"/>
      <c r="E39" s="101">
        <f t="shared" si="29"/>
        <v>0</v>
      </c>
      <c r="F39" s="101"/>
      <c r="G39" s="101"/>
      <c r="H39" s="101"/>
      <c r="I39" s="101"/>
      <c r="J39" s="101">
        <f t="shared" si="30"/>
        <v>0</v>
      </c>
      <c r="K39" s="98"/>
      <c r="L39" s="98"/>
      <c r="M39" s="98"/>
      <c r="N39" s="98"/>
      <c r="O39" s="101">
        <f t="shared" si="31"/>
        <v>0</v>
      </c>
      <c r="P39" s="101">
        <f t="shared" si="32"/>
        <v>0</v>
      </c>
      <c r="Q39" s="102"/>
      <c r="R39" s="102"/>
      <c r="S39" s="101">
        <f t="shared" si="33"/>
        <v>0</v>
      </c>
      <c r="T39" s="101"/>
      <c r="U39" s="101"/>
      <c r="V39" s="101">
        <f t="shared" si="34"/>
        <v>0</v>
      </c>
      <c r="W39" s="102"/>
      <c r="X39" s="102"/>
      <c r="Y39" s="101">
        <f t="shared" si="35"/>
        <v>0</v>
      </c>
      <c r="Z39" s="101">
        <f t="shared" si="36"/>
        <v>0</v>
      </c>
      <c r="AA39" s="103">
        <f t="shared" si="50"/>
        <v>0</v>
      </c>
      <c r="AB39" s="101">
        <f t="shared" si="37"/>
        <v>0</v>
      </c>
      <c r="AC39" s="102"/>
      <c r="AD39" s="103">
        <f t="shared" si="38"/>
        <v>0</v>
      </c>
      <c r="AE39" s="102"/>
      <c r="AF39" s="102"/>
      <c r="AG39" s="102"/>
      <c r="AH39" s="102"/>
      <c r="AI39" s="136">
        <f t="shared" si="39"/>
        <v>0</v>
      </c>
      <c r="AJ39" s="102"/>
      <c r="AK39" s="104">
        <f t="shared" si="40"/>
        <v>0</v>
      </c>
      <c r="AL39" s="105">
        <f t="shared" si="41"/>
        <v>0</v>
      </c>
      <c r="AM39" s="106"/>
      <c r="AN39" s="107">
        <f t="shared" si="42"/>
        <v>0</v>
      </c>
      <c r="AO39" s="108">
        <f t="shared" si="43"/>
        <v>0</v>
      </c>
      <c r="AP39" s="108">
        <f t="shared" si="44"/>
        <v>0</v>
      </c>
      <c r="AQ39" s="108">
        <f t="shared" si="45"/>
        <v>0</v>
      </c>
      <c r="AR39" s="108">
        <f t="shared" si="46"/>
        <v>0</v>
      </c>
      <c r="AS39" s="108">
        <f t="array" ref="AS39">_xlfn.IFS(S39=0,AL39,S39&lt;0,AL39/-S39,S39&gt;0,AL39/S39)</f>
        <v>0</v>
      </c>
      <c r="AT39" s="103">
        <f t="shared" si="47"/>
        <v>0</v>
      </c>
      <c r="AU39" s="103">
        <f t="shared" si="48"/>
        <v>0</v>
      </c>
      <c r="AV39" s="109"/>
      <c r="AW39" s="104">
        <f t="shared" si="49"/>
        <v>0</v>
      </c>
    </row>
    <row r="40" spans="1:49" hidden="1" outlineLevel="1">
      <c r="A40" s="98"/>
      <c r="B40" s="99"/>
      <c r="C40" s="99"/>
      <c r="D40" s="100"/>
      <c r="E40" s="101">
        <f t="shared" si="29"/>
        <v>0</v>
      </c>
      <c r="F40" s="101"/>
      <c r="G40" s="101"/>
      <c r="H40" s="101"/>
      <c r="I40" s="101"/>
      <c r="J40" s="101">
        <f t="shared" si="30"/>
        <v>0</v>
      </c>
      <c r="K40" s="98"/>
      <c r="L40" s="98"/>
      <c r="M40" s="98"/>
      <c r="N40" s="98"/>
      <c r="O40" s="101">
        <f t="shared" si="31"/>
        <v>0</v>
      </c>
      <c r="P40" s="101">
        <f t="shared" si="32"/>
        <v>0</v>
      </c>
      <c r="Q40" s="102"/>
      <c r="R40" s="102"/>
      <c r="S40" s="101">
        <f t="shared" si="33"/>
        <v>0</v>
      </c>
      <c r="T40" s="101"/>
      <c r="U40" s="101"/>
      <c r="V40" s="101">
        <f t="shared" si="34"/>
        <v>0</v>
      </c>
      <c r="W40" s="102"/>
      <c r="X40" s="102"/>
      <c r="Y40" s="101">
        <f t="shared" si="35"/>
        <v>0</v>
      </c>
      <c r="Z40" s="101">
        <f t="shared" si="36"/>
        <v>0</v>
      </c>
      <c r="AA40" s="103">
        <f t="shared" si="50"/>
        <v>0</v>
      </c>
      <c r="AB40" s="101">
        <f t="shared" si="37"/>
        <v>0</v>
      </c>
      <c r="AC40" s="102"/>
      <c r="AD40" s="103">
        <f t="shared" si="38"/>
        <v>0</v>
      </c>
      <c r="AE40" s="102"/>
      <c r="AF40" s="102"/>
      <c r="AG40" s="102"/>
      <c r="AH40" s="102"/>
      <c r="AI40" s="136">
        <f t="shared" si="39"/>
        <v>0</v>
      </c>
      <c r="AJ40" s="102"/>
      <c r="AK40" s="104">
        <f t="shared" si="40"/>
        <v>0</v>
      </c>
      <c r="AL40" s="105">
        <f t="shared" si="41"/>
        <v>0</v>
      </c>
      <c r="AM40" s="106"/>
      <c r="AN40" s="107">
        <f t="shared" si="42"/>
        <v>0</v>
      </c>
      <c r="AO40" s="108">
        <f t="shared" si="43"/>
        <v>0</v>
      </c>
      <c r="AP40" s="108">
        <f t="shared" si="44"/>
        <v>0</v>
      </c>
      <c r="AQ40" s="108">
        <f t="shared" si="45"/>
        <v>0</v>
      </c>
      <c r="AR40" s="108">
        <f t="shared" si="46"/>
        <v>0</v>
      </c>
      <c r="AS40" s="108">
        <f t="array" ref="AS40">_xlfn.IFS(S40=0,AL40,S40&lt;0,AL40/-S40,S40&gt;0,AL40/S40)</f>
        <v>0</v>
      </c>
      <c r="AT40" s="103">
        <f t="shared" si="47"/>
        <v>0</v>
      </c>
      <c r="AU40" s="103">
        <f t="shared" si="48"/>
        <v>0</v>
      </c>
      <c r="AV40" s="109"/>
      <c r="AW40" s="104">
        <f t="shared" si="49"/>
        <v>0</v>
      </c>
    </row>
    <row r="41" spans="1:49" hidden="1" outlineLevel="1">
      <c r="A41" s="98"/>
      <c r="B41" s="99"/>
      <c r="C41" s="99"/>
      <c r="D41" s="100"/>
      <c r="E41" s="101">
        <f t="shared" si="29"/>
        <v>0</v>
      </c>
      <c r="F41" s="101"/>
      <c r="G41" s="101"/>
      <c r="H41" s="101"/>
      <c r="I41" s="101"/>
      <c r="J41" s="101">
        <f t="shared" si="30"/>
        <v>0</v>
      </c>
      <c r="K41" s="98"/>
      <c r="L41" s="98"/>
      <c r="M41" s="98"/>
      <c r="N41" s="98"/>
      <c r="O41" s="101">
        <f t="shared" si="31"/>
        <v>0</v>
      </c>
      <c r="P41" s="101">
        <f t="shared" si="32"/>
        <v>0</v>
      </c>
      <c r="Q41" s="102"/>
      <c r="R41" s="102"/>
      <c r="S41" s="101">
        <f t="shared" si="33"/>
        <v>0</v>
      </c>
      <c r="T41" s="101"/>
      <c r="U41" s="101"/>
      <c r="V41" s="101">
        <f t="shared" si="34"/>
        <v>0</v>
      </c>
      <c r="W41" s="102"/>
      <c r="X41" s="102"/>
      <c r="Y41" s="101">
        <f t="shared" si="35"/>
        <v>0</v>
      </c>
      <c r="Z41" s="101">
        <f t="shared" si="36"/>
        <v>0</v>
      </c>
      <c r="AA41" s="103">
        <f t="shared" si="50"/>
        <v>0</v>
      </c>
      <c r="AB41" s="101">
        <f t="shared" si="37"/>
        <v>0</v>
      </c>
      <c r="AC41" s="102"/>
      <c r="AD41" s="103">
        <f t="shared" si="38"/>
        <v>0</v>
      </c>
      <c r="AE41" s="102"/>
      <c r="AF41" s="102"/>
      <c r="AG41" s="102"/>
      <c r="AH41" s="102"/>
      <c r="AI41" s="136">
        <f t="shared" si="39"/>
        <v>0</v>
      </c>
      <c r="AJ41" s="102"/>
      <c r="AK41" s="104">
        <f t="shared" si="40"/>
        <v>0</v>
      </c>
      <c r="AL41" s="105">
        <f t="shared" si="41"/>
        <v>0</v>
      </c>
      <c r="AM41" s="106"/>
      <c r="AN41" s="107">
        <f t="shared" si="42"/>
        <v>0</v>
      </c>
      <c r="AO41" s="108">
        <f t="shared" si="43"/>
        <v>0</v>
      </c>
      <c r="AP41" s="108">
        <f t="shared" si="44"/>
        <v>0</v>
      </c>
      <c r="AQ41" s="108">
        <f t="shared" si="45"/>
        <v>0</v>
      </c>
      <c r="AR41" s="108">
        <f t="shared" si="46"/>
        <v>0</v>
      </c>
      <c r="AS41" s="108">
        <f t="array" ref="AS41">_xlfn.IFS(S41=0,AL41,S41&lt;0,AL41/-S41,S41&gt;0,AL41/S41)</f>
        <v>0</v>
      </c>
      <c r="AT41" s="103">
        <f t="shared" si="47"/>
        <v>0</v>
      </c>
      <c r="AU41" s="103">
        <f t="shared" si="48"/>
        <v>0</v>
      </c>
      <c r="AV41" s="109"/>
      <c r="AW41" s="104">
        <f t="shared" si="49"/>
        <v>0</v>
      </c>
    </row>
    <row r="42" spans="1:49" hidden="1" outlineLevel="1">
      <c r="A42" s="98"/>
      <c r="B42" s="99"/>
      <c r="C42" s="99"/>
      <c r="D42" s="100"/>
      <c r="E42" s="101">
        <f t="shared" si="29"/>
        <v>0</v>
      </c>
      <c r="F42" s="101"/>
      <c r="G42" s="101"/>
      <c r="H42" s="101"/>
      <c r="I42" s="101"/>
      <c r="J42" s="101">
        <f t="shared" si="30"/>
        <v>0</v>
      </c>
      <c r="K42" s="98"/>
      <c r="L42" s="98"/>
      <c r="M42" s="98"/>
      <c r="N42" s="98"/>
      <c r="O42" s="101">
        <f t="shared" si="31"/>
        <v>0</v>
      </c>
      <c r="P42" s="101">
        <f t="shared" si="32"/>
        <v>0</v>
      </c>
      <c r="Q42" s="102"/>
      <c r="R42" s="102"/>
      <c r="S42" s="101">
        <f t="shared" si="33"/>
        <v>0</v>
      </c>
      <c r="T42" s="101"/>
      <c r="U42" s="101"/>
      <c r="V42" s="101">
        <f t="shared" si="34"/>
        <v>0</v>
      </c>
      <c r="W42" s="102"/>
      <c r="X42" s="102"/>
      <c r="Y42" s="101">
        <f t="shared" si="35"/>
        <v>0</v>
      </c>
      <c r="Z42" s="101">
        <f t="shared" si="36"/>
        <v>0</v>
      </c>
      <c r="AA42" s="103">
        <f t="shared" si="50"/>
        <v>0</v>
      </c>
      <c r="AB42" s="101">
        <f t="shared" si="37"/>
        <v>0</v>
      </c>
      <c r="AC42" s="102"/>
      <c r="AD42" s="103">
        <f t="shared" si="38"/>
        <v>0</v>
      </c>
      <c r="AE42" s="102"/>
      <c r="AF42" s="102"/>
      <c r="AG42" s="102"/>
      <c r="AH42" s="102"/>
      <c r="AI42" s="136">
        <f t="shared" si="39"/>
        <v>0</v>
      </c>
      <c r="AJ42" s="102"/>
      <c r="AK42" s="104">
        <f t="shared" si="40"/>
        <v>0</v>
      </c>
      <c r="AL42" s="105">
        <f t="shared" si="41"/>
        <v>0</v>
      </c>
      <c r="AM42" s="106"/>
      <c r="AN42" s="107">
        <f t="shared" si="42"/>
        <v>0</v>
      </c>
      <c r="AO42" s="108">
        <f t="shared" si="43"/>
        <v>0</v>
      </c>
      <c r="AP42" s="108">
        <f t="shared" si="44"/>
        <v>0</v>
      </c>
      <c r="AQ42" s="108">
        <f t="shared" si="45"/>
        <v>0</v>
      </c>
      <c r="AR42" s="108">
        <f t="shared" si="46"/>
        <v>0</v>
      </c>
      <c r="AS42" s="108">
        <f t="array" ref="AS42">_xlfn.IFS(S42=0,AL42,S42&lt;0,AL42/-S42,S42&gt;0,AL42/S42)</f>
        <v>0</v>
      </c>
      <c r="AT42" s="103">
        <f t="shared" si="47"/>
        <v>0</v>
      </c>
      <c r="AU42" s="103">
        <f t="shared" si="48"/>
        <v>0</v>
      </c>
      <c r="AV42" s="109"/>
      <c r="AW42" s="104">
        <f t="shared" si="49"/>
        <v>0</v>
      </c>
    </row>
    <row r="43" spans="1:49" hidden="1" outlineLevel="1">
      <c r="A43" s="98"/>
      <c r="B43" s="99"/>
      <c r="C43" s="99"/>
      <c r="D43" s="100"/>
      <c r="E43" s="101">
        <f t="shared" si="29"/>
        <v>0</v>
      </c>
      <c r="F43" s="101"/>
      <c r="G43" s="101"/>
      <c r="H43" s="101"/>
      <c r="I43" s="101"/>
      <c r="J43" s="101">
        <f t="shared" si="30"/>
        <v>0</v>
      </c>
      <c r="K43" s="98"/>
      <c r="L43" s="98"/>
      <c r="M43" s="98"/>
      <c r="N43" s="98"/>
      <c r="O43" s="101">
        <f t="shared" si="31"/>
        <v>0</v>
      </c>
      <c r="P43" s="101">
        <f t="shared" si="32"/>
        <v>0</v>
      </c>
      <c r="Q43" s="102"/>
      <c r="R43" s="102"/>
      <c r="S43" s="101">
        <f t="shared" si="33"/>
        <v>0</v>
      </c>
      <c r="T43" s="101"/>
      <c r="U43" s="101"/>
      <c r="V43" s="101">
        <f t="shared" si="34"/>
        <v>0</v>
      </c>
      <c r="W43" s="102"/>
      <c r="X43" s="102"/>
      <c r="Y43" s="101">
        <f t="shared" si="35"/>
        <v>0</v>
      </c>
      <c r="Z43" s="101">
        <f t="shared" si="36"/>
        <v>0</v>
      </c>
      <c r="AA43" s="103">
        <f t="shared" si="50"/>
        <v>0</v>
      </c>
      <c r="AB43" s="101">
        <f t="shared" si="37"/>
        <v>0</v>
      </c>
      <c r="AC43" s="102"/>
      <c r="AD43" s="103">
        <f t="shared" si="38"/>
        <v>0</v>
      </c>
      <c r="AE43" s="102"/>
      <c r="AF43" s="102"/>
      <c r="AG43" s="102"/>
      <c r="AH43" s="102"/>
      <c r="AI43" s="136">
        <f t="shared" si="39"/>
        <v>0</v>
      </c>
      <c r="AJ43" s="102"/>
      <c r="AK43" s="104">
        <f t="shared" si="40"/>
        <v>0</v>
      </c>
      <c r="AL43" s="105">
        <f t="shared" si="41"/>
        <v>0</v>
      </c>
      <c r="AM43" s="106"/>
      <c r="AN43" s="107">
        <f t="shared" si="42"/>
        <v>0</v>
      </c>
      <c r="AO43" s="108">
        <f t="shared" si="43"/>
        <v>0</v>
      </c>
      <c r="AP43" s="108">
        <f t="shared" si="44"/>
        <v>0</v>
      </c>
      <c r="AQ43" s="108">
        <f t="shared" si="45"/>
        <v>0</v>
      </c>
      <c r="AR43" s="108">
        <f t="shared" si="46"/>
        <v>0</v>
      </c>
      <c r="AS43" s="108">
        <f t="array" ref="AS43">_xlfn.IFS(S43=0,AL43,S43&lt;0,AL43/-S43,S43&gt;0,AL43/S43)</f>
        <v>0</v>
      </c>
      <c r="AT43" s="103">
        <f t="shared" si="47"/>
        <v>0</v>
      </c>
      <c r="AU43" s="103">
        <f t="shared" si="48"/>
        <v>0</v>
      </c>
      <c r="AV43" s="109"/>
      <c r="AW43" s="104">
        <f t="shared" si="49"/>
        <v>0</v>
      </c>
    </row>
    <row r="44" spans="1:49" hidden="1" outlineLevel="1">
      <c r="A44" s="98"/>
      <c r="B44" s="99"/>
      <c r="C44" s="99"/>
      <c r="D44" s="133"/>
      <c r="E44" s="102">
        <f t="shared" si="29"/>
        <v>0</v>
      </c>
      <c r="F44" s="101"/>
      <c r="G44" s="101"/>
      <c r="H44" s="101"/>
      <c r="I44" s="101"/>
      <c r="J44" s="101">
        <f t="shared" si="30"/>
        <v>0</v>
      </c>
      <c r="K44" s="98"/>
      <c r="L44" s="98"/>
      <c r="M44" s="98"/>
      <c r="N44" s="98"/>
      <c r="O44" s="101">
        <f t="shared" si="31"/>
        <v>0</v>
      </c>
      <c r="P44" s="101">
        <f t="shared" si="32"/>
        <v>0</v>
      </c>
      <c r="Q44" s="102"/>
      <c r="R44" s="102"/>
      <c r="S44" s="101">
        <f t="shared" si="33"/>
        <v>0</v>
      </c>
      <c r="T44" s="101"/>
      <c r="U44" s="101"/>
      <c r="V44" s="101">
        <f t="shared" si="34"/>
        <v>0</v>
      </c>
      <c r="W44" s="102"/>
      <c r="X44" s="102"/>
      <c r="Y44" s="101">
        <f t="shared" si="35"/>
        <v>0</v>
      </c>
      <c r="Z44" s="101">
        <f t="shared" si="36"/>
        <v>0</v>
      </c>
      <c r="AA44" s="103">
        <f t="shared" si="50"/>
        <v>0</v>
      </c>
      <c r="AB44" s="101">
        <f t="shared" si="37"/>
        <v>0</v>
      </c>
      <c r="AC44" s="102"/>
      <c r="AD44" s="103">
        <f t="shared" si="38"/>
        <v>0</v>
      </c>
      <c r="AE44" s="102"/>
      <c r="AF44" s="102"/>
      <c r="AG44" s="102"/>
      <c r="AH44" s="102"/>
      <c r="AI44" s="136">
        <f t="shared" si="39"/>
        <v>0</v>
      </c>
      <c r="AJ44" s="102"/>
      <c r="AK44" s="104">
        <f t="shared" si="40"/>
        <v>0</v>
      </c>
      <c r="AL44" s="105">
        <f t="shared" si="41"/>
        <v>0</v>
      </c>
      <c r="AM44" s="106"/>
      <c r="AN44" s="107">
        <f t="shared" si="42"/>
        <v>0</v>
      </c>
      <c r="AO44" s="108">
        <f t="shared" si="43"/>
        <v>0</v>
      </c>
      <c r="AP44" s="108">
        <f t="shared" si="44"/>
        <v>0</v>
      </c>
      <c r="AQ44" s="108">
        <f t="shared" si="45"/>
        <v>0</v>
      </c>
      <c r="AR44" s="108">
        <f t="shared" si="46"/>
        <v>0</v>
      </c>
      <c r="AS44" s="108">
        <f t="array" ref="AS44">_xlfn.IFS(S44=0,AL44,S44&lt;0,AL44/-S44,S44&gt;0,AL44/S44)</f>
        <v>0</v>
      </c>
      <c r="AT44" s="103">
        <f t="shared" si="47"/>
        <v>0</v>
      </c>
      <c r="AU44" s="103">
        <f t="shared" si="48"/>
        <v>0</v>
      </c>
      <c r="AV44" s="109"/>
      <c r="AW44" s="104">
        <f t="shared" si="49"/>
        <v>0</v>
      </c>
    </row>
    <row r="45" spans="1:49" hidden="1" outlineLevel="1">
      <c r="A45" s="98"/>
      <c r="B45" s="99"/>
      <c r="C45" s="99"/>
      <c r="D45" s="133"/>
      <c r="E45" s="102">
        <f t="shared" si="29"/>
        <v>0</v>
      </c>
      <c r="F45" s="101"/>
      <c r="G45" s="101"/>
      <c r="H45" s="101"/>
      <c r="I45" s="101"/>
      <c r="J45" s="101">
        <f t="shared" si="30"/>
        <v>0</v>
      </c>
      <c r="K45" s="98"/>
      <c r="L45" s="98"/>
      <c r="M45" s="98"/>
      <c r="N45" s="98"/>
      <c r="O45" s="101">
        <f t="shared" si="31"/>
        <v>0</v>
      </c>
      <c r="P45" s="101">
        <f t="shared" si="32"/>
        <v>0</v>
      </c>
      <c r="Q45" s="102"/>
      <c r="R45" s="102"/>
      <c r="S45" s="101">
        <f t="shared" si="33"/>
        <v>0</v>
      </c>
      <c r="T45" s="101"/>
      <c r="U45" s="101"/>
      <c r="V45" s="101">
        <f t="shared" si="34"/>
        <v>0</v>
      </c>
      <c r="W45" s="102"/>
      <c r="X45" s="102"/>
      <c r="Y45" s="101">
        <f t="shared" si="35"/>
        <v>0</v>
      </c>
      <c r="Z45" s="101">
        <f t="shared" si="36"/>
        <v>0</v>
      </c>
      <c r="AA45" s="103">
        <f t="shared" si="50"/>
        <v>0</v>
      </c>
      <c r="AB45" s="101">
        <f t="shared" si="37"/>
        <v>0</v>
      </c>
      <c r="AC45" s="102"/>
      <c r="AD45" s="103">
        <f t="shared" si="38"/>
        <v>0</v>
      </c>
      <c r="AE45" s="102"/>
      <c r="AF45" s="102"/>
      <c r="AG45" s="102"/>
      <c r="AH45" s="102"/>
      <c r="AI45" s="136">
        <f t="shared" si="39"/>
        <v>0</v>
      </c>
      <c r="AJ45" s="102"/>
      <c r="AK45" s="104">
        <f t="shared" si="40"/>
        <v>0</v>
      </c>
      <c r="AL45" s="105">
        <f t="shared" si="41"/>
        <v>0</v>
      </c>
      <c r="AM45" s="106"/>
      <c r="AN45" s="107">
        <f t="shared" si="42"/>
        <v>0</v>
      </c>
      <c r="AO45" s="108">
        <f t="shared" si="43"/>
        <v>0</v>
      </c>
      <c r="AP45" s="108">
        <f t="shared" si="44"/>
        <v>0</v>
      </c>
      <c r="AQ45" s="108">
        <f t="shared" si="45"/>
        <v>0</v>
      </c>
      <c r="AR45" s="108">
        <f t="shared" si="46"/>
        <v>0</v>
      </c>
      <c r="AS45" s="108">
        <f t="array" ref="AS45">_xlfn.IFS(S45=0,AL45,S45&lt;0,AL45/-S45,S45&gt;0,AL45/S45)</f>
        <v>0</v>
      </c>
      <c r="AT45" s="103">
        <f t="shared" si="47"/>
        <v>0</v>
      </c>
      <c r="AU45" s="103">
        <f t="shared" si="48"/>
        <v>0</v>
      </c>
      <c r="AV45" s="109"/>
      <c r="AW45" s="104">
        <f t="shared" si="49"/>
        <v>0</v>
      </c>
    </row>
    <row r="46" spans="1:49" hidden="1" outlineLevel="1">
      <c r="A46" s="98"/>
      <c r="B46" s="99"/>
      <c r="C46" s="99"/>
      <c r="D46" s="133"/>
      <c r="E46" s="102">
        <f t="shared" si="29"/>
        <v>0</v>
      </c>
      <c r="F46" s="101"/>
      <c r="G46" s="101"/>
      <c r="H46" s="101"/>
      <c r="I46" s="101"/>
      <c r="J46" s="101">
        <f t="shared" si="30"/>
        <v>0</v>
      </c>
      <c r="K46" s="98"/>
      <c r="L46" s="98"/>
      <c r="M46" s="98"/>
      <c r="N46" s="98"/>
      <c r="O46" s="101">
        <f t="shared" si="31"/>
        <v>0</v>
      </c>
      <c r="P46" s="101">
        <f t="shared" si="32"/>
        <v>0</v>
      </c>
      <c r="Q46" s="102"/>
      <c r="R46" s="102"/>
      <c r="S46" s="101">
        <f t="shared" si="33"/>
        <v>0</v>
      </c>
      <c r="T46" s="101"/>
      <c r="U46" s="101"/>
      <c r="V46" s="101">
        <f t="shared" si="34"/>
        <v>0</v>
      </c>
      <c r="W46" s="102"/>
      <c r="X46" s="102"/>
      <c r="Y46" s="101">
        <f t="shared" si="35"/>
        <v>0</v>
      </c>
      <c r="Z46" s="101">
        <f t="shared" si="36"/>
        <v>0</v>
      </c>
      <c r="AA46" s="103">
        <f t="shared" si="50"/>
        <v>0</v>
      </c>
      <c r="AB46" s="101">
        <f t="shared" si="37"/>
        <v>0</v>
      </c>
      <c r="AC46" s="102"/>
      <c r="AD46" s="103">
        <f t="shared" si="38"/>
        <v>0</v>
      </c>
      <c r="AE46" s="102"/>
      <c r="AF46" s="102"/>
      <c r="AG46" s="102"/>
      <c r="AH46" s="102"/>
      <c r="AI46" s="136">
        <f t="shared" si="39"/>
        <v>0</v>
      </c>
      <c r="AJ46" s="102"/>
      <c r="AK46" s="104">
        <f t="shared" si="40"/>
        <v>0</v>
      </c>
      <c r="AL46" s="105">
        <f t="shared" si="41"/>
        <v>0</v>
      </c>
      <c r="AM46" s="106"/>
      <c r="AN46" s="107">
        <f t="shared" si="42"/>
        <v>0</v>
      </c>
      <c r="AO46" s="108">
        <f t="shared" si="43"/>
        <v>0</v>
      </c>
      <c r="AP46" s="108">
        <f t="shared" si="44"/>
        <v>0</v>
      </c>
      <c r="AQ46" s="108">
        <f t="shared" si="45"/>
        <v>0</v>
      </c>
      <c r="AR46" s="108">
        <f t="shared" si="46"/>
        <v>0</v>
      </c>
      <c r="AS46" s="108">
        <f t="array" ref="AS46">_xlfn.IFS(S46=0,AL46,S46&lt;0,AL46/-S46,S46&gt;0,AL46/S46)</f>
        <v>0</v>
      </c>
      <c r="AT46" s="103">
        <f t="shared" si="47"/>
        <v>0</v>
      </c>
      <c r="AU46" s="103">
        <f t="shared" si="48"/>
        <v>0</v>
      </c>
      <c r="AV46" s="109"/>
      <c r="AW46" s="104">
        <f t="shared" si="49"/>
        <v>0</v>
      </c>
    </row>
    <row r="47" spans="1:49" hidden="1" outlineLevel="1">
      <c r="A47" s="98"/>
      <c r="B47" s="99"/>
      <c r="C47" s="99"/>
      <c r="D47" s="100"/>
      <c r="E47" s="101">
        <f t="shared" si="29"/>
        <v>0</v>
      </c>
      <c r="F47" s="101"/>
      <c r="G47" s="101"/>
      <c r="H47" s="101"/>
      <c r="I47" s="101"/>
      <c r="J47" s="101">
        <f t="shared" si="30"/>
        <v>0</v>
      </c>
      <c r="K47" s="98"/>
      <c r="L47" s="98"/>
      <c r="M47" s="98"/>
      <c r="N47" s="98"/>
      <c r="O47" s="101">
        <f t="shared" si="31"/>
        <v>0</v>
      </c>
      <c r="P47" s="101">
        <f t="shared" si="32"/>
        <v>0</v>
      </c>
      <c r="Q47" s="102"/>
      <c r="R47" s="102"/>
      <c r="S47" s="101">
        <f t="shared" si="33"/>
        <v>0</v>
      </c>
      <c r="T47" s="101"/>
      <c r="U47" s="101"/>
      <c r="V47" s="101">
        <f t="shared" si="34"/>
        <v>0</v>
      </c>
      <c r="W47" s="102"/>
      <c r="X47" s="102"/>
      <c r="Y47" s="101">
        <f t="shared" si="35"/>
        <v>0</v>
      </c>
      <c r="Z47" s="101">
        <f t="shared" si="36"/>
        <v>0</v>
      </c>
      <c r="AA47" s="103">
        <f t="shared" si="50"/>
        <v>0</v>
      </c>
      <c r="AB47" s="101">
        <f t="shared" si="37"/>
        <v>0</v>
      </c>
      <c r="AC47" s="102"/>
      <c r="AD47" s="103">
        <f t="shared" si="38"/>
        <v>0</v>
      </c>
      <c r="AE47" s="102"/>
      <c r="AF47" s="102"/>
      <c r="AG47" s="102"/>
      <c r="AH47" s="102"/>
      <c r="AI47" s="136">
        <f t="shared" si="39"/>
        <v>0</v>
      </c>
      <c r="AJ47" s="102"/>
      <c r="AK47" s="104">
        <f t="shared" si="40"/>
        <v>0</v>
      </c>
      <c r="AL47" s="105">
        <f t="shared" si="41"/>
        <v>0</v>
      </c>
      <c r="AM47" s="106"/>
      <c r="AN47" s="107">
        <f t="shared" si="42"/>
        <v>0</v>
      </c>
      <c r="AO47" s="108">
        <f t="shared" si="43"/>
        <v>0</v>
      </c>
      <c r="AP47" s="108">
        <f t="shared" si="44"/>
        <v>0</v>
      </c>
      <c r="AQ47" s="108">
        <f t="shared" si="45"/>
        <v>0</v>
      </c>
      <c r="AR47" s="108">
        <f t="shared" si="46"/>
        <v>0</v>
      </c>
      <c r="AS47" s="108">
        <f t="array" ref="AS47">_xlfn.IFS(S47=0,AL47,S47&lt;0,AL47/-S47,S47&gt;0,AL47/S47)</f>
        <v>0</v>
      </c>
      <c r="AT47" s="103">
        <f t="shared" si="47"/>
        <v>0</v>
      </c>
      <c r="AU47" s="103">
        <f t="shared" si="48"/>
        <v>0</v>
      </c>
      <c r="AV47" s="109"/>
      <c r="AW47" s="104">
        <f t="shared" si="49"/>
        <v>0</v>
      </c>
    </row>
    <row r="48" spans="1:49" hidden="1" outlineLevel="1">
      <c r="A48" s="98"/>
      <c r="B48" s="99"/>
      <c r="C48" s="99"/>
      <c r="D48" s="100"/>
      <c r="E48" s="101">
        <f t="shared" si="29"/>
        <v>0</v>
      </c>
      <c r="F48" s="101"/>
      <c r="G48" s="101"/>
      <c r="H48" s="101"/>
      <c r="I48" s="101"/>
      <c r="J48" s="101">
        <f t="shared" si="30"/>
        <v>0</v>
      </c>
      <c r="K48" s="98"/>
      <c r="L48" s="98"/>
      <c r="M48" s="98"/>
      <c r="N48" s="98"/>
      <c r="O48" s="101">
        <f t="shared" si="31"/>
        <v>0</v>
      </c>
      <c r="P48" s="101">
        <f t="shared" si="32"/>
        <v>0</v>
      </c>
      <c r="Q48" s="102"/>
      <c r="R48" s="102"/>
      <c r="S48" s="101">
        <f t="shared" si="33"/>
        <v>0</v>
      </c>
      <c r="T48" s="101"/>
      <c r="U48" s="101"/>
      <c r="V48" s="101">
        <f t="shared" si="34"/>
        <v>0</v>
      </c>
      <c r="W48" s="102"/>
      <c r="X48" s="102"/>
      <c r="Y48" s="101">
        <f t="shared" si="35"/>
        <v>0</v>
      </c>
      <c r="Z48" s="101">
        <f t="shared" si="36"/>
        <v>0</v>
      </c>
      <c r="AA48" s="103">
        <f t="shared" si="50"/>
        <v>0</v>
      </c>
      <c r="AB48" s="101">
        <f t="shared" si="37"/>
        <v>0</v>
      </c>
      <c r="AC48" s="102"/>
      <c r="AD48" s="103">
        <f t="shared" si="38"/>
        <v>0</v>
      </c>
      <c r="AE48" s="102"/>
      <c r="AF48" s="102"/>
      <c r="AG48" s="102"/>
      <c r="AH48" s="102"/>
      <c r="AI48" s="136">
        <f t="shared" si="39"/>
        <v>0</v>
      </c>
      <c r="AJ48" s="102"/>
      <c r="AK48" s="104">
        <f t="shared" si="40"/>
        <v>0</v>
      </c>
      <c r="AL48" s="105">
        <f t="shared" si="41"/>
        <v>0</v>
      </c>
      <c r="AM48" s="106"/>
      <c r="AN48" s="107">
        <f t="shared" si="42"/>
        <v>0</v>
      </c>
      <c r="AO48" s="108">
        <f t="shared" si="43"/>
        <v>0</v>
      </c>
      <c r="AP48" s="108">
        <f t="shared" si="44"/>
        <v>0</v>
      </c>
      <c r="AQ48" s="108">
        <f t="shared" si="45"/>
        <v>0</v>
      </c>
      <c r="AR48" s="108">
        <f t="shared" si="46"/>
        <v>0</v>
      </c>
      <c r="AS48" s="108">
        <f t="array" ref="AS48">_xlfn.IFS(S48=0,AL48,S48&lt;0,AL48/-S48,S48&gt;0,AL48/S48)</f>
        <v>0</v>
      </c>
      <c r="AT48" s="103">
        <f t="shared" si="47"/>
        <v>0</v>
      </c>
      <c r="AU48" s="103">
        <f t="shared" si="48"/>
        <v>0</v>
      </c>
      <c r="AV48" s="109"/>
      <c r="AW48" s="104">
        <f t="shared" si="49"/>
        <v>0</v>
      </c>
    </row>
    <row r="49" spans="1:49" hidden="1" outlineLevel="1">
      <c r="A49" s="98"/>
      <c r="B49" s="99"/>
      <c r="C49" s="99"/>
      <c r="D49" s="100"/>
      <c r="E49" s="101">
        <f t="shared" si="29"/>
        <v>0</v>
      </c>
      <c r="F49" s="101"/>
      <c r="G49" s="101"/>
      <c r="H49" s="101"/>
      <c r="I49" s="101"/>
      <c r="J49" s="101">
        <f t="shared" si="30"/>
        <v>0</v>
      </c>
      <c r="K49" s="98"/>
      <c r="L49" s="98"/>
      <c r="M49" s="98"/>
      <c r="N49" s="98"/>
      <c r="O49" s="101">
        <f t="shared" si="31"/>
        <v>0</v>
      </c>
      <c r="P49" s="101">
        <f t="shared" si="32"/>
        <v>0</v>
      </c>
      <c r="Q49" s="102"/>
      <c r="R49" s="102"/>
      <c r="S49" s="101">
        <f t="shared" si="33"/>
        <v>0</v>
      </c>
      <c r="T49" s="101"/>
      <c r="U49" s="101"/>
      <c r="V49" s="101">
        <f t="shared" si="34"/>
        <v>0</v>
      </c>
      <c r="W49" s="102"/>
      <c r="X49" s="102"/>
      <c r="Y49" s="101">
        <f t="shared" si="35"/>
        <v>0</v>
      </c>
      <c r="Z49" s="101">
        <f t="shared" si="36"/>
        <v>0</v>
      </c>
      <c r="AA49" s="103">
        <f t="shared" si="50"/>
        <v>0</v>
      </c>
      <c r="AB49" s="101">
        <f t="shared" si="37"/>
        <v>0</v>
      </c>
      <c r="AC49" s="102"/>
      <c r="AD49" s="103">
        <f t="shared" si="38"/>
        <v>0</v>
      </c>
      <c r="AE49" s="102"/>
      <c r="AF49" s="102"/>
      <c r="AG49" s="102"/>
      <c r="AH49" s="102"/>
      <c r="AI49" s="136">
        <f t="shared" si="39"/>
        <v>0</v>
      </c>
      <c r="AJ49" s="102"/>
      <c r="AK49" s="104">
        <f t="shared" si="40"/>
        <v>0</v>
      </c>
      <c r="AL49" s="105">
        <f t="shared" si="41"/>
        <v>0</v>
      </c>
      <c r="AM49" s="106"/>
      <c r="AN49" s="107">
        <f t="shared" si="42"/>
        <v>0</v>
      </c>
      <c r="AO49" s="108">
        <f t="shared" si="43"/>
        <v>0</v>
      </c>
      <c r="AP49" s="108">
        <f t="shared" si="44"/>
        <v>0</v>
      </c>
      <c r="AQ49" s="108">
        <f t="shared" si="45"/>
        <v>0</v>
      </c>
      <c r="AR49" s="108">
        <f t="shared" si="46"/>
        <v>0</v>
      </c>
      <c r="AS49" s="108">
        <f t="array" ref="AS49">_xlfn.IFS(S49=0,AL49,S49&lt;0,AL49/-S49,S49&gt;0,AL49/S49)</f>
        <v>0</v>
      </c>
      <c r="AT49" s="103">
        <f t="shared" si="47"/>
        <v>0</v>
      </c>
      <c r="AU49" s="103">
        <f t="shared" si="48"/>
        <v>0</v>
      </c>
      <c r="AV49" s="109"/>
      <c r="AW49" s="104">
        <f t="shared" si="49"/>
        <v>0</v>
      </c>
    </row>
    <row r="50" spans="1:49" hidden="1" outlineLevel="1">
      <c r="A50" s="98"/>
      <c r="B50" s="99"/>
      <c r="C50" s="99"/>
      <c r="D50" s="100"/>
      <c r="E50" s="101">
        <f t="shared" si="29"/>
        <v>0</v>
      </c>
      <c r="F50" s="101"/>
      <c r="G50" s="101"/>
      <c r="H50" s="101"/>
      <c r="I50" s="101"/>
      <c r="J50" s="101">
        <f t="shared" si="30"/>
        <v>0</v>
      </c>
      <c r="K50" s="98"/>
      <c r="L50" s="98"/>
      <c r="M50" s="98"/>
      <c r="N50" s="98"/>
      <c r="O50" s="101">
        <f t="shared" si="31"/>
        <v>0</v>
      </c>
      <c r="P50" s="101">
        <f t="shared" si="32"/>
        <v>0</v>
      </c>
      <c r="Q50" s="102"/>
      <c r="R50" s="102"/>
      <c r="S50" s="101">
        <f t="shared" si="33"/>
        <v>0</v>
      </c>
      <c r="T50" s="101"/>
      <c r="U50" s="101"/>
      <c r="V50" s="101">
        <f t="shared" si="34"/>
        <v>0</v>
      </c>
      <c r="W50" s="102"/>
      <c r="X50" s="102"/>
      <c r="Y50" s="101">
        <f t="shared" si="35"/>
        <v>0</v>
      </c>
      <c r="Z50" s="101">
        <f t="shared" si="36"/>
        <v>0</v>
      </c>
      <c r="AA50" s="103">
        <f t="shared" si="50"/>
        <v>0</v>
      </c>
      <c r="AB50" s="101">
        <f t="shared" si="37"/>
        <v>0</v>
      </c>
      <c r="AC50" s="102"/>
      <c r="AD50" s="103">
        <f t="shared" si="38"/>
        <v>0</v>
      </c>
      <c r="AE50" s="102"/>
      <c r="AF50" s="102"/>
      <c r="AG50" s="102"/>
      <c r="AH50" s="102"/>
      <c r="AI50" s="136">
        <f t="shared" si="39"/>
        <v>0</v>
      </c>
      <c r="AJ50" s="102"/>
      <c r="AK50" s="104">
        <f t="shared" si="40"/>
        <v>0</v>
      </c>
      <c r="AL50" s="105">
        <f t="shared" si="41"/>
        <v>0</v>
      </c>
      <c r="AM50" s="106"/>
      <c r="AN50" s="107">
        <f t="shared" si="42"/>
        <v>0</v>
      </c>
      <c r="AO50" s="108">
        <f t="shared" si="43"/>
        <v>0</v>
      </c>
      <c r="AP50" s="108">
        <f t="shared" si="44"/>
        <v>0</v>
      </c>
      <c r="AQ50" s="108">
        <f t="shared" si="45"/>
        <v>0</v>
      </c>
      <c r="AR50" s="108">
        <f t="shared" si="46"/>
        <v>0</v>
      </c>
      <c r="AS50" s="108">
        <f t="array" ref="AS50">_xlfn.IFS(S50=0,AL50,S50&lt;0,AL50/-S50,S50&gt;0,AL50/S50)</f>
        <v>0</v>
      </c>
      <c r="AT50" s="103">
        <f t="shared" si="47"/>
        <v>0</v>
      </c>
      <c r="AU50" s="103">
        <f t="shared" si="48"/>
        <v>0</v>
      </c>
      <c r="AV50" s="109"/>
      <c r="AW50" s="104">
        <f t="shared" si="49"/>
        <v>0</v>
      </c>
    </row>
    <row r="51" spans="1:49" hidden="1" outlineLevel="1">
      <c r="A51" s="98"/>
      <c r="B51" s="99"/>
      <c r="C51" s="99"/>
      <c r="D51" s="100"/>
      <c r="E51" s="101">
        <f t="shared" ref="E51:E70" si="51">SUM(F51:H51)</f>
        <v>0</v>
      </c>
      <c r="F51" s="101"/>
      <c r="G51" s="101"/>
      <c r="H51" s="101"/>
      <c r="I51" s="101"/>
      <c r="J51" s="101">
        <f t="shared" ref="J51:J70" si="52">E51*I51</f>
        <v>0</v>
      </c>
      <c r="K51" s="98"/>
      <c r="L51" s="98"/>
      <c r="M51" s="98"/>
      <c r="N51" s="98"/>
      <c r="O51" s="101">
        <f t="shared" si="31"/>
        <v>0</v>
      </c>
      <c r="P51" s="101">
        <f t="shared" si="32"/>
        <v>0</v>
      </c>
      <c r="Q51" s="102"/>
      <c r="R51" s="102"/>
      <c r="S51" s="101">
        <f t="shared" si="33"/>
        <v>0</v>
      </c>
      <c r="T51" s="101"/>
      <c r="U51" s="101"/>
      <c r="V51" s="101">
        <f t="shared" si="34"/>
        <v>0</v>
      </c>
      <c r="W51" s="102"/>
      <c r="X51" s="102"/>
      <c r="Y51" s="101">
        <f t="shared" si="35"/>
        <v>0</v>
      </c>
      <c r="Z51" s="101">
        <f t="shared" si="36"/>
        <v>0</v>
      </c>
      <c r="AA51" s="103">
        <f t="shared" si="50"/>
        <v>0</v>
      </c>
      <c r="AB51" s="101">
        <f t="shared" si="37"/>
        <v>0</v>
      </c>
      <c r="AC51" s="102"/>
      <c r="AD51" s="103">
        <f t="shared" si="38"/>
        <v>0</v>
      </c>
      <c r="AE51" s="102"/>
      <c r="AF51" s="102"/>
      <c r="AG51" s="102"/>
      <c r="AH51" s="102"/>
      <c r="AI51" s="136">
        <f t="shared" ref="AI51:AI70" si="53">$AI$74*H51/$H$74</f>
        <v>0</v>
      </c>
      <c r="AJ51" s="102"/>
      <c r="AK51" s="104">
        <f t="shared" si="40"/>
        <v>0</v>
      </c>
      <c r="AL51" s="105">
        <f t="shared" si="41"/>
        <v>0</v>
      </c>
      <c r="AM51" s="106"/>
      <c r="AN51" s="107">
        <f t="shared" si="42"/>
        <v>0</v>
      </c>
      <c r="AO51" s="108">
        <f t="shared" si="43"/>
        <v>0</v>
      </c>
      <c r="AP51" s="108">
        <f t="shared" si="44"/>
        <v>0</v>
      </c>
      <c r="AQ51" s="108">
        <f t="shared" si="45"/>
        <v>0</v>
      </c>
      <c r="AR51" s="108">
        <f t="shared" si="46"/>
        <v>0</v>
      </c>
      <c r="AS51" s="108">
        <f t="array" ref="AS51">_xlfn.IFS(S51=0,AL51,S51&lt;0,AL51/-S51,S51&gt;0,AL51/S51)</f>
        <v>0</v>
      </c>
      <c r="AT51" s="103">
        <f t="shared" si="47"/>
        <v>0</v>
      </c>
      <c r="AU51" s="103">
        <f t="shared" si="48"/>
        <v>0</v>
      </c>
      <c r="AV51" s="109"/>
      <c r="AW51" s="104">
        <f t="shared" ref="AW51:AW70" si="54">AS51*E51</f>
        <v>0</v>
      </c>
    </row>
    <row r="52" spans="1:49" hidden="1" outlineLevel="1">
      <c r="A52" s="98"/>
      <c r="B52" s="99"/>
      <c r="C52" s="99"/>
      <c r="D52" s="100"/>
      <c r="E52" s="101">
        <f t="shared" si="51"/>
        <v>0</v>
      </c>
      <c r="F52" s="101"/>
      <c r="G52" s="101"/>
      <c r="H52" s="101"/>
      <c r="I52" s="101"/>
      <c r="J52" s="101">
        <f t="shared" si="52"/>
        <v>0</v>
      </c>
      <c r="K52" s="98"/>
      <c r="L52" s="98"/>
      <c r="M52" s="98"/>
      <c r="N52" s="98"/>
      <c r="O52" s="101">
        <f t="shared" si="31"/>
        <v>0</v>
      </c>
      <c r="P52" s="101">
        <f t="shared" si="32"/>
        <v>0</v>
      </c>
      <c r="Q52" s="102"/>
      <c r="R52" s="102"/>
      <c r="S52" s="101">
        <f t="shared" si="33"/>
        <v>0</v>
      </c>
      <c r="T52" s="101"/>
      <c r="U52" s="101"/>
      <c r="V52" s="101">
        <f t="shared" si="34"/>
        <v>0</v>
      </c>
      <c r="W52" s="102"/>
      <c r="X52" s="102"/>
      <c r="Y52" s="101">
        <f t="shared" si="35"/>
        <v>0</v>
      </c>
      <c r="Z52" s="101">
        <f t="shared" si="36"/>
        <v>0</v>
      </c>
      <c r="AA52" s="103">
        <f t="shared" si="50"/>
        <v>0</v>
      </c>
      <c r="AB52" s="101">
        <f t="shared" si="37"/>
        <v>0</v>
      </c>
      <c r="AC52" s="102"/>
      <c r="AD52" s="103">
        <f t="shared" si="38"/>
        <v>0</v>
      </c>
      <c r="AE52" s="102"/>
      <c r="AF52" s="102"/>
      <c r="AG52" s="102"/>
      <c r="AH52" s="102"/>
      <c r="AI52" s="136">
        <f t="shared" si="53"/>
        <v>0</v>
      </c>
      <c r="AJ52" s="102"/>
      <c r="AK52" s="104">
        <f t="shared" si="40"/>
        <v>0</v>
      </c>
      <c r="AL52" s="105">
        <f t="shared" si="41"/>
        <v>0</v>
      </c>
      <c r="AM52" s="106"/>
      <c r="AN52" s="107">
        <f t="shared" si="42"/>
        <v>0</v>
      </c>
      <c r="AO52" s="108">
        <f t="shared" si="43"/>
        <v>0</v>
      </c>
      <c r="AP52" s="108">
        <f t="shared" si="44"/>
        <v>0</v>
      </c>
      <c r="AQ52" s="108">
        <f t="shared" si="45"/>
        <v>0</v>
      </c>
      <c r="AR52" s="108">
        <f t="shared" si="46"/>
        <v>0</v>
      </c>
      <c r="AS52" s="108">
        <f t="array" ref="AS52">_xlfn.IFS(S52=0,AL52,S52&lt;0,AL52/-S52,S52&gt;0,AL52/S52)</f>
        <v>0</v>
      </c>
      <c r="AT52" s="103">
        <f t="shared" si="47"/>
        <v>0</v>
      </c>
      <c r="AU52" s="103">
        <f t="shared" si="48"/>
        <v>0</v>
      </c>
      <c r="AV52" s="109"/>
      <c r="AW52" s="104">
        <f t="shared" si="54"/>
        <v>0</v>
      </c>
    </row>
    <row r="53" spans="1:49" hidden="1" outlineLevel="1">
      <c r="A53" s="98"/>
      <c r="B53" s="99"/>
      <c r="C53" s="99"/>
      <c r="D53" s="100"/>
      <c r="E53" s="101">
        <f t="shared" si="51"/>
        <v>0</v>
      </c>
      <c r="F53" s="101"/>
      <c r="G53" s="101"/>
      <c r="H53" s="101"/>
      <c r="I53" s="101"/>
      <c r="J53" s="101">
        <f t="shared" si="52"/>
        <v>0</v>
      </c>
      <c r="K53" s="98"/>
      <c r="L53" s="98"/>
      <c r="M53" s="98"/>
      <c r="N53" s="98"/>
      <c r="O53" s="101">
        <f t="shared" si="31"/>
        <v>0</v>
      </c>
      <c r="P53" s="101">
        <f t="shared" si="32"/>
        <v>0</v>
      </c>
      <c r="Q53" s="102"/>
      <c r="R53" s="102"/>
      <c r="S53" s="101">
        <f t="shared" si="33"/>
        <v>0</v>
      </c>
      <c r="T53" s="101"/>
      <c r="U53" s="101"/>
      <c r="V53" s="101">
        <f t="shared" si="34"/>
        <v>0</v>
      </c>
      <c r="W53" s="102"/>
      <c r="X53" s="102"/>
      <c r="Y53" s="101">
        <f t="shared" si="35"/>
        <v>0</v>
      </c>
      <c r="Z53" s="101">
        <f t="shared" si="36"/>
        <v>0</v>
      </c>
      <c r="AA53" s="103">
        <f t="shared" si="50"/>
        <v>0</v>
      </c>
      <c r="AB53" s="101">
        <f t="shared" si="37"/>
        <v>0</v>
      </c>
      <c r="AC53" s="102"/>
      <c r="AD53" s="103">
        <f t="shared" si="38"/>
        <v>0</v>
      </c>
      <c r="AE53" s="102"/>
      <c r="AF53" s="102"/>
      <c r="AG53" s="102"/>
      <c r="AH53" s="102"/>
      <c r="AI53" s="136">
        <f t="shared" si="53"/>
        <v>0</v>
      </c>
      <c r="AJ53" s="102"/>
      <c r="AK53" s="104">
        <f t="shared" si="40"/>
        <v>0</v>
      </c>
      <c r="AL53" s="105">
        <f t="shared" si="41"/>
        <v>0</v>
      </c>
      <c r="AM53" s="106"/>
      <c r="AN53" s="107">
        <f t="shared" si="42"/>
        <v>0</v>
      </c>
      <c r="AO53" s="108">
        <f t="shared" si="43"/>
        <v>0</v>
      </c>
      <c r="AP53" s="108">
        <f t="shared" si="44"/>
        <v>0</v>
      </c>
      <c r="AQ53" s="108">
        <f t="shared" si="45"/>
        <v>0</v>
      </c>
      <c r="AR53" s="108">
        <f t="shared" si="46"/>
        <v>0</v>
      </c>
      <c r="AS53" s="108">
        <f t="array" ref="AS53">_xlfn.IFS(S53=0,AL53,S53&lt;0,AL53/-S53,S53&gt;0,AL53/S53)</f>
        <v>0</v>
      </c>
      <c r="AT53" s="103">
        <f t="shared" si="47"/>
        <v>0</v>
      </c>
      <c r="AU53" s="103">
        <f t="shared" si="48"/>
        <v>0</v>
      </c>
      <c r="AV53" s="109"/>
      <c r="AW53" s="104">
        <f t="shared" si="54"/>
        <v>0</v>
      </c>
    </row>
    <row r="54" spans="1:49" hidden="1" outlineLevel="1">
      <c r="A54" s="98"/>
      <c r="B54" s="99"/>
      <c r="C54" s="99"/>
      <c r="D54" s="100"/>
      <c r="E54" s="101">
        <f t="shared" si="51"/>
        <v>0</v>
      </c>
      <c r="F54" s="101"/>
      <c r="G54" s="101"/>
      <c r="H54" s="101"/>
      <c r="I54" s="101"/>
      <c r="J54" s="101">
        <f t="shared" si="52"/>
        <v>0</v>
      </c>
      <c r="K54" s="98"/>
      <c r="L54" s="98"/>
      <c r="M54" s="98"/>
      <c r="N54" s="98"/>
      <c r="O54" s="101">
        <f t="shared" si="31"/>
        <v>0</v>
      </c>
      <c r="P54" s="101">
        <f t="shared" si="32"/>
        <v>0</v>
      </c>
      <c r="Q54" s="102"/>
      <c r="R54" s="102"/>
      <c r="S54" s="101">
        <f t="shared" si="33"/>
        <v>0</v>
      </c>
      <c r="T54" s="101"/>
      <c r="U54" s="101"/>
      <c r="V54" s="101">
        <f t="shared" si="34"/>
        <v>0</v>
      </c>
      <c r="W54" s="102"/>
      <c r="X54" s="102"/>
      <c r="Y54" s="101">
        <f t="shared" si="35"/>
        <v>0</v>
      </c>
      <c r="Z54" s="101">
        <f t="shared" si="36"/>
        <v>0</v>
      </c>
      <c r="AA54" s="103">
        <f t="shared" si="50"/>
        <v>0</v>
      </c>
      <c r="AB54" s="101">
        <f t="shared" si="37"/>
        <v>0</v>
      </c>
      <c r="AC54" s="102"/>
      <c r="AD54" s="103">
        <f t="shared" si="38"/>
        <v>0</v>
      </c>
      <c r="AE54" s="102"/>
      <c r="AF54" s="102"/>
      <c r="AG54" s="102"/>
      <c r="AH54" s="102"/>
      <c r="AI54" s="136">
        <f t="shared" si="53"/>
        <v>0</v>
      </c>
      <c r="AJ54" s="102"/>
      <c r="AK54" s="104">
        <f t="shared" si="40"/>
        <v>0</v>
      </c>
      <c r="AL54" s="105">
        <f t="shared" si="41"/>
        <v>0</v>
      </c>
      <c r="AM54" s="106"/>
      <c r="AN54" s="107">
        <f t="shared" si="42"/>
        <v>0</v>
      </c>
      <c r="AO54" s="108">
        <f t="shared" si="43"/>
        <v>0</v>
      </c>
      <c r="AP54" s="108">
        <f t="shared" si="44"/>
        <v>0</v>
      </c>
      <c r="AQ54" s="108">
        <f t="shared" si="45"/>
        <v>0</v>
      </c>
      <c r="AR54" s="108">
        <f t="shared" si="46"/>
        <v>0</v>
      </c>
      <c r="AS54" s="108">
        <f t="array" ref="AS54">_xlfn.IFS(S54=0,AL54,S54&lt;0,AL54/-S54,S54&gt;0,AL54/S54)</f>
        <v>0</v>
      </c>
      <c r="AT54" s="103">
        <f t="shared" si="47"/>
        <v>0</v>
      </c>
      <c r="AU54" s="103">
        <f t="shared" si="48"/>
        <v>0</v>
      </c>
      <c r="AV54" s="109"/>
      <c r="AW54" s="104">
        <f t="shared" si="54"/>
        <v>0</v>
      </c>
    </row>
    <row r="55" spans="1:49" hidden="1" outlineLevel="1">
      <c r="A55" s="98"/>
      <c r="B55" s="99"/>
      <c r="C55" s="99"/>
      <c r="D55" s="100"/>
      <c r="E55" s="101">
        <f t="shared" si="51"/>
        <v>0</v>
      </c>
      <c r="F55" s="101"/>
      <c r="G55" s="101"/>
      <c r="H55" s="101"/>
      <c r="I55" s="101"/>
      <c r="J55" s="101">
        <f t="shared" si="52"/>
        <v>0</v>
      </c>
      <c r="K55" s="98"/>
      <c r="L55" s="98"/>
      <c r="M55" s="98"/>
      <c r="N55" s="98"/>
      <c r="O55" s="101">
        <f t="shared" si="31"/>
        <v>0</v>
      </c>
      <c r="P55" s="101">
        <f t="shared" si="32"/>
        <v>0</v>
      </c>
      <c r="Q55" s="102"/>
      <c r="R55" s="102"/>
      <c r="S55" s="101">
        <f t="shared" si="33"/>
        <v>0</v>
      </c>
      <c r="T55" s="101"/>
      <c r="U55" s="101"/>
      <c r="V55" s="101">
        <f t="shared" si="34"/>
        <v>0</v>
      </c>
      <c r="W55" s="102"/>
      <c r="X55" s="102"/>
      <c r="Y55" s="101">
        <f t="shared" si="35"/>
        <v>0</v>
      </c>
      <c r="Z55" s="101">
        <f t="shared" si="36"/>
        <v>0</v>
      </c>
      <c r="AA55" s="103">
        <f t="shared" si="50"/>
        <v>0</v>
      </c>
      <c r="AB55" s="101">
        <f t="shared" si="37"/>
        <v>0</v>
      </c>
      <c r="AC55" s="102"/>
      <c r="AD55" s="103">
        <f t="shared" si="38"/>
        <v>0</v>
      </c>
      <c r="AE55" s="102"/>
      <c r="AF55" s="102"/>
      <c r="AG55" s="102"/>
      <c r="AH55" s="102"/>
      <c r="AI55" s="136">
        <f t="shared" si="53"/>
        <v>0</v>
      </c>
      <c r="AJ55" s="102"/>
      <c r="AK55" s="104">
        <f t="shared" si="40"/>
        <v>0</v>
      </c>
      <c r="AL55" s="105">
        <f t="shared" si="41"/>
        <v>0</v>
      </c>
      <c r="AM55" s="106"/>
      <c r="AN55" s="107">
        <f t="shared" si="42"/>
        <v>0</v>
      </c>
      <c r="AO55" s="108">
        <f t="shared" si="43"/>
        <v>0</v>
      </c>
      <c r="AP55" s="108">
        <f t="shared" si="44"/>
        <v>0</v>
      </c>
      <c r="AQ55" s="108">
        <f t="shared" si="45"/>
        <v>0</v>
      </c>
      <c r="AR55" s="108">
        <f t="shared" si="46"/>
        <v>0</v>
      </c>
      <c r="AS55" s="108">
        <f t="array" ref="AS55">_xlfn.IFS(S55=0,AL55,S55&lt;0,AL55/-S55,S55&gt;0,AL55/S55)</f>
        <v>0</v>
      </c>
      <c r="AT55" s="103">
        <f t="shared" si="47"/>
        <v>0</v>
      </c>
      <c r="AU55" s="103">
        <f t="shared" si="48"/>
        <v>0</v>
      </c>
      <c r="AV55" s="109"/>
      <c r="AW55" s="104">
        <f t="shared" si="54"/>
        <v>0</v>
      </c>
    </row>
    <row r="56" spans="1:49" hidden="1" outlineLevel="1">
      <c r="A56" s="98"/>
      <c r="B56" s="99"/>
      <c r="C56" s="99"/>
      <c r="D56" s="100"/>
      <c r="E56" s="101">
        <f t="shared" si="51"/>
        <v>0</v>
      </c>
      <c r="F56" s="101"/>
      <c r="G56" s="101"/>
      <c r="H56" s="101"/>
      <c r="I56" s="101"/>
      <c r="J56" s="101">
        <f t="shared" si="52"/>
        <v>0</v>
      </c>
      <c r="K56" s="98"/>
      <c r="L56" s="98"/>
      <c r="M56" s="98"/>
      <c r="N56" s="98"/>
      <c r="O56" s="101">
        <f t="shared" si="31"/>
        <v>0</v>
      </c>
      <c r="P56" s="101">
        <f t="shared" si="32"/>
        <v>0</v>
      </c>
      <c r="Q56" s="102"/>
      <c r="R56" s="102"/>
      <c r="S56" s="101">
        <f t="shared" si="33"/>
        <v>0</v>
      </c>
      <c r="T56" s="101"/>
      <c r="U56" s="101"/>
      <c r="V56" s="101">
        <f t="shared" si="34"/>
        <v>0</v>
      </c>
      <c r="W56" s="102"/>
      <c r="X56" s="102"/>
      <c r="Y56" s="101">
        <f t="shared" si="35"/>
        <v>0</v>
      </c>
      <c r="Z56" s="101">
        <f t="shared" si="36"/>
        <v>0</v>
      </c>
      <c r="AA56" s="103">
        <f t="shared" si="50"/>
        <v>0</v>
      </c>
      <c r="AB56" s="101">
        <f t="shared" si="37"/>
        <v>0</v>
      </c>
      <c r="AC56" s="102"/>
      <c r="AD56" s="103">
        <f t="shared" si="38"/>
        <v>0</v>
      </c>
      <c r="AE56" s="102"/>
      <c r="AF56" s="102"/>
      <c r="AG56" s="102"/>
      <c r="AH56" s="102"/>
      <c r="AI56" s="136">
        <f t="shared" si="53"/>
        <v>0</v>
      </c>
      <c r="AJ56" s="102"/>
      <c r="AK56" s="104">
        <f t="shared" si="40"/>
        <v>0</v>
      </c>
      <c r="AL56" s="105">
        <f t="shared" si="41"/>
        <v>0</v>
      </c>
      <c r="AM56" s="106"/>
      <c r="AN56" s="107">
        <f t="shared" si="42"/>
        <v>0</v>
      </c>
      <c r="AO56" s="108">
        <f t="shared" si="43"/>
        <v>0</v>
      </c>
      <c r="AP56" s="108">
        <f t="shared" si="44"/>
        <v>0</v>
      </c>
      <c r="AQ56" s="108">
        <f t="shared" si="45"/>
        <v>0</v>
      </c>
      <c r="AR56" s="108">
        <f t="shared" si="46"/>
        <v>0</v>
      </c>
      <c r="AS56" s="108">
        <f t="array" ref="AS56">_xlfn.IFS(S56=0,AL56,S56&lt;0,AL56/-S56,S56&gt;0,AL56/S56)</f>
        <v>0</v>
      </c>
      <c r="AT56" s="103">
        <f t="shared" si="47"/>
        <v>0</v>
      </c>
      <c r="AU56" s="103">
        <f t="shared" si="48"/>
        <v>0</v>
      </c>
      <c r="AV56" s="109"/>
      <c r="AW56" s="104">
        <f t="shared" si="54"/>
        <v>0</v>
      </c>
    </row>
    <row r="57" spans="1:49" hidden="1" outlineLevel="1">
      <c r="A57" s="98"/>
      <c r="B57" s="99"/>
      <c r="C57" s="99"/>
      <c r="D57" s="100"/>
      <c r="E57" s="101">
        <f t="shared" si="51"/>
        <v>0</v>
      </c>
      <c r="F57" s="101"/>
      <c r="G57" s="101"/>
      <c r="H57" s="101"/>
      <c r="I57" s="101"/>
      <c r="J57" s="101">
        <f t="shared" si="52"/>
        <v>0</v>
      </c>
      <c r="K57" s="98"/>
      <c r="L57" s="98"/>
      <c r="M57" s="98"/>
      <c r="N57" s="98"/>
      <c r="O57" s="101">
        <f t="shared" si="31"/>
        <v>0</v>
      </c>
      <c r="P57" s="101">
        <f t="shared" si="32"/>
        <v>0</v>
      </c>
      <c r="Q57" s="102"/>
      <c r="R57" s="102"/>
      <c r="S57" s="101">
        <f t="shared" si="33"/>
        <v>0</v>
      </c>
      <c r="T57" s="101"/>
      <c r="U57" s="101"/>
      <c r="V57" s="101">
        <f t="shared" si="34"/>
        <v>0</v>
      </c>
      <c r="W57" s="102"/>
      <c r="X57" s="102"/>
      <c r="Y57" s="101">
        <f t="shared" si="35"/>
        <v>0</v>
      </c>
      <c r="Z57" s="101">
        <f t="shared" si="36"/>
        <v>0</v>
      </c>
      <c r="AA57" s="103">
        <f t="shared" si="50"/>
        <v>0</v>
      </c>
      <c r="AB57" s="101">
        <f t="shared" si="37"/>
        <v>0</v>
      </c>
      <c r="AC57" s="102"/>
      <c r="AD57" s="103">
        <f t="shared" si="38"/>
        <v>0</v>
      </c>
      <c r="AE57" s="102"/>
      <c r="AF57" s="102"/>
      <c r="AG57" s="102"/>
      <c r="AH57" s="102"/>
      <c r="AI57" s="136">
        <f t="shared" si="53"/>
        <v>0</v>
      </c>
      <c r="AJ57" s="102"/>
      <c r="AK57" s="104">
        <f t="shared" si="40"/>
        <v>0</v>
      </c>
      <c r="AL57" s="105">
        <f t="shared" si="41"/>
        <v>0</v>
      </c>
      <c r="AM57" s="106"/>
      <c r="AN57" s="107">
        <f t="shared" si="42"/>
        <v>0</v>
      </c>
      <c r="AO57" s="108">
        <f t="shared" si="43"/>
        <v>0</v>
      </c>
      <c r="AP57" s="108">
        <f t="shared" si="44"/>
        <v>0</v>
      </c>
      <c r="AQ57" s="108">
        <f t="shared" si="45"/>
        <v>0</v>
      </c>
      <c r="AR57" s="108">
        <f t="shared" si="46"/>
        <v>0</v>
      </c>
      <c r="AS57" s="108">
        <f t="array" ref="AS57">_xlfn.IFS(S57=0,AL57,S57&lt;0,AL57/-S57,S57&gt;0,AL57/S57)</f>
        <v>0</v>
      </c>
      <c r="AT57" s="103">
        <f t="shared" si="47"/>
        <v>0</v>
      </c>
      <c r="AU57" s="103">
        <f t="shared" si="48"/>
        <v>0</v>
      </c>
      <c r="AV57" s="109"/>
      <c r="AW57" s="104">
        <f t="shared" si="54"/>
        <v>0</v>
      </c>
    </row>
    <row r="58" spans="1:49" hidden="1" outlineLevel="1">
      <c r="A58" s="98"/>
      <c r="B58" s="99"/>
      <c r="C58" s="99"/>
      <c r="D58" s="100"/>
      <c r="E58" s="101">
        <f t="shared" si="51"/>
        <v>0</v>
      </c>
      <c r="F58" s="101"/>
      <c r="G58" s="101"/>
      <c r="H58" s="101"/>
      <c r="I58" s="101"/>
      <c r="J58" s="101">
        <f t="shared" si="52"/>
        <v>0</v>
      </c>
      <c r="K58" s="98"/>
      <c r="L58" s="98"/>
      <c r="M58" s="98"/>
      <c r="N58" s="98"/>
      <c r="O58" s="101">
        <f t="shared" si="31"/>
        <v>0</v>
      </c>
      <c r="P58" s="101">
        <f t="shared" si="32"/>
        <v>0</v>
      </c>
      <c r="Q58" s="102"/>
      <c r="R58" s="102"/>
      <c r="S58" s="101">
        <f t="shared" si="33"/>
        <v>0</v>
      </c>
      <c r="T58" s="101"/>
      <c r="U58" s="101"/>
      <c r="V58" s="101">
        <f t="shared" si="34"/>
        <v>0</v>
      </c>
      <c r="W58" s="102"/>
      <c r="X58" s="102"/>
      <c r="Y58" s="101">
        <f t="shared" si="35"/>
        <v>0</v>
      </c>
      <c r="Z58" s="101">
        <f t="shared" si="36"/>
        <v>0</v>
      </c>
      <c r="AA58" s="103">
        <f t="shared" si="50"/>
        <v>0</v>
      </c>
      <c r="AB58" s="101">
        <f t="shared" si="37"/>
        <v>0</v>
      </c>
      <c r="AC58" s="102"/>
      <c r="AD58" s="103">
        <f t="shared" si="38"/>
        <v>0</v>
      </c>
      <c r="AE58" s="102"/>
      <c r="AF58" s="102"/>
      <c r="AG58" s="102"/>
      <c r="AH58" s="102"/>
      <c r="AI58" s="136">
        <f t="shared" si="53"/>
        <v>0</v>
      </c>
      <c r="AJ58" s="102"/>
      <c r="AK58" s="104">
        <f t="shared" si="40"/>
        <v>0</v>
      </c>
      <c r="AL58" s="105">
        <f t="shared" si="41"/>
        <v>0</v>
      </c>
      <c r="AM58" s="106"/>
      <c r="AN58" s="107">
        <f t="shared" si="42"/>
        <v>0</v>
      </c>
      <c r="AO58" s="108">
        <f t="shared" si="43"/>
        <v>0</v>
      </c>
      <c r="AP58" s="108">
        <f t="shared" si="44"/>
        <v>0</v>
      </c>
      <c r="AQ58" s="108">
        <f t="shared" si="45"/>
        <v>0</v>
      </c>
      <c r="AR58" s="108">
        <f t="shared" si="46"/>
        <v>0</v>
      </c>
      <c r="AS58" s="108">
        <f t="array" ref="AS58">_xlfn.IFS(S58=0,AL58,S58&lt;0,AL58/-S58,S58&gt;0,AL58/S58)</f>
        <v>0</v>
      </c>
      <c r="AT58" s="103">
        <f t="shared" si="47"/>
        <v>0</v>
      </c>
      <c r="AU58" s="103">
        <f t="shared" si="48"/>
        <v>0</v>
      </c>
      <c r="AV58" s="109"/>
      <c r="AW58" s="104">
        <f t="shared" si="54"/>
        <v>0</v>
      </c>
    </row>
    <row r="59" spans="1:49" hidden="1" outlineLevel="1">
      <c r="A59" s="98"/>
      <c r="B59" s="99"/>
      <c r="C59" s="99"/>
      <c r="D59" s="100"/>
      <c r="E59" s="101">
        <f t="shared" si="51"/>
        <v>0</v>
      </c>
      <c r="F59" s="101"/>
      <c r="G59" s="101"/>
      <c r="H59" s="101"/>
      <c r="I59" s="101"/>
      <c r="J59" s="101">
        <f t="shared" si="52"/>
        <v>0</v>
      </c>
      <c r="K59" s="98"/>
      <c r="L59" s="98"/>
      <c r="M59" s="98"/>
      <c r="N59" s="98"/>
      <c r="O59" s="101">
        <f t="shared" si="31"/>
        <v>0</v>
      </c>
      <c r="P59" s="101">
        <f t="shared" si="32"/>
        <v>0</v>
      </c>
      <c r="Q59" s="102"/>
      <c r="R59" s="102"/>
      <c r="S59" s="101">
        <f t="shared" si="33"/>
        <v>0</v>
      </c>
      <c r="T59" s="101"/>
      <c r="U59" s="101"/>
      <c r="V59" s="101">
        <f t="shared" si="34"/>
        <v>0</v>
      </c>
      <c r="W59" s="102"/>
      <c r="X59" s="102"/>
      <c r="Y59" s="101">
        <f t="shared" si="35"/>
        <v>0</v>
      </c>
      <c r="Z59" s="101">
        <f t="shared" si="36"/>
        <v>0</v>
      </c>
      <c r="AA59" s="103">
        <f t="shared" si="50"/>
        <v>0</v>
      </c>
      <c r="AB59" s="101">
        <f t="shared" si="37"/>
        <v>0</v>
      </c>
      <c r="AC59" s="102"/>
      <c r="AD59" s="103">
        <f t="shared" si="38"/>
        <v>0</v>
      </c>
      <c r="AE59" s="102"/>
      <c r="AF59" s="102"/>
      <c r="AG59" s="102"/>
      <c r="AH59" s="102"/>
      <c r="AI59" s="136">
        <f t="shared" si="53"/>
        <v>0</v>
      </c>
      <c r="AJ59" s="102"/>
      <c r="AK59" s="104">
        <f t="shared" si="40"/>
        <v>0</v>
      </c>
      <c r="AL59" s="105">
        <f t="shared" si="41"/>
        <v>0</v>
      </c>
      <c r="AM59" s="106"/>
      <c r="AN59" s="107">
        <f t="shared" si="42"/>
        <v>0</v>
      </c>
      <c r="AO59" s="108">
        <f t="shared" si="43"/>
        <v>0</v>
      </c>
      <c r="AP59" s="108">
        <f t="shared" si="44"/>
        <v>0</v>
      </c>
      <c r="AQ59" s="108">
        <f t="shared" si="45"/>
        <v>0</v>
      </c>
      <c r="AR59" s="108">
        <f t="shared" si="46"/>
        <v>0</v>
      </c>
      <c r="AS59" s="108">
        <f t="array" ref="AS59">_xlfn.IFS(S59=0,AL59,S59&lt;0,AL59/-S59,S59&gt;0,AL59/S59)</f>
        <v>0</v>
      </c>
      <c r="AT59" s="103">
        <f t="shared" si="47"/>
        <v>0</v>
      </c>
      <c r="AU59" s="103">
        <f t="shared" si="48"/>
        <v>0</v>
      </c>
      <c r="AV59" s="109"/>
      <c r="AW59" s="104">
        <f t="shared" si="54"/>
        <v>0</v>
      </c>
    </row>
    <row r="60" spans="1:49" hidden="1" outlineLevel="1">
      <c r="A60" s="98"/>
      <c r="B60" s="99"/>
      <c r="C60" s="99"/>
      <c r="D60" s="100"/>
      <c r="E60" s="101">
        <f t="shared" si="51"/>
        <v>0</v>
      </c>
      <c r="F60" s="101"/>
      <c r="G60" s="101"/>
      <c r="H60" s="101"/>
      <c r="I60" s="101"/>
      <c r="J60" s="101">
        <f t="shared" si="52"/>
        <v>0</v>
      </c>
      <c r="K60" s="98"/>
      <c r="L60" s="98"/>
      <c r="M60" s="98"/>
      <c r="N60" s="98"/>
      <c r="O60" s="101">
        <f t="shared" si="31"/>
        <v>0</v>
      </c>
      <c r="P60" s="101">
        <f t="shared" si="32"/>
        <v>0</v>
      </c>
      <c r="Q60" s="102"/>
      <c r="R60" s="102"/>
      <c r="S60" s="101">
        <f t="shared" si="33"/>
        <v>0</v>
      </c>
      <c r="T60" s="101"/>
      <c r="U60" s="101"/>
      <c r="V60" s="101">
        <f t="shared" si="34"/>
        <v>0</v>
      </c>
      <c r="W60" s="102"/>
      <c r="X60" s="102"/>
      <c r="Y60" s="101">
        <f t="shared" si="35"/>
        <v>0</v>
      </c>
      <c r="Z60" s="101">
        <f t="shared" si="36"/>
        <v>0</v>
      </c>
      <c r="AA60" s="103">
        <f t="shared" si="50"/>
        <v>0</v>
      </c>
      <c r="AB60" s="101">
        <f t="shared" si="37"/>
        <v>0</v>
      </c>
      <c r="AC60" s="102"/>
      <c r="AD60" s="103">
        <f t="shared" si="38"/>
        <v>0</v>
      </c>
      <c r="AE60" s="102"/>
      <c r="AF60" s="102"/>
      <c r="AG60" s="102"/>
      <c r="AH60" s="102"/>
      <c r="AI60" s="136">
        <f t="shared" si="53"/>
        <v>0</v>
      </c>
      <c r="AJ60" s="102"/>
      <c r="AK60" s="104">
        <f t="shared" si="40"/>
        <v>0</v>
      </c>
      <c r="AL60" s="105">
        <f t="shared" si="41"/>
        <v>0</v>
      </c>
      <c r="AM60" s="106"/>
      <c r="AN60" s="107">
        <f t="shared" si="42"/>
        <v>0</v>
      </c>
      <c r="AO60" s="108">
        <f t="shared" si="43"/>
        <v>0</v>
      </c>
      <c r="AP60" s="108">
        <f t="shared" si="44"/>
        <v>0</v>
      </c>
      <c r="AQ60" s="108">
        <f t="shared" si="45"/>
        <v>0</v>
      </c>
      <c r="AR60" s="108">
        <f t="shared" si="46"/>
        <v>0</v>
      </c>
      <c r="AS60" s="108">
        <f t="array" ref="AS60">_xlfn.IFS(S60=0,AL60,S60&lt;0,AL60/-S60,S60&gt;0,AL60/S60)</f>
        <v>0</v>
      </c>
      <c r="AT60" s="103">
        <f t="shared" si="47"/>
        <v>0</v>
      </c>
      <c r="AU60" s="103">
        <f t="shared" si="48"/>
        <v>0</v>
      </c>
      <c r="AV60" s="109"/>
      <c r="AW60" s="104">
        <f t="shared" si="54"/>
        <v>0</v>
      </c>
    </row>
    <row r="61" spans="1:49" hidden="1" outlineLevel="1">
      <c r="A61" s="98"/>
      <c r="B61" s="99"/>
      <c r="C61" s="99"/>
      <c r="D61" s="100"/>
      <c r="E61" s="101">
        <f t="shared" si="51"/>
        <v>0</v>
      </c>
      <c r="F61" s="101"/>
      <c r="G61" s="101"/>
      <c r="H61" s="101"/>
      <c r="I61" s="101"/>
      <c r="J61" s="101">
        <f t="shared" si="52"/>
        <v>0</v>
      </c>
      <c r="K61" s="98"/>
      <c r="L61" s="98"/>
      <c r="M61" s="98"/>
      <c r="N61" s="98"/>
      <c r="O61" s="101">
        <f t="shared" si="31"/>
        <v>0</v>
      </c>
      <c r="P61" s="101">
        <f t="shared" si="32"/>
        <v>0</v>
      </c>
      <c r="Q61" s="102"/>
      <c r="R61" s="102"/>
      <c r="S61" s="101">
        <f t="shared" si="33"/>
        <v>0</v>
      </c>
      <c r="T61" s="101"/>
      <c r="U61" s="101"/>
      <c r="V61" s="101">
        <f t="shared" si="34"/>
        <v>0</v>
      </c>
      <c r="W61" s="102"/>
      <c r="X61" s="102"/>
      <c r="Y61" s="101">
        <f t="shared" si="35"/>
        <v>0</v>
      </c>
      <c r="Z61" s="101">
        <f t="shared" si="36"/>
        <v>0</v>
      </c>
      <c r="AA61" s="103">
        <f t="shared" si="50"/>
        <v>0</v>
      </c>
      <c r="AB61" s="101">
        <f t="shared" si="37"/>
        <v>0</v>
      </c>
      <c r="AC61" s="102"/>
      <c r="AD61" s="103">
        <f t="shared" si="38"/>
        <v>0</v>
      </c>
      <c r="AE61" s="102"/>
      <c r="AF61" s="102"/>
      <c r="AG61" s="102"/>
      <c r="AH61" s="102"/>
      <c r="AI61" s="136">
        <f t="shared" si="53"/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0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54"/>
        <v>0</v>
      </c>
    </row>
    <row r="62" spans="1:49" hidden="1" outlineLevel="1">
      <c r="A62" s="98"/>
      <c r="B62" s="99"/>
      <c r="C62" s="99"/>
      <c r="D62" s="100"/>
      <c r="E62" s="101">
        <f t="shared" si="51"/>
        <v>0</v>
      </c>
      <c r="F62" s="101"/>
      <c r="G62" s="101"/>
      <c r="H62" s="101"/>
      <c r="I62" s="101"/>
      <c r="J62" s="101">
        <f t="shared" si="52"/>
        <v>0</v>
      </c>
      <c r="K62" s="98"/>
      <c r="L62" s="98"/>
      <c r="M62" s="98"/>
      <c r="N62" s="98"/>
      <c r="O62" s="101">
        <f t="shared" si="31"/>
        <v>0</v>
      </c>
      <c r="P62" s="101">
        <f t="shared" si="32"/>
        <v>0</v>
      </c>
      <c r="Q62" s="102"/>
      <c r="R62" s="102"/>
      <c r="S62" s="101">
        <f t="shared" si="33"/>
        <v>0</v>
      </c>
      <c r="T62" s="101"/>
      <c r="U62" s="101"/>
      <c r="V62" s="101">
        <f t="shared" si="34"/>
        <v>0</v>
      </c>
      <c r="W62" s="102"/>
      <c r="X62" s="102"/>
      <c r="Y62" s="101">
        <f t="shared" si="35"/>
        <v>0</v>
      </c>
      <c r="Z62" s="101">
        <f t="shared" si="36"/>
        <v>0</v>
      </c>
      <c r="AA62" s="103">
        <f t="shared" si="50"/>
        <v>0</v>
      </c>
      <c r="AB62" s="101">
        <f t="shared" si="37"/>
        <v>0</v>
      </c>
      <c r="AC62" s="102"/>
      <c r="AD62" s="103">
        <f t="shared" si="38"/>
        <v>0</v>
      </c>
      <c r="AE62" s="102"/>
      <c r="AF62" s="102"/>
      <c r="AG62" s="102"/>
      <c r="AH62" s="102"/>
      <c r="AI62" s="136">
        <f t="shared" si="53"/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0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54"/>
        <v>0</v>
      </c>
    </row>
    <row r="63" spans="1:49" hidden="1" outlineLevel="1">
      <c r="A63" s="98"/>
      <c r="B63" s="99"/>
      <c r="C63" s="99"/>
      <c r="D63" s="133"/>
      <c r="E63" s="102">
        <f t="shared" si="51"/>
        <v>0</v>
      </c>
      <c r="F63" s="101"/>
      <c r="G63" s="101"/>
      <c r="H63" s="101"/>
      <c r="I63" s="101"/>
      <c r="J63" s="101">
        <f t="shared" si="52"/>
        <v>0</v>
      </c>
      <c r="K63" s="98"/>
      <c r="L63" s="98"/>
      <c r="M63" s="98"/>
      <c r="N63" s="98"/>
      <c r="O63" s="101">
        <f t="shared" si="31"/>
        <v>0</v>
      </c>
      <c r="P63" s="101">
        <f t="shared" si="32"/>
        <v>0</v>
      </c>
      <c r="Q63" s="102"/>
      <c r="R63" s="102"/>
      <c r="S63" s="101">
        <f t="shared" si="33"/>
        <v>0</v>
      </c>
      <c r="T63" s="101"/>
      <c r="U63" s="101"/>
      <c r="V63" s="101">
        <f t="shared" si="34"/>
        <v>0</v>
      </c>
      <c r="W63" s="102"/>
      <c r="X63" s="102"/>
      <c r="Y63" s="101">
        <f t="shared" si="35"/>
        <v>0</v>
      </c>
      <c r="Z63" s="101">
        <f t="shared" si="36"/>
        <v>0</v>
      </c>
      <c r="AA63" s="103">
        <f t="shared" si="50"/>
        <v>0</v>
      </c>
      <c r="AB63" s="101">
        <f t="shared" si="37"/>
        <v>0</v>
      </c>
      <c r="AC63" s="102"/>
      <c r="AD63" s="103">
        <f t="shared" si="38"/>
        <v>0</v>
      </c>
      <c r="AE63" s="102"/>
      <c r="AF63" s="102"/>
      <c r="AG63" s="102"/>
      <c r="AH63" s="102"/>
      <c r="AI63" s="136">
        <f t="shared" si="53"/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0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54"/>
        <v>0</v>
      </c>
    </row>
    <row r="64" spans="1:49" hidden="1" outlineLevel="1">
      <c r="A64" s="98"/>
      <c r="B64" s="99"/>
      <c r="C64" s="99"/>
      <c r="D64" s="133"/>
      <c r="E64" s="102">
        <f t="shared" si="51"/>
        <v>0</v>
      </c>
      <c r="F64" s="101"/>
      <c r="G64" s="101"/>
      <c r="H64" s="101"/>
      <c r="I64" s="101"/>
      <c r="J64" s="101">
        <f t="shared" si="52"/>
        <v>0</v>
      </c>
      <c r="K64" s="98"/>
      <c r="L64" s="98"/>
      <c r="M64" s="98"/>
      <c r="N64" s="98"/>
      <c r="O64" s="101">
        <f t="shared" si="31"/>
        <v>0</v>
      </c>
      <c r="P64" s="101">
        <f t="shared" si="32"/>
        <v>0</v>
      </c>
      <c r="Q64" s="102"/>
      <c r="R64" s="102"/>
      <c r="S64" s="101">
        <f t="shared" si="33"/>
        <v>0</v>
      </c>
      <c r="T64" s="101"/>
      <c r="U64" s="101"/>
      <c r="V64" s="101">
        <f t="shared" si="34"/>
        <v>0</v>
      </c>
      <c r="W64" s="102"/>
      <c r="X64" s="102"/>
      <c r="Y64" s="101">
        <f t="shared" si="35"/>
        <v>0</v>
      </c>
      <c r="Z64" s="101">
        <f t="shared" si="36"/>
        <v>0</v>
      </c>
      <c r="AA64" s="103">
        <f t="shared" si="50"/>
        <v>0</v>
      </c>
      <c r="AB64" s="101">
        <f t="shared" si="37"/>
        <v>0</v>
      </c>
      <c r="AC64" s="102"/>
      <c r="AD64" s="103">
        <f t="shared" si="38"/>
        <v>0</v>
      </c>
      <c r="AE64" s="102"/>
      <c r="AF64" s="102"/>
      <c r="AG64" s="102"/>
      <c r="AH64" s="102"/>
      <c r="AI64" s="136">
        <f t="shared" si="53"/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0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54"/>
        <v>0</v>
      </c>
    </row>
    <row r="65" spans="1:49" hidden="1" outlineLevel="1">
      <c r="A65" s="98"/>
      <c r="B65" s="99"/>
      <c r="C65" s="99"/>
      <c r="D65" s="133"/>
      <c r="E65" s="102">
        <f t="shared" si="51"/>
        <v>0</v>
      </c>
      <c r="F65" s="101"/>
      <c r="G65" s="101"/>
      <c r="H65" s="101"/>
      <c r="I65" s="101"/>
      <c r="J65" s="101">
        <f t="shared" si="52"/>
        <v>0</v>
      </c>
      <c r="K65" s="98"/>
      <c r="L65" s="98"/>
      <c r="M65" s="98"/>
      <c r="N65" s="98"/>
      <c r="O65" s="101">
        <f t="shared" si="31"/>
        <v>0</v>
      </c>
      <c r="P65" s="101">
        <f t="shared" si="32"/>
        <v>0</v>
      </c>
      <c r="Q65" s="102"/>
      <c r="R65" s="102"/>
      <c r="S65" s="101">
        <f t="shared" si="33"/>
        <v>0</v>
      </c>
      <c r="T65" s="101"/>
      <c r="U65" s="101"/>
      <c r="V65" s="101">
        <f t="shared" si="34"/>
        <v>0</v>
      </c>
      <c r="W65" s="102"/>
      <c r="X65" s="102"/>
      <c r="Y65" s="101">
        <f t="shared" si="35"/>
        <v>0</v>
      </c>
      <c r="Z65" s="101">
        <f t="shared" si="36"/>
        <v>0</v>
      </c>
      <c r="AA65" s="103">
        <f t="shared" si="50"/>
        <v>0</v>
      </c>
      <c r="AB65" s="101">
        <f t="shared" si="37"/>
        <v>0</v>
      </c>
      <c r="AC65" s="102"/>
      <c r="AD65" s="103">
        <f t="shared" si="38"/>
        <v>0</v>
      </c>
      <c r="AE65" s="102"/>
      <c r="AF65" s="102"/>
      <c r="AG65" s="102"/>
      <c r="AH65" s="102"/>
      <c r="AI65" s="136">
        <f t="shared" si="53"/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0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54"/>
        <v>0</v>
      </c>
    </row>
    <row r="66" spans="1:49" hidden="1" outlineLevel="1">
      <c r="A66" s="98"/>
      <c r="B66" s="99"/>
      <c r="C66" s="99"/>
      <c r="D66" s="133"/>
      <c r="E66" s="102">
        <f t="shared" si="51"/>
        <v>0</v>
      </c>
      <c r="F66" s="101"/>
      <c r="G66" s="101"/>
      <c r="H66" s="101"/>
      <c r="I66" s="101"/>
      <c r="J66" s="101">
        <f t="shared" si="52"/>
        <v>0</v>
      </c>
      <c r="K66" s="98"/>
      <c r="L66" s="98"/>
      <c r="M66" s="98"/>
      <c r="N66" s="98"/>
      <c r="O66" s="101">
        <f t="shared" si="31"/>
        <v>0</v>
      </c>
      <c r="P66" s="101">
        <f t="shared" si="32"/>
        <v>0</v>
      </c>
      <c r="Q66" s="102"/>
      <c r="R66" s="102"/>
      <c r="S66" s="101">
        <f t="shared" si="33"/>
        <v>0</v>
      </c>
      <c r="T66" s="101"/>
      <c r="U66" s="101"/>
      <c r="V66" s="101">
        <f t="shared" si="34"/>
        <v>0</v>
      </c>
      <c r="W66" s="102"/>
      <c r="X66" s="102"/>
      <c r="Y66" s="101">
        <f t="shared" si="35"/>
        <v>0</v>
      </c>
      <c r="Z66" s="101">
        <f>L66*M66*N66/100</f>
        <v>0</v>
      </c>
      <c r="AA66" s="103">
        <f t="shared" si="50"/>
        <v>0</v>
      </c>
      <c r="AB66" s="101">
        <f t="shared" si="37"/>
        <v>0</v>
      </c>
      <c r="AC66" s="102"/>
      <c r="AD66" s="103">
        <f t="shared" si="38"/>
        <v>0</v>
      </c>
      <c r="AE66" s="102"/>
      <c r="AF66" s="102"/>
      <c r="AG66" s="102"/>
      <c r="AH66" s="102"/>
      <c r="AI66" s="136">
        <f t="shared" si="53"/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0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54"/>
        <v>0</v>
      </c>
    </row>
    <row r="67" spans="1:49" hidden="1" outlineLevel="1">
      <c r="A67" s="98"/>
      <c r="B67" s="99"/>
      <c r="C67" s="99"/>
      <c r="D67" s="133"/>
      <c r="E67" s="102">
        <f t="shared" si="51"/>
        <v>0</v>
      </c>
      <c r="F67" s="101"/>
      <c r="G67" s="101"/>
      <c r="H67" s="101"/>
      <c r="I67" s="101"/>
      <c r="J67" s="101">
        <f t="shared" si="52"/>
        <v>0</v>
      </c>
      <c r="K67" s="98"/>
      <c r="L67" s="98"/>
      <c r="M67" s="98"/>
      <c r="N67" s="98"/>
      <c r="O67" s="101">
        <f t="shared" si="31"/>
        <v>0</v>
      </c>
      <c r="P67" s="101">
        <f t="shared" si="32"/>
        <v>0</v>
      </c>
      <c r="Q67" s="102"/>
      <c r="R67" s="102"/>
      <c r="S67" s="101">
        <f t="shared" si="33"/>
        <v>0</v>
      </c>
      <c r="T67" s="101"/>
      <c r="U67" s="101"/>
      <c r="V67" s="101">
        <f t="shared" si="34"/>
        <v>0</v>
      </c>
      <c r="W67" s="102"/>
      <c r="X67" s="102"/>
      <c r="Y67" s="101">
        <f t="shared" si="35"/>
        <v>0</v>
      </c>
      <c r="Z67" s="101">
        <f t="shared" ref="Z67:Z70" si="55">L67*M67*N67/100</f>
        <v>0</v>
      </c>
      <c r="AA67" s="103">
        <f t="shared" si="50"/>
        <v>0</v>
      </c>
      <c r="AB67" s="101">
        <f t="shared" si="37"/>
        <v>0</v>
      </c>
      <c r="AC67" s="102"/>
      <c r="AD67" s="103">
        <f t="shared" si="38"/>
        <v>0</v>
      </c>
      <c r="AE67" s="102"/>
      <c r="AF67" s="102"/>
      <c r="AG67" s="102"/>
      <c r="AH67" s="102"/>
      <c r="AI67" s="136">
        <f t="shared" si="53"/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0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54"/>
        <v>0</v>
      </c>
    </row>
    <row r="68" spans="1:49" hidden="1" outlineLevel="1">
      <c r="A68" s="98"/>
      <c r="B68" s="99"/>
      <c r="C68" s="99"/>
      <c r="D68" s="100"/>
      <c r="E68" s="101">
        <f t="shared" si="51"/>
        <v>0</v>
      </c>
      <c r="F68" s="101"/>
      <c r="G68" s="101"/>
      <c r="H68" s="101"/>
      <c r="I68" s="101"/>
      <c r="J68" s="101">
        <f t="shared" si="52"/>
        <v>0</v>
      </c>
      <c r="K68" s="98"/>
      <c r="L68" s="98"/>
      <c r="M68" s="98"/>
      <c r="N68" s="98"/>
      <c r="O68" s="101">
        <f t="shared" si="31"/>
        <v>0</v>
      </c>
      <c r="P68" s="101">
        <f t="shared" si="32"/>
        <v>0</v>
      </c>
      <c r="Q68" s="102"/>
      <c r="R68" s="102"/>
      <c r="S68" s="101">
        <f t="shared" si="33"/>
        <v>0</v>
      </c>
      <c r="T68" s="101"/>
      <c r="U68" s="101"/>
      <c r="V68" s="101">
        <f t="shared" si="34"/>
        <v>0</v>
      </c>
      <c r="W68" s="102"/>
      <c r="X68" s="102"/>
      <c r="Y68" s="101">
        <f t="shared" si="35"/>
        <v>0</v>
      </c>
      <c r="Z68" s="101">
        <f t="shared" si="55"/>
        <v>0</v>
      </c>
      <c r="AA68" s="103">
        <f t="shared" si="50"/>
        <v>0</v>
      </c>
      <c r="AB68" s="101">
        <f t="shared" si="37"/>
        <v>0</v>
      </c>
      <c r="AC68" s="102"/>
      <c r="AD68" s="103">
        <f t="shared" si="38"/>
        <v>0</v>
      </c>
      <c r="AE68" s="102"/>
      <c r="AF68" s="102"/>
      <c r="AG68" s="102"/>
      <c r="AH68" s="102"/>
      <c r="AI68" s="136">
        <f t="shared" si="53"/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0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54"/>
        <v>0</v>
      </c>
    </row>
    <row r="69" spans="1:49" hidden="1" outlineLevel="1">
      <c r="A69" s="98"/>
      <c r="B69" s="99"/>
      <c r="C69" s="99"/>
      <c r="D69" s="100"/>
      <c r="E69" s="101">
        <f t="shared" si="51"/>
        <v>0</v>
      </c>
      <c r="F69" s="101"/>
      <c r="G69" s="101"/>
      <c r="H69" s="101"/>
      <c r="I69" s="101"/>
      <c r="J69" s="101">
        <f t="shared" si="52"/>
        <v>0</v>
      </c>
      <c r="K69" s="98"/>
      <c r="L69" s="98"/>
      <c r="M69" s="98"/>
      <c r="N69" s="98"/>
      <c r="O69" s="101">
        <f t="shared" si="31"/>
        <v>0</v>
      </c>
      <c r="P69" s="101">
        <f t="shared" si="32"/>
        <v>0</v>
      </c>
      <c r="Q69" s="102"/>
      <c r="R69" s="102"/>
      <c r="S69" s="101">
        <f t="shared" si="33"/>
        <v>0</v>
      </c>
      <c r="T69" s="101"/>
      <c r="U69" s="101"/>
      <c r="V69" s="101">
        <f t="shared" si="34"/>
        <v>0</v>
      </c>
      <c r="W69" s="102"/>
      <c r="X69" s="102"/>
      <c r="Y69" s="101">
        <f t="shared" si="35"/>
        <v>0</v>
      </c>
      <c r="Z69" s="101">
        <f t="shared" si="55"/>
        <v>0</v>
      </c>
      <c r="AA69" s="103">
        <f t="shared" si="50"/>
        <v>0</v>
      </c>
      <c r="AB69" s="101">
        <f t="shared" si="37"/>
        <v>0</v>
      </c>
      <c r="AC69" s="102"/>
      <c r="AD69" s="103">
        <f t="shared" si="38"/>
        <v>0</v>
      </c>
      <c r="AE69" s="102"/>
      <c r="AF69" s="102"/>
      <c r="AG69" s="102"/>
      <c r="AH69" s="102"/>
      <c r="AI69" s="136">
        <f t="shared" si="53"/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0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54"/>
        <v>0</v>
      </c>
    </row>
    <row r="70" spans="1:49" hidden="1" outlineLevel="1">
      <c r="A70" s="98"/>
      <c r="B70" s="99"/>
      <c r="C70" s="99"/>
      <c r="D70" s="100"/>
      <c r="E70" s="101">
        <f t="shared" si="51"/>
        <v>0</v>
      </c>
      <c r="F70" s="101"/>
      <c r="G70" s="101"/>
      <c r="H70" s="101"/>
      <c r="I70" s="101"/>
      <c r="J70" s="101">
        <f t="shared" si="52"/>
        <v>0</v>
      </c>
      <c r="K70" s="98"/>
      <c r="L70" s="98"/>
      <c r="M70" s="98"/>
      <c r="N70" s="98"/>
      <c r="O70" s="101">
        <f t="shared" si="31"/>
        <v>0</v>
      </c>
      <c r="P70" s="101">
        <f t="shared" si="32"/>
        <v>0</v>
      </c>
      <c r="Q70" s="102"/>
      <c r="R70" s="102"/>
      <c r="S70" s="101">
        <f t="shared" si="33"/>
        <v>0</v>
      </c>
      <c r="T70" s="101"/>
      <c r="U70" s="101"/>
      <c r="V70" s="101">
        <f t="shared" si="34"/>
        <v>0</v>
      </c>
      <c r="W70" s="102"/>
      <c r="X70" s="102"/>
      <c r="Y70" s="101">
        <f t="shared" si="35"/>
        <v>0</v>
      </c>
      <c r="Z70" s="101">
        <f t="shared" si="55"/>
        <v>0</v>
      </c>
      <c r="AA70" s="103">
        <f t="shared" si="50"/>
        <v>0</v>
      </c>
      <c r="AB70" s="101">
        <f t="shared" si="37"/>
        <v>0</v>
      </c>
      <c r="AC70" s="102"/>
      <c r="AD70" s="103">
        <f t="shared" si="38"/>
        <v>0</v>
      </c>
      <c r="AE70" s="102"/>
      <c r="AF70" s="102"/>
      <c r="AG70" s="102"/>
      <c r="AH70" s="102"/>
      <c r="AI70" s="136">
        <f t="shared" si="53"/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0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54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6">AVERAGE(AO19:AO70)</f>
        <v>0</v>
      </c>
      <c r="AP71" s="145">
        <f t="shared" si="56"/>
        <v>0</v>
      </c>
      <c r="AQ71" s="145">
        <f t="shared" si="56"/>
        <v>0</v>
      </c>
      <c r="AR71" s="145">
        <f t="shared" si="56"/>
        <v>0</v>
      </c>
      <c r="AS71" s="145">
        <f t="shared" si="56"/>
        <v>0</v>
      </c>
      <c r="AT71" s="146">
        <f t="shared" si="56"/>
        <v>0</v>
      </c>
      <c r="AU71" s="146">
        <f t="shared" si="56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7">SUM(Q19:Q70)</f>
        <v>0</v>
      </c>
      <c r="R72" s="149">
        <f t="shared" si="57"/>
        <v>0</v>
      </c>
      <c r="S72" s="149">
        <f t="shared" si="57"/>
        <v>0</v>
      </c>
      <c r="T72" s="149">
        <f t="shared" si="57"/>
        <v>0</v>
      </c>
      <c r="U72" s="149">
        <f t="shared" si="57"/>
        <v>0</v>
      </c>
      <c r="V72" s="149">
        <f t="shared" si="57"/>
        <v>0</v>
      </c>
      <c r="W72" s="149">
        <f t="shared" si="57"/>
        <v>0</v>
      </c>
      <c r="X72" s="149">
        <f t="shared" si="57"/>
        <v>0</v>
      </c>
      <c r="Y72" s="149">
        <f t="shared" si="57"/>
        <v>0</v>
      </c>
      <c r="Z72" s="149">
        <f t="shared" si="57"/>
        <v>0</v>
      </c>
      <c r="AA72" s="150">
        <f t="shared" si="57"/>
        <v>0</v>
      </c>
      <c r="AB72" s="151">
        <f t="shared" si="57"/>
        <v>0</v>
      </c>
      <c r="AC72" s="149">
        <f t="shared" si="57"/>
        <v>0</v>
      </c>
      <c r="AD72" s="150" t="e">
        <f>AC72/Y72</f>
        <v>#DIV/0!</v>
      </c>
      <c r="AE72" s="149">
        <f t="shared" ref="AE72:AK72" si="58">SUM(AE19:AE70)</f>
        <v>0</v>
      </c>
      <c r="AF72" s="149">
        <f t="shared" si="58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8"/>
        <v>0</v>
      </c>
      <c r="AK72" s="149">
        <f t="shared" si="58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191"/>
      <c r="AG73" s="191"/>
      <c r="AH73" s="165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9">E17+E72</f>
        <v>2362</v>
      </c>
      <c r="F74" s="172">
        <f t="shared" si="59"/>
        <v>51</v>
      </c>
      <c r="G74" s="172">
        <f t="shared" si="59"/>
        <v>17</v>
      </c>
      <c r="H74" s="172">
        <f t="shared" si="59"/>
        <v>2294</v>
      </c>
      <c r="I74" s="172">
        <f t="shared" si="59"/>
        <v>0</v>
      </c>
      <c r="J74" s="172">
        <f t="shared" si="59"/>
        <v>322784.88</v>
      </c>
      <c r="K74" s="172">
        <f t="shared" si="59"/>
        <v>0</v>
      </c>
      <c r="L74" s="172">
        <f t="shared" si="59"/>
        <v>62</v>
      </c>
      <c r="M74" s="172">
        <f t="shared" si="59"/>
        <v>0</v>
      </c>
      <c r="N74" s="172">
        <f t="shared" si="59"/>
        <v>0</v>
      </c>
      <c r="O74" s="172">
        <f t="shared" si="59"/>
        <v>0</v>
      </c>
      <c r="P74" s="172">
        <f t="shared" si="59"/>
        <v>0</v>
      </c>
      <c r="Q74" s="172">
        <f t="shared" si="59"/>
        <v>49</v>
      </c>
      <c r="R74" s="172">
        <f t="shared" si="59"/>
        <v>-1</v>
      </c>
      <c r="S74" s="172">
        <f t="shared" si="59"/>
        <v>48</v>
      </c>
      <c r="T74" s="172">
        <f t="shared" si="59"/>
        <v>45785.47</v>
      </c>
      <c r="U74" s="172">
        <f t="shared" si="59"/>
        <v>-948</v>
      </c>
      <c r="V74" s="172">
        <f t="shared" si="59"/>
        <v>44837.47</v>
      </c>
      <c r="W74" s="172">
        <f t="shared" si="59"/>
        <v>56919.740000000005</v>
      </c>
      <c r="X74" s="172">
        <f t="shared" si="59"/>
        <v>-1174</v>
      </c>
      <c r="Y74" s="172">
        <f t="shared" si="59"/>
        <v>55745.740000000005</v>
      </c>
      <c r="Z74" s="172">
        <f t="shared" si="59"/>
        <v>56225.68</v>
      </c>
      <c r="AA74" s="173">
        <f t="shared" si="59"/>
        <v>0.99999999999999989</v>
      </c>
      <c r="AB74" s="174">
        <f t="shared" si="59"/>
        <v>6528.420000000001</v>
      </c>
      <c r="AC74" s="172">
        <f t="shared" si="59"/>
        <v>19306.860000000004</v>
      </c>
      <c r="AD74" s="173">
        <f>AC74/Y74</f>
        <v>0.34633785469526462</v>
      </c>
      <c r="AE74" s="174">
        <f>AE17+AE72</f>
        <v>6055.25</v>
      </c>
      <c r="AF74" s="175">
        <f>AF17+AF72</f>
        <v>2922</v>
      </c>
      <c r="AG74" s="175">
        <f>AG17+AG72</f>
        <v>3464</v>
      </c>
      <c r="AH74" s="175">
        <f>AH17+AH72</f>
        <v>0</v>
      </c>
      <c r="AI74" s="176">
        <v>1361.68</v>
      </c>
      <c r="AJ74" s="172">
        <f>AJ17+AJ72</f>
        <v>0</v>
      </c>
      <c r="AK74" s="172">
        <f>AK17+AK72</f>
        <v>448.37469999999996</v>
      </c>
      <c r="AL74" s="172">
        <f>AL17+AL72</f>
        <v>15659.155299999999</v>
      </c>
      <c r="AM74" s="172"/>
      <c r="AN74" s="172"/>
      <c r="AO74" s="172"/>
      <c r="AP74" s="172"/>
      <c r="AQ74" s="172"/>
      <c r="AR74" s="172">
        <f>(AF74+AG74)/Q74</f>
        <v>130.32653061224491</v>
      </c>
      <c r="AS74" s="172"/>
      <c r="AT74" s="172"/>
      <c r="AU74" s="172"/>
      <c r="AV74" s="177"/>
      <c r="AW74" s="172">
        <f>AW17+AW72</f>
        <v>354775.89467117121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191"/>
      <c r="AG75" s="191"/>
      <c r="AH75" s="165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7">
    <mergeCell ref="AF1:AG1"/>
    <mergeCell ref="AN1:AU1"/>
    <mergeCell ref="F1:H1"/>
    <mergeCell ref="L1:N1"/>
    <mergeCell ref="Q1:R1"/>
    <mergeCell ref="T1:U1"/>
    <mergeCell ref="W1:X1"/>
  </mergeCells>
  <conditionalFormatting sqref="K71:M71 K18:K70 K3:K16">
    <cfRule type="cellIs" dxfId="18" priority="4" operator="greaterThan">
      <formula>120</formula>
    </cfRule>
  </conditionalFormatting>
  <conditionalFormatting sqref="O71">
    <cfRule type="cellIs" dxfId="17" priority="3" operator="between">
      <formula>0.000001</formula>
      <formula>25</formula>
    </cfRule>
  </conditionalFormatting>
  <conditionalFormatting sqref="AA73 AA75:AA1048576">
    <cfRule type="cellIs" dxfId="16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{7D26BA38-B552-4035-A04A-7C722E38F4E6}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{94A47C00-4D09-4AB9-8FCE-A95DAC2C312F}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{834CD61E-E511-40A7-B864-F98B19779313}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{AB2314BD-4D59-48F3-8BFD-4699C4511057}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{DD462BF9-2750-4824-8931-C5EBEBF54B45}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{374BFDA8-4FB8-4502-865F-798F710DFF87}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{4669039D-1BCE-4336-97AF-1B53F1A6D925}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{387CD5DC-0F83-40E7-A23A-9694D991571C}</x14:id>
        </ext>
      </extLst>
    </cfRule>
  </conditionalFormatting>
  <conditionalFormatting sqref="AA1">
    <cfRule type="cellIs" dxfId="15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26BA38-B552-4035-A04A-7C722E38F4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94A47C00-4D09-4AB9-8FCE-A95DAC2C31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834CD61E-E511-40A7-B864-F98B197793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AB2314BD-4D59-48F3-8BFD-4699C4511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DD462BF9-2750-4824-8931-C5EBEBF54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74BFDA8-4FB8-4502-865F-798F710DFF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4669039D-1BCE-4336-97AF-1B53F1A6D9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387CD5DC-0F83-40E7-A23A-9694D9915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5F24-26F8-4E79-AEF8-2A95060E60A5}">
  <dimension ref="A1:AW77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Y3" sqref="AY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132</v>
      </c>
      <c r="B1" s="77"/>
      <c r="C1" s="76"/>
      <c r="D1" s="76"/>
      <c r="E1" s="78"/>
      <c r="F1" s="545" t="s">
        <v>47</v>
      </c>
      <c r="G1" s="545"/>
      <c r="H1" s="545"/>
      <c r="K1" s="210" t="s">
        <v>48</v>
      </c>
      <c r="L1" s="545" t="s">
        <v>49</v>
      </c>
      <c r="M1" s="545"/>
      <c r="N1" s="545"/>
      <c r="P1" s="80"/>
      <c r="Q1" s="546"/>
      <c r="R1" s="546"/>
      <c r="S1" s="216"/>
      <c r="T1" s="547"/>
      <c r="U1" s="548"/>
      <c r="V1" s="216"/>
      <c r="W1" s="546"/>
      <c r="X1" s="546"/>
      <c r="Y1" s="80"/>
      <c r="Z1" s="80"/>
      <c r="AA1" s="80"/>
      <c r="AB1" s="80"/>
      <c r="AC1" s="215"/>
      <c r="AD1" s="216"/>
      <c r="AE1" s="215"/>
      <c r="AF1" s="549"/>
      <c r="AG1" s="549"/>
      <c r="AH1" s="211"/>
      <c r="AI1" s="81" t="s">
        <v>50</v>
      </c>
      <c r="AJ1" s="215"/>
      <c r="AM1" s="82"/>
      <c r="AN1" s="542" t="s">
        <v>51</v>
      </c>
      <c r="AO1" s="543"/>
      <c r="AP1" s="543"/>
      <c r="AQ1" s="543"/>
      <c r="AR1" s="543"/>
      <c r="AS1" s="543"/>
      <c r="AT1" s="543"/>
      <c r="AU1" s="544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v>23</v>
      </c>
      <c r="M3" s="98">
        <v>1254</v>
      </c>
      <c r="N3" s="98">
        <v>57</v>
      </c>
      <c r="O3" s="189">
        <f t="shared" ref="O3:O15" si="1">L3/7</f>
        <v>3.2857142857142856</v>
      </c>
      <c r="P3" s="101">
        <f t="shared" ref="P3" si="2">S3/7</f>
        <v>1.1428571428571428</v>
      </c>
      <c r="Q3" s="102">
        <v>8</v>
      </c>
      <c r="R3" s="102">
        <v>0</v>
      </c>
      <c r="S3" s="101">
        <f>Q3+R3</f>
        <v>8</v>
      </c>
      <c r="T3" s="102">
        <v>8429</v>
      </c>
      <c r="U3" s="102">
        <v>0</v>
      </c>
      <c r="V3" s="101">
        <f>T3+U3</f>
        <v>8429</v>
      </c>
      <c r="W3" s="102">
        <v>10152</v>
      </c>
      <c r="X3" s="102">
        <v>0</v>
      </c>
      <c r="Y3" s="101">
        <f t="shared" ref="Y3:Y15" si="3">W3+X3</f>
        <v>10152</v>
      </c>
      <c r="Z3" s="101">
        <f>L3*M3*N3/100</f>
        <v>16439.939999999999</v>
      </c>
      <c r="AA3" s="103">
        <f t="shared" ref="AA3:AA15" si="4">Y3/$Y$74</f>
        <v>0.19906327317904754</v>
      </c>
      <c r="AB3" s="101">
        <f>S3*I3</f>
        <v>1143.8399999999999</v>
      </c>
      <c r="AC3" s="102">
        <v>3685.3399999999992</v>
      </c>
      <c r="AD3" s="103">
        <f t="shared" ref="AD3:AD15" si="5">IF(Y3=0,0,AC3/Y3)</f>
        <v>0.3630161544523246</v>
      </c>
      <c r="AE3" s="102">
        <v>1020.6499999999999</v>
      </c>
      <c r="AF3" s="102"/>
      <c r="AG3" s="102">
        <v>1436</v>
      </c>
      <c r="AH3" s="102">
        <v>0</v>
      </c>
      <c r="AI3" s="136">
        <f t="shared" ref="AI3:AI15" si="6">IFERROR($AI$74*H3/$H$74,0)</f>
        <v>194.52655599999997</v>
      </c>
      <c r="AJ3" s="102">
        <v>0</v>
      </c>
      <c r="AK3" s="104">
        <f>V3*1%</f>
        <v>84.29</v>
      </c>
      <c r="AL3" s="105">
        <f>Y3-AB3-AC3-AE3-AF3-AG3-AH3-AI3-AK3-AJ3</f>
        <v>2587.3534440000012</v>
      </c>
      <c r="AM3" s="106"/>
      <c r="AN3" s="107">
        <f t="shared" ref="AN3:AN15" si="7">IF(S3=0,0,Y3/S3)</f>
        <v>1269</v>
      </c>
      <c r="AO3" s="108">
        <f t="shared" ref="AO3:AO15" si="8">I3</f>
        <v>142.97999999999999</v>
      </c>
      <c r="AP3" s="108">
        <f t="shared" ref="AP3:AP15" si="9">IF(S3=0,0,AC3/S3)</f>
        <v>460.6674999999999</v>
      </c>
      <c r="AQ3" s="108">
        <f>IF(Q3=0,AE3/1,AE3/Q3)</f>
        <v>127.58124999999998</v>
      </c>
      <c r="AR3" s="108">
        <f>IF(Q3=0,0,(AF3+AG3)/Q3)</f>
        <v>179.5</v>
      </c>
      <c r="AS3" s="108">
        <f>_xlfn.IFS(S3=0,AL3,S3&lt;0,AL3/-S3,S3&gt;0,AL3/S3)</f>
        <v>323.41918050000015</v>
      </c>
      <c r="AT3" s="103">
        <f t="shared" ref="AT3" si="10">IF(AN3=0,0,AS3/AN3)</f>
        <v>0.25486145035461005</v>
      </c>
      <c r="AU3" s="103">
        <f t="shared" ref="AU3" si="11">IF(AO3=0,0,AS3/AO3)</f>
        <v>2.2619889530004209</v>
      </c>
      <c r="AV3" s="109"/>
      <c r="AW3" s="104">
        <f t="shared" ref="AW3:AW15" si="12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v>1</v>
      </c>
      <c r="M4" s="98">
        <v>1052</v>
      </c>
      <c r="N4" s="98">
        <v>0</v>
      </c>
      <c r="O4" s="189">
        <f t="shared" si="1"/>
        <v>0.14285714285714285</v>
      </c>
      <c r="P4" s="101">
        <f>S4/7</f>
        <v>0</v>
      </c>
      <c r="Q4" s="102">
        <v>0</v>
      </c>
      <c r="R4" s="102">
        <v>0</v>
      </c>
      <c r="S4" s="101">
        <f t="shared" ref="S4:S15" si="13">Q4+R4</f>
        <v>0</v>
      </c>
      <c r="T4" s="102">
        <v>0</v>
      </c>
      <c r="U4" s="102">
        <v>0</v>
      </c>
      <c r="V4" s="101">
        <f t="shared" ref="V4:V15" si="14">T4+U4</f>
        <v>0</v>
      </c>
      <c r="W4" s="102">
        <v>0</v>
      </c>
      <c r="X4" s="102">
        <v>0</v>
      </c>
      <c r="Y4" s="101">
        <f t="shared" si="3"/>
        <v>0</v>
      </c>
      <c r="Z4" s="101">
        <f t="shared" ref="Z4:Z15" si="15">L4*M4*N4/100</f>
        <v>0</v>
      </c>
      <c r="AA4" s="103">
        <f t="shared" si="4"/>
        <v>0</v>
      </c>
      <c r="AB4" s="101">
        <f t="shared" ref="AB4:AB15" si="16">S4*I4</f>
        <v>0</v>
      </c>
      <c r="AC4" s="102">
        <v>0</v>
      </c>
      <c r="AD4" s="103">
        <f t="shared" si="5"/>
        <v>0</v>
      </c>
      <c r="AE4" s="102">
        <v>115.25</v>
      </c>
      <c r="AF4" s="102"/>
      <c r="AG4" s="102"/>
      <c r="AH4" s="102">
        <v>0</v>
      </c>
      <c r="AI4" s="136">
        <f t="shared" si="6"/>
        <v>123.041296</v>
      </c>
      <c r="AJ4" s="102">
        <v>0</v>
      </c>
      <c r="AK4" s="104">
        <f t="shared" ref="AK4:AK15" si="17">V4*1%</f>
        <v>0</v>
      </c>
      <c r="AL4" s="105">
        <f t="shared" ref="AL4:AL15" si="18">Y4-AB4-AC4-AE4-AF4-AG4-AH4-AI4-AK4-AJ4</f>
        <v>-238.29129599999999</v>
      </c>
      <c r="AM4" s="106"/>
      <c r="AN4" s="107">
        <f t="shared" si="7"/>
        <v>0</v>
      </c>
      <c r="AO4" s="108">
        <f t="shared" si="8"/>
        <v>123.09</v>
      </c>
      <c r="AP4" s="108">
        <f t="shared" si="9"/>
        <v>0</v>
      </c>
      <c r="AQ4" s="108">
        <f t="shared" ref="AQ4:AQ15" si="19">IF(Q4=0,AE4/1,AE4/Q4)</f>
        <v>115.25</v>
      </c>
      <c r="AR4" s="108">
        <f t="shared" ref="AR4:AR15" si="20">IF(Q4=0,0,(AF4+AG4)/Q4)</f>
        <v>0</v>
      </c>
      <c r="AS4" s="108">
        <f t="array" ref="AS4">_xlfn.IFS(S4=0,AL4,S4&lt;0,AL4/-S4,S4&gt;0,AL4/S4)</f>
        <v>-238.29129599999999</v>
      </c>
      <c r="AT4" s="103">
        <f>IF(AN4=0,0,AS4/AN4)</f>
        <v>0</v>
      </c>
      <c r="AU4" s="103">
        <f>IF(AO4=0,0,AS4/AO4)</f>
        <v>-1.9359110894467462</v>
      </c>
      <c r="AV4" s="109"/>
      <c r="AW4" s="104">
        <f t="shared" si="12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v>0</v>
      </c>
      <c r="M5" s="98">
        <v>0</v>
      </c>
      <c r="N5" s="98">
        <v>0</v>
      </c>
      <c r="O5" s="189">
        <f t="shared" si="1"/>
        <v>0</v>
      </c>
      <c r="P5" s="101">
        <f>S5/7</f>
        <v>0</v>
      </c>
      <c r="Q5" s="102">
        <v>0</v>
      </c>
      <c r="R5" s="102">
        <v>0</v>
      </c>
      <c r="S5" s="101">
        <f t="shared" si="13"/>
        <v>0</v>
      </c>
      <c r="T5" s="102">
        <v>0</v>
      </c>
      <c r="U5" s="102">
        <v>0</v>
      </c>
      <c r="V5" s="101">
        <f t="shared" si="14"/>
        <v>0</v>
      </c>
      <c r="W5" s="102">
        <v>0</v>
      </c>
      <c r="X5" s="102">
        <v>0</v>
      </c>
      <c r="Y5" s="101">
        <f t="shared" si="3"/>
        <v>0</v>
      </c>
      <c r="Z5" s="101">
        <f t="shared" si="15"/>
        <v>0</v>
      </c>
      <c r="AA5" s="103">
        <f t="shared" si="4"/>
        <v>0</v>
      </c>
      <c r="AB5" s="101">
        <f t="shared" si="16"/>
        <v>0</v>
      </c>
      <c r="AC5" s="102">
        <v>0</v>
      </c>
      <c r="AD5" s="103">
        <f t="shared" si="5"/>
        <v>0</v>
      </c>
      <c r="AE5" s="102">
        <v>0</v>
      </c>
      <c r="AF5" s="102"/>
      <c r="AG5" s="102"/>
      <c r="AH5" s="102">
        <v>0</v>
      </c>
      <c r="AI5" s="136">
        <f t="shared" si="6"/>
        <v>164.19947599999998</v>
      </c>
      <c r="AJ5" s="102">
        <v>0</v>
      </c>
      <c r="AK5" s="104">
        <f t="shared" si="17"/>
        <v>0</v>
      </c>
      <c r="AL5" s="105">
        <f t="shared" si="18"/>
        <v>-164.19947599999998</v>
      </c>
      <c r="AM5" s="106"/>
      <c r="AN5" s="107">
        <f t="shared" si="7"/>
        <v>0</v>
      </c>
      <c r="AO5" s="108">
        <f t="shared" si="8"/>
        <v>123.09</v>
      </c>
      <c r="AP5" s="108">
        <f t="shared" si="9"/>
        <v>0</v>
      </c>
      <c r="AQ5" s="108">
        <f t="shared" si="19"/>
        <v>0</v>
      </c>
      <c r="AR5" s="108">
        <f t="shared" si="20"/>
        <v>0</v>
      </c>
      <c r="AS5" s="108">
        <f t="array" ref="AS5">_xlfn.IFS(S5=0,AL5,S5&lt;0,AL5/-S5,S5&gt;0,AL5/S5)</f>
        <v>-164.19947599999998</v>
      </c>
      <c r="AT5" s="103">
        <f>IF(AN5=0,0,AS5/AN5)</f>
        <v>0</v>
      </c>
      <c r="AU5" s="103">
        <f>IF(AO5=0,0,AS5/AO5)</f>
        <v>-1.3339790072304816</v>
      </c>
      <c r="AV5" s="109"/>
      <c r="AW5" s="104">
        <f t="shared" si="12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v>11</v>
      </c>
      <c r="M6" s="98">
        <v>1148</v>
      </c>
      <c r="N6" s="98">
        <v>55</v>
      </c>
      <c r="O6" s="189">
        <f t="shared" si="1"/>
        <v>1.5714285714285714</v>
      </c>
      <c r="P6" s="101">
        <f t="shared" ref="P6:P15" si="21">S6/7</f>
        <v>0.42857142857142855</v>
      </c>
      <c r="Q6" s="102">
        <v>3</v>
      </c>
      <c r="R6" s="102">
        <v>0</v>
      </c>
      <c r="S6" s="101">
        <f t="shared" si="13"/>
        <v>3</v>
      </c>
      <c r="T6" s="102">
        <v>2964</v>
      </c>
      <c r="U6" s="102">
        <v>0</v>
      </c>
      <c r="V6" s="101">
        <f t="shared" si="14"/>
        <v>2964</v>
      </c>
      <c r="W6" s="102">
        <v>3528</v>
      </c>
      <c r="X6" s="102">
        <v>0</v>
      </c>
      <c r="Y6" s="101">
        <f t="shared" si="3"/>
        <v>3528</v>
      </c>
      <c r="Z6" s="101">
        <f t="shared" si="15"/>
        <v>6945.4</v>
      </c>
      <c r="AA6" s="103">
        <f t="shared" si="4"/>
        <v>6.9178016920378213E-2</v>
      </c>
      <c r="AB6" s="101">
        <f t="shared" si="16"/>
        <v>369.27</v>
      </c>
      <c r="AC6" s="102">
        <v>1262.8400000000001</v>
      </c>
      <c r="AD6" s="103">
        <f t="shared" si="5"/>
        <v>0.35794784580498873</v>
      </c>
      <c r="AE6" s="102">
        <v>714</v>
      </c>
      <c r="AF6" s="102"/>
      <c r="AG6" s="102">
        <v>743</v>
      </c>
      <c r="AH6" s="102">
        <v>0</v>
      </c>
      <c r="AI6" s="136">
        <f t="shared" si="6"/>
        <v>157.700816</v>
      </c>
      <c r="AJ6" s="102">
        <v>0</v>
      </c>
      <c r="AK6" s="104">
        <f t="shared" si="17"/>
        <v>29.64</v>
      </c>
      <c r="AL6" s="105">
        <f t="shared" si="18"/>
        <v>251.54918399999985</v>
      </c>
      <c r="AM6" s="106"/>
      <c r="AN6" s="107">
        <f t="shared" si="7"/>
        <v>1176</v>
      </c>
      <c r="AO6" s="108">
        <f t="shared" si="8"/>
        <v>123.09</v>
      </c>
      <c r="AP6" s="108">
        <f t="shared" si="9"/>
        <v>420.94666666666672</v>
      </c>
      <c r="AQ6" s="108">
        <f t="shared" si="19"/>
        <v>238</v>
      </c>
      <c r="AR6" s="108">
        <f t="shared" si="20"/>
        <v>247.66666666666666</v>
      </c>
      <c r="AS6" s="108">
        <f t="array" ref="AS6">_xlfn.IFS(S6=0,AL6,S6&lt;0,AL6/-S6,S6&gt;0,AL6/S6)</f>
        <v>83.849727999999956</v>
      </c>
      <c r="AT6" s="103">
        <f t="shared" ref="AT6:AT15" si="22">IF(AN6=0,0,AS6/AN6)</f>
        <v>7.1300789115646218E-2</v>
      </c>
      <c r="AU6" s="103">
        <f t="shared" ref="AU6:AU15" si="23">IF(AO6=0,0,AS6/AO6)</f>
        <v>0.68120666179218425</v>
      </c>
      <c r="AV6" s="109"/>
      <c r="AW6" s="104">
        <f t="shared" si="12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v>1</v>
      </c>
      <c r="M7" s="98">
        <v>1079</v>
      </c>
      <c r="N7" s="98">
        <v>0</v>
      </c>
      <c r="O7" s="189">
        <f t="shared" si="1"/>
        <v>0.14285714285714285</v>
      </c>
      <c r="P7" s="101">
        <f t="shared" si="21"/>
        <v>0</v>
      </c>
      <c r="Q7" s="102">
        <v>0</v>
      </c>
      <c r="R7" s="102">
        <v>0</v>
      </c>
      <c r="S7" s="101">
        <f t="shared" si="13"/>
        <v>0</v>
      </c>
      <c r="T7" s="102">
        <v>0</v>
      </c>
      <c r="U7" s="102">
        <v>0</v>
      </c>
      <c r="V7" s="101">
        <f t="shared" si="14"/>
        <v>0</v>
      </c>
      <c r="W7" s="102">
        <v>0</v>
      </c>
      <c r="X7" s="102">
        <v>0</v>
      </c>
      <c r="Y7" s="101">
        <f t="shared" si="3"/>
        <v>0</v>
      </c>
      <c r="Z7" s="101">
        <f t="shared" si="15"/>
        <v>0</v>
      </c>
      <c r="AA7" s="103">
        <f t="shared" si="4"/>
        <v>0</v>
      </c>
      <c r="AB7" s="101">
        <f t="shared" si="16"/>
        <v>0</v>
      </c>
      <c r="AC7" s="102">
        <v>0</v>
      </c>
      <c r="AD7" s="103">
        <f t="shared" si="5"/>
        <v>0</v>
      </c>
      <c r="AE7" s="102">
        <v>106.55</v>
      </c>
      <c r="AF7" s="102"/>
      <c r="AG7" s="102"/>
      <c r="AH7" s="102">
        <v>0</v>
      </c>
      <c r="AI7" s="136">
        <f t="shared" si="6"/>
        <v>123.041296</v>
      </c>
      <c r="AJ7" s="102">
        <v>0</v>
      </c>
      <c r="AK7" s="104">
        <f t="shared" si="17"/>
        <v>0</v>
      </c>
      <c r="AL7" s="105">
        <f t="shared" si="18"/>
        <v>-229.591296</v>
      </c>
      <c r="AM7" s="106"/>
      <c r="AN7" s="107">
        <f t="shared" si="7"/>
        <v>0</v>
      </c>
      <c r="AO7" s="108">
        <f t="shared" si="8"/>
        <v>123.09</v>
      </c>
      <c r="AP7" s="108">
        <f t="shared" si="9"/>
        <v>0</v>
      </c>
      <c r="AQ7" s="108">
        <f t="shared" si="19"/>
        <v>106.55</v>
      </c>
      <c r="AR7" s="108">
        <f t="shared" si="20"/>
        <v>0</v>
      </c>
      <c r="AS7" s="108">
        <f t="array" ref="AS7">_xlfn.IFS(S7=0,AL7,S7&lt;0,AL7/-S7,S7&gt;0,AL7/S7)</f>
        <v>-229.591296</v>
      </c>
      <c r="AT7" s="103">
        <f t="shared" si="22"/>
        <v>0</v>
      </c>
      <c r="AU7" s="103">
        <f t="shared" si="23"/>
        <v>-1.8652310991957104</v>
      </c>
      <c r="AV7" s="109"/>
      <c r="AW7" s="104">
        <f t="shared" si="12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v>31</v>
      </c>
      <c r="M8" s="98">
        <v>1173</v>
      </c>
      <c r="N8" s="98">
        <v>74</v>
      </c>
      <c r="O8" s="189">
        <f t="shared" si="1"/>
        <v>4.4285714285714288</v>
      </c>
      <c r="P8" s="101">
        <f t="shared" si="21"/>
        <v>3.7142857142857144</v>
      </c>
      <c r="Q8" s="102">
        <v>26</v>
      </c>
      <c r="R8" s="102">
        <v>0</v>
      </c>
      <c r="S8" s="101">
        <f t="shared" si="13"/>
        <v>26</v>
      </c>
      <c r="T8" s="102">
        <v>26029.32</v>
      </c>
      <c r="U8" s="102">
        <v>0</v>
      </c>
      <c r="V8" s="101">
        <f t="shared" si="14"/>
        <v>26029.32</v>
      </c>
      <c r="W8" s="102">
        <v>31340.86</v>
      </c>
      <c r="X8" s="102">
        <v>0</v>
      </c>
      <c r="Y8" s="101">
        <f t="shared" si="3"/>
        <v>31340.86</v>
      </c>
      <c r="Z8" s="101">
        <f t="shared" si="15"/>
        <v>26908.62</v>
      </c>
      <c r="AA8" s="103">
        <f t="shared" si="4"/>
        <v>0.61454040345215555</v>
      </c>
      <c r="AB8" s="101">
        <f t="shared" si="16"/>
        <v>3200.34</v>
      </c>
      <c r="AC8" s="102">
        <v>11351.150000000001</v>
      </c>
      <c r="AD8" s="103">
        <f t="shared" si="5"/>
        <v>0.36218374352203486</v>
      </c>
      <c r="AE8" s="102">
        <v>2964.900000000001</v>
      </c>
      <c r="AF8" s="102"/>
      <c r="AG8" s="102">
        <v>3000</v>
      </c>
      <c r="AH8" s="102">
        <v>0</v>
      </c>
      <c r="AI8" s="136">
        <f t="shared" si="6"/>
        <v>98.34638799999999</v>
      </c>
      <c r="AJ8" s="102">
        <v>0</v>
      </c>
      <c r="AK8" s="104">
        <f t="shared" si="17"/>
        <v>260.29320000000001</v>
      </c>
      <c r="AL8" s="105">
        <f t="shared" si="18"/>
        <v>10465.830411999998</v>
      </c>
      <c r="AM8" s="106"/>
      <c r="AN8" s="107">
        <f t="shared" si="7"/>
        <v>1205.4176923076923</v>
      </c>
      <c r="AO8" s="108">
        <f t="shared" si="8"/>
        <v>123.09</v>
      </c>
      <c r="AP8" s="108">
        <f t="shared" si="9"/>
        <v>436.58269230769235</v>
      </c>
      <c r="AQ8" s="108">
        <f t="shared" si="19"/>
        <v>114.03461538461542</v>
      </c>
      <c r="AR8" s="108">
        <f t="shared" si="20"/>
        <v>115.38461538461539</v>
      </c>
      <c r="AS8" s="108">
        <f t="array" ref="AS8">_xlfn.IFS(S8=0,AL8,S8&lt;0,AL8/-S8,S8&gt;0,AL8/S8)</f>
        <v>402.53193892307684</v>
      </c>
      <c r="AT8" s="103">
        <f t="shared" si="22"/>
        <v>0.33393564860696223</v>
      </c>
      <c r="AU8" s="103">
        <f t="shared" si="23"/>
        <v>3.2702245423923699</v>
      </c>
      <c r="AV8" s="109"/>
      <c r="AW8" s="104">
        <f t="shared" si="12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v>11</v>
      </c>
      <c r="M9" s="98">
        <v>1184</v>
      </c>
      <c r="N9" s="98">
        <v>36</v>
      </c>
      <c r="O9" s="189">
        <f t="shared" si="1"/>
        <v>1.5714285714285714</v>
      </c>
      <c r="P9" s="101">
        <f t="shared" si="21"/>
        <v>0.2857142857142857</v>
      </c>
      <c r="Q9" s="102">
        <v>2</v>
      </c>
      <c r="R9" s="102">
        <v>0</v>
      </c>
      <c r="S9" s="101">
        <f t="shared" si="13"/>
        <v>2</v>
      </c>
      <c r="T9" s="102">
        <v>1961</v>
      </c>
      <c r="U9" s="102">
        <v>0</v>
      </c>
      <c r="V9" s="101">
        <f t="shared" si="14"/>
        <v>1961</v>
      </c>
      <c r="W9" s="102">
        <v>2404</v>
      </c>
      <c r="X9" s="102">
        <v>0</v>
      </c>
      <c r="Y9" s="101">
        <f t="shared" si="3"/>
        <v>2404</v>
      </c>
      <c r="Z9" s="101">
        <f t="shared" si="15"/>
        <v>4688.6400000000003</v>
      </c>
      <c r="AA9" s="103">
        <f t="shared" si="4"/>
        <v>4.7138308581799668E-2</v>
      </c>
      <c r="AB9" s="101">
        <f t="shared" si="16"/>
        <v>339.78</v>
      </c>
      <c r="AC9" s="102">
        <v>867.67000000000007</v>
      </c>
      <c r="AD9" s="103">
        <f t="shared" si="5"/>
        <v>0.36092762063227957</v>
      </c>
      <c r="AE9" s="102">
        <v>441.45</v>
      </c>
      <c r="AF9" s="102"/>
      <c r="AG9" s="102">
        <v>1356</v>
      </c>
      <c r="AH9" s="102">
        <v>0</v>
      </c>
      <c r="AI9" s="136">
        <f t="shared" si="6"/>
        <v>116.97587999999998</v>
      </c>
      <c r="AJ9" s="102">
        <v>0</v>
      </c>
      <c r="AK9" s="104">
        <f t="shared" si="17"/>
        <v>19.61</v>
      </c>
      <c r="AL9" s="105">
        <f t="shared" si="18"/>
        <v>-737.48587999999984</v>
      </c>
      <c r="AM9" s="106"/>
      <c r="AN9" s="107">
        <f t="shared" si="7"/>
        <v>1202</v>
      </c>
      <c r="AO9" s="108">
        <f t="shared" si="8"/>
        <v>169.89</v>
      </c>
      <c r="AP9" s="108">
        <f t="shared" si="9"/>
        <v>433.83500000000004</v>
      </c>
      <c r="AQ9" s="108">
        <f t="shared" si="19"/>
        <v>220.72499999999999</v>
      </c>
      <c r="AR9" s="108">
        <f t="shared" si="20"/>
        <v>678</v>
      </c>
      <c r="AS9" s="108">
        <f t="array" ref="AS9">_xlfn.IFS(S9=0,AL9,S9&lt;0,AL9/-S9,S9&gt;0,AL9/S9)</f>
        <v>-368.74293999999992</v>
      </c>
      <c r="AT9" s="103">
        <f t="shared" si="22"/>
        <v>-0.30677449251247912</v>
      </c>
      <c r="AU9" s="103">
        <f t="shared" si="23"/>
        <v>-2.1704805462357992</v>
      </c>
      <c r="AV9" s="109"/>
      <c r="AW9" s="104">
        <f t="shared" si="12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v>1</v>
      </c>
      <c r="M10" s="98">
        <v>1145</v>
      </c>
      <c r="N10" s="98">
        <v>0</v>
      </c>
      <c r="O10" s="189">
        <f t="shared" si="1"/>
        <v>0.14285714285714285</v>
      </c>
      <c r="P10" s="101">
        <f t="shared" si="21"/>
        <v>0</v>
      </c>
      <c r="Q10" s="102">
        <v>1</v>
      </c>
      <c r="R10" s="102">
        <v>-1</v>
      </c>
      <c r="S10" s="101">
        <f t="shared" si="13"/>
        <v>0</v>
      </c>
      <c r="T10" s="102">
        <v>931</v>
      </c>
      <c r="U10" s="102">
        <v>-931</v>
      </c>
      <c r="V10" s="101">
        <f t="shared" si="14"/>
        <v>0</v>
      </c>
      <c r="W10" s="102">
        <v>1199</v>
      </c>
      <c r="X10" s="102">
        <v>-1199</v>
      </c>
      <c r="Y10" s="101">
        <f t="shared" si="3"/>
        <v>0</v>
      </c>
      <c r="Z10" s="101">
        <f t="shared" si="15"/>
        <v>0</v>
      </c>
      <c r="AA10" s="103">
        <f t="shared" si="4"/>
        <v>0</v>
      </c>
      <c r="AB10" s="101">
        <f t="shared" si="16"/>
        <v>0</v>
      </c>
      <c r="AC10" s="102">
        <v>0</v>
      </c>
      <c r="AD10" s="103">
        <f t="shared" si="5"/>
        <v>0</v>
      </c>
      <c r="AE10" s="102">
        <v>96.4</v>
      </c>
      <c r="AF10" s="102"/>
      <c r="AG10" s="102"/>
      <c r="AH10" s="102">
        <v>0</v>
      </c>
      <c r="AI10" s="136">
        <f t="shared" si="6"/>
        <v>18.196247999999997</v>
      </c>
      <c r="AJ10" s="102">
        <v>0</v>
      </c>
      <c r="AK10" s="104">
        <f t="shared" si="17"/>
        <v>0</v>
      </c>
      <c r="AL10" s="105">
        <f t="shared" si="18"/>
        <v>-114.596248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19"/>
        <v>96.4</v>
      </c>
      <c r="AR10" s="108">
        <f t="shared" si="20"/>
        <v>0</v>
      </c>
      <c r="AS10" s="108">
        <f t="array" ref="AS10">_xlfn.IFS(S10=0,AL10,S10&lt;0,AL10/-S10,S10&gt;0,AL10/S10)</f>
        <v>-114.596248</v>
      </c>
      <c r="AT10" s="103">
        <f t="shared" si="22"/>
        <v>0</v>
      </c>
      <c r="AU10" s="103">
        <f t="shared" si="23"/>
        <v>-0.67453203837777398</v>
      </c>
      <c r="AV10" s="109"/>
      <c r="AW10" s="104">
        <f t="shared" si="12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v>0</v>
      </c>
      <c r="M11" s="98">
        <v>0</v>
      </c>
      <c r="N11" s="98">
        <v>0</v>
      </c>
      <c r="O11" s="189">
        <f t="shared" si="1"/>
        <v>0</v>
      </c>
      <c r="P11" s="101">
        <f t="shared" si="21"/>
        <v>0</v>
      </c>
      <c r="Q11" s="102">
        <v>0</v>
      </c>
      <c r="R11" s="102">
        <v>0</v>
      </c>
      <c r="S11" s="101">
        <f t="shared" si="13"/>
        <v>0</v>
      </c>
      <c r="T11" s="102">
        <v>0</v>
      </c>
      <c r="U11" s="102">
        <v>0</v>
      </c>
      <c r="V11" s="101">
        <f t="shared" si="14"/>
        <v>0</v>
      </c>
      <c r="W11" s="102">
        <v>0</v>
      </c>
      <c r="X11" s="102">
        <v>0</v>
      </c>
      <c r="Y11" s="101">
        <f t="shared" si="3"/>
        <v>0</v>
      </c>
      <c r="Z11" s="101">
        <f t="shared" si="15"/>
        <v>0</v>
      </c>
      <c r="AA11" s="103">
        <f t="shared" si="4"/>
        <v>0</v>
      </c>
      <c r="AB11" s="101">
        <f t="shared" si="16"/>
        <v>0</v>
      </c>
      <c r="AC11" s="102">
        <v>0</v>
      </c>
      <c r="AD11" s="103">
        <f t="shared" si="5"/>
        <v>0</v>
      </c>
      <c r="AE11" s="102">
        <v>0</v>
      </c>
      <c r="AF11" s="102"/>
      <c r="AG11" s="102"/>
      <c r="AH11" s="102">
        <v>0</v>
      </c>
      <c r="AI11" s="136">
        <f t="shared" si="6"/>
        <v>17.763003999999999</v>
      </c>
      <c r="AJ11" s="102">
        <v>0</v>
      </c>
      <c r="AK11" s="104">
        <f t="shared" si="17"/>
        <v>0</v>
      </c>
      <c r="AL11" s="105">
        <f t="shared" si="18"/>
        <v>-17.763003999999999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19"/>
        <v>0</v>
      </c>
      <c r="AR11" s="108">
        <f t="shared" si="20"/>
        <v>0</v>
      </c>
      <c r="AS11" s="108">
        <f t="array" ref="AS11">_xlfn.IFS(S11=0,AL11,S11&lt;0,AL11/-S11,S11&gt;0,AL11/S11)</f>
        <v>-17.763003999999999</v>
      </c>
      <c r="AT11" s="103">
        <f t="shared" si="22"/>
        <v>0</v>
      </c>
      <c r="AU11" s="103">
        <f t="shared" si="23"/>
        <v>-0.10455591264936136</v>
      </c>
      <c r="AV11" s="109"/>
      <c r="AW11" s="104">
        <f t="shared" si="12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v>2</v>
      </c>
      <c r="M12" s="98">
        <v>1138</v>
      </c>
      <c r="N12" s="98">
        <v>0</v>
      </c>
      <c r="O12" s="189">
        <f t="shared" si="1"/>
        <v>0.2857142857142857</v>
      </c>
      <c r="P12" s="101">
        <f t="shared" si="21"/>
        <v>0</v>
      </c>
      <c r="Q12" s="102">
        <v>0</v>
      </c>
      <c r="R12" s="102">
        <v>0</v>
      </c>
      <c r="S12" s="101">
        <f t="shared" si="13"/>
        <v>0</v>
      </c>
      <c r="T12" s="102">
        <v>0</v>
      </c>
      <c r="U12" s="102">
        <v>0</v>
      </c>
      <c r="V12" s="101">
        <f t="shared" si="14"/>
        <v>0</v>
      </c>
      <c r="W12" s="102">
        <v>0</v>
      </c>
      <c r="X12" s="102">
        <v>0</v>
      </c>
      <c r="Y12" s="101">
        <f t="shared" si="3"/>
        <v>0</v>
      </c>
      <c r="Z12" s="101">
        <f t="shared" si="15"/>
        <v>0</v>
      </c>
      <c r="AA12" s="103">
        <f t="shared" si="4"/>
        <v>0</v>
      </c>
      <c r="AB12" s="101">
        <f t="shared" si="16"/>
        <v>0</v>
      </c>
      <c r="AC12" s="102">
        <v>0</v>
      </c>
      <c r="AD12" s="103">
        <f t="shared" si="5"/>
        <v>0</v>
      </c>
      <c r="AE12" s="102">
        <v>106.55</v>
      </c>
      <c r="AF12" s="102"/>
      <c r="AG12" s="102"/>
      <c r="AH12" s="102">
        <v>0</v>
      </c>
      <c r="AI12" s="136">
        <f t="shared" si="6"/>
        <v>19.929223999999998</v>
      </c>
      <c r="AJ12" s="102">
        <v>0</v>
      </c>
      <c r="AK12" s="104">
        <f t="shared" si="17"/>
        <v>0</v>
      </c>
      <c r="AL12" s="105">
        <f t="shared" si="18"/>
        <v>-126.47922399999999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19"/>
        <v>106.55</v>
      </c>
      <c r="AR12" s="108">
        <f t="shared" si="20"/>
        <v>0</v>
      </c>
      <c r="AS12" s="108">
        <f t="array" ref="AS12">_xlfn.IFS(S12=0,AL12,S12&lt;0,AL12/-S12,S12&gt;0,AL12/S12)</f>
        <v>-126.47922399999999</v>
      </c>
      <c r="AT12" s="103">
        <f t="shared" si="22"/>
        <v>0</v>
      </c>
      <c r="AU12" s="103">
        <f t="shared" si="23"/>
        <v>-0.74447715580669849</v>
      </c>
      <c r="AV12" s="109"/>
      <c r="AW12" s="104">
        <f t="shared" si="12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v>1</v>
      </c>
      <c r="M13" s="98">
        <v>1166</v>
      </c>
      <c r="N13" s="98">
        <v>100</v>
      </c>
      <c r="O13" s="189">
        <f t="shared" si="1"/>
        <v>0.14285714285714285</v>
      </c>
      <c r="P13" s="101">
        <f t="shared" si="21"/>
        <v>0.14285714285714285</v>
      </c>
      <c r="Q13" s="102">
        <v>1</v>
      </c>
      <c r="R13" s="102">
        <v>0</v>
      </c>
      <c r="S13" s="101">
        <f t="shared" si="13"/>
        <v>1</v>
      </c>
      <c r="T13" s="102">
        <v>1034</v>
      </c>
      <c r="U13" s="102">
        <v>0</v>
      </c>
      <c r="V13" s="101">
        <f t="shared" si="14"/>
        <v>1034</v>
      </c>
      <c r="W13" s="102">
        <v>1166</v>
      </c>
      <c r="X13" s="102">
        <v>0</v>
      </c>
      <c r="Y13" s="101">
        <f t="shared" si="3"/>
        <v>1166</v>
      </c>
      <c r="Z13" s="101">
        <f t="shared" si="15"/>
        <v>1166</v>
      </c>
      <c r="AA13" s="103">
        <f t="shared" si="4"/>
        <v>2.286325615905924E-2</v>
      </c>
      <c r="AB13" s="101">
        <f t="shared" si="16"/>
        <v>169.89</v>
      </c>
      <c r="AC13" s="102">
        <v>424.5</v>
      </c>
      <c r="AD13" s="103">
        <f t="shared" si="5"/>
        <v>0.36406518010291594</v>
      </c>
      <c r="AE13" s="102">
        <v>56.55</v>
      </c>
      <c r="AF13" s="102"/>
      <c r="AG13" s="102"/>
      <c r="AH13" s="102">
        <v>0</v>
      </c>
      <c r="AI13" s="136">
        <f t="shared" si="6"/>
        <v>5.1989279999999995</v>
      </c>
      <c r="AJ13" s="102">
        <v>0</v>
      </c>
      <c r="AK13" s="104">
        <f t="shared" si="17"/>
        <v>10.34</v>
      </c>
      <c r="AL13" s="105">
        <f t="shared" si="18"/>
        <v>499.52107200000006</v>
      </c>
      <c r="AM13" s="106"/>
      <c r="AN13" s="107">
        <f t="shared" si="7"/>
        <v>1166</v>
      </c>
      <c r="AO13" s="108">
        <f t="shared" si="8"/>
        <v>169.89</v>
      </c>
      <c r="AP13" s="108">
        <f t="shared" si="9"/>
        <v>424.5</v>
      </c>
      <c r="AQ13" s="108">
        <f t="shared" si="19"/>
        <v>56.55</v>
      </c>
      <c r="AR13" s="108">
        <f t="shared" si="20"/>
        <v>0</v>
      </c>
      <c r="AS13" s="108">
        <f t="array" ref="AS13">_xlfn.IFS(S13=0,AL13,S13&lt;0,AL13/-S13,S13&gt;0,AL13/S13)</f>
        <v>499.52107200000006</v>
      </c>
      <c r="AT13" s="103">
        <f t="shared" si="22"/>
        <v>0.42840572212692973</v>
      </c>
      <c r="AU13" s="103">
        <f t="shared" si="23"/>
        <v>2.9402617693801876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v>4</v>
      </c>
      <c r="M14" s="98">
        <v>1204</v>
      </c>
      <c r="N14" s="98">
        <v>50</v>
      </c>
      <c r="O14" s="189">
        <f t="shared" si="1"/>
        <v>0.5714285714285714</v>
      </c>
      <c r="P14" s="101">
        <f t="shared" si="21"/>
        <v>0.14285714285714285</v>
      </c>
      <c r="Q14" s="102">
        <v>1</v>
      </c>
      <c r="R14" s="102">
        <v>0</v>
      </c>
      <c r="S14" s="101">
        <f t="shared" si="13"/>
        <v>1</v>
      </c>
      <c r="T14" s="102">
        <v>855</v>
      </c>
      <c r="U14" s="102">
        <v>0</v>
      </c>
      <c r="V14" s="101">
        <f t="shared" si="14"/>
        <v>855</v>
      </c>
      <c r="W14" s="102">
        <v>1176</v>
      </c>
      <c r="X14" s="102">
        <v>0</v>
      </c>
      <c r="Y14" s="101">
        <f t="shared" si="3"/>
        <v>1176</v>
      </c>
      <c r="Z14" s="101">
        <f t="shared" si="15"/>
        <v>2408</v>
      </c>
      <c r="AA14" s="103">
        <f t="shared" si="4"/>
        <v>2.3059338973459406E-2</v>
      </c>
      <c r="AB14" s="101">
        <f t="shared" si="16"/>
        <v>169.89</v>
      </c>
      <c r="AC14" s="102">
        <v>424.1</v>
      </c>
      <c r="AD14" s="103">
        <f t="shared" si="5"/>
        <v>0.36062925170068028</v>
      </c>
      <c r="AE14" s="102">
        <v>65.25</v>
      </c>
      <c r="AF14" s="102"/>
      <c r="AG14" s="102"/>
      <c r="AH14" s="102">
        <v>0</v>
      </c>
      <c r="AI14" s="136">
        <f t="shared" si="6"/>
        <v>28.160859999999996</v>
      </c>
      <c r="AJ14" s="102">
        <v>0</v>
      </c>
      <c r="AK14" s="104">
        <f t="shared" si="17"/>
        <v>8.5500000000000007</v>
      </c>
      <c r="AL14" s="105">
        <f t="shared" si="18"/>
        <v>480.04913999999997</v>
      </c>
      <c r="AM14" s="106"/>
      <c r="AN14" s="107">
        <f t="shared" si="7"/>
        <v>1176</v>
      </c>
      <c r="AO14" s="108">
        <f t="shared" si="8"/>
        <v>169.89</v>
      </c>
      <c r="AP14" s="108">
        <f t="shared" si="9"/>
        <v>424.1</v>
      </c>
      <c r="AQ14" s="108">
        <f t="shared" si="19"/>
        <v>65.25</v>
      </c>
      <c r="AR14" s="108">
        <f t="shared" si="20"/>
        <v>0</v>
      </c>
      <c r="AS14" s="108">
        <f t="array" ref="AS14">_xlfn.IFS(S14=0,AL14,S14&lt;0,AL14/-S14,S14&gt;0,AL14/S14)</f>
        <v>480.04913999999997</v>
      </c>
      <c r="AT14" s="103">
        <f t="shared" si="22"/>
        <v>0.40820505102040816</v>
      </c>
      <c r="AU14" s="103">
        <f t="shared" si="23"/>
        <v>2.82564683030196</v>
      </c>
      <c r="AV14" s="109"/>
      <c r="AW14" s="104">
        <f t="shared" si="12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1"/>
        <v>0.14285714285714285</v>
      </c>
      <c r="Q15" s="102">
        <v>1</v>
      </c>
      <c r="R15" s="102">
        <v>0</v>
      </c>
      <c r="S15" s="101">
        <f t="shared" si="13"/>
        <v>1</v>
      </c>
      <c r="T15" s="102">
        <v>1042</v>
      </c>
      <c r="U15" s="102">
        <v>0</v>
      </c>
      <c r="V15" s="101">
        <f t="shared" si="14"/>
        <v>1042</v>
      </c>
      <c r="W15" s="102">
        <v>1232</v>
      </c>
      <c r="X15" s="102">
        <v>0</v>
      </c>
      <c r="Y15" s="101">
        <f t="shared" si="3"/>
        <v>1232</v>
      </c>
      <c r="Z15" s="101">
        <f t="shared" si="15"/>
        <v>0</v>
      </c>
      <c r="AA15" s="103">
        <f t="shared" si="4"/>
        <v>2.4157402734100331E-2</v>
      </c>
      <c r="AB15" s="101">
        <f t="shared" si="16"/>
        <v>169.89</v>
      </c>
      <c r="AC15" s="102">
        <v>447.44000000000005</v>
      </c>
      <c r="AD15" s="103">
        <f t="shared" si="5"/>
        <v>0.36318181818181822</v>
      </c>
      <c r="AE15" s="102">
        <v>65.25</v>
      </c>
      <c r="AF15" s="102"/>
      <c r="AG15" s="102"/>
      <c r="AH15" s="102">
        <v>0</v>
      </c>
      <c r="AI15" s="136">
        <f t="shared" si="6"/>
        <v>16.030028000000001</v>
      </c>
      <c r="AJ15" s="102">
        <v>0</v>
      </c>
      <c r="AK15" s="104">
        <f t="shared" si="17"/>
        <v>10.42</v>
      </c>
      <c r="AL15" s="105">
        <f t="shared" si="18"/>
        <v>522.9699720000001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447.44000000000005</v>
      </c>
      <c r="AQ15" s="108">
        <f t="shared" si="19"/>
        <v>65.25</v>
      </c>
      <c r="AR15" s="108">
        <f t="shared" si="20"/>
        <v>0</v>
      </c>
      <c r="AS15" s="108">
        <f t="array" ref="AS15">_xlfn.IFS(S15=0,AL15,S15&lt;0,AL15/-S15,S15&gt;0,AL15/S15)</f>
        <v>522.9699720000001</v>
      </c>
      <c r="AT15" s="103">
        <f t="shared" si="22"/>
        <v>0.4244886136363637</v>
      </c>
      <c r="AU15" s="103">
        <f t="shared" si="23"/>
        <v>3.0782857849196548</v>
      </c>
      <c r="AV15" s="109"/>
      <c r="AW15" s="104">
        <f t="shared" si="12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4">AVERAGE(AN3:AN6)</f>
        <v>611.25</v>
      </c>
      <c r="AO16" s="122">
        <f t="shared" si="24"/>
        <v>128.0625</v>
      </c>
      <c r="AP16" s="122">
        <f t="shared" si="24"/>
        <v>220.40354166666665</v>
      </c>
      <c r="AQ16" s="122">
        <f t="shared" si="24"/>
        <v>120.20781249999999</v>
      </c>
      <c r="AR16" s="122">
        <f t="shared" si="24"/>
        <v>106.79166666666666</v>
      </c>
      <c r="AS16" s="122">
        <f t="shared" si="24"/>
        <v>1.1945341250000361</v>
      </c>
      <c r="AT16" s="123">
        <f t="shared" si="24"/>
        <v>8.1540559867564061E-2</v>
      </c>
      <c r="AU16" s="122">
        <f t="shared" si="24"/>
        <v>-8.1673620471155645E-2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5">SUM(E3:E15)</f>
        <v>0</v>
      </c>
      <c r="F17" s="127">
        <f t="shared" si="25"/>
        <v>0</v>
      </c>
      <c r="G17" s="127">
        <f t="shared" si="25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86</v>
      </c>
      <c r="M17" s="127"/>
      <c r="N17" s="127"/>
      <c r="O17" s="127"/>
      <c r="P17" s="127"/>
      <c r="Q17" s="127">
        <f>SUM(Q3:Q15)</f>
        <v>43</v>
      </c>
      <c r="R17" s="127">
        <f t="shared" ref="R17:Z17" si="26">SUM(R3:R15)</f>
        <v>-1</v>
      </c>
      <c r="S17" s="127">
        <f t="shared" si="26"/>
        <v>42</v>
      </c>
      <c r="T17" s="127">
        <f t="shared" si="26"/>
        <v>43245.32</v>
      </c>
      <c r="U17" s="127">
        <f t="shared" si="26"/>
        <v>-931</v>
      </c>
      <c r="V17" s="127">
        <f t="shared" si="26"/>
        <v>42314.32</v>
      </c>
      <c r="W17" s="127">
        <f t="shared" si="26"/>
        <v>52197.86</v>
      </c>
      <c r="X17" s="127">
        <f t="shared" si="26"/>
        <v>-1199</v>
      </c>
      <c r="Y17" s="127">
        <f t="shared" si="26"/>
        <v>50998.86</v>
      </c>
      <c r="Z17" s="127">
        <f t="shared" si="26"/>
        <v>58556.599999999991</v>
      </c>
      <c r="AA17" s="128">
        <f>SUM(AA3:AA15)</f>
        <v>1</v>
      </c>
      <c r="AB17" s="129">
        <f>SUM(AB3:AB15)</f>
        <v>5562.9000000000005</v>
      </c>
      <c r="AC17" s="129">
        <f>SUM(AC3:AC15)</f>
        <v>18463.039999999997</v>
      </c>
      <c r="AD17" s="128">
        <f>AC17/Y17</f>
        <v>0.36202848455828224</v>
      </c>
      <c r="AE17" s="127">
        <f>SUM(AE3:AE15)</f>
        <v>5752.8</v>
      </c>
      <c r="AF17" s="127">
        <f t="shared" ref="AF17:AL17" si="27">SUM(AF3:AF15)</f>
        <v>0</v>
      </c>
      <c r="AG17" s="127">
        <f t="shared" si="27"/>
        <v>6535</v>
      </c>
      <c r="AH17" s="127">
        <f t="shared" si="27"/>
        <v>0</v>
      </c>
      <c r="AI17" s="127">
        <f>SUM(AI3:AI15)</f>
        <v>1083.1099999999999</v>
      </c>
      <c r="AJ17" s="127">
        <f>SUM(AJ3:AJ15)</f>
        <v>0</v>
      </c>
      <c r="AK17" s="127">
        <f t="shared" si="27"/>
        <v>423.14320000000004</v>
      </c>
      <c r="AL17" s="127">
        <f t="shared" si="27"/>
        <v>13178.866799999998</v>
      </c>
      <c r="AM17" s="130"/>
      <c r="AN17" s="127"/>
      <c r="AO17" s="127"/>
      <c r="AP17" s="127"/>
      <c r="AQ17" s="127"/>
      <c r="AR17" s="127">
        <f>(AF17+AG17)/Q17</f>
        <v>151.97674418604652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51"/>
      <c r="AG18" s="551"/>
      <c r="AH18" s="212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8">SUM(F19:H19)</f>
        <v>0</v>
      </c>
      <c r="F19" s="101"/>
      <c r="G19" s="101"/>
      <c r="H19" s="101"/>
      <c r="I19" s="101"/>
      <c r="J19" s="101">
        <f t="shared" ref="J19:J70" si="29">E19*I19</f>
        <v>0</v>
      </c>
      <c r="K19" s="98"/>
      <c r="L19" s="98"/>
      <c r="M19" s="98"/>
      <c r="N19" s="98"/>
      <c r="O19" s="101">
        <f t="shared" ref="O19:O70" si="30">L19/7</f>
        <v>0</v>
      </c>
      <c r="P19" s="101">
        <f t="shared" ref="P19:P70" si="31">S19/7</f>
        <v>0</v>
      </c>
      <c r="Q19" s="102"/>
      <c r="R19" s="102"/>
      <c r="S19" s="101">
        <f t="shared" ref="S19:S70" si="32">Q19+R19</f>
        <v>0</v>
      </c>
      <c r="T19" s="101"/>
      <c r="U19" s="101"/>
      <c r="V19" s="101">
        <f t="shared" ref="V19:V70" si="33">T19+U19</f>
        <v>0</v>
      </c>
      <c r="W19" s="102"/>
      <c r="X19" s="102"/>
      <c r="Y19" s="101">
        <f t="shared" ref="Y19:Y70" si="34">W19+X19</f>
        <v>0</v>
      </c>
      <c r="Z19" s="101">
        <f t="shared" ref="Z19:Z65" si="35">L19*M19*N19/100</f>
        <v>0</v>
      </c>
      <c r="AA19" s="103">
        <f>Y19/$Y$74</f>
        <v>0</v>
      </c>
      <c r="AB19" s="101">
        <f t="shared" ref="AB19:AB70" si="36">S19*I19</f>
        <v>0</v>
      </c>
      <c r="AC19" s="102"/>
      <c r="AD19" s="103">
        <f t="shared" ref="AD19:AD70" si="37">IF(Y19=0,0,AC19/Y19)</f>
        <v>0</v>
      </c>
      <c r="AE19" s="102"/>
      <c r="AF19" s="102"/>
      <c r="AG19" s="102"/>
      <c r="AH19" s="102"/>
      <c r="AI19" s="136">
        <f t="shared" ref="AI19:AI70" si="38">$AI$74*H19/$H$74</f>
        <v>0</v>
      </c>
      <c r="AJ19" s="102"/>
      <c r="AK19" s="104">
        <f t="shared" ref="AK19:AK70" si="39">V19*1%</f>
        <v>0</v>
      </c>
      <c r="AL19" s="105">
        <f t="shared" ref="AL19:AL70" si="40">Y19-AB19-AC19-AE19-AF19-AG19-AH19-AI19-AK19-AJ19</f>
        <v>0</v>
      </c>
      <c r="AM19" s="106"/>
      <c r="AN19" s="107">
        <f t="shared" ref="AN19:AN70" si="41">IF(S19=0,0,Y19/S19)</f>
        <v>0</v>
      </c>
      <c r="AO19" s="108">
        <f t="shared" ref="AO19:AO70" si="42">I19</f>
        <v>0</v>
      </c>
      <c r="AP19" s="108">
        <f t="shared" ref="AP19:AP70" si="43">IF(S19=0,0,AC19/S19)</f>
        <v>0</v>
      </c>
      <c r="AQ19" s="108">
        <f t="shared" ref="AQ19:AQ70" si="44">IF(Q19=0,AE19/1,AE19/Q19)</f>
        <v>0</v>
      </c>
      <c r="AR19" s="108">
        <f t="shared" ref="AR19:AR70" si="45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6">IF(AN19=0,0,AS19/AN19)</f>
        <v>0</v>
      </c>
      <c r="AU19" s="103">
        <f t="shared" ref="AU19:AU70" si="47">IF(AO19=0,0,AS19/AO19)</f>
        <v>0</v>
      </c>
      <c r="AV19" s="109"/>
      <c r="AW19" s="104">
        <f t="shared" ref="AW19:AW70" si="48">AS19*E19</f>
        <v>0</v>
      </c>
    </row>
    <row r="20" spans="1:49" hidden="1" outlineLevel="1">
      <c r="A20" s="98"/>
      <c r="B20" s="99"/>
      <c r="C20" s="99"/>
      <c r="D20" s="100"/>
      <c r="E20" s="101">
        <f t="shared" si="28"/>
        <v>0</v>
      </c>
      <c r="F20" s="101"/>
      <c r="G20" s="101"/>
      <c r="H20" s="101"/>
      <c r="I20" s="101"/>
      <c r="J20" s="101">
        <f t="shared" si="29"/>
        <v>0</v>
      </c>
      <c r="K20" s="98"/>
      <c r="L20" s="98"/>
      <c r="M20" s="98"/>
      <c r="N20" s="98"/>
      <c r="O20" s="101">
        <f t="shared" si="30"/>
        <v>0</v>
      </c>
      <c r="P20" s="101">
        <f t="shared" si="31"/>
        <v>0</v>
      </c>
      <c r="Q20" s="102"/>
      <c r="R20" s="102"/>
      <c r="S20" s="101">
        <f t="shared" si="32"/>
        <v>0</v>
      </c>
      <c r="T20" s="101"/>
      <c r="U20" s="101"/>
      <c r="V20" s="101">
        <f t="shared" si="33"/>
        <v>0</v>
      </c>
      <c r="W20" s="102"/>
      <c r="X20" s="102"/>
      <c r="Y20" s="101">
        <f t="shared" si="34"/>
        <v>0</v>
      </c>
      <c r="Z20" s="101">
        <f t="shared" si="35"/>
        <v>0</v>
      </c>
      <c r="AA20" s="103">
        <f t="shared" ref="AA20:AA70" si="49">Y20/$Y$74</f>
        <v>0</v>
      </c>
      <c r="AB20" s="101">
        <f t="shared" si="36"/>
        <v>0</v>
      </c>
      <c r="AC20" s="102"/>
      <c r="AD20" s="103">
        <f t="shared" si="37"/>
        <v>0</v>
      </c>
      <c r="AE20" s="102"/>
      <c r="AF20" s="102"/>
      <c r="AG20" s="102"/>
      <c r="AH20" s="102"/>
      <c r="AI20" s="136">
        <f t="shared" si="38"/>
        <v>0</v>
      </c>
      <c r="AJ20" s="102"/>
      <c r="AK20" s="104">
        <f t="shared" si="39"/>
        <v>0</v>
      </c>
      <c r="AL20" s="105">
        <f t="shared" si="40"/>
        <v>0</v>
      </c>
      <c r="AM20" s="106"/>
      <c r="AN20" s="107">
        <f t="shared" si="41"/>
        <v>0</v>
      </c>
      <c r="AO20" s="108">
        <f t="shared" si="42"/>
        <v>0</v>
      </c>
      <c r="AP20" s="108">
        <f t="shared" si="43"/>
        <v>0</v>
      </c>
      <c r="AQ20" s="108">
        <f t="shared" si="44"/>
        <v>0</v>
      </c>
      <c r="AR20" s="108">
        <f t="shared" si="45"/>
        <v>0</v>
      </c>
      <c r="AS20" s="108">
        <f t="array" ref="AS20">_xlfn.IFS(S20=0,AL20,S20&lt;0,AL20/-S20,S20&gt;0,AL20/S20)</f>
        <v>0</v>
      </c>
      <c r="AT20" s="103">
        <f t="shared" si="46"/>
        <v>0</v>
      </c>
      <c r="AU20" s="103">
        <f t="shared" si="47"/>
        <v>0</v>
      </c>
      <c r="AV20" s="109"/>
      <c r="AW20" s="104">
        <f t="shared" si="48"/>
        <v>0</v>
      </c>
    </row>
    <row r="21" spans="1:49" hidden="1" outlineLevel="1">
      <c r="A21" s="98"/>
      <c r="B21" s="99"/>
      <c r="C21" s="99"/>
      <c r="D21" s="100"/>
      <c r="E21" s="101">
        <f t="shared" si="28"/>
        <v>0</v>
      </c>
      <c r="F21" s="101"/>
      <c r="G21" s="101"/>
      <c r="H21" s="101"/>
      <c r="I21" s="101"/>
      <c r="J21" s="101">
        <f t="shared" si="29"/>
        <v>0</v>
      </c>
      <c r="K21" s="98"/>
      <c r="L21" s="98"/>
      <c r="M21" s="98"/>
      <c r="N21" s="98"/>
      <c r="O21" s="101">
        <f t="shared" si="30"/>
        <v>0</v>
      </c>
      <c r="P21" s="101">
        <f t="shared" si="31"/>
        <v>0</v>
      </c>
      <c r="Q21" s="102"/>
      <c r="R21" s="102"/>
      <c r="S21" s="101">
        <f t="shared" si="32"/>
        <v>0</v>
      </c>
      <c r="T21" s="101"/>
      <c r="U21" s="101"/>
      <c r="V21" s="101">
        <f t="shared" si="33"/>
        <v>0</v>
      </c>
      <c r="W21" s="102"/>
      <c r="X21" s="102"/>
      <c r="Y21" s="101">
        <f t="shared" si="34"/>
        <v>0</v>
      </c>
      <c r="Z21" s="101">
        <f t="shared" si="35"/>
        <v>0</v>
      </c>
      <c r="AA21" s="103">
        <f t="shared" si="49"/>
        <v>0</v>
      </c>
      <c r="AB21" s="101">
        <f t="shared" si="36"/>
        <v>0</v>
      </c>
      <c r="AC21" s="102"/>
      <c r="AD21" s="103">
        <f t="shared" si="37"/>
        <v>0</v>
      </c>
      <c r="AE21" s="102"/>
      <c r="AF21" s="102"/>
      <c r="AG21" s="102"/>
      <c r="AH21" s="102"/>
      <c r="AI21" s="136">
        <f t="shared" si="38"/>
        <v>0</v>
      </c>
      <c r="AJ21" s="102"/>
      <c r="AK21" s="104">
        <f t="shared" si="39"/>
        <v>0</v>
      </c>
      <c r="AL21" s="105">
        <f t="shared" si="40"/>
        <v>0</v>
      </c>
      <c r="AM21" s="106"/>
      <c r="AN21" s="107">
        <f t="shared" si="41"/>
        <v>0</v>
      </c>
      <c r="AO21" s="108">
        <f t="shared" si="42"/>
        <v>0</v>
      </c>
      <c r="AP21" s="108">
        <f t="shared" si="43"/>
        <v>0</v>
      </c>
      <c r="AQ21" s="108">
        <f t="shared" si="44"/>
        <v>0</v>
      </c>
      <c r="AR21" s="108">
        <f t="shared" si="45"/>
        <v>0</v>
      </c>
      <c r="AS21" s="108">
        <f t="array" ref="AS21">_xlfn.IFS(S21=0,AL21,S21&lt;0,AL21/-S21,S21&gt;0,AL21/S21)</f>
        <v>0</v>
      </c>
      <c r="AT21" s="103">
        <f t="shared" si="46"/>
        <v>0</v>
      </c>
      <c r="AU21" s="103">
        <f t="shared" si="47"/>
        <v>0</v>
      </c>
      <c r="AV21" s="109"/>
      <c r="AW21" s="104">
        <f t="shared" si="48"/>
        <v>0</v>
      </c>
    </row>
    <row r="22" spans="1:49" hidden="1" outlineLevel="1">
      <c r="A22" s="98"/>
      <c r="B22" s="99"/>
      <c r="C22" s="99"/>
      <c r="D22" s="100"/>
      <c r="E22" s="101">
        <f t="shared" si="28"/>
        <v>0</v>
      </c>
      <c r="F22" s="101"/>
      <c r="G22" s="101"/>
      <c r="H22" s="101"/>
      <c r="I22" s="101"/>
      <c r="J22" s="101">
        <f t="shared" si="29"/>
        <v>0</v>
      </c>
      <c r="K22" s="98"/>
      <c r="L22" s="98"/>
      <c r="M22" s="98"/>
      <c r="N22" s="98"/>
      <c r="O22" s="101">
        <f t="shared" si="30"/>
        <v>0</v>
      </c>
      <c r="P22" s="101">
        <f t="shared" si="31"/>
        <v>0</v>
      </c>
      <c r="Q22" s="102"/>
      <c r="R22" s="102"/>
      <c r="S22" s="101">
        <f t="shared" si="32"/>
        <v>0</v>
      </c>
      <c r="T22" s="101"/>
      <c r="U22" s="101"/>
      <c r="V22" s="101">
        <f t="shared" si="33"/>
        <v>0</v>
      </c>
      <c r="W22" s="102"/>
      <c r="X22" s="102"/>
      <c r="Y22" s="101">
        <f t="shared" si="34"/>
        <v>0</v>
      </c>
      <c r="Z22" s="101">
        <f t="shared" si="35"/>
        <v>0</v>
      </c>
      <c r="AA22" s="103">
        <f t="shared" si="49"/>
        <v>0</v>
      </c>
      <c r="AB22" s="101">
        <f t="shared" si="36"/>
        <v>0</v>
      </c>
      <c r="AC22" s="102"/>
      <c r="AD22" s="103">
        <f t="shared" si="37"/>
        <v>0</v>
      </c>
      <c r="AE22" s="102"/>
      <c r="AF22" s="102"/>
      <c r="AG22" s="102"/>
      <c r="AH22" s="102"/>
      <c r="AI22" s="136">
        <f t="shared" si="38"/>
        <v>0</v>
      </c>
      <c r="AJ22" s="102"/>
      <c r="AK22" s="104">
        <f t="shared" si="39"/>
        <v>0</v>
      </c>
      <c r="AL22" s="105">
        <f t="shared" si="40"/>
        <v>0</v>
      </c>
      <c r="AM22" s="106"/>
      <c r="AN22" s="107">
        <f t="shared" si="41"/>
        <v>0</v>
      </c>
      <c r="AO22" s="108">
        <f t="shared" si="42"/>
        <v>0</v>
      </c>
      <c r="AP22" s="108">
        <f t="shared" si="43"/>
        <v>0</v>
      </c>
      <c r="AQ22" s="108">
        <f t="shared" si="44"/>
        <v>0</v>
      </c>
      <c r="AR22" s="108">
        <f t="shared" si="45"/>
        <v>0</v>
      </c>
      <c r="AS22" s="108">
        <f t="array" ref="AS22">_xlfn.IFS(S22=0,AL22,S22&lt;0,AL22/-S22,S22&gt;0,AL22/S22)</f>
        <v>0</v>
      </c>
      <c r="AT22" s="103">
        <f t="shared" si="46"/>
        <v>0</v>
      </c>
      <c r="AU22" s="103">
        <f t="shared" si="47"/>
        <v>0</v>
      </c>
      <c r="AV22" s="109"/>
      <c r="AW22" s="104">
        <f t="shared" si="48"/>
        <v>0</v>
      </c>
    </row>
    <row r="23" spans="1:49" hidden="1" outlineLevel="1">
      <c r="A23" s="98"/>
      <c r="B23" s="99"/>
      <c r="C23" s="99"/>
      <c r="D23" s="100"/>
      <c r="E23" s="101">
        <f t="shared" si="28"/>
        <v>0</v>
      </c>
      <c r="F23" s="101"/>
      <c r="G23" s="101"/>
      <c r="H23" s="101"/>
      <c r="I23" s="101"/>
      <c r="J23" s="101">
        <f t="shared" si="29"/>
        <v>0</v>
      </c>
      <c r="K23" s="98"/>
      <c r="L23" s="98"/>
      <c r="M23" s="98"/>
      <c r="N23" s="98"/>
      <c r="O23" s="101">
        <f t="shared" si="30"/>
        <v>0</v>
      </c>
      <c r="P23" s="101">
        <f t="shared" si="31"/>
        <v>0</v>
      </c>
      <c r="Q23" s="102"/>
      <c r="R23" s="102"/>
      <c r="S23" s="101">
        <f t="shared" si="32"/>
        <v>0</v>
      </c>
      <c r="T23" s="101"/>
      <c r="U23" s="101"/>
      <c r="V23" s="101">
        <f t="shared" si="33"/>
        <v>0</v>
      </c>
      <c r="W23" s="102"/>
      <c r="X23" s="102"/>
      <c r="Y23" s="101">
        <f t="shared" si="34"/>
        <v>0</v>
      </c>
      <c r="Z23" s="101">
        <f t="shared" si="35"/>
        <v>0</v>
      </c>
      <c r="AA23" s="103">
        <f t="shared" si="49"/>
        <v>0</v>
      </c>
      <c r="AB23" s="101">
        <f t="shared" si="36"/>
        <v>0</v>
      </c>
      <c r="AC23" s="102"/>
      <c r="AD23" s="103">
        <f t="shared" si="37"/>
        <v>0</v>
      </c>
      <c r="AE23" s="102"/>
      <c r="AF23" s="102"/>
      <c r="AG23" s="102"/>
      <c r="AH23" s="102"/>
      <c r="AI23" s="136">
        <f t="shared" si="38"/>
        <v>0</v>
      </c>
      <c r="AJ23" s="102"/>
      <c r="AK23" s="104">
        <f t="shared" si="39"/>
        <v>0</v>
      </c>
      <c r="AL23" s="105">
        <f t="shared" si="40"/>
        <v>0</v>
      </c>
      <c r="AM23" s="106"/>
      <c r="AN23" s="107">
        <f t="shared" si="41"/>
        <v>0</v>
      </c>
      <c r="AO23" s="108">
        <f t="shared" si="42"/>
        <v>0</v>
      </c>
      <c r="AP23" s="108">
        <f t="shared" si="43"/>
        <v>0</v>
      </c>
      <c r="AQ23" s="108">
        <f t="shared" si="44"/>
        <v>0</v>
      </c>
      <c r="AR23" s="108">
        <f t="shared" si="45"/>
        <v>0</v>
      </c>
      <c r="AS23" s="108">
        <f t="array" ref="AS23">_xlfn.IFS(S23=0,AL23,S23&lt;0,AL23/-S23,S23&gt;0,AL23/S23)</f>
        <v>0</v>
      </c>
      <c r="AT23" s="103">
        <f t="shared" si="46"/>
        <v>0</v>
      </c>
      <c r="AU23" s="103">
        <f t="shared" si="47"/>
        <v>0</v>
      </c>
      <c r="AV23" s="109"/>
      <c r="AW23" s="104">
        <f t="shared" si="48"/>
        <v>0</v>
      </c>
    </row>
    <row r="24" spans="1:49" hidden="1" outlineLevel="1">
      <c r="A24" s="98"/>
      <c r="B24" s="99"/>
      <c r="C24" s="99"/>
      <c r="D24" s="100"/>
      <c r="E24" s="101">
        <f t="shared" si="28"/>
        <v>0</v>
      </c>
      <c r="F24" s="101"/>
      <c r="G24" s="101"/>
      <c r="H24" s="101"/>
      <c r="I24" s="101"/>
      <c r="J24" s="101">
        <f t="shared" si="29"/>
        <v>0</v>
      </c>
      <c r="K24" s="98"/>
      <c r="L24" s="98"/>
      <c r="M24" s="98"/>
      <c r="N24" s="98"/>
      <c r="O24" s="101">
        <f t="shared" si="30"/>
        <v>0</v>
      </c>
      <c r="P24" s="101">
        <f t="shared" si="31"/>
        <v>0</v>
      </c>
      <c r="Q24" s="102"/>
      <c r="R24" s="102"/>
      <c r="S24" s="101">
        <f t="shared" si="32"/>
        <v>0</v>
      </c>
      <c r="T24" s="101"/>
      <c r="U24" s="101"/>
      <c r="V24" s="101">
        <f t="shared" si="33"/>
        <v>0</v>
      </c>
      <c r="W24" s="102"/>
      <c r="X24" s="102"/>
      <c r="Y24" s="101">
        <f t="shared" si="34"/>
        <v>0</v>
      </c>
      <c r="Z24" s="101">
        <f t="shared" si="35"/>
        <v>0</v>
      </c>
      <c r="AA24" s="103">
        <f t="shared" si="49"/>
        <v>0</v>
      </c>
      <c r="AB24" s="101">
        <f t="shared" si="36"/>
        <v>0</v>
      </c>
      <c r="AC24" s="102"/>
      <c r="AD24" s="103">
        <f t="shared" si="37"/>
        <v>0</v>
      </c>
      <c r="AE24" s="102"/>
      <c r="AF24" s="102"/>
      <c r="AG24" s="102"/>
      <c r="AH24" s="102"/>
      <c r="AI24" s="136">
        <f t="shared" si="38"/>
        <v>0</v>
      </c>
      <c r="AJ24" s="102"/>
      <c r="AK24" s="104">
        <f t="shared" si="39"/>
        <v>0</v>
      </c>
      <c r="AL24" s="105">
        <f t="shared" si="40"/>
        <v>0</v>
      </c>
      <c r="AM24" s="106"/>
      <c r="AN24" s="107">
        <f t="shared" si="41"/>
        <v>0</v>
      </c>
      <c r="AO24" s="108">
        <f t="shared" si="42"/>
        <v>0</v>
      </c>
      <c r="AP24" s="108">
        <f t="shared" si="43"/>
        <v>0</v>
      </c>
      <c r="AQ24" s="108">
        <f t="shared" si="44"/>
        <v>0</v>
      </c>
      <c r="AR24" s="108">
        <f t="shared" si="45"/>
        <v>0</v>
      </c>
      <c r="AS24" s="108">
        <f t="array" ref="AS24">_xlfn.IFS(S24=0,AL24,S24&lt;0,AL24/-S24,S24&gt;0,AL24/S24)</f>
        <v>0</v>
      </c>
      <c r="AT24" s="103">
        <f t="shared" si="46"/>
        <v>0</v>
      </c>
      <c r="AU24" s="103">
        <f t="shared" si="47"/>
        <v>0</v>
      </c>
      <c r="AV24" s="109"/>
      <c r="AW24" s="104">
        <f t="shared" si="48"/>
        <v>0</v>
      </c>
    </row>
    <row r="25" spans="1:49" hidden="1" outlineLevel="1">
      <c r="A25" s="98"/>
      <c r="B25" s="99"/>
      <c r="C25" s="99"/>
      <c r="D25" s="100"/>
      <c r="E25" s="101">
        <f t="shared" si="28"/>
        <v>0</v>
      </c>
      <c r="F25" s="101"/>
      <c r="G25" s="101"/>
      <c r="H25" s="101"/>
      <c r="I25" s="101"/>
      <c r="J25" s="101">
        <f t="shared" si="29"/>
        <v>0</v>
      </c>
      <c r="K25" s="98"/>
      <c r="L25" s="98"/>
      <c r="M25" s="98"/>
      <c r="N25" s="98"/>
      <c r="O25" s="101">
        <f t="shared" si="30"/>
        <v>0</v>
      </c>
      <c r="P25" s="101">
        <f t="shared" si="31"/>
        <v>0</v>
      </c>
      <c r="Q25" s="102"/>
      <c r="R25" s="102"/>
      <c r="S25" s="101">
        <f t="shared" si="32"/>
        <v>0</v>
      </c>
      <c r="T25" s="101"/>
      <c r="U25" s="101"/>
      <c r="V25" s="101">
        <f t="shared" si="33"/>
        <v>0</v>
      </c>
      <c r="W25" s="102"/>
      <c r="X25" s="102"/>
      <c r="Y25" s="101">
        <f t="shared" si="34"/>
        <v>0</v>
      </c>
      <c r="Z25" s="101">
        <f t="shared" si="35"/>
        <v>0</v>
      </c>
      <c r="AA25" s="103">
        <f t="shared" si="49"/>
        <v>0</v>
      </c>
      <c r="AB25" s="101">
        <f t="shared" si="36"/>
        <v>0</v>
      </c>
      <c r="AC25" s="102"/>
      <c r="AD25" s="103">
        <f t="shared" si="37"/>
        <v>0</v>
      </c>
      <c r="AE25" s="102"/>
      <c r="AF25" s="102"/>
      <c r="AG25" s="102"/>
      <c r="AH25" s="102"/>
      <c r="AI25" s="136">
        <f t="shared" si="38"/>
        <v>0</v>
      </c>
      <c r="AJ25" s="102"/>
      <c r="AK25" s="104">
        <f t="shared" si="39"/>
        <v>0</v>
      </c>
      <c r="AL25" s="105">
        <f t="shared" si="40"/>
        <v>0</v>
      </c>
      <c r="AM25" s="106"/>
      <c r="AN25" s="107">
        <f t="shared" si="41"/>
        <v>0</v>
      </c>
      <c r="AO25" s="108">
        <f t="shared" si="42"/>
        <v>0</v>
      </c>
      <c r="AP25" s="108">
        <f t="shared" si="43"/>
        <v>0</v>
      </c>
      <c r="AQ25" s="108">
        <f t="shared" si="44"/>
        <v>0</v>
      </c>
      <c r="AR25" s="108">
        <f t="shared" si="45"/>
        <v>0</v>
      </c>
      <c r="AS25" s="108">
        <f t="array" ref="AS25">_xlfn.IFS(S25=0,AL25,S25&lt;0,AL25/-S25,S25&gt;0,AL25/S25)</f>
        <v>0</v>
      </c>
      <c r="AT25" s="103">
        <f t="shared" si="46"/>
        <v>0</v>
      </c>
      <c r="AU25" s="103">
        <f t="shared" si="47"/>
        <v>0</v>
      </c>
      <c r="AV25" s="109"/>
      <c r="AW25" s="104">
        <f t="shared" si="48"/>
        <v>0</v>
      </c>
    </row>
    <row r="26" spans="1:49" hidden="1" outlineLevel="1">
      <c r="A26" s="98"/>
      <c r="B26" s="99"/>
      <c r="C26" s="99"/>
      <c r="D26" s="100"/>
      <c r="E26" s="101">
        <f t="shared" si="28"/>
        <v>0</v>
      </c>
      <c r="F26" s="101"/>
      <c r="G26" s="101"/>
      <c r="H26" s="101"/>
      <c r="I26" s="101"/>
      <c r="J26" s="101">
        <f t="shared" si="29"/>
        <v>0</v>
      </c>
      <c r="K26" s="98"/>
      <c r="L26" s="98"/>
      <c r="M26" s="98"/>
      <c r="N26" s="98"/>
      <c r="O26" s="101">
        <f t="shared" si="30"/>
        <v>0</v>
      </c>
      <c r="P26" s="101">
        <f t="shared" si="31"/>
        <v>0</v>
      </c>
      <c r="Q26" s="102"/>
      <c r="R26" s="102"/>
      <c r="S26" s="101">
        <f t="shared" si="32"/>
        <v>0</v>
      </c>
      <c r="T26" s="101"/>
      <c r="U26" s="101"/>
      <c r="V26" s="101">
        <f t="shared" si="33"/>
        <v>0</v>
      </c>
      <c r="W26" s="102"/>
      <c r="X26" s="102"/>
      <c r="Y26" s="101">
        <f t="shared" si="34"/>
        <v>0</v>
      </c>
      <c r="Z26" s="101">
        <f t="shared" si="35"/>
        <v>0</v>
      </c>
      <c r="AA26" s="103">
        <f t="shared" si="49"/>
        <v>0</v>
      </c>
      <c r="AB26" s="101">
        <f t="shared" si="36"/>
        <v>0</v>
      </c>
      <c r="AC26" s="102"/>
      <c r="AD26" s="103">
        <f t="shared" si="37"/>
        <v>0</v>
      </c>
      <c r="AE26" s="102"/>
      <c r="AF26" s="102"/>
      <c r="AG26" s="102"/>
      <c r="AH26" s="102"/>
      <c r="AI26" s="136">
        <f t="shared" si="38"/>
        <v>0</v>
      </c>
      <c r="AJ26" s="102"/>
      <c r="AK26" s="104">
        <f t="shared" si="39"/>
        <v>0</v>
      </c>
      <c r="AL26" s="105">
        <f t="shared" si="40"/>
        <v>0</v>
      </c>
      <c r="AM26" s="106"/>
      <c r="AN26" s="107">
        <f t="shared" si="41"/>
        <v>0</v>
      </c>
      <c r="AO26" s="108">
        <f t="shared" si="42"/>
        <v>0</v>
      </c>
      <c r="AP26" s="108">
        <f t="shared" si="43"/>
        <v>0</v>
      </c>
      <c r="AQ26" s="108">
        <f t="shared" si="44"/>
        <v>0</v>
      </c>
      <c r="AR26" s="108">
        <f t="shared" si="45"/>
        <v>0</v>
      </c>
      <c r="AS26" s="108">
        <f t="array" ref="AS26">_xlfn.IFS(S26=0,AL26,S26&lt;0,AL26/-S26,S26&gt;0,AL26/S26)</f>
        <v>0</v>
      </c>
      <c r="AT26" s="103">
        <f t="shared" si="46"/>
        <v>0</v>
      </c>
      <c r="AU26" s="103">
        <f t="shared" si="47"/>
        <v>0</v>
      </c>
      <c r="AV26" s="109"/>
      <c r="AW26" s="104">
        <f t="shared" si="48"/>
        <v>0</v>
      </c>
    </row>
    <row r="27" spans="1:49" hidden="1" outlineLevel="1">
      <c r="A27" s="98"/>
      <c r="B27" s="99"/>
      <c r="C27" s="99"/>
      <c r="D27" s="100"/>
      <c r="E27" s="101">
        <f t="shared" si="28"/>
        <v>0</v>
      </c>
      <c r="F27" s="101"/>
      <c r="G27" s="101"/>
      <c r="H27" s="101"/>
      <c r="I27" s="101"/>
      <c r="J27" s="101">
        <f t="shared" si="29"/>
        <v>0</v>
      </c>
      <c r="K27" s="98"/>
      <c r="L27" s="98"/>
      <c r="M27" s="98"/>
      <c r="N27" s="98"/>
      <c r="O27" s="101">
        <f t="shared" si="30"/>
        <v>0</v>
      </c>
      <c r="P27" s="101">
        <f t="shared" si="31"/>
        <v>0</v>
      </c>
      <c r="Q27" s="102"/>
      <c r="R27" s="102"/>
      <c r="S27" s="101">
        <f t="shared" si="32"/>
        <v>0</v>
      </c>
      <c r="T27" s="101"/>
      <c r="U27" s="101"/>
      <c r="V27" s="101">
        <f t="shared" si="33"/>
        <v>0</v>
      </c>
      <c r="W27" s="102"/>
      <c r="X27" s="102"/>
      <c r="Y27" s="101">
        <f t="shared" si="34"/>
        <v>0</v>
      </c>
      <c r="Z27" s="101">
        <f t="shared" si="35"/>
        <v>0</v>
      </c>
      <c r="AA27" s="103">
        <f t="shared" si="49"/>
        <v>0</v>
      </c>
      <c r="AB27" s="101">
        <f t="shared" si="36"/>
        <v>0</v>
      </c>
      <c r="AC27" s="102"/>
      <c r="AD27" s="103">
        <f t="shared" si="37"/>
        <v>0</v>
      </c>
      <c r="AE27" s="102"/>
      <c r="AF27" s="102"/>
      <c r="AG27" s="102"/>
      <c r="AH27" s="102"/>
      <c r="AI27" s="136">
        <f t="shared" si="38"/>
        <v>0</v>
      </c>
      <c r="AJ27" s="102"/>
      <c r="AK27" s="104">
        <f t="shared" si="39"/>
        <v>0</v>
      </c>
      <c r="AL27" s="105">
        <f t="shared" si="40"/>
        <v>0</v>
      </c>
      <c r="AM27" s="106"/>
      <c r="AN27" s="107">
        <f t="shared" si="41"/>
        <v>0</v>
      </c>
      <c r="AO27" s="108">
        <f t="shared" si="42"/>
        <v>0</v>
      </c>
      <c r="AP27" s="108">
        <f t="shared" si="43"/>
        <v>0</v>
      </c>
      <c r="AQ27" s="108">
        <f t="shared" si="44"/>
        <v>0</v>
      </c>
      <c r="AR27" s="108">
        <f t="shared" si="45"/>
        <v>0</v>
      </c>
      <c r="AS27" s="108">
        <f t="array" ref="AS27">_xlfn.IFS(S27=0,AL27,S27&lt;0,AL27/-S27,S27&gt;0,AL27/S27)</f>
        <v>0</v>
      </c>
      <c r="AT27" s="103">
        <f t="shared" si="46"/>
        <v>0</v>
      </c>
      <c r="AU27" s="103">
        <f t="shared" si="47"/>
        <v>0</v>
      </c>
      <c r="AV27" s="109"/>
      <c r="AW27" s="104">
        <f t="shared" si="48"/>
        <v>0</v>
      </c>
    </row>
    <row r="28" spans="1:49" hidden="1" outlineLevel="1">
      <c r="A28" s="98"/>
      <c r="B28" s="99"/>
      <c r="C28" s="99"/>
      <c r="D28" s="100"/>
      <c r="E28" s="101">
        <f t="shared" si="28"/>
        <v>0</v>
      </c>
      <c r="F28" s="101"/>
      <c r="G28" s="101"/>
      <c r="H28" s="101"/>
      <c r="I28" s="101"/>
      <c r="J28" s="101">
        <f t="shared" si="29"/>
        <v>0</v>
      </c>
      <c r="K28" s="98"/>
      <c r="L28" s="98"/>
      <c r="M28" s="98"/>
      <c r="N28" s="98"/>
      <c r="O28" s="101">
        <f t="shared" si="30"/>
        <v>0</v>
      </c>
      <c r="P28" s="101">
        <f t="shared" si="31"/>
        <v>0</v>
      </c>
      <c r="Q28" s="102"/>
      <c r="R28" s="102"/>
      <c r="S28" s="101">
        <f t="shared" si="32"/>
        <v>0</v>
      </c>
      <c r="T28" s="101"/>
      <c r="U28" s="101"/>
      <c r="V28" s="101">
        <f t="shared" si="33"/>
        <v>0</v>
      </c>
      <c r="W28" s="102"/>
      <c r="X28" s="102"/>
      <c r="Y28" s="101">
        <f t="shared" si="34"/>
        <v>0</v>
      </c>
      <c r="Z28" s="101">
        <f t="shared" si="35"/>
        <v>0</v>
      </c>
      <c r="AA28" s="103">
        <f t="shared" si="49"/>
        <v>0</v>
      </c>
      <c r="AB28" s="101">
        <f t="shared" si="36"/>
        <v>0</v>
      </c>
      <c r="AC28" s="102"/>
      <c r="AD28" s="103">
        <f t="shared" si="37"/>
        <v>0</v>
      </c>
      <c r="AE28" s="102"/>
      <c r="AF28" s="102"/>
      <c r="AG28" s="102"/>
      <c r="AH28" s="102"/>
      <c r="AI28" s="136">
        <f t="shared" si="38"/>
        <v>0</v>
      </c>
      <c r="AJ28" s="102"/>
      <c r="AK28" s="104">
        <f t="shared" si="39"/>
        <v>0</v>
      </c>
      <c r="AL28" s="105">
        <f t="shared" si="40"/>
        <v>0</v>
      </c>
      <c r="AM28" s="106"/>
      <c r="AN28" s="107">
        <f t="shared" si="41"/>
        <v>0</v>
      </c>
      <c r="AO28" s="108">
        <f t="shared" si="42"/>
        <v>0</v>
      </c>
      <c r="AP28" s="108">
        <f t="shared" si="43"/>
        <v>0</v>
      </c>
      <c r="AQ28" s="108">
        <f t="shared" si="44"/>
        <v>0</v>
      </c>
      <c r="AR28" s="108">
        <f t="shared" si="45"/>
        <v>0</v>
      </c>
      <c r="AS28" s="108">
        <f t="array" ref="AS28">_xlfn.IFS(S28=0,AL28,S28&lt;0,AL28/-S28,S28&gt;0,AL28/S28)</f>
        <v>0</v>
      </c>
      <c r="AT28" s="103">
        <f t="shared" si="46"/>
        <v>0</v>
      </c>
      <c r="AU28" s="103">
        <f t="shared" si="47"/>
        <v>0</v>
      </c>
      <c r="AV28" s="109"/>
      <c r="AW28" s="104">
        <f t="shared" si="48"/>
        <v>0</v>
      </c>
    </row>
    <row r="29" spans="1:49" hidden="1" outlineLevel="1">
      <c r="A29" s="98"/>
      <c r="B29" s="99"/>
      <c r="C29" s="99"/>
      <c r="D29" s="100"/>
      <c r="E29" s="101">
        <f t="shared" si="28"/>
        <v>0</v>
      </c>
      <c r="F29" s="101"/>
      <c r="G29" s="101"/>
      <c r="H29" s="101"/>
      <c r="I29" s="101"/>
      <c r="J29" s="101">
        <f t="shared" si="29"/>
        <v>0</v>
      </c>
      <c r="K29" s="98"/>
      <c r="L29" s="98"/>
      <c r="M29" s="98"/>
      <c r="N29" s="98"/>
      <c r="O29" s="101">
        <f t="shared" si="30"/>
        <v>0</v>
      </c>
      <c r="P29" s="101">
        <f t="shared" si="31"/>
        <v>0</v>
      </c>
      <c r="Q29" s="102"/>
      <c r="R29" s="102"/>
      <c r="S29" s="101">
        <f t="shared" si="32"/>
        <v>0</v>
      </c>
      <c r="T29" s="101"/>
      <c r="U29" s="101"/>
      <c r="V29" s="101">
        <f t="shared" si="33"/>
        <v>0</v>
      </c>
      <c r="W29" s="102"/>
      <c r="X29" s="102"/>
      <c r="Y29" s="101">
        <f t="shared" si="34"/>
        <v>0</v>
      </c>
      <c r="Z29" s="101">
        <f t="shared" si="35"/>
        <v>0</v>
      </c>
      <c r="AA29" s="103">
        <f t="shared" si="49"/>
        <v>0</v>
      </c>
      <c r="AB29" s="101">
        <f t="shared" si="36"/>
        <v>0</v>
      </c>
      <c r="AC29" s="102"/>
      <c r="AD29" s="103">
        <f t="shared" si="37"/>
        <v>0</v>
      </c>
      <c r="AE29" s="102"/>
      <c r="AF29" s="102"/>
      <c r="AG29" s="102"/>
      <c r="AH29" s="102"/>
      <c r="AI29" s="136">
        <f t="shared" si="38"/>
        <v>0</v>
      </c>
      <c r="AJ29" s="102"/>
      <c r="AK29" s="104">
        <f t="shared" si="39"/>
        <v>0</v>
      </c>
      <c r="AL29" s="105">
        <f t="shared" si="40"/>
        <v>0</v>
      </c>
      <c r="AM29" s="106"/>
      <c r="AN29" s="107">
        <f t="shared" si="41"/>
        <v>0</v>
      </c>
      <c r="AO29" s="108">
        <f t="shared" si="42"/>
        <v>0</v>
      </c>
      <c r="AP29" s="108">
        <f t="shared" si="43"/>
        <v>0</v>
      </c>
      <c r="AQ29" s="108">
        <f t="shared" si="44"/>
        <v>0</v>
      </c>
      <c r="AR29" s="108">
        <f t="shared" si="45"/>
        <v>0</v>
      </c>
      <c r="AS29" s="108">
        <f t="array" ref="AS29">_xlfn.IFS(S29=0,AL29,S29&lt;0,AL29/-S29,S29&gt;0,AL29/S29)</f>
        <v>0</v>
      </c>
      <c r="AT29" s="103">
        <f t="shared" si="46"/>
        <v>0</v>
      </c>
      <c r="AU29" s="103">
        <f t="shared" si="47"/>
        <v>0</v>
      </c>
      <c r="AV29" s="109"/>
      <c r="AW29" s="104">
        <f t="shared" si="48"/>
        <v>0</v>
      </c>
    </row>
    <row r="30" spans="1:49" hidden="1" outlineLevel="1">
      <c r="A30" s="98"/>
      <c r="B30" s="99"/>
      <c r="C30" s="99"/>
      <c r="D30" s="100"/>
      <c r="E30" s="101">
        <f t="shared" si="28"/>
        <v>0</v>
      </c>
      <c r="F30" s="101"/>
      <c r="G30" s="101"/>
      <c r="H30" s="101"/>
      <c r="I30" s="101"/>
      <c r="J30" s="101">
        <f t="shared" si="29"/>
        <v>0</v>
      </c>
      <c r="K30" s="98"/>
      <c r="L30" s="98"/>
      <c r="M30" s="98"/>
      <c r="N30" s="98"/>
      <c r="O30" s="101">
        <f t="shared" si="30"/>
        <v>0</v>
      </c>
      <c r="P30" s="101">
        <f t="shared" si="31"/>
        <v>0</v>
      </c>
      <c r="Q30" s="102"/>
      <c r="R30" s="102"/>
      <c r="S30" s="101">
        <f t="shared" si="32"/>
        <v>0</v>
      </c>
      <c r="T30" s="101"/>
      <c r="U30" s="101"/>
      <c r="V30" s="101">
        <f t="shared" si="33"/>
        <v>0</v>
      </c>
      <c r="W30" s="102"/>
      <c r="X30" s="102"/>
      <c r="Y30" s="101">
        <f t="shared" si="34"/>
        <v>0</v>
      </c>
      <c r="Z30" s="101">
        <f t="shared" si="35"/>
        <v>0</v>
      </c>
      <c r="AA30" s="103">
        <f t="shared" si="49"/>
        <v>0</v>
      </c>
      <c r="AB30" s="101">
        <f t="shared" si="36"/>
        <v>0</v>
      </c>
      <c r="AC30" s="102"/>
      <c r="AD30" s="103">
        <f t="shared" si="37"/>
        <v>0</v>
      </c>
      <c r="AE30" s="102"/>
      <c r="AF30" s="102"/>
      <c r="AG30" s="102"/>
      <c r="AH30" s="102"/>
      <c r="AI30" s="136">
        <f t="shared" si="38"/>
        <v>0</v>
      </c>
      <c r="AJ30" s="102"/>
      <c r="AK30" s="104">
        <f t="shared" si="39"/>
        <v>0</v>
      </c>
      <c r="AL30" s="105">
        <f t="shared" si="40"/>
        <v>0</v>
      </c>
      <c r="AM30" s="106"/>
      <c r="AN30" s="107">
        <f t="shared" si="41"/>
        <v>0</v>
      </c>
      <c r="AO30" s="108">
        <f t="shared" si="42"/>
        <v>0</v>
      </c>
      <c r="AP30" s="108">
        <f t="shared" si="43"/>
        <v>0</v>
      </c>
      <c r="AQ30" s="108">
        <f t="shared" si="44"/>
        <v>0</v>
      </c>
      <c r="AR30" s="108">
        <f t="shared" si="45"/>
        <v>0</v>
      </c>
      <c r="AS30" s="108">
        <f t="array" ref="AS30">_xlfn.IFS(S30=0,AL30,S30&lt;0,AL30/-S30,S30&gt;0,AL30/S30)</f>
        <v>0</v>
      </c>
      <c r="AT30" s="103">
        <f t="shared" si="46"/>
        <v>0</v>
      </c>
      <c r="AU30" s="103">
        <f t="shared" si="47"/>
        <v>0</v>
      </c>
      <c r="AV30" s="109"/>
      <c r="AW30" s="104">
        <f t="shared" si="48"/>
        <v>0</v>
      </c>
    </row>
    <row r="31" spans="1:49" hidden="1" outlineLevel="1">
      <c r="A31" s="98"/>
      <c r="B31" s="99"/>
      <c r="C31" s="99"/>
      <c r="D31" s="100"/>
      <c r="E31" s="101">
        <f t="shared" si="28"/>
        <v>0</v>
      </c>
      <c r="F31" s="101"/>
      <c r="G31" s="101"/>
      <c r="H31" s="101"/>
      <c r="I31" s="101"/>
      <c r="J31" s="101">
        <f t="shared" si="29"/>
        <v>0</v>
      </c>
      <c r="K31" s="98"/>
      <c r="L31" s="98"/>
      <c r="M31" s="98"/>
      <c r="N31" s="98"/>
      <c r="O31" s="101">
        <f t="shared" si="30"/>
        <v>0</v>
      </c>
      <c r="P31" s="101">
        <f t="shared" si="31"/>
        <v>0</v>
      </c>
      <c r="Q31" s="102"/>
      <c r="R31" s="102"/>
      <c r="S31" s="101">
        <f t="shared" si="32"/>
        <v>0</v>
      </c>
      <c r="T31" s="101"/>
      <c r="U31" s="101"/>
      <c r="V31" s="101">
        <f t="shared" si="33"/>
        <v>0</v>
      </c>
      <c r="W31" s="102"/>
      <c r="X31" s="102"/>
      <c r="Y31" s="101">
        <f t="shared" si="34"/>
        <v>0</v>
      </c>
      <c r="Z31" s="101">
        <f t="shared" si="35"/>
        <v>0</v>
      </c>
      <c r="AA31" s="103">
        <f t="shared" si="49"/>
        <v>0</v>
      </c>
      <c r="AB31" s="101">
        <f t="shared" si="36"/>
        <v>0</v>
      </c>
      <c r="AC31" s="102"/>
      <c r="AD31" s="103">
        <f t="shared" si="37"/>
        <v>0</v>
      </c>
      <c r="AE31" s="102"/>
      <c r="AF31" s="102"/>
      <c r="AG31" s="102"/>
      <c r="AH31" s="102"/>
      <c r="AI31" s="136">
        <f t="shared" si="38"/>
        <v>0</v>
      </c>
      <c r="AJ31" s="102"/>
      <c r="AK31" s="104">
        <f t="shared" si="39"/>
        <v>0</v>
      </c>
      <c r="AL31" s="105">
        <f t="shared" si="40"/>
        <v>0</v>
      </c>
      <c r="AM31" s="106"/>
      <c r="AN31" s="107">
        <f t="shared" si="41"/>
        <v>0</v>
      </c>
      <c r="AO31" s="108">
        <f t="shared" si="42"/>
        <v>0</v>
      </c>
      <c r="AP31" s="108">
        <f t="shared" si="43"/>
        <v>0</v>
      </c>
      <c r="AQ31" s="108">
        <f t="shared" si="44"/>
        <v>0</v>
      </c>
      <c r="AR31" s="108">
        <f t="shared" si="45"/>
        <v>0</v>
      </c>
      <c r="AS31" s="108">
        <f t="array" ref="AS31">_xlfn.IFS(S31=0,AL31,S31&lt;0,AL31/-S31,S31&gt;0,AL31/S31)</f>
        <v>0</v>
      </c>
      <c r="AT31" s="103">
        <f t="shared" si="46"/>
        <v>0</v>
      </c>
      <c r="AU31" s="103">
        <f t="shared" si="47"/>
        <v>0</v>
      </c>
      <c r="AV31" s="109"/>
      <c r="AW31" s="104">
        <f t="shared" si="48"/>
        <v>0</v>
      </c>
    </row>
    <row r="32" spans="1:49" hidden="1" outlineLevel="1">
      <c r="A32" s="98"/>
      <c r="B32" s="99"/>
      <c r="C32" s="99"/>
      <c r="D32" s="100"/>
      <c r="E32" s="101">
        <f t="shared" si="28"/>
        <v>0</v>
      </c>
      <c r="F32" s="101"/>
      <c r="G32" s="101"/>
      <c r="H32" s="101"/>
      <c r="I32" s="101"/>
      <c r="J32" s="101">
        <f t="shared" si="29"/>
        <v>0</v>
      </c>
      <c r="K32" s="98"/>
      <c r="L32" s="98"/>
      <c r="M32" s="98"/>
      <c r="N32" s="98"/>
      <c r="O32" s="101">
        <f t="shared" si="30"/>
        <v>0</v>
      </c>
      <c r="P32" s="101">
        <f t="shared" si="31"/>
        <v>0</v>
      </c>
      <c r="Q32" s="102"/>
      <c r="R32" s="102"/>
      <c r="S32" s="101">
        <f t="shared" si="32"/>
        <v>0</v>
      </c>
      <c r="T32" s="101"/>
      <c r="U32" s="101"/>
      <c r="V32" s="101">
        <f t="shared" si="33"/>
        <v>0</v>
      </c>
      <c r="W32" s="102"/>
      <c r="X32" s="102"/>
      <c r="Y32" s="101">
        <f t="shared" si="34"/>
        <v>0</v>
      </c>
      <c r="Z32" s="101">
        <f t="shared" si="35"/>
        <v>0</v>
      </c>
      <c r="AA32" s="103">
        <f t="shared" si="49"/>
        <v>0</v>
      </c>
      <c r="AB32" s="101">
        <f t="shared" si="36"/>
        <v>0</v>
      </c>
      <c r="AC32" s="102"/>
      <c r="AD32" s="103">
        <f t="shared" si="37"/>
        <v>0</v>
      </c>
      <c r="AE32" s="102"/>
      <c r="AF32" s="102"/>
      <c r="AG32" s="102"/>
      <c r="AH32" s="102"/>
      <c r="AI32" s="136">
        <f t="shared" si="38"/>
        <v>0</v>
      </c>
      <c r="AJ32" s="102"/>
      <c r="AK32" s="104">
        <f t="shared" si="39"/>
        <v>0</v>
      </c>
      <c r="AL32" s="105">
        <f t="shared" si="40"/>
        <v>0</v>
      </c>
      <c r="AM32" s="106"/>
      <c r="AN32" s="107">
        <f t="shared" si="41"/>
        <v>0</v>
      </c>
      <c r="AO32" s="108">
        <f t="shared" si="42"/>
        <v>0</v>
      </c>
      <c r="AP32" s="108">
        <f t="shared" si="43"/>
        <v>0</v>
      </c>
      <c r="AQ32" s="108">
        <f t="shared" si="44"/>
        <v>0</v>
      </c>
      <c r="AR32" s="108">
        <f t="shared" si="45"/>
        <v>0</v>
      </c>
      <c r="AS32" s="108">
        <f t="array" ref="AS32">_xlfn.IFS(S32=0,AL32,S32&lt;0,AL32/-S32,S32&gt;0,AL32/S32)</f>
        <v>0</v>
      </c>
      <c r="AT32" s="103">
        <f t="shared" si="46"/>
        <v>0</v>
      </c>
      <c r="AU32" s="103">
        <f t="shared" si="47"/>
        <v>0</v>
      </c>
      <c r="AV32" s="109"/>
      <c r="AW32" s="104">
        <f t="shared" si="48"/>
        <v>0</v>
      </c>
    </row>
    <row r="33" spans="1:49" hidden="1" outlineLevel="1">
      <c r="A33" s="98"/>
      <c r="B33" s="99"/>
      <c r="C33" s="99"/>
      <c r="D33" s="100"/>
      <c r="E33" s="101">
        <f t="shared" si="28"/>
        <v>0</v>
      </c>
      <c r="F33" s="101"/>
      <c r="G33" s="101"/>
      <c r="H33" s="101"/>
      <c r="I33" s="101"/>
      <c r="J33" s="101">
        <f t="shared" si="29"/>
        <v>0</v>
      </c>
      <c r="K33" s="98"/>
      <c r="L33" s="98"/>
      <c r="M33" s="98"/>
      <c r="N33" s="98"/>
      <c r="O33" s="101">
        <f t="shared" si="30"/>
        <v>0</v>
      </c>
      <c r="P33" s="101">
        <f t="shared" si="31"/>
        <v>0</v>
      </c>
      <c r="Q33" s="102"/>
      <c r="R33" s="102"/>
      <c r="S33" s="101">
        <f t="shared" si="32"/>
        <v>0</v>
      </c>
      <c r="T33" s="101"/>
      <c r="U33" s="101"/>
      <c r="V33" s="101">
        <f t="shared" si="33"/>
        <v>0</v>
      </c>
      <c r="W33" s="102"/>
      <c r="X33" s="102"/>
      <c r="Y33" s="101">
        <f t="shared" si="34"/>
        <v>0</v>
      </c>
      <c r="Z33" s="101">
        <f t="shared" si="35"/>
        <v>0</v>
      </c>
      <c r="AA33" s="103">
        <f t="shared" si="49"/>
        <v>0</v>
      </c>
      <c r="AB33" s="101">
        <f t="shared" si="36"/>
        <v>0</v>
      </c>
      <c r="AC33" s="102"/>
      <c r="AD33" s="103">
        <f t="shared" si="37"/>
        <v>0</v>
      </c>
      <c r="AE33" s="102"/>
      <c r="AF33" s="102"/>
      <c r="AG33" s="102"/>
      <c r="AH33" s="102"/>
      <c r="AI33" s="136">
        <f t="shared" si="38"/>
        <v>0</v>
      </c>
      <c r="AJ33" s="102"/>
      <c r="AK33" s="104">
        <f t="shared" si="39"/>
        <v>0</v>
      </c>
      <c r="AL33" s="105">
        <f t="shared" si="40"/>
        <v>0</v>
      </c>
      <c r="AM33" s="106"/>
      <c r="AN33" s="107">
        <f t="shared" si="41"/>
        <v>0</v>
      </c>
      <c r="AO33" s="108">
        <f t="shared" si="42"/>
        <v>0</v>
      </c>
      <c r="AP33" s="108">
        <f t="shared" si="43"/>
        <v>0</v>
      </c>
      <c r="AQ33" s="108">
        <f t="shared" si="44"/>
        <v>0</v>
      </c>
      <c r="AR33" s="108">
        <f t="shared" si="45"/>
        <v>0</v>
      </c>
      <c r="AS33" s="108">
        <f t="array" ref="AS33">_xlfn.IFS(S33=0,AL33,S33&lt;0,AL33/-S33,S33&gt;0,AL33/S33)</f>
        <v>0</v>
      </c>
      <c r="AT33" s="103">
        <f t="shared" si="46"/>
        <v>0</v>
      </c>
      <c r="AU33" s="103">
        <f t="shared" si="47"/>
        <v>0</v>
      </c>
      <c r="AV33" s="109"/>
      <c r="AW33" s="104">
        <f t="shared" si="48"/>
        <v>0</v>
      </c>
    </row>
    <row r="34" spans="1:49" hidden="1" outlineLevel="1">
      <c r="A34" s="98"/>
      <c r="B34" s="99"/>
      <c r="C34" s="99"/>
      <c r="D34" s="100"/>
      <c r="E34" s="101">
        <f t="shared" si="28"/>
        <v>0</v>
      </c>
      <c r="F34" s="101"/>
      <c r="G34" s="101"/>
      <c r="H34" s="101"/>
      <c r="I34" s="101"/>
      <c r="J34" s="101">
        <f t="shared" si="29"/>
        <v>0</v>
      </c>
      <c r="K34" s="98"/>
      <c r="L34" s="98"/>
      <c r="M34" s="98"/>
      <c r="N34" s="98"/>
      <c r="O34" s="101">
        <f t="shared" si="30"/>
        <v>0</v>
      </c>
      <c r="P34" s="101">
        <f t="shared" si="31"/>
        <v>0</v>
      </c>
      <c r="Q34" s="102"/>
      <c r="R34" s="102"/>
      <c r="S34" s="101">
        <f t="shared" si="32"/>
        <v>0</v>
      </c>
      <c r="T34" s="101"/>
      <c r="U34" s="101"/>
      <c r="V34" s="101">
        <f t="shared" si="33"/>
        <v>0</v>
      </c>
      <c r="W34" s="102"/>
      <c r="X34" s="102"/>
      <c r="Y34" s="101">
        <f t="shared" si="34"/>
        <v>0</v>
      </c>
      <c r="Z34" s="101">
        <f t="shared" si="35"/>
        <v>0</v>
      </c>
      <c r="AA34" s="103">
        <f t="shared" si="49"/>
        <v>0</v>
      </c>
      <c r="AB34" s="101">
        <f t="shared" si="36"/>
        <v>0</v>
      </c>
      <c r="AC34" s="102"/>
      <c r="AD34" s="103">
        <f t="shared" si="37"/>
        <v>0</v>
      </c>
      <c r="AE34" s="102"/>
      <c r="AF34" s="102"/>
      <c r="AG34" s="102"/>
      <c r="AH34" s="102"/>
      <c r="AI34" s="136">
        <f t="shared" si="38"/>
        <v>0</v>
      </c>
      <c r="AJ34" s="102"/>
      <c r="AK34" s="104">
        <f t="shared" si="39"/>
        <v>0</v>
      </c>
      <c r="AL34" s="105">
        <f t="shared" si="40"/>
        <v>0</v>
      </c>
      <c r="AM34" s="106"/>
      <c r="AN34" s="107">
        <f t="shared" si="41"/>
        <v>0</v>
      </c>
      <c r="AO34" s="108">
        <f t="shared" si="42"/>
        <v>0</v>
      </c>
      <c r="AP34" s="108">
        <f t="shared" si="43"/>
        <v>0</v>
      </c>
      <c r="AQ34" s="108">
        <f t="shared" si="44"/>
        <v>0</v>
      </c>
      <c r="AR34" s="108">
        <f t="shared" si="45"/>
        <v>0</v>
      </c>
      <c r="AS34" s="108">
        <f t="array" ref="AS34">_xlfn.IFS(S34=0,AL34,S34&lt;0,AL34/-S34,S34&gt;0,AL34/S34)</f>
        <v>0</v>
      </c>
      <c r="AT34" s="103">
        <f t="shared" si="46"/>
        <v>0</v>
      </c>
      <c r="AU34" s="103">
        <f t="shared" si="47"/>
        <v>0</v>
      </c>
      <c r="AV34" s="109"/>
      <c r="AW34" s="104">
        <f t="shared" si="48"/>
        <v>0</v>
      </c>
    </row>
    <row r="35" spans="1:49" hidden="1" outlineLevel="1">
      <c r="A35" s="98"/>
      <c r="B35" s="99"/>
      <c r="C35" s="99"/>
      <c r="D35" s="100"/>
      <c r="E35" s="101">
        <f t="shared" si="28"/>
        <v>0</v>
      </c>
      <c r="F35" s="101"/>
      <c r="G35" s="101"/>
      <c r="H35" s="101"/>
      <c r="I35" s="101"/>
      <c r="J35" s="101">
        <f t="shared" si="29"/>
        <v>0</v>
      </c>
      <c r="K35" s="98"/>
      <c r="L35" s="98"/>
      <c r="M35" s="98"/>
      <c r="N35" s="98"/>
      <c r="O35" s="101">
        <f t="shared" si="30"/>
        <v>0</v>
      </c>
      <c r="P35" s="101">
        <f t="shared" si="31"/>
        <v>0</v>
      </c>
      <c r="Q35" s="102"/>
      <c r="R35" s="102"/>
      <c r="S35" s="101">
        <f t="shared" si="32"/>
        <v>0</v>
      </c>
      <c r="T35" s="101"/>
      <c r="U35" s="101"/>
      <c r="V35" s="101">
        <f t="shared" si="33"/>
        <v>0</v>
      </c>
      <c r="W35" s="102"/>
      <c r="X35" s="102"/>
      <c r="Y35" s="101">
        <f t="shared" si="34"/>
        <v>0</v>
      </c>
      <c r="Z35" s="101">
        <f t="shared" si="35"/>
        <v>0</v>
      </c>
      <c r="AA35" s="103">
        <f t="shared" si="49"/>
        <v>0</v>
      </c>
      <c r="AB35" s="101">
        <f t="shared" si="36"/>
        <v>0</v>
      </c>
      <c r="AC35" s="102"/>
      <c r="AD35" s="103">
        <f t="shared" si="37"/>
        <v>0</v>
      </c>
      <c r="AE35" s="102"/>
      <c r="AF35" s="102"/>
      <c r="AG35" s="102"/>
      <c r="AH35" s="102"/>
      <c r="AI35" s="136">
        <f t="shared" si="38"/>
        <v>0</v>
      </c>
      <c r="AJ35" s="102"/>
      <c r="AK35" s="104">
        <f t="shared" si="39"/>
        <v>0</v>
      </c>
      <c r="AL35" s="105">
        <f t="shared" si="40"/>
        <v>0</v>
      </c>
      <c r="AM35" s="106"/>
      <c r="AN35" s="107">
        <f t="shared" si="41"/>
        <v>0</v>
      </c>
      <c r="AO35" s="108">
        <f t="shared" si="42"/>
        <v>0</v>
      </c>
      <c r="AP35" s="108">
        <f t="shared" si="43"/>
        <v>0</v>
      </c>
      <c r="AQ35" s="108">
        <f t="shared" si="44"/>
        <v>0</v>
      </c>
      <c r="AR35" s="108">
        <f t="shared" si="45"/>
        <v>0</v>
      </c>
      <c r="AS35" s="108">
        <f t="array" ref="AS35">_xlfn.IFS(S35=0,AL35,S35&lt;0,AL35/-S35,S35&gt;0,AL35/S35)</f>
        <v>0</v>
      </c>
      <c r="AT35" s="103">
        <f t="shared" si="46"/>
        <v>0</v>
      </c>
      <c r="AU35" s="103">
        <f t="shared" si="47"/>
        <v>0</v>
      </c>
      <c r="AV35" s="109"/>
      <c r="AW35" s="104">
        <f t="shared" si="48"/>
        <v>0</v>
      </c>
    </row>
    <row r="36" spans="1:49" hidden="1" outlineLevel="1">
      <c r="A36" s="98"/>
      <c r="B36" s="99"/>
      <c r="C36" s="99"/>
      <c r="D36" s="100"/>
      <c r="E36" s="101">
        <f t="shared" si="28"/>
        <v>0</v>
      </c>
      <c r="F36" s="101"/>
      <c r="G36" s="101"/>
      <c r="H36" s="101"/>
      <c r="I36" s="101"/>
      <c r="J36" s="101">
        <f t="shared" si="29"/>
        <v>0</v>
      </c>
      <c r="K36" s="98"/>
      <c r="L36" s="98"/>
      <c r="M36" s="98"/>
      <c r="N36" s="98"/>
      <c r="O36" s="101">
        <f t="shared" si="30"/>
        <v>0</v>
      </c>
      <c r="P36" s="101">
        <f t="shared" si="31"/>
        <v>0</v>
      </c>
      <c r="Q36" s="102"/>
      <c r="R36" s="102"/>
      <c r="S36" s="101">
        <f t="shared" si="32"/>
        <v>0</v>
      </c>
      <c r="T36" s="101"/>
      <c r="U36" s="101"/>
      <c r="V36" s="101">
        <f t="shared" si="33"/>
        <v>0</v>
      </c>
      <c r="W36" s="102"/>
      <c r="X36" s="102"/>
      <c r="Y36" s="101">
        <f t="shared" si="34"/>
        <v>0</v>
      </c>
      <c r="Z36" s="101">
        <f t="shared" si="35"/>
        <v>0</v>
      </c>
      <c r="AA36" s="103">
        <f t="shared" si="49"/>
        <v>0</v>
      </c>
      <c r="AB36" s="101">
        <f t="shared" si="36"/>
        <v>0</v>
      </c>
      <c r="AC36" s="102"/>
      <c r="AD36" s="103">
        <f t="shared" si="37"/>
        <v>0</v>
      </c>
      <c r="AE36" s="102"/>
      <c r="AF36" s="102"/>
      <c r="AG36" s="102"/>
      <c r="AH36" s="102"/>
      <c r="AI36" s="136">
        <f t="shared" si="38"/>
        <v>0</v>
      </c>
      <c r="AJ36" s="102"/>
      <c r="AK36" s="104">
        <f t="shared" si="39"/>
        <v>0</v>
      </c>
      <c r="AL36" s="105">
        <f t="shared" si="40"/>
        <v>0</v>
      </c>
      <c r="AM36" s="106"/>
      <c r="AN36" s="107">
        <f t="shared" si="41"/>
        <v>0</v>
      </c>
      <c r="AO36" s="108">
        <f t="shared" si="42"/>
        <v>0</v>
      </c>
      <c r="AP36" s="108">
        <f t="shared" si="43"/>
        <v>0</v>
      </c>
      <c r="AQ36" s="108">
        <f t="shared" si="44"/>
        <v>0</v>
      </c>
      <c r="AR36" s="108">
        <f t="shared" si="45"/>
        <v>0</v>
      </c>
      <c r="AS36" s="108">
        <f t="array" ref="AS36">_xlfn.IFS(S36=0,AL36,S36&lt;0,AL36/-S36,S36&gt;0,AL36/S36)</f>
        <v>0</v>
      </c>
      <c r="AT36" s="103">
        <f t="shared" si="46"/>
        <v>0</v>
      </c>
      <c r="AU36" s="103">
        <f t="shared" si="47"/>
        <v>0</v>
      </c>
      <c r="AV36" s="109"/>
      <c r="AW36" s="104">
        <f t="shared" si="48"/>
        <v>0</v>
      </c>
    </row>
    <row r="37" spans="1:49" hidden="1" outlineLevel="1">
      <c r="A37" s="98"/>
      <c r="B37" s="99"/>
      <c r="C37" s="99"/>
      <c r="D37" s="100"/>
      <c r="E37" s="101">
        <f t="shared" si="28"/>
        <v>0</v>
      </c>
      <c r="F37" s="101"/>
      <c r="G37" s="101"/>
      <c r="H37" s="101"/>
      <c r="I37" s="101"/>
      <c r="J37" s="101">
        <f t="shared" si="29"/>
        <v>0</v>
      </c>
      <c r="K37" s="98"/>
      <c r="L37" s="98"/>
      <c r="M37" s="98"/>
      <c r="N37" s="98"/>
      <c r="O37" s="101">
        <f t="shared" si="30"/>
        <v>0</v>
      </c>
      <c r="P37" s="101">
        <f t="shared" si="31"/>
        <v>0</v>
      </c>
      <c r="Q37" s="102"/>
      <c r="R37" s="102"/>
      <c r="S37" s="101">
        <f t="shared" si="32"/>
        <v>0</v>
      </c>
      <c r="T37" s="101"/>
      <c r="U37" s="101"/>
      <c r="V37" s="101">
        <f t="shared" si="33"/>
        <v>0</v>
      </c>
      <c r="W37" s="102"/>
      <c r="X37" s="102"/>
      <c r="Y37" s="101">
        <f t="shared" si="34"/>
        <v>0</v>
      </c>
      <c r="Z37" s="101">
        <f t="shared" si="35"/>
        <v>0</v>
      </c>
      <c r="AA37" s="103">
        <f t="shared" si="49"/>
        <v>0</v>
      </c>
      <c r="AB37" s="101">
        <f t="shared" si="36"/>
        <v>0</v>
      </c>
      <c r="AC37" s="102"/>
      <c r="AD37" s="103">
        <f t="shared" si="37"/>
        <v>0</v>
      </c>
      <c r="AE37" s="102"/>
      <c r="AF37" s="102"/>
      <c r="AG37" s="102"/>
      <c r="AH37" s="102"/>
      <c r="AI37" s="136">
        <f t="shared" si="38"/>
        <v>0</v>
      </c>
      <c r="AJ37" s="102"/>
      <c r="AK37" s="104">
        <f t="shared" si="39"/>
        <v>0</v>
      </c>
      <c r="AL37" s="105">
        <f t="shared" si="40"/>
        <v>0</v>
      </c>
      <c r="AM37" s="106"/>
      <c r="AN37" s="107">
        <f t="shared" si="41"/>
        <v>0</v>
      </c>
      <c r="AO37" s="108">
        <f t="shared" si="42"/>
        <v>0</v>
      </c>
      <c r="AP37" s="108">
        <f t="shared" si="43"/>
        <v>0</v>
      </c>
      <c r="AQ37" s="108">
        <f t="shared" si="44"/>
        <v>0</v>
      </c>
      <c r="AR37" s="108">
        <f t="shared" si="45"/>
        <v>0</v>
      </c>
      <c r="AS37" s="108">
        <f t="array" ref="AS37">_xlfn.IFS(S37=0,AL37,S37&lt;0,AL37/-S37,S37&gt;0,AL37/S37)</f>
        <v>0</v>
      </c>
      <c r="AT37" s="103">
        <f t="shared" si="46"/>
        <v>0</v>
      </c>
      <c r="AU37" s="103">
        <f t="shared" si="47"/>
        <v>0</v>
      </c>
      <c r="AV37" s="109"/>
      <c r="AW37" s="104">
        <f t="shared" si="48"/>
        <v>0</v>
      </c>
    </row>
    <row r="38" spans="1:49" hidden="1" outlineLevel="1">
      <c r="A38" s="98"/>
      <c r="B38" s="99"/>
      <c r="C38" s="99"/>
      <c r="D38" s="100"/>
      <c r="E38" s="101">
        <f t="shared" si="28"/>
        <v>0</v>
      </c>
      <c r="F38" s="101"/>
      <c r="G38" s="101"/>
      <c r="H38" s="101"/>
      <c r="I38" s="101"/>
      <c r="J38" s="101">
        <f t="shared" si="29"/>
        <v>0</v>
      </c>
      <c r="K38" s="98"/>
      <c r="L38" s="98"/>
      <c r="M38" s="98"/>
      <c r="N38" s="98"/>
      <c r="O38" s="101">
        <f t="shared" si="30"/>
        <v>0</v>
      </c>
      <c r="P38" s="101">
        <f t="shared" si="31"/>
        <v>0</v>
      </c>
      <c r="Q38" s="102"/>
      <c r="R38" s="102"/>
      <c r="S38" s="101">
        <f t="shared" si="32"/>
        <v>0</v>
      </c>
      <c r="T38" s="101"/>
      <c r="U38" s="101"/>
      <c r="V38" s="101">
        <f t="shared" si="33"/>
        <v>0</v>
      </c>
      <c r="W38" s="102"/>
      <c r="X38" s="102"/>
      <c r="Y38" s="101">
        <f t="shared" si="34"/>
        <v>0</v>
      </c>
      <c r="Z38" s="101">
        <f t="shared" si="35"/>
        <v>0</v>
      </c>
      <c r="AA38" s="103">
        <f t="shared" si="49"/>
        <v>0</v>
      </c>
      <c r="AB38" s="101">
        <f t="shared" si="36"/>
        <v>0</v>
      </c>
      <c r="AC38" s="102"/>
      <c r="AD38" s="103">
        <f t="shared" si="37"/>
        <v>0</v>
      </c>
      <c r="AE38" s="102"/>
      <c r="AF38" s="102"/>
      <c r="AG38" s="102"/>
      <c r="AH38" s="102"/>
      <c r="AI38" s="136">
        <f t="shared" si="38"/>
        <v>0</v>
      </c>
      <c r="AJ38" s="102"/>
      <c r="AK38" s="104">
        <f t="shared" si="39"/>
        <v>0</v>
      </c>
      <c r="AL38" s="105">
        <f t="shared" si="40"/>
        <v>0</v>
      </c>
      <c r="AM38" s="106"/>
      <c r="AN38" s="107">
        <f t="shared" si="41"/>
        <v>0</v>
      </c>
      <c r="AO38" s="108">
        <f t="shared" si="42"/>
        <v>0</v>
      </c>
      <c r="AP38" s="108">
        <f t="shared" si="43"/>
        <v>0</v>
      </c>
      <c r="AQ38" s="108">
        <f t="shared" si="44"/>
        <v>0</v>
      </c>
      <c r="AR38" s="108">
        <f t="shared" si="45"/>
        <v>0</v>
      </c>
      <c r="AS38" s="108">
        <f t="array" ref="AS38">_xlfn.IFS(S38=0,AL38,S38&lt;0,AL38/-S38,S38&gt;0,AL38/S38)</f>
        <v>0</v>
      </c>
      <c r="AT38" s="103">
        <f t="shared" si="46"/>
        <v>0</v>
      </c>
      <c r="AU38" s="103">
        <f t="shared" si="47"/>
        <v>0</v>
      </c>
      <c r="AV38" s="109"/>
      <c r="AW38" s="104">
        <f t="shared" si="48"/>
        <v>0</v>
      </c>
    </row>
    <row r="39" spans="1:49" hidden="1" outlineLevel="1">
      <c r="A39" s="98"/>
      <c r="B39" s="99"/>
      <c r="C39" s="99"/>
      <c r="D39" s="100"/>
      <c r="E39" s="101">
        <f t="shared" si="28"/>
        <v>0</v>
      </c>
      <c r="F39" s="101"/>
      <c r="G39" s="101"/>
      <c r="H39" s="101"/>
      <c r="I39" s="101"/>
      <c r="J39" s="101">
        <f t="shared" si="29"/>
        <v>0</v>
      </c>
      <c r="K39" s="98"/>
      <c r="L39" s="98"/>
      <c r="M39" s="98"/>
      <c r="N39" s="98"/>
      <c r="O39" s="101">
        <f t="shared" si="30"/>
        <v>0</v>
      </c>
      <c r="P39" s="101">
        <f t="shared" si="31"/>
        <v>0</v>
      </c>
      <c r="Q39" s="102"/>
      <c r="R39" s="102"/>
      <c r="S39" s="101">
        <f t="shared" si="32"/>
        <v>0</v>
      </c>
      <c r="T39" s="101"/>
      <c r="U39" s="101"/>
      <c r="V39" s="101">
        <f t="shared" si="33"/>
        <v>0</v>
      </c>
      <c r="W39" s="102"/>
      <c r="X39" s="102"/>
      <c r="Y39" s="101">
        <f t="shared" si="34"/>
        <v>0</v>
      </c>
      <c r="Z39" s="101">
        <f t="shared" si="35"/>
        <v>0</v>
      </c>
      <c r="AA39" s="103">
        <f t="shared" si="49"/>
        <v>0</v>
      </c>
      <c r="AB39" s="101">
        <f t="shared" si="36"/>
        <v>0</v>
      </c>
      <c r="AC39" s="102"/>
      <c r="AD39" s="103">
        <f t="shared" si="37"/>
        <v>0</v>
      </c>
      <c r="AE39" s="102"/>
      <c r="AF39" s="102"/>
      <c r="AG39" s="102"/>
      <c r="AH39" s="102"/>
      <c r="AI39" s="136">
        <f t="shared" si="38"/>
        <v>0</v>
      </c>
      <c r="AJ39" s="102"/>
      <c r="AK39" s="104">
        <f t="shared" si="39"/>
        <v>0</v>
      </c>
      <c r="AL39" s="105">
        <f t="shared" si="40"/>
        <v>0</v>
      </c>
      <c r="AM39" s="106"/>
      <c r="AN39" s="107">
        <f t="shared" si="41"/>
        <v>0</v>
      </c>
      <c r="AO39" s="108">
        <f t="shared" si="42"/>
        <v>0</v>
      </c>
      <c r="AP39" s="108">
        <f t="shared" si="43"/>
        <v>0</v>
      </c>
      <c r="AQ39" s="108">
        <f t="shared" si="44"/>
        <v>0</v>
      </c>
      <c r="AR39" s="108">
        <f t="shared" si="45"/>
        <v>0</v>
      </c>
      <c r="AS39" s="108">
        <f t="array" ref="AS39">_xlfn.IFS(S39=0,AL39,S39&lt;0,AL39/-S39,S39&gt;0,AL39/S39)</f>
        <v>0</v>
      </c>
      <c r="AT39" s="103">
        <f t="shared" si="46"/>
        <v>0</v>
      </c>
      <c r="AU39" s="103">
        <f t="shared" si="47"/>
        <v>0</v>
      </c>
      <c r="AV39" s="109"/>
      <c r="AW39" s="104">
        <f t="shared" si="48"/>
        <v>0</v>
      </c>
    </row>
    <row r="40" spans="1:49" hidden="1" outlineLevel="1">
      <c r="A40" s="98"/>
      <c r="B40" s="99"/>
      <c r="C40" s="99"/>
      <c r="D40" s="100"/>
      <c r="E40" s="101">
        <f t="shared" si="28"/>
        <v>0</v>
      </c>
      <c r="F40" s="101"/>
      <c r="G40" s="101"/>
      <c r="H40" s="101"/>
      <c r="I40" s="101"/>
      <c r="J40" s="101">
        <f t="shared" si="29"/>
        <v>0</v>
      </c>
      <c r="K40" s="98"/>
      <c r="L40" s="98"/>
      <c r="M40" s="98"/>
      <c r="N40" s="98"/>
      <c r="O40" s="101">
        <f t="shared" si="30"/>
        <v>0</v>
      </c>
      <c r="P40" s="101">
        <f t="shared" si="31"/>
        <v>0</v>
      </c>
      <c r="Q40" s="102"/>
      <c r="R40" s="102"/>
      <c r="S40" s="101">
        <f t="shared" si="32"/>
        <v>0</v>
      </c>
      <c r="T40" s="101"/>
      <c r="U40" s="101"/>
      <c r="V40" s="101">
        <f t="shared" si="33"/>
        <v>0</v>
      </c>
      <c r="W40" s="102"/>
      <c r="X40" s="102"/>
      <c r="Y40" s="101">
        <f t="shared" si="34"/>
        <v>0</v>
      </c>
      <c r="Z40" s="101">
        <f t="shared" si="35"/>
        <v>0</v>
      </c>
      <c r="AA40" s="103">
        <f t="shared" si="49"/>
        <v>0</v>
      </c>
      <c r="AB40" s="101">
        <f t="shared" si="36"/>
        <v>0</v>
      </c>
      <c r="AC40" s="102"/>
      <c r="AD40" s="103">
        <f t="shared" si="37"/>
        <v>0</v>
      </c>
      <c r="AE40" s="102"/>
      <c r="AF40" s="102"/>
      <c r="AG40" s="102"/>
      <c r="AH40" s="102"/>
      <c r="AI40" s="136">
        <f t="shared" si="38"/>
        <v>0</v>
      </c>
      <c r="AJ40" s="102"/>
      <c r="AK40" s="104">
        <f t="shared" si="39"/>
        <v>0</v>
      </c>
      <c r="AL40" s="105">
        <f t="shared" si="40"/>
        <v>0</v>
      </c>
      <c r="AM40" s="106"/>
      <c r="AN40" s="107">
        <f t="shared" si="41"/>
        <v>0</v>
      </c>
      <c r="AO40" s="108">
        <f t="shared" si="42"/>
        <v>0</v>
      </c>
      <c r="AP40" s="108">
        <f t="shared" si="43"/>
        <v>0</v>
      </c>
      <c r="AQ40" s="108">
        <f t="shared" si="44"/>
        <v>0</v>
      </c>
      <c r="AR40" s="108">
        <f t="shared" si="45"/>
        <v>0</v>
      </c>
      <c r="AS40" s="108">
        <f t="array" ref="AS40">_xlfn.IFS(S40=0,AL40,S40&lt;0,AL40/-S40,S40&gt;0,AL40/S40)</f>
        <v>0</v>
      </c>
      <c r="AT40" s="103">
        <f t="shared" si="46"/>
        <v>0</v>
      </c>
      <c r="AU40" s="103">
        <f t="shared" si="47"/>
        <v>0</v>
      </c>
      <c r="AV40" s="109"/>
      <c r="AW40" s="104">
        <f t="shared" si="48"/>
        <v>0</v>
      </c>
    </row>
    <row r="41" spans="1:49" hidden="1" outlineLevel="1">
      <c r="A41" s="98"/>
      <c r="B41" s="99"/>
      <c r="C41" s="99"/>
      <c r="D41" s="100"/>
      <c r="E41" s="101">
        <f t="shared" si="28"/>
        <v>0</v>
      </c>
      <c r="F41" s="101"/>
      <c r="G41" s="101"/>
      <c r="H41" s="101"/>
      <c r="I41" s="101"/>
      <c r="J41" s="101">
        <f t="shared" si="29"/>
        <v>0</v>
      </c>
      <c r="K41" s="98"/>
      <c r="L41" s="98"/>
      <c r="M41" s="98"/>
      <c r="N41" s="98"/>
      <c r="O41" s="101">
        <f t="shared" si="30"/>
        <v>0</v>
      </c>
      <c r="P41" s="101">
        <f t="shared" si="31"/>
        <v>0</v>
      </c>
      <c r="Q41" s="102"/>
      <c r="R41" s="102"/>
      <c r="S41" s="101">
        <f t="shared" si="32"/>
        <v>0</v>
      </c>
      <c r="T41" s="101"/>
      <c r="U41" s="101"/>
      <c r="V41" s="101">
        <f t="shared" si="33"/>
        <v>0</v>
      </c>
      <c r="W41" s="102"/>
      <c r="X41" s="102"/>
      <c r="Y41" s="101">
        <f t="shared" si="34"/>
        <v>0</v>
      </c>
      <c r="Z41" s="101">
        <f t="shared" si="35"/>
        <v>0</v>
      </c>
      <c r="AA41" s="103">
        <f t="shared" si="49"/>
        <v>0</v>
      </c>
      <c r="AB41" s="101">
        <f t="shared" si="36"/>
        <v>0</v>
      </c>
      <c r="AC41" s="102"/>
      <c r="AD41" s="103">
        <f t="shared" si="37"/>
        <v>0</v>
      </c>
      <c r="AE41" s="102"/>
      <c r="AF41" s="102"/>
      <c r="AG41" s="102"/>
      <c r="AH41" s="102"/>
      <c r="AI41" s="136">
        <f t="shared" si="38"/>
        <v>0</v>
      </c>
      <c r="AJ41" s="102"/>
      <c r="AK41" s="104">
        <f t="shared" si="39"/>
        <v>0</v>
      </c>
      <c r="AL41" s="105">
        <f t="shared" si="40"/>
        <v>0</v>
      </c>
      <c r="AM41" s="106"/>
      <c r="AN41" s="107">
        <f t="shared" si="41"/>
        <v>0</v>
      </c>
      <c r="AO41" s="108">
        <f t="shared" si="42"/>
        <v>0</v>
      </c>
      <c r="AP41" s="108">
        <f t="shared" si="43"/>
        <v>0</v>
      </c>
      <c r="AQ41" s="108">
        <f t="shared" si="44"/>
        <v>0</v>
      </c>
      <c r="AR41" s="108">
        <f t="shared" si="45"/>
        <v>0</v>
      </c>
      <c r="AS41" s="108">
        <f t="array" ref="AS41">_xlfn.IFS(S41=0,AL41,S41&lt;0,AL41/-S41,S41&gt;0,AL41/S41)</f>
        <v>0</v>
      </c>
      <c r="AT41" s="103">
        <f t="shared" si="46"/>
        <v>0</v>
      </c>
      <c r="AU41" s="103">
        <f t="shared" si="47"/>
        <v>0</v>
      </c>
      <c r="AV41" s="109"/>
      <c r="AW41" s="104">
        <f t="shared" si="48"/>
        <v>0</v>
      </c>
    </row>
    <row r="42" spans="1:49" hidden="1" outlineLevel="1">
      <c r="A42" s="98"/>
      <c r="B42" s="99"/>
      <c r="C42" s="99"/>
      <c r="D42" s="100"/>
      <c r="E42" s="101">
        <f t="shared" si="28"/>
        <v>0</v>
      </c>
      <c r="F42" s="101"/>
      <c r="G42" s="101"/>
      <c r="H42" s="101"/>
      <c r="I42" s="101"/>
      <c r="J42" s="101">
        <f t="shared" si="29"/>
        <v>0</v>
      </c>
      <c r="K42" s="98"/>
      <c r="L42" s="98"/>
      <c r="M42" s="98"/>
      <c r="N42" s="98"/>
      <c r="O42" s="101">
        <f t="shared" si="30"/>
        <v>0</v>
      </c>
      <c r="P42" s="101">
        <f t="shared" si="31"/>
        <v>0</v>
      </c>
      <c r="Q42" s="102"/>
      <c r="R42" s="102"/>
      <c r="S42" s="101">
        <f t="shared" si="32"/>
        <v>0</v>
      </c>
      <c r="T42" s="101"/>
      <c r="U42" s="101"/>
      <c r="V42" s="101">
        <f t="shared" si="33"/>
        <v>0</v>
      </c>
      <c r="W42" s="102"/>
      <c r="X42" s="102"/>
      <c r="Y42" s="101">
        <f t="shared" si="34"/>
        <v>0</v>
      </c>
      <c r="Z42" s="101">
        <f t="shared" si="35"/>
        <v>0</v>
      </c>
      <c r="AA42" s="103">
        <f t="shared" si="49"/>
        <v>0</v>
      </c>
      <c r="AB42" s="101">
        <f t="shared" si="36"/>
        <v>0</v>
      </c>
      <c r="AC42" s="102"/>
      <c r="AD42" s="103">
        <f t="shared" si="37"/>
        <v>0</v>
      </c>
      <c r="AE42" s="102"/>
      <c r="AF42" s="102"/>
      <c r="AG42" s="102"/>
      <c r="AH42" s="102"/>
      <c r="AI42" s="136">
        <f t="shared" si="38"/>
        <v>0</v>
      </c>
      <c r="AJ42" s="102"/>
      <c r="AK42" s="104">
        <f t="shared" si="39"/>
        <v>0</v>
      </c>
      <c r="AL42" s="105">
        <f t="shared" si="40"/>
        <v>0</v>
      </c>
      <c r="AM42" s="106"/>
      <c r="AN42" s="107">
        <f t="shared" si="41"/>
        <v>0</v>
      </c>
      <c r="AO42" s="108">
        <f t="shared" si="42"/>
        <v>0</v>
      </c>
      <c r="AP42" s="108">
        <f t="shared" si="43"/>
        <v>0</v>
      </c>
      <c r="AQ42" s="108">
        <f t="shared" si="44"/>
        <v>0</v>
      </c>
      <c r="AR42" s="108">
        <f t="shared" si="45"/>
        <v>0</v>
      </c>
      <c r="AS42" s="108">
        <f t="array" ref="AS42">_xlfn.IFS(S42=0,AL42,S42&lt;0,AL42/-S42,S42&gt;0,AL42/S42)</f>
        <v>0</v>
      </c>
      <c r="AT42" s="103">
        <f t="shared" si="46"/>
        <v>0</v>
      </c>
      <c r="AU42" s="103">
        <f t="shared" si="47"/>
        <v>0</v>
      </c>
      <c r="AV42" s="109"/>
      <c r="AW42" s="104">
        <f t="shared" si="48"/>
        <v>0</v>
      </c>
    </row>
    <row r="43" spans="1:49" hidden="1" outlineLevel="1">
      <c r="A43" s="98"/>
      <c r="B43" s="99"/>
      <c r="C43" s="99"/>
      <c r="D43" s="100"/>
      <c r="E43" s="101">
        <f t="shared" si="28"/>
        <v>0</v>
      </c>
      <c r="F43" s="101"/>
      <c r="G43" s="101"/>
      <c r="H43" s="101"/>
      <c r="I43" s="101"/>
      <c r="J43" s="101">
        <f t="shared" si="29"/>
        <v>0</v>
      </c>
      <c r="K43" s="98"/>
      <c r="L43" s="98"/>
      <c r="M43" s="98"/>
      <c r="N43" s="98"/>
      <c r="O43" s="101">
        <f t="shared" si="30"/>
        <v>0</v>
      </c>
      <c r="P43" s="101">
        <f t="shared" si="31"/>
        <v>0</v>
      </c>
      <c r="Q43" s="102"/>
      <c r="R43" s="102"/>
      <c r="S43" s="101">
        <f t="shared" si="32"/>
        <v>0</v>
      </c>
      <c r="T43" s="101"/>
      <c r="U43" s="101"/>
      <c r="V43" s="101">
        <f t="shared" si="33"/>
        <v>0</v>
      </c>
      <c r="W43" s="102"/>
      <c r="X43" s="102"/>
      <c r="Y43" s="101">
        <f t="shared" si="34"/>
        <v>0</v>
      </c>
      <c r="Z43" s="101">
        <f t="shared" si="35"/>
        <v>0</v>
      </c>
      <c r="AA43" s="103">
        <f t="shared" si="49"/>
        <v>0</v>
      </c>
      <c r="AB43" s="101">
        <f t="shared" si="36"/>
        <v>0</v>
      </c>
      <c r="AC43" s="102"/>
      <c r="AD43" s="103">
        <f t="shared" si="37"/>
        <v>0</v>
      </c>
      <c r="AE43" s="102"/>
      <c r="AF43" s="102"/>
      <c r="AG43" s="102"/>
      <c r="AH43" s="102"/>
      <c r="AI43" s="136">
        <f t="shared" si="38"/>
        <v>0</v>
      </c>
      <c r="AJ43" s="102"/>
      <c r="AK43" s="104">
        <f t="shared" si="39"/>
        <v>0</v>
      </c>
      <c r="AL43" s="105">
        <f t="shared" si="40"/>
        <v>0</v>
      </c>
      <c r="AM43" s="106"/>
      <c r="AN43" s="107">
        <f t="shared" si="41"/>
        <v>0</v>
      </c>
      <c r="AO43" s="108">
        <f t="shared" si="42"/>
        <v>0</v>
      </c>
      <c r="AP43" s="108">
        <f t="shared" si="43"/>
        <v>0</v>
      </c>
      <c r="AQ43" s="108">
        <f t="shared" si="44"/>
        <v>0</v>
      </c>
      <c r="AR43" s="108">
        <f t="shared" si="45"/>
        <v>0</v>
      </c>
      <c r="AS43" s="108">
        <f t="array" ref="AS43">_xlfn.IFS(S43=0,AL43,S43&lt;0,AL43/-S43,S43&gt;0,AL43/S43)</f>
        <v>0</v>
      </c>
      <c r="AT43" s="103">
        <f t="shared" si="46"/>
        <v>0</v>
      </c>
      <c r="AU43" s="103">
        <f t="shared" si="47"/>
        <v>0</v>
      </c>
      <c r="AV43" s="109"/>
      <c r="AW43" s="104">
        <f t="shared" si="48"/>
        <v>0</v>
      </c>
    </row>
    <row r="44" spans="1:49" hidden="1" outlineLevel="1">
      <c r="A44" s="98"/>
      <c r="B44" s="99"/>
      <c r="C44" s="99"/>
      <c r="D44" s="133"/>
      <c r="E44" s="102">
        <f t="shared" si="28"/>
        <v>0</v>
      </c>
      <c r="F44" s="101"/>
      <c r="G44" s="101"/>
      <c r="H44" s="101"/>
      <c r="I44" s="101"/>
      <c r="J44" s="101">
        <f t="shared" si="29"/>
        <v>0</v>
      </c>
      <c r="K44" s="98"/>
      <c r="L44" s="98"/>
      <c r="M44" s="98"/>
      <c r="N44" s="98"/>
      <c r="O44" s="101">
        <f t="shared" si="30"/>
        <v>0</v>
      </c>
      <c r="P44" s="101">
        <f t="shared" si="31"/>
        <v>0</v>
      </c>
      <c r="Q44" s="102"/>
      <c r="R44" s="102"/>
      <c r="S44" s="101">
        <f t="shared" si="32"/>
        <v>0</v>
      </c>
      <c r="T44" s="101"/>
      <c r="U44" s="101"/>
      <c r="V44" s="101">
        <f t="shared" si="33"/>
        <v>0</v>
      </c>
      <c r="W44" s="102"/>
      <c r="X44" s="102"/>
      <c r="Y44" s="101">
        <f t="shared" si="34"/>
        <v>0</v>
      </c>
      <c r="Z44" s="101">
        <f t="shared" si="35"/>
        <v>0</v>
      </c>
      <c r="AA44" s="103">
        <f t="shared" si="49"/>
        <v>0</v>
      </c>
      <c r="AB44" s="101">
        <f t="shared" si="36"/>
        <v>0</v>
      </c>
      <c r="AC44" s="102"/>
      <c r="AD44" s="103">
        <f t="shared" si="37"/>
        <v>0</v>
      </c>
      <c r="AE44" s="102"/>
      <c r="AF44" s="102"/>
      <c r="AG44" s="102"/>
      <c r="AH44" s="102"/>
      <c r="AI44" s="136">
        <f t="shared" si="38"/>
        <v>0</v>
      </c>
      <c r="AJ44" s="102"/>
      <c r="AK44" s="104">
        <f t="shared" si="39"/>
        <v>0</v>
      </c>
      <c r="AL44" s="105">
        <f t="shared" si="40"/>
        <v>0</v>
      </c>
      <c r="AM44" s="106"/>
      <c r="AN44" s="107">
        <f t="shared" si="41"/>
        <v>0</v>
      </c>
      <c r="AO44" s="108">
        <f t="shared" si="42"/>
        <v>0</v>
      </c>
      <c r="AP44" s="108">
        <f t="shared" si="43"/>
        <v>0</v>
      </c>
      <c r="AQ44" s="108">
        <f t="shared" si="44"/>
        <v>0</v>
      </c>
      <c r="AR44" s="108">
        <f t="shared" si="45"/>
        <v>0</v>
      </c>
      <c r="AS44" s="108">
        <f t="array" ref="AS44">_xlfn.IFS(S44=0,AL44,S44&lt;0,AL44/-S44,S44&gt;0,AL44/S44)</f>
        <v>0</v>
      </c>
      <c r="AT44" s="103">
        <f t="shared" si="46"/>
        <v>0</v>
      </c>
      <c r="AU44" s="103">
        <f t="shared" si="47"/>
        <v>0</v>
      </c>
      <c r="AV44" s="109"/>
      <c r="AW44" s="104">
        <f t="shared" si="48"/>
        <v>0</v>
      </c>
    </row>
    <row r="45" spans="1:49" hidden="1" outlineLevel="1">
      <c r="A45" s="98"/>
      <c r="B45" s="99"/>
      <c r="C45" s="99"/>
      <c r="D45" s="133"/>
      <c r="E45" s="102">
        <f t="shared" si="28"/>
        <v>0</v>
      </c>
      <c r="F45" s="101"/>
      <c r="G45" s="101"/>
      <c r="H45" s="101"/>
      <c r="I45" s="101"/>
      <c r="J45" s="101">
        <f t="shared" si="29"/>
        <v>0</v>
      </c>
      <c r="K45" s="98"/>
      <c r="L45" s="98"/>
      <c r="M45" s="98"/>
      <c r="N45" s="98"/>
      <c r="O45" s="101">
        <f t="shared" si="30"/>
        <v>0</v>
      </c>
      <c r="P45" s="101">
        <f t="shared" si="31"/>
        <v>0</v>
      </c>
      <c r="Q45" s="102"/>
      <c r="R45" s="102"/>
      <c r="S45" s="101">
        <f t="shared" si="32"/>
        <v>0</v>
      </c>
      <c r="T45" s="101"/>
      <c r="U45" s="101"/>
      <c r="V45" s="101">
        <f t="shared" si="33"/>
        <v>0</v>
      </c>
      <c r="W45" s="102"/>
      <c r="X45" s="102"/>
      <c r="Y45" s="101">
        <f t="shared" si="34"/>
        <v>0</v>
      </c>
      <c r="Z45" s="101">
        <f t="shared" si="35"/>
        <v>0</v>
      </c>
      <c r="AA45" s="103">
        <f t="shared" si="49"/>
        <v>0</v>
      </c>
      <c r="AB45" s="101">
        <f t="shared" si="36"/>
        <v>0</v>
      </c>
      <c r="AC45" s="102"/>
      <c r="AD45" s="103">
        <f t="shared" si="37"/>
        <v>0</v>
      </c>
      <c r="AE45" s="102"/>
      <c r="AF45" s="102"/>
      <c r="AG45" s="102"/>
      <c r="AH45" s="102"/>
      <c r="AI45" s="136">
        <f t="shared" si="38"/>
        <v>0</v>
      </c>
      <c r="AJ45" s="102"/>
      <c r="AK45" s="104">
        <f t="shared" si="39"/>
        <v>0</v>
      </c>
      <c r="AL45" s="105">
        <f t="shared" si="40"/>
        <v>0</v>
      </c>
      <c r="AM45" s="106"/>
      <c r="AN45" s="107">
        <f t="shared" si="41"/>
        <v>0</v>
      </c>
      <c r="AO45" s="108">
        <f t="shared" si="42"/>
        <v>0</v>
      </c>
      <c r="AP45" s="108">
        <f t="shared" si="43"/>
        <v>0</v>
      </c>
      <c r="AQ45" s="108">
        <f t="shared" si="44"/>
        <v>0</v>
      </c>
      <c r="AR45" s="108">
        <f t="shared" si="45"/>
        <v>0</v>
      </c>
      <c r="AS45" s="108">
        <f t="array" ref="AS45">_xlfn.IFS(S45=0,AL45,S45&lt;0,AL45/-S45,S45&gt;0,AL45/S45)</f>
        <v>0</v>
      </c>
      <c r="AT45" s="103">
        <f t="shared" si="46"/>
        <v>0</v>
      </c>
      <c r="AU45" s="103">
        <f t="shared" si="47"/>
        <v>0</v>
      </c>
      <c r="AV45" s="109"/>
      <c r="AW45" s="104">
        <f t="shared" si="48"/>
        <v>0</v>
      </c>
    </row>
    <row r="46" spans="1:49" hidden="1" outlineLevel="1">
      <c r="A46" s="98"/>
      <c r="B46" s="99"/>
      <c r="C46" s="99"/>
      <c r="D46" s="133"/>
      <c r="E46" s="102">
        <f t="shared" si="28"/>
        <v>0</v>
      </c>
      <c r="F46" s="101"/>
      <c r="G46" s="101"/>
      <c r="H46" s="101"/>
      <c r="I46" s="101"/>
      <c r="J46" s="101">
        <f t="shared" si="29"/>
        <v>0</v>
      </c>
      <c r="K46" s="98"/>
      <c r="L46" s="98"/>
      <c r="M46" s="98"/>
      <c r="N46" s="98"/>
      <c r="O46" s="101">
        <f t="shared" si="30"/>
        <v>0</v>
      </c>
      <c r="P46" s="101">
        <f t="shared" si="31"/>
        <v>0</v>
      </c>
      <c r="Q46" s="102"/>
      <c r="R46" s="102"/>
      <c r="S46" s="101">
        <f t="shared" si="32"/>
        <v>0</v>
      </c>
      <c r="T46" s="101"/>
      <c r="U46" s="101"/>
      <c r="V46" s="101">
        <f t="shared" si="33"/>
        <v>0</v>
      </c>
      <c r="W46" s="102"/>
      <c r="X46" s="102"/>
      <c r="Y46" s="101">
        <f t="shared" si="34"/>
        <v>0</v>
      </c>
      <c r="Z46" s="101">
        <f t="shared" si="35"/>
        <v>0</v>
      </c>
      <c r="AA46" s="103">
        <f t="shared" si="49"/>
        <v>0</v>
      </c>
      <c r="AB46" s="101">
        <f t="shared" si="36"/>
        <v>0</v>
      </c>
      <c r="AC46" s="102"/>
      <c r="AD46" s="103">
        <f t="shared" si="37"/>
        <v>0</v>
      </c>
      <c r="AE46" s="102"/>
      <c r="AF46" s="102"/>
      <c r="AG46" s="102"/>
      <c r="AH46" s="102"/>
      <c r="AI46" s="136">
        <f t="shared" si="38"/>
        <v>0</v>
      </c>
      <c r="AJ46" s="102"/>
      <c r="AK46" s="104">
        <f t="shared" si="39"/>
        <v>0</v>
      </c>
      <c r="AL46" s="105">
        <f t="shared" si="40"/>
        <v>0</v>
      </c>
      <c r="AM46" s="106"/>
      <c r="AN46" s="107">
        <f t="shared" si="41"/>
        <v>0</v>
      </c>
      <c r="AO46" s="108">
        <f t="shared" si="42"/>
        <v>0</v>
      </c>
      <c r="AP46" s="108">
        <f t="shared" si="43"/>
        <v>0</v>
      </c>
      <c r="AQ46" s="108">
        <f t="shared" si="44"/>
        <v>0</v>
      </c>
      <c r="AR46" s="108">
        <f t="shared" si="45"/>
        <v>0</v>
      </c>
      <c r="AS46" s="108">
        <f t="array" ref="AS46">_xlfn.IFS(S46=0,AL46,S46&lt;0,AL46/-S46,S46&gt;0,AL46/S46)</f>
        <v>0</v>
      </c>
      <c r="AT46" s="103">
        <f t="shared" si="46"/>
        <v>0</v>
      </c>
      <c r="AU46" s="103">
        <f t="shared" si="47"/>
        <v>0</v>
      </c>
      <c r="AV46" s="109"/>
      <c r="AW46" s="104">
        <f t="shared" si="48"/>
        <v>0</v>
      </c>
    </row>
    <row r="47" spans="1:49" hidden="1" outlineLevel="1">
      <c r="A47" s="98"/>
      <c r="B47" s="99"/>
      <c r="C47" s="99"/>
      <c r="D47" s="100"/>
      <c r="E47" s="101">
        <f t="shared" si="28"/>
        <v>0</v>
      </c>
      <c r="F47" s="101"/>
      <c r="G47" s="101"/>
      <c r="H47" s="101"/>
      <c r="I47" s="101"/>
      <c r="J47" s="101">
        <f t="shared" si="29"/>
        <v>0</v>
      </c>
      <c r="K47" s="98"/>
      <c r="L47" s="98"/>
      <c r="M47" s="98"/>
      <c r="N47" s="98"/>
      <c r="O47" s="101">
        <f t="shared" si="30"/>
        <v>0</v>
      </c>
      <c r="P47" s="101">
        <f t="shared" si="31"/>
        <v>0</v>
      </c>
      <c r="Q47" s="102"/>
      <c r="R47" s="102"/>
      <c r="S47" s="101">
        <f t="shared" si="32"/>
        <v>0</v>
      </c>
      <c r="T47" s="101"/>
      <c r="U47" s="101"/>
      <c r="V47" s="101">
        <f t="shared" si="33"/>
        <v>0</v>
      </c>
      <c r="W47" s="102"/>
      <c r="X47" s="102"/>
      <c r="Y47" s="101">
        <f t="shared" si="34"/>
        <v>0</v>
      </c>
      <c r="Z47" s="101">
        <f t="shared" si="35"/>
        <v>0</v>
      </c>
      <c r="AA47" s="103">
        <f t="shared" si="49"/>
        <v>0</v>
      </c>
      <c r="AB47" s="101">
        <f t="shared" si="36"/>
        <v>0</v>
      </c>
      <c r="AC47" s="102"/>
      <c r="AD47" s="103">
        <f t="shared" si="37"/>
        <v>0</v>
      </c>
      <c r="AE47" s="102"/>
      <c r="AF47" s="102"/>
      <c r="AG47" s="102"/>
      <c r="AH47" s="102"/>
      <c r="AI47" s="136">
        <f t="shared" si="38"/>
        <v>0</v>
      </c>
      <c r="AJ47" s="102"/>
      <c r="AK47" s="104">
        <f t="shared" si="39"/>
        <v>0</v>
      </c>
      <c r="AL47" s="105">
        <f t="shared" si="40"/>
        <v>0</v>
      </c>
      <c r="AM47" s="106"/>
      <c r="AN47" s="107">
        <f t="shared" si="41"/>
        <v>0</v>
      </c>
      <c r="AO47" s="108">
        <f t="shared" si="42"/>
        <v>0</v>
      </c>
      <c r="AP47" s="108">
        <f t="shared" si="43"/>
        <v>0</v>
      </c>
      <c r="AQ47" s="108">
        <f t="shared" si="44"/>
        <v>0</v>
      </c>
      <c r="AR47" s="108">
        <f t="shared" si="45"/>
        <v>0</v>
      </c>
      <c r="AS47" s="108">
        <f t="array" ref="AS47">_xlfn.IFS(S47=0,AL47,S47&lt;0,AL47/-S47,S47&gt;0,AL47/S47)</f>
        <v>0</v>
      </c>
      <c r="AT47" s="103">
        <f t="shared" si="46"/>
        <v>0</v>
      </c>
      <c r="AU47" s="103">
        <f t="shared" si="47"/>
        <v>0</v>
      </c>
      <c r="AV47" s="109"/>
      <c r="AW47" s="104">
        <f t="shared" si="48"/>
        <v>0</v>
      </c>
    </row>
    <row r="48" spans="1:49" hidden="1" outlineLevel="1">
      <c r="A48" s="98"/>
      <c r="B48" s="99"/>
      <c r="C48" s="99"/>
      <c r="D48" s="100"/>
      <c r="E48" s="101">
        <f t="shared" si="28"/>
        <v>0</v>
      </c>
      <c r="F48" s="101"/>
      <c r="G48" s="101"/>
      <c r="H48" s="101"/>
      <c r="I48" s="101"/>
      <c r="J48" s="101">
        <f t="shared" si="29"/>
        <v>0</v>
      </c>
      <c r="K48" s="98"/>
      <c r="L48" s="98"/>
      <c r="M48" s="98"/>
      <c r="N48" s="98"/>
      <c r="O48" s="101">
        <f t="shared" si="30"/>
        <v>0</v>
      </c>
      <c r="P48" s="101">
        <f t="shared" si="31"/>
        <v>0</v>
      </c>
      <c r="Q48" s="102"/>
      <c r="R48" s="102"/>
      <c r="S48" s="101">
        <f t="shared" si="32"/>
        <v>0</v>
      </c>
      <c r="T48" s="101"/>
      <c r="U48" s="101"/>
      <c r="V48" s="101">
        <f t="shared" si="33"/>
        <v>0</v>
      </c>
      <c r="W48" s="102"/>
      <c r="X48" s="102"/>
      <c r="Y48" s="101">
        <f t="shared" si="34"/>
        <v>0</v>
      </c>
      <c r="Z48" s="101">
        <f t="shared" si="35"/>
        <v>0</v>
      </c>
      <c r="AA48" s="103">
        <f t="shared" si="49"/>
        <v>0</v>
      </c>
      <c r="AB48" s="101">
        <f t="shared" si="36"/>
        <v>0</v>
      </c>
      <c r="AC48" s="102"/>
      <c r="AD48" s="103">
        <f t="shared" si="37"/>
        <v>0</v>
      </c>
      <c r="AE48" s="102"/>
      <c r="AF48" s="102"/>
      <c r="AG48" s="102"/>
      <c r="AH48" s="102"/>
      <c r="AI48" s="136">
        <f t="shared" si="38"/>
        <v>0</v>
      </c>
      <c r="AJ48" s="102"/>
      <c r="AK48" s="104">
        <f t="shared" si="39"/>
        <v>0</v>
      </c>
      <c r="AL48" s="105">
        <f t="shared" si="40"/>
        <v>0</v>
      </c>
      <c r="AM48" s="106"/>
      <c r="AN48" s="107">
        <f t="shared" si="41"/>
        <v>0</v>
      </c>
      <c r="AO48" s="108">
        <f t="shared" si="42"/>
        <v>0</v>
      </c>
      <c r="AP48" s="108">
        <f t="shared" si="43"/>
        <v>0</v>
      </c>
      <c r="AQ48" s="108">
        <f t="shared" si="44"/>
        <v>0</v>
      </c>
      <c r="AR48" s="108">
        <f t="shared" si="45"/>
        <v>0</v>
      </c>
      <c r="AS48" s="108">
        <f t="array" ref="AS48">_xlfn.IFS(S48=0,AL48,S48&lt;0,AL48/-S48,S48&gt;0,AL48/S48)</f>
        <v>0</v>
      </c>
      <c r="AT48" s="103">
        <f t="shared" si="46"/>
        <v>0</v>
      </c>
      <c r="AU48" s="103">
        <f t="shared" si="47"/>
        <v>0</v>
      </c>
      <c r="AV48" s="109"/>
      <c r="AW48" s="104">
        <f t="shared" si="48"/>
        <v>0</v>
      </c>
    </row>
    <row r="49" spans="1:49" hidden="1" outlineLevel="1">
      <c r="A49" s="98"/>
      <c r="B49" s="99"/>
      <c r="C49" s="99"/>
      <c r="D49" s="100"/>
      <c r="E49" s="101">
        <f t="shared" si="28"/>
        <v>0</v>
      </c>
      <c r="F49" s="101"/>
      <c r="G49" s="101"/>
      <c r="H49" s="101"/>
      <c r="I49" s="101"/>
      <c r="J49" s="101">
        <f t="shared" si="29"/>
        <v>0</v>
      </c>
      <c r="K49" s="98"/>
      <c r="L49" s="98"/>
      <c r="M49" s="98"/>
      <c r="N49" s="98"/>
      <c r="O49" s="101">
        <f t="shared" si="30"/>
        <v>0</v>
      </c>
      <c r="P49" s="101">
        <f t="shared" si="31"/>
        <v>0</v>
      </c>
      <c r="Q49" s="102"/>
      <c r="R49" s="102"/>
      <c r="S49" s="101">
        <f t="shared" si="32"/>
        <v>0</v>
      </c>
      <c r="T49" s="101"/>
      <c r="U49" s="101"/>
      <c r="V49" s="101">
        <f t="shared" si="33"/>
        <v>0</v>
      </c>
      <c r="W49" s="102"/>
      <c r="X49" s="102"/>
      <c r="Y49" s="101">
        <f t="shared" si="34"/>
        <v>0</v>
      </c>
      <c r="Z49" s="101">
        <f t="shared" si="35"/>
        <v>0</v>
      </c>
      <c r="AA49" s="103">
        <f t="shared" si="49"/>
        <v>0</v>
      </c>
      <c r="AB49" s="101">
        <f t="shared" si="36"/>
        <v>0</v>
      </c>
      <c r="AC49" s="102"/>
      <c r="AD49" s="103">
        <f t="shared" si="37"/>
        <v>0</v>
      </c>
      <c r="AE49" s="102"/>
      <c r="AF49" s="102"/>
      <c r="AG49" s="102"/>
      <c r="AH49" s="102"/>
      <c r="AI49" s="136">
        <f t="shared" si="38"/>
        <v>0</v>
      </c>
      <c r="AJ49" s="102"/>
      <c r="AK49" s="104">
        <f t="shared" si="39"/>
        <v>0</v>
      </c>
      <c r="AL49" s="105">
        <f t="shared" si="40"/>
        <v>0</v>
      </c>
      <c r="AM49" s="106"/>
      <c r="AN49" s="107">
        <f t="shared" si="41"/>
        <v>0</v>
      </c>
      <c r="AO49" s="108">
        <f t="shared" si="42"/>
        <v>0</v>
      </c>
      <c r="AP49" s="108">
        <f t="shared" si="43"/>
        <v>0</v>
      </c>
      <c r="AQ49" s="108">
        <f t="shared" si="44"/>
        <v>0</v>
      </c>
      <c r="AR49" s="108">
        <f t="shared" si="45"/>
        <v>0</v>
      </c>
      <c r="AS49" s="108">
        <f t="array" ref="AS49">_xlfn.IFS(S49=0,AL49,S49&lt;0,AL49/-S49,S49&gt;0,AL49/S49)</f>
        <v>0</v>
      </c>
      <c r="AT49" s="103">
        <f t="shared" si="46"/>
        <v>0</v>
      </c>
      <c r="AU49" s="103">
        <f t="shared" si="47"/>
        <v>0</v>
      </c>
      <c r="AV49" s="109"/>
      <c r="AW49" s="104">
        <f t="shared" si="48"/>
        <v>0</v>
      </c>
    </row>
    <row r="50" spans="1:49" hidden="1" outlineLevel="1">
      <c r="A50" s="98"/>
      <c r="B50" s="99"/>
      <c r="C50" s="99"/>
      <c r="D50" s="100"/>
      <c r="E50" s="101">
        <f t="shared" si="28"/>
        <v>0</v>
      </c>
      <c r="F50" s="101"/>
      <c r="G50" s="101"/>
      <c r="H50" s="101"/>
      <c r="I50" s="101"/>
      <c r="J50" s="101">
        <f t="shared" si="29"/>
        <v>0</v>
      </c>
      <c r="K50" s="98"/>
      <c r="L50" s="98"/>
      <c r="M50" s="98"/>
      <c r="N50" s="98"/>
      <c r="O50" s="101">
        <f t="shared" si="30"/>
        <v>0</v>
      </c>
      <c r="P50" s="101">
        <f t="shared" si="31"/>
        <v>0</v>
      </c>
      <c r="Q50" s="102"/>
      <c r="R50" s="102"/>
      <c r="S50" s="101">
        <f t="shared" si="32"/>
        <v>0</v>
      </c>
      <c r="T50" s="101"/>
      <c r="U50" s="101"/>
      <c r="V50" s="101">
        <f t="shared" si="33"/>
        <v>0</v>
      </c>
      <c r="W50" s="102"/>
      <c r="X50" s="102"/>
      <c r="Y50" s="101">
        <f t="shared" si="34"/>
        <v>0</v>
      </c>
      <c r="Z50" s="101">
        <f t="shared" si="35"/>
        <v>0</v>
      </c>
      <c r="AA50" s="103">
        <f t="shared" si="49"/>
        <v>0</v>
      </c>
      <c r="AB50" s="101">
        <f t="shared" si="36"/>
        <v>0</v>
      </c>
      <c r="AC50" s="102"/>
      <c r="AD50" s="103">
        <f t="shared" si="37"/>
        <v>0</v>
      </c>
      <c r="AE50" s="102"/>
      <c r="AF50" s="102"/>
      <c r="AG50" s="102"/>
      <c r="AH50" s="102"/>
      <c r="AI50" s="136">
        <f t="shared" si="38"/>
        <v>0</v>
      </c>
      <c r="AJ50" s="102"/>
      <c r="AK50" s="104">
        <f t="shared" si="39"/>
        <v>0</v>
      </c>
      <c r="AL50" s="105">
        <f t="shared" si="40"/>
        <v>0</v>
      </c>
      <c r="AM50" s="106"/>
      <c r="AN50" s="107">
        <f t="shared" si="41"/>
        <v>0</v>
      </c>
      <c r="AO50" s="108">
        <f t="shared" si="42"/>
        <v>0</v>
      </c>
      <c r="AP50" s="108">
        <f t="shared" si="43"/>
        <v>0</v>
      </c>
      <c r="AQ50" s="108">
        <f t="shared" si="44"/>
        <v>0</v>
      </c>
      <c r="AR50" s="108">
        <f t="shared" si="45"/>
        <v>0</v>
      </c>
      <c r="AS50" s="108">
        <f t="array" ref="AS50">_xlfn.IFS(S50=0,AL50,S50&lt;0,AL50/-S50,S50&gt;0,AL50/S50)</f>
        <v>0</v>
      </c>
      <c r="AT50" s="103">
        <f t="shared" si="46"/>
        <v>0</v>
      </c>
      <c r="AU50" s="103">
        <f t="shared" si="47"/>
        <v>0</v>
      </c>
      <c r="AV50" s="109"/>
      <c r="AW50" s="104">
        <f t="shared" si="48"/>
        <v>0</v>
      </c>
    </row>
    <row r="51" spans="1:49" hidden="1" outlineLevel="1">
      <c r="A51" s="98"/>
      <c r="B51" s="99"/>
      <c r="C51" s="99"/>
      <c r="D51" s="100"/>
      <c r="E51" s="101">
        <f t="shared" ref="E51:E70" si="50">SUM(F51:H51)</f>
        <v>0</v>
      </c>
      <c r="F51" s="101"/>
      <c r="G51" s="101"/>
      <c r="H51" s="101"/>
      <c r="I51" s="101"/>
      <c r="J51" s="101">
        <f t="shared" si="29"/>
        <v>0</v>
      </c>
      <c r="K51" s="98"/>
      <c r="L51" s="98"/>
      <c r="M51" s="98"/>
      <c r="N51" s="98"/>
      <c r="O51" s="101">
        <f t="shared" si="30"/>
        <v>0</v>
      </c>
      <c r="P51" s="101">
        <f t="shared" si="31"/>
        <v>0</v>
      </c>
      <c r="Q51" s="102"/>
      <c r="R51" s="102"/>
      <c r="S51" s="101">
        <f t="shared" si="32"/>
        <v>0</v>
      </c>
      <c r="T51" s="101"/>
      <c r="U51" s="101"/>
      <c r="V51" s="101">
        <f t="shared" si="33"/>
        <v>0</v>
      </c>
      <c r="W51" s="102"/>
      <c r="X51" s="102"/>
      <c r="Y51" s="101">
        <f t="shared" si="34"/>
        <v>0</v>
      </c>
      <c r="Z51" s="101">
        <f t="shared" si="35"/>
        <v>0</v>
      </c>
      <c r="AA51" s="103">
        <f t="shared" si="49"/>
        <v>0</v>
      </c>
      <c r="AB51" s="101">
        <f t="shared" si="36"/>
        <v>0</v>
      </c>
      <c r="AC51" s="102"/>
      <c r="AD51" s="103">
        <f t="shared" si="37"/>
        <v>0</v>
      </c>
      <c r="AE51" s="102"/>
      <c r="AF51" s="102"/>
      <c r="AG51" s="102"/>
      <c r="AH51" s="102"/>
      <c r="AI51" s="136">
        <f t="shared" si="38"/>
        <v>0</v>
      </c>
      <c r="AJ51" s="102"/>
      <c r="AK51" s="104">
        <f t="shared" si="39"/>
        <v>0</v>
      </c>
      <c r="AL51" s="105">
        <f t="shared" si="40"/>
        <v>0</v>
      </c>
      <c r="AM51" s="106"/>
      <c r="AN51" s="107">
        <f t="shared" si="41"/>
        <v>0</v>
      </c>
      <c r="AO51" s="108">
        <f t="shared" si="42"/>
        <v>0</v>
      </c>
      <c r="AP51" s="108">
        <f t="shared" si="43"/>
        <v>0</v>
      </c>
      <c r="AQ51" s="108">
        <f t="shared" si="44"/>
        <v>0</v>
      </c>
      <c r="AR51" s="108">
        <f t="shared" si="45"/>
        <v>0</v>
      </c>
      <c r="AS51" s="108">
        <f t="array" ref="AS51">_xlfn.IFS(S51=0,AL51,S51&lt;0,AL51/-S51,S51&gt;0,AL51/S51)</f>
        <v>0</v>
      </c>
      <c r="AT51" s="103">
        <f t="shared" si="46"/>
        <v>0</v>
      </c>
      <c r="AU51" s="103">
        <f t="shared" si="47"/>
        <v>0</v>
      </c>
      <c r="AV51" s="109"/>
      <c r="AW51" s="104">
        <f t="shared" si="48"/>
        <v>0</v>
      </c>
    </row>
    <row r="52" spans="1:49" hidden="1" outlineLevel="1">
      <c r="A52" s="98"/>
      <c r="B52" s="99"/>
      <c r="C52" s="99"/>
      <c r="D52" s="100"/>
      <c r="E52" s="101">
        <f t="shared" si="50"/>
        <v>0</v>
      </c>
      <c r="F52" s="101"/>
      <c r="G52" s="101"/>
      <c r="H52" s="101"/>
      <c r="I52" s="101"/>
      <c r="J52" s="101">
        <f t="shared" si="29"/>
        <v>0</v>
      </c>
      <c r="K52" s="98"/>
      <c r="L52" s="98"/>
      <c r="M52" s="98"/>
      <c r="N52" s="98"/>
      <c r="O52" s="101">
        <f t="shared" si="30"/>
        <v>0</v>
      </c>
      <c r="P52" s="101">
        <f t="shared" si="31"/>
        <v>0</v>
      </c>
      <c r="Q52" s="102"/>
      <c r="R52" s="102"/>
      <c r="S52" s="101">
        <f t="shared" si="32"/>
        <v>0</v>
      </c>
      <c r="T52" s="101"/>
      <c r="U52" s="101"/>
      <c r="V52" s="101">
        <f t="shared" si="33"/>
        <v>0</v>
      </c>
      <c r="W52" s="102"/>
      <c r="X52" s="102"/>
      <c r="Y52" s="101">
        <f t="shared" si="34"/>
        <v>0</v>
      </c>
      <c r="Z52" s="101">
        <f t="shared" si="35"/>
        <v>0</v>
      </c>
      <c r="AA52" s="103">
        <f t="shared" si="49"/>
        <v>0</v>
      </c>
      <c r="AB52" s="101">
        <f t="shared" si="36"/>
        <v>0</v>
      </c>
      <c r="AC52" s="102"/>
      <c r="AD52" s="103">
        <f t="shared" si="37"/>
        <v>0</v>
      </c>
      <c r="AE52" s="102"/>
      <c r="AF52" s="102"/>
      <c r="AG52" s="102"/>
      <c r="AH52" s="102"/>
      <c r="AI52" s="136">
        <f t="shared" si="38"/>
        <v>0</v>
      </c>
      <c r="AJ52" s="102"/>
      <c r="AK52" s="104">
        <f t="shared" si="39"/>
        <v>0</v>
      </c>
      <c r="AL52" s="105">
        <f t="shared" si="40"/>
        <v>0</v>
      </c>
      <c r="AM52" s="106"/>
      <c r="AN52" s="107">
        <f t="shared" si="41"/>
        <v>0</v>
      </c>
      <c r="AO52" s="108">
        <f t="shared" si="42"/>
        <v>0</v>
      </c>
      <c r="AP52" s="108">
        <f t="shared" si="43"/>
        <v>0</v>
      </c>
      <c r="AQ52" s="108">
        <f t="shared" si="44"/>
        <v>0</v>
      </c>
      <c r="AR52" s="108">
        <f t="shared" si="45"/>
        <v>0</v>
      </c>
      <c r="AS52" s="108">
        <f t="array" ref="AS52">_xlfn.IFS(S52=0,AL52,S52&lt;0,AL52/-S52,S52&gt;0,AL52/S52)</f>
        <v>0</v>
      </c>
      <c r="AT52" s="103">
        <f t="shared" si="46"/>
        <v>0</v>
      </c>
      <c r="AU52" s="103">
        <f t="shared" si="47"/>
        <v>0</v>
      </c>
      <c r="AV52" s="109"/>
      <c r="AW52" s="104">
        <f t="shared" si="48"/>
        <v>0</v>
      </c>
    </row>
    <row r="53" spans="1:49" hidden="1" outlineLevel="1">
      <c r="A53" s="98"/>
      <c r="B53" s="99"/>
      <c r="C53" s="99"/>
      <c r="D53" s="100"/>
      <c r="E53" s="101">
        <f t="shared" si="50"/>
        <v>0</v>
      </c>
      <c r="F53" s="101"/>
      <c r="G53" s="101"/>
      <c r="H53" s="101"/>
      <c r="I53" s="101"/>
      <c r="J53" s="101">
        <f t="shared" si="29"/>
        <v>0</v>
      </c>
      <c r="K53" s="98"/>
      <c r="L53" s="98"/>
      <c r="M53" s="98"/>
      <c r="N53" s="98"/>
      <c r="O53" s="101">
        <f t="shared" si="30"/>
        <v>0</v>
      </c>
      <c r="P53" s="101">
        <f t="shared" si="31"/>
        <v>0</v>
      </c>
      <c r="Q53" s="102"/>
      <c r="R53" s="102"/>
      <c r="S53" s="101">
        <f t="shared" si="32"/>
        <v>0</v>
      </c>
      <c r="T53" s="101"/>
      <c r="U53" s="101"/>
      <c r="V53" s="101">
        <f t="shared" si="33"/>
        <v>0</v>
      </c>
      <c r="W53" s="102"/>
      <c r="X53" s="102"/>
      <c r="Y53" s="101">
        <f t="shared" si="34"/>
        <v>0</v>
      </c>
      <c r="Z53" s="101">
        <f t="shared" si="35"/>
        <v>0</v>
      </c>
      <c r="AA53" s="103">
        <f t="shared" si="49"/>
        <v>0</v>
      </c>
      <c r="AB53" s="101">
        <f t="shared" si="36"/>
        <v>0</v>
      </c>
      <c r="AC53" s="102"/>
      <c r="AD53" s="103">
        <f t="shared" si="37"/>
        <v>0</v>
      </c>
      <c r="AE53" s="102"/>
      <c r="AF53" s="102"/>
      <c r="AG53" s="102"/>
      <c r="AH53" s="102"/>
      <c r="AI53" s="136">
        <f t="shared" si="38"/>
        <v>0</v>
      </c>
      <c r="AJ53" s="102"/>
      <c r="AK53" s="104">
        <f t="shared" si="39"/>
        <v>0</v>
      </c>
      <c r="AL53" s="105">
        <f t="shared" si="40"/>
        <v>0</v>
      </c>
      <c r="AM53" s="106"/>
      <c r="AN53" s="107">
        <f t="shared" si="41"/>
        <v>0</v>
      </c>
      <c r="AO53" s="108">
        <f t="shared" si="42"/>
        <v>0</v>
      </c>
      <c r="AP53" s="108">
        <f t="shared" si="43"/>
        <v>0</v>
      </c>
      <c r="AQ53" s="108">
        <f t="shared" si="44"/>
        <v>0</v>
      </c>
      <c r="AR53" s="108">
        <f t="shared" si="45"/>
        <v>0</v>
      </c>
      <c r="AS53" s="108">
        <f t="array" ref="AS53">_xlfn.IFS(S53=0,AL53,S53&lt;0,AL53/-S53,S53&gt;0,AL53/S53)</f>
        <v>0</v>
      </c>
      <c r="AT53" s="103">
        <f t="shared" si="46"/>
        <v>0</v>
      </c>
      <c r="AU53" s="103">
        <f t="shared" si="47"/>
        <v>0</v>
      </c>
      <c r="AV53" s="109"/>
      <c r="AW53" s="104">
        <f t="shared" si="48"/>
        <v>0</v>
      </c>
    </row>
    <row r="54" spans="1:49" hidden="1" outlineLevel="1">
      <c r="A54" s="98"/>
      <c r="B54" s="99"/>
      <c r="C54" s="99"/>
      <c r="D54" s="100"/>
      <c r="E54" s="101">
        <f t="shared" si="50"/>
        <v>0</v>
      </c>
      <c r="F54" s="101"/>
      <c r="G54" s="101"/>
      <c r="H54" s="101"/>
      <c r="I54" s="101"/>
      <c r="J54" s="101">
        <f t="shared" si="29"/>
        <v>0</v>
      </c>
      <c r="K54" s="98"/>
      <c r="L54" s="98"/>
      <c r="M54" s="98"/>
      <c r="N54" s="98"/>
      <c r="O54" s="101">
        <f t="shared" si="30"/>
        <v>0</v>
      </c>
      <c r="P54" s="101">
        <f t="shared" si="31"/>
        <v>0</v>
      </c>
      <c r="Q54" s="102"/>
      <c r="R54" s="102"/>
      <c r="S54" s="101">
        <f t="shared" si="32"/>
        <v>0</v>
      </c>
      <c r="T54" s="101"/>
      <c r="U54" s="101"/>
      <c r="V54" s="101">
        <f t="shared" si="33"/>
        <v>0</v>
      </c>
      <c r="W54" s="102"/>
      <c r="X54" s="102"/>
      <c r="Y54" s="101">
        <f t="shared" si="34"/>
        <v>0</v>
      </c>
      <c r="Z54" s="101">
        <f t="shared" si="35"/>
        <v>0</v>
      </c>
      <c r="AA54" s="103">
        <f t="shared" si="49"/>
        <v>0</v>
      </c>
      <c r="AB54" s="101">
        <f t="shared" si="36"/>
        <v>0</v>
      </c>
      <c r="AC54" s="102"/>
      <c r="AD54" s="103">
        <f t="shared" si="37"/>
        <v>0</v>
      </c>
      <c r="AE54" s="102"/>
      <c r="AF54" s="102"/>
      <c r="AG54" s="102"/>
      <c r="AH54" s="102"/>
      <c r="AI54" s="136">
        <f t="shared" si="38"/>
        <v>0</v>
      </c>
      <c r="AJ54" s="102"/>
      <c r="AK54" s="104">
        <f t="shared" si="39"/>
        <v>0</v>
      </c>
      <c r="AL54" s="105">
        <f t="shared" si="40"/>
        <v>0</v>
      </c>
      <c r="AM54" s="106"/>
      <c r="AN54" s="107">
        <f t="shared" si="41"/>
        <v>0</v>
      </c>
      <c r="AO54" s="108">
        <f t="shared" si="42"/>
        <v>0</v>
      </c>
      <c r="AP54" s="108">
        <f t="shared" si="43"/>
        <v>0</v>
      </c>
      <c r="AQ54" s="108">
        <f t="shared" si="44"/>
        <v>0</v>
      </c>
      <c r="AR54" s="108">
        <f t="shared" si="45"/>
        <v>0</v>
      </c>
      <c r="AS54" s="108">
        <f t="array" ref="AS54">_xlfn.IFS(S54=0,AL54,S54&lt;0,AL54/-S54,S54&gt;0,AL54/S54)</f>
        <v>0</v>
      </c>
      <c r="AT54" s="103">
        <f t="shared" si="46"/>
        <v>0</v>
      </c>
      <c r="AU54" s="103">
        <f t="shared" si="47"/>
        <v>0</v>
      </c>
      <c r="AV54" s="109"/>
      <c r="AW54" s="104">
        <f t="shared" si="48"/>
        <v>0</v>
      </c>
    </row>
    <row r="55" spans="1:49" hidden="1" outlineLevel="1">
      <c r="A55" s="98"/>
      <c r="B55" s="99"/>
      <c r="C55" s="99"/>
      <c r="D55" s="100"/>
      <c r="E55" s="101">
        <f t="shared" si="50"/>
        <v>0</v>
      </c>
      <c r="F55" s="101"/>
      <c r="G55" s="101"/>
      <c r="H55" s="101"/>
      <c r="I55" s="101"/>
      <c r="J55" s="101">
        <f t="shared" si="29"/>
        <v>0</v>
      </c>
      <c r="K55" s="98"/>
      <c r="L55" s="98"/>
      <c r="M55" s="98"/>
      <c r="N55" s="98"/>
      <c r="O55" s="101">
        <f t="shared" si="30"/>
        <v>0</v>
      </c>
      <c r="P55" s="101">
        <f t="shared" si="31"/>
        <v>0</v>
      </c>
      <c r="Q55" s="102"/>
      <c r="R55" s="102"/>
      <c r="S55" s="101">
        <f t="shared" si="32"/>
        <v>0</v>
      </c>
      <c r="T55" s="101"/>
      <c r="U55" s="101"/>
      <c r="V55" s="101">
        <f t="shared" si="33"/>
        <v>0</v>
      </c>
      <c r="W55" s="102"/>
      <c r="X55" s="102"/>
      <c r="Y55" s="101">
        <f t="shared" si="34"/>
        <v>0</v>
      </c>
      <c r="Z55" s="101">
        <f t="shared" si="35"/>
        <v>0</v>
      </c>
      <c r="AA55" s="103">
        <f t="shared" si="49"/>
        <v>0</v>
      </c>
      <c r="AB55" s="101">
        <f t="shared" si="36"/>
        <v>0</v>
      </c>
      <c r="AC55" s="102"/>
      <c r="AD55" s="103">
        <f t="shared" si="37"/>
        <v>0</v>
      </c>
      <c r="AE55" s="102"/>
      <c r="AF55" s="102"/>
      <c r="AG55" s="102"/>
      <c r="AH55" s="102"/>
      <c r="AI55" s="136">
        <f t="shared" si="38"/>
        <v>0</v>
      </c>
      <c r="AJ55" s="102"/>
      <c r="AK55" s="104">
        <f t="shared" si="39"/>
        <v>0</v>
      </c>
      <c r="AL55" s="105">
        <f t="shared" si="40"/>
        <v>0</v>
      </c>
      <c r="AM55" s="106"/>
      <c r="AN55" s="107">
        <f t="shared" si="41"/>
        <v>0</v>
      </c>
      <c r="AO55" s="108">
        <f t="shared" si="42"/>
        <v>0</v>
      </c>
      <c r="AP55" s="108">
        <f t="shared" si="43"/>
        <v>0</v>
      </c>
      <c r="AQ55" s="108">
        <f t="shared" si="44"/>
        <v>0</v>
      </c>
      <c r="AR55" s="108">
        <f t="shared" si="45"/>
        <v>0</v>
      </c>
      <c r="AS55" s="108">
        <f t="array" ref="AS55">_xlfn.IFS(S55=0,AL55,S55&lt;0,AL55/-S55,S55&gt;0,AL55/S55)</f>
        <v>0</v>
      </c>
      <c r="AT55" s="103">
        <f t="shared" si="46"/>
        <v>0</v>
      </c>
      <c r="AU55" s="103">
        <f t="shared" si="47"/>
        <v>0</v>
      </c>
      <c r="AV55" s="109"/>
      <c r="AW55" s="104">
        <f t="shared" si="48"/>
        <v>0</v>
      </c>
    </row>
    <row r="56" spans="1:49" hidden="1" outlineLevel="1">
      <c r="A56" s="98"/>
      <c r="B56" s="99"/>
      <c r="C56" s="99"/>
      <c r="D56" s="100"/>
      <c r="E56" s="101">
        <f t="shared" si="50"/>
        <v>0</v>
      </c>
      <c r="F56" s="101"/>
      <c r="G56" s="101"/>
      <c r="H56" s="101"/>
      <c r="I56" s="101"/>
      <c r="J56" s="101">
        <f t="shared" si="29"/>
        <v>0</v>
      </c>
      <c r="K56" s="98"/>
      <c r="L56" s="98"/>
      <c r="M56" s="98"/>
      <c r="N56" s="98"/>
      <c r="O56" s="101">
        <f t="shared" si="30"/>
        <v>0</v>
      </c>
      <c r="P56" s="101">
        <f t="shared" si="31"/>
        <v>0</v>
      </c>
      <c r="Q56" s="102"/>
      <c r="R56" s="102"/>
      <c r="S56" s="101">
        <f t="shared" si="32"/>
        <v>0</v>
      </c>
      <c r="T56" s="101"/>
      <c r="U56" s="101"/>
      <c r="V56" s="101">
        <f t="shared" si="33"/>
        <v>0</v>
      </c>
      <c r="W56" s="102"/>
      <c r="X56" s="102"/>
      <c r="Y56" s="101">
        <f t="shared" si="34"/>
        <v>0</v>
      </c>
      <c r="Z56" s="101">
        <f t="shared" si="35"/>
        <v>0</v>
      </c>
      <c r="AA56" s="103">
        <f t="shared" si="49"/>
        <v>0</v>
      </c>
      <c r="AB56" s="101">
        <f t="shared" si="36"/>
        <v>0</v>
      </c>
      <c r="AC56" s="102"/>
      <c r="AD56" s="103">
        <f t="shared" si="37"/>
        <v>0</v>
      </c>
      <c r="AE56" s="102"/>
      <c r="AF56" s="102"/>
      <c r="AG56" s="102"/>
      <c r="AH56" s="102"/>
      <c r="AI56" s="136">
        <f t="shared" si="38"/>
        <v>0</v>
      </c>
      <c r="AJ56" s="102"/>
      <c r="AK56" s="104">
        <f t="shared" si="39"/>
        <v>0</v>
      </c>
      <c r="AL56" s="105">
        <f t="shared" si="40"/>
        <v>0</v>
      </c>
      <c r="AM56" s="106"/>
      <c r="AN56" s="107">
        <f t="shared" si="41"/>
        <v>0</v>
      </c>
      <c r="AO56" s="108">
        <f t="shared" si="42"/>
        <v>0</v>
      </c>
      <c r="AP56" s="108">
        <f t="shared" si="43"/>
        <v>0</v>
      </c>
      <c r="AQ56" s="108">
        <f t="shared" si="44"/>
        <v>0</v>
      </c>
      <c r="AR56" s="108">
        <f t="shared" si="45"/>
        <v>0</v>
      </c>
      <c r="AS56" s="108">
        <f t="array" ref="AS56">_xlfn.IFS(S56=0,AL56,S56&lt;0,AL56/-S56,S56&gt;0,AL56/S56)</f>
        <v>0</v>
      </c>
      <c r="AT56" s="103">
        <f t="shared" si="46"/>
        <v>0</v>
      </c>
      <c r="AU56" s="103">
        <f t="shared" si="47"/>
        <v>0</v>
      </c>
      <c r="AV56" s="109"/>
      <c r="AW56" s="104">
        <f t="shared" si="48"/>
        <v>0</v>
      </c>
    </row>
    <row r="57" spans="1:49" hidden="1" outlineLevel="1">
      <c r="A57" s="98"/>
      <c r="B57" s="99"/>
      <c r="C57" s="99"/>
      <c r="D57" s="100"/>
      <c r="E57" s="101">
        <f t="shared" si="50"/>
        <v>0</v>
      </c>
      <c r="F57" s="101"/>
      <c r="G57" s="101"/>
      <c r="H57" s="101"/>
      <c r="I57" s="101"/>
      <c r="J57" s="101">
        <f t="shared" si="29"/>
        <v>0</v>
      </c>
      <c r="K57" s="98"/>
      <c r="L57" s="98"/>
      <c r="M57" s="98"/>
      <c r="N57" s="98"/>
      <c r="O57" s="101">
        <f t="shared" si="30"/>
        <v>0</v>
      </c>
      <c r="P57" s="101">
        <f t="shared" si="31"/>
        <v>0</v>
      </c>
      <c r="Q57" s="102"/>
      <c r="R57" s="102"/>
      <c r="S57" s="101">
        <f t="shared" si="32"/>
        <v>0</v>
      </c>
      <c r="T57" s="101"/>
      <c r="U57" s="101"/>
      <c r="V57" s="101">
        <f t="shared" si="33"/>
        <v>0</v>
      </c>
      <c r="W57" s="102"/>
      <c r="X57" s="102"/>
      <c r="Y57" s="101">
        <f t="shared" si="34"/>
        <v>0</v>
      </c>
      <c r="Z57" s="101">
        <f t="shared" si="35"/>
        <v>0</v>
      </c>
      <c r="AA57" s="103">
        <f t="shared" si="49"/>
        <v>0</v>
      </c>
      <c r="AB57" s="101">
        <f t="shared" si="36"/>
        <v>0</v>
      </c>
      <c r="AC57" s="102"/>
      <c r="AD57" s="103">
        <f t="shared" si="37"/>
        <v>0</v>
      </c>
      <c r="AE57" s="102"/>
      <c r="AF57" s="102"/>
      <c r="AG57" s="102"/>
      <c r="AH57" s="102"/>
      <c r="AI57" s="136">
        <f t="shared" si="38"/>
        <v>0</v>
      </c>
      <c r="AJ57" s="102"/>
      <c r="AK57" s="104">
        <f t="shared" si="39"/>
        <v>0</v>
      </c>
      <c r="AL57" s="105">
        <f t="shared" si="40"/>
        <v>0</v>
      </c>
      <c r="AM57" s="106"/>
      <c r="AN57" s="107">
        <f t="shared" si="41"/>
        <v>0</v>
      </c>
      <c r="AO57" s="108">
        <f t="shared" si="42"/>
        <v>0</v>
      </c>
      <c r="AP57" s="108">
        <f t="shared" si="43"/>
        <v>0</v>
      </c>
      <c r="AQ57" s="108">
        <f t="shared" si="44"/>
        <v>0</v>
      </c>
      <c r="AR57" s="108">
        <f t="shared" si="45"/>
        <v>0</v>
      </c>
      <c r="AS57" s="108">
        <f t="array" ref="AS57">_xlfn.IFS(S57=0,AL57,S57&lt;0,AL57/-S57,S57&gt;0,AL57/S57)</f>
        <v>0</v>
      </c>
      <c r="AT57" s="103">
        <f t="shared" si="46"/>
        <v>0</v>
      </c>
      <c r="AU57" s="103">
        <f t="shared" si="47"/>
        <v>0</v>
      </c>
      <c r="AV57" s="109"/>
      <c r="AW57" s="104">
        <f t="shared" si="48"/>
        <v>0</v>
      </c>
    </row>
    <row r="58" spans="1:49" hidden="1" outlineLevel="1">
      <c r="A58" s="98"/>
      <c r="B58" s="99"/>
      <c r="C58" s="99"/>
      <c r="D58" s="100"/>
      <c r="E58" s="101">
        <f t="shared" si="50"/>
        <v>0</v>
      </c>
      <c r="F58" s="101"/>
      <c r="G58" s="101"/>
      <c r="H58" s="101"/>
      <c r="I58" s="101"/>
      <c r="J58" s="101">
        <f t="shared" si="29"/>
        <v>0</v>
      </c>
      <c r="K58" s="98"/>
      <c r="L58" s="98"/>
      <c r="M58" s="98"/>
      <c r="N58" s="98"/>
      <c r="O58" s="101">
        <f t="shared" si="30"/>
        <v>0</v>
      </c>
      <c r="P58" s="101">
        <f t="shared" si="31"/>
        <v>0</v>
      </c>
      <c r="Q58" s="102"/>
      <c r="R58" s="102"/>
      <c r="S58" s="101">
        <f t="shared" si="32"/>
        <v>0</v>
      </c>
      <c r="T58" s="101"/>
      <c r="U58" s="101"/>
      <c r="V58" s="101">
        <f t="shared" si="33"/>
        <v>0</v>
      </c>
      <c r="W58" s="102"/>
      <c r="X58" s="102"/>
      <c r="Y58" s="101">
        <f t="shared" si="34"/>
        <v>0</v>
      </c>
      <c r="Z58" s="101">
        <f t="shared" si="35"/>
        <v>0</v>
      </c>
      <c r="AA58" s="103">
        <f t="shared" si="49"/>
        <v>0</v>
      </c>
      <c r="AB58" s="101">
        <f t="shared" si="36"/>
        <v>0</v>
      </c>
      <c r="AC58" s="102"/>
      <c r="AD58" s="103">
        <f t="shared" si="37"/>
        <v>0</v>
      </c>
      <c r="AE58" s="102"/>
      <c r="AF58" s="102"/>
      <c r="AG58" s="102"/>
      <c r="AH58" s="102"/>
      <c r="AI58" s="136">
        <f t="shared" si="38"/>
        <v>0</v>
      </c>
      <c r="AJ58" s="102"/>
      <c r="AK58" s="104">
        <f t="shared" si="39"/>
        <v>0</v>
      </c>
      <c r="AL58" s="105">
        <f t="shared" si="40"/>
        <v>0</v>
      </c>
      <c r="AM58" s="106"/>
      <c r="AN58" s="107">
        <f t="shared" si="41"/>
        <v>0</v>
      </c>
      <c r="AO58" s="108">
        <f t="shared" si="42"/>
        <v>0</v>
      </c>
      <c r="AP58" s="108">
        <f t="shared" si="43"/>
        <v>0</v>
      </c>
      <c r="AQ58" s="108">
        <f t="shared" si="44"/>
        <v>0</v>
      </c>
      <c r="AR58" s="108">
        <f t="shared" si="45"/>
        <v>0</v>
      </c>
      <c r="AS58" s="108">
        <f t="array" ref="AS58">_xlfn.IFS(S58=0,AL58,S58&lt;0,AL58/-S58,S58&gt;0,AL58/S58)</f>
        <v>0</v>
      </c>
      <c r="AT58" s="103">
        <f t="shared" si="46"/>
        <v>0</v>
      </c>
      <c r="AU58" s="103">
        <f t="shared" si="47"/>
        <v>0</v>
      </c>
      <c r="AV58" s="109"/>
      <c r="AW58" s="104">
        <f t="shared" si="48"/>
        <v>0</v>
      </c>
    </row>
    <row r="59" spans="1:49" hidden="1" outlineLevel="1">
      <c r="A59" s="98"/>
      <c r="B59" s="99"/>
      <c r="C59" s="99"/>
      <c r="D59" s="100"/>
      <c r="E59" s="101">
        <f t="shared" si="50"/>
        <v>0</v>
      </c>
      <c r="F59" s="101"/>
      <c r="G59" s="101"/>
      <c r="H59" s="101"/>
      <c r="I59" s="101"/>
      <c r="J59" s="101">
        <f t="shared" si="29"/>
        <v>0</v>
      </c>
      <c r="K59" s="98"/>
      <c r="L59" s="98"/>
      <c r="M59" s="98"/>
      <c r="N59" s="98"/>
      <c r="O59" s="101">
        <f t="shared" si="30"/>
        <v>0</v>
      </c>
      <c r="P59" s="101">
        <f t="shared" si="31"/>
        <v>0</v>
      </c>
      <c r="Q59" s="102"/>
      <c r="R59" s="102"/>
      <c r="S59" s="101">
        <f t="shared" si="32"/>
        <v>0</v>
      </c>
      <c r="T59" s="101"/>
      <c r="U59" s="101"/>
      <c r="V59" s="101">
        <f t="shared" si="33"/>
        <v>0</v>
      </c>
      <c r="W59" s="102"/>
      <c r="X59" s="102"/>
      <c r="Y59" s="101">
        <f t="shared" si="34"/>
        <v>0</v>
      </c>
      <c r="Z59" s="101">
        <f t="shared" si="35"/>
        <v>0</v>
      </c>
      <c r="AA59" s="103">
        <f t="shared" si="49"/>
        <v>0</v>
      </c>
      <c r="AB59" s="101">
        <f t="shared" si="36"/>
        <v>0</v>
      </c>
      <c r="AC59" s="102"/>
      <c r="AD59" s="103">
        <f t="shared" si="37"/>
        <v>0</v>
      </c>
      <c r="AE59" s="102"/>
      <c r="AF59" s="102"/>
      <c r="AG59" s="102"/>
      <c r="AH59" s="102"/>
      <c r="AI59" s="136">
        <f t="shared" si="38"/>
        <v>0</v>
      </c>
      <c r="AJ59" s="102"/>
      <c r="AK59" s="104">
        <f t="shared" si="39"/>
        <v>0</v>
      </c>
      <c r="AL59" s="105">
        <f t="shared" si="40"/>
        <v>0</v>
      </c>
      <c r="AM59" s="106"/>
      <c r="AN59" s="107">
        <f t="shared" si="41"/>
        <v>0</v>
      </c>
      <c r="AO59" s="108">
        <f t="shared" si="42"/>
        <v>0</v>
      </c>
      <c r="AP59" s="108">
        <f t="shared" si="43"/>
        <v>0</v>
      </c>
      <c r="AQ59" s="108">
        <f t="shared" si="44"/>
        <v>0</v>
      </c>
      <c r="AR59" s="108">
        <f t="shared" si="45"/>
        <v>0</v>
      </c>
      <c r="AS59" s="108">
        <f t="array" ref="AS59">_xlfn.IFS(S59=0,AL59,S59&lt;0,AL59/-S59,S59&gt;0,AL59/S59)</f>
        <v>0</v>
      </c>
      <c r="AT59" s="103">
        <f t="shared" si="46"/>
        <v>0</v>
      </c>
      <c r="AU59" s="103">
        <f t="shared" si="47"/>
        <v>0</v>
      </c>
      <c r="AV59" s="109"/>
      <c r="AW59" s="104">
        <f t="shared" si="48"/>
        <v>0</v>
      </c>
    </row>
    <row r="60" spans="1:49" hidden="1" outlineLevel="1">
      <c r="A60" s="98"/>
      <c r="B60" s="99"/>
      <c r="C60" s="99"/>
      <c r="D60" s="100"/>
      <c r="E60" s="101">
        <f t="shared" si="50"/>
        <v>0</v>
      </c>
      <c r="F60" s="101"/>
      <c r="G60" s="101"/>
      <c r="H60" s="101"/>
      <c r="I60" s="101"/>
      <c r="J60" s="101">
        <f t="shared" si="29"/>
        <v>0</v>
      </c>
      <c r="K60" s="98"/>
      <c r="L60" s="98"/>
      <c r="M60" s="98"/>
      <c r="N60" s="98"/>
      <c r="O60" s="101">
        <f t="shared" si="30"/>
        <v>0</v>
      </c>
      <c r="P60" s="101">
        <f t="shared" si="31"/>
        <v>0</v>
      </c>
      <c r="Q60" s="102"/>
      <c r="R60" s="102"/>
      <c r="S60" s="101">
        <f t="shared" si="32"/>
        <v>0</v>
      </c>
      <c r="T60" s="101"/>
      <c r="U60" s="101"/>
      <c r="V60" s="101">
        <f t="shared" si="33"/>
        <v>0</v>
      </c>
      <c r="W60" s="102"/>
      <c r="X60" s="102"/>
      <c r="Y60" s="101">
        <f t="shared" si="34"/>
        <v>0</v>
      </c>
      <c r="Z60" s="101">
        <f t="shared" si="35"/>
        <v>0</v>
      </c>
      <c r="AA60" s="103">
        <f t="shared" si="49"/>
        <v>0</v>
      </c>
      <c r="AB60" s="101">
        <f t="shared" si="36"/>
        <v>0</v>
      </c>
      <c r="AC60" s="102"/>
      <c r="AD60" s="103">
        <f t="shared" si="37"/>
        <v>0</v>
      </c>
      <c r="AE60" s="102"/>
      <c r="AF60" s="102"/>
      <c r="AG60" s="102"/>
      <c r="AH60" s="102"/>
      <c r="AI60" s="136">
        <f t="shared" si="38"/>
        <v>0</v>
      </c>
      <c r="AJ60" s="102"/>
      <c r="AK60" s="104">
        <f t="shared" si="39"/>
        <v>0</v>
      </c>
      <c r="AL60" s="105">
        <f t="shared" si="40"/>
        <v>0</v>
      </c>
      <c r="AM60" s="106"/>
      <c r="AN60" s="107">
        <f t="shared" si="41"/>
        <v>0</v>
      </c>
      <c r="AO60" s="108">
        <f t="shared" si="42"/>
        <v>0</v>
      </c>
      <c r="AP60" s="108">
        <f t="shared" si="43"/>
        <v>0</v>
      </c>
      <c r="AQ60" s="108">
        <f t="shared" si="44"/>
        <v>0</v>
      </c>
      <c r="AR60" s="108">
        <f t="shared" si="45"/>
        <v>0</v>
      </c>
      <c r="AS60" s="108">
        <f t="array" ref="AS60">_xlfn.IFS(S60=0,AL60,S60&lt;0,AL60/-S60,S60&gt;0,AL60/S60)</f>
        <v>0</v>
      </c>
      <c r="AT60" s="103">
        <f t="shared" si="46"/>
        <v>0</v>
      </c>
      <c r="AU60" s="103">
        <f t="shared" si="47"/>
        <v>0</v>
      </c>
      <c r="AV60" s="109"/>
      <c r="AW60" s="104">
        <f t="shared" si="48"/>
        <v>0</v>
      </c>
    </row>
    <row r="61" spans="1:49" hidden="1" outlineLevel="1">
      <c r="A61" s="98"/>
      <c r="B61" s="99"/>
      <c r="C61" s="99"/>
      <c r="D61" s="100"/>
      <c r="E61" s="101">
        <f t="shared" si="50"/>
        <v>0</v>
      </c>
      <c r="F61" s="101"/>
      <c r="G61" s="101"/>
      <c r="H61" s="101"/>
      <c r="I61" s="101"/>
      <c r="J61" s="101">
        <f t="shared" si="29"/>
        <v>0</v>
      </c>
      <c r="K61" s="98"/>
      <c r="L61" s="98"/>
      <c r="M61" s="98"/>
      <c r="N61" s="98"/>
      <c r="O61" s="101">
        <f t="shared" si="30"/>
        <v>0</v>
      </c>
      <c r="P61" s="101">
        <f t="shared" si="31"/>
        <v>0</v>
      </c>
      <c r="Q61" s="102"/>
      <c r="R61" s="102"/>
      <c r="S61" s="101">
        <f t="shared" si="32"/>
        <v>0</v>
      </c>
      <c r="T61" s="101"/>
      <c r="U61" s="101"/>
      <c r="V61" s="101">
        <f t="shared" si="33"/>
        <v>0</v>
      </c>
      <c r="W61" s="102"/>
      <c r="X61" s="102"/>
      <c r="Y61" s="101">
        <f t="shared" si="34"/>
        <v>0</v>
      </c>
      <c r="Z61" s="101">
        <f t="shared" si="35"/>
        <v>0</v>
      </c>
      <c r="AA61" s="103">
        <f t="shared" si="49"/>
        <v>0</v>
      </c>
      <c r="AB61" s="101">
        <f t="shared" si="36"/>
        <v>0</v>
      </c>
      <c r="AC61" s="102"/>
      <c r="AD61" s="103">
        <f t="shared" si="37"/>
        <v>0</v>
      </c>
      <c r="AE61" s="102"/>
      <c r="AF61" s="102"/>
      <c r="AG61" s="102"/>
      <c r="AH61" s="102"/>
      <c r="AI61" s="136">
        <f t="shared" si="38"/>
        <v>0</v>
      </c>
      <c r="AJ61" s="102"/>
      <c r="AK61" s="104">
        <f t="shared" si="39"/>
        <v>0</v>
      </c>
      <c r="AL61" s="105">
        <f t="shared" si="40"/>
        <v>0</v>
      </c>
      <c r="AM61" s="106"/>
      <c r="AN61" s="107">
        <f t="shared" si="41"/>
        <v>0</v>
      </c>
      <c r="AO61" s="108">
        <f t="shared" si="42"/>
        <v>0</v>
      </c>
      <c r="AP61" s="108">
        <f t="shared" si="43"/>
        <v>0</v>
      </c>
      <c r="AQ61" s="108">
        <f t="shared" si="44"/>
        <v>0</v>
      </c>
      <c r="AR61" s="108">
        <f t="shared" si="45"/>
        <v>0</v>
      </c>
      <c r="AS61" s="108">
        <f t="array" ref="AS61">_xlfn.IFS(S61=0,AL61,S61&lt;0,AL61/-S61,S61&gt;0,AL61/S61)</f>
        <v>0</v>
      </c>
      <c r="AT61" s="103">
        <f t="shared" si="46"/>
        <v>0</v>
      </c>
      <c r="AU61" s="103">
        <f t="shared" si="47"/>
        <v>0</v>
      </c>
      <c r="AV61" s="109"/>
      <c r="AW61" s="104">
        <f t="shared" si="48"/>
        <v>0</v>
      </c>
    </row>
    <row r="62" spans="1:49" hidden="1" outlineLevel="1">
      <c r="A62" s="98"/>
      <c r="B62" s="99"/>
      <c r="C62" s="99"/>
      <c r="D62" s="100"/>
      <c r="E62" s="101">
        <f t="shared" si="50"/>
        <v>0</v>
      </c>
      <c r="F62" s="101"/>
      <c r="G62" s="101"/>
      <c r="H62" s="101"/>
      <c r="I62" s="101"/>
      <c r="J62" s="101">
        <f t="shared" si="29"/>
        <v>0</v>
      </c>
      <c r="K62" s="98"/>
      <c r="L62" s="98"/>
      <c r="M62" s="98"/>
      <c r="N62" s="98"/>
      <c r="O62" s="101">
        <f t="shared" si="30"/>
        <v>0</v>
      </c>
      <c r="P62" s="101">
        <f t="shared" si="31"/>
        <v>0</v>
      </c>
      <c r="Q62" s="102"/>
      <c r="R62" s="102"/>
      <c r="S62" s="101">
        <f t="shared" si="32"/>
        <v>0</v>
      </c>
      <c r="T62" s="101"/>
      <c r="U62" s="101"/>
      <c r="V62" s="101">
        <f t="shared" si="33"/>
        <v>0</v>
      </c>
      <c r="W62" s="102"/>
      <c r="X62" s="102"/>
      <c r="Y62" s="101">
        <f t="shared" si="34"/>
        <v>0</v>
      </c>
      <c r="Z62" s="101">
        <f t="shared" si="35"/>
        <v>0</v>
      </c>
      <c r="AA62" s="103">
        <f t="shared" si="49"/>
        <v>0</v>
      </c>
      <c r="AB62" s="101">
        <f t="shared" si="36"/>
        <v>0</v>
      </c>
      <c r="AC62" s="102"/>
      <c r="AD62" s="103">
        <f t="shared" si="37"/>
        <v>0</v>
      </c>
      <c r="AE62" s="102"/>
      <c r="AF62" s="102"/>
      <c r="AG62" s="102"/>
      <c r="AH62" s="102"/>
      <c r="AI62" s="136">
        <f t="shared" si="38"/>
        <v>0</v>
      </c>
      <c r="AJ62" s="102"/>
      <c r="AK62" s="104">
        <f t="shared" si="39"/>
        <v>0</v>
      </c>
      <c r="AL62" s="105">
        <f t="shared" si="40"/>
        <v>0</v>
      </c>
      <c r="AM62" s="106"/>
      <c r="AN62" s="107">
        <f t="shared" si="41"/>
        <v>0</v>
      </c>
      <c r="AO62" s="108">
        <f t="shared" si="42"/>
        <v>0</v>
      </c>
      <c r="AP62" s="108">
        <f t="shared" si="43"/>
        <v>0</v>
      </c>
      <c r="AQ62" s="108">
        <f t="shared" si="44"/>
        <v>0</v>
      </c>
      <c r="AR62" s="108">
        <f t="shared" si="45"/>
        <v>0</v>
      </c>
      <c r="AS62" s="108">
        <f t="array" ref="AS62">_xlfn.IFS(S62=0,AL62,S62&lt;0,AL62/-S62,S62&gt;0,AL62/S62)</f>
        <v>0</v>
      </c>
      <c r="AT62" s="103">
        <f t="shared" si="46"/>
        <v>0</v>
      </c>
      <c r="AU62" s="103">
        <f t="shared" si="47"/>
        <v>0</v>
      </c>
      <c r="AV62" s="109"/>
      <c r="AW62" s="104">
        <f t="shared" si="48"/>
        <v>0</v>
      </c>
    </row>
    <row r="63" spans="1:49" hidden="1" outlineLevel="1">
      <c r="A63" s="98"/>
      <c r="B63" s="99"/>
      <c r="C63" s="99"/>
      <c r="D63" s="133"/>
      <c r="E63" s="102">
        <f t="shared" si="50"/>
        <v>0</v>
      </c>
      <c r="F63" s="101"/>
      <c r="G63" s="101"/>
      <c r="H63" s="101"/>
      <c r="I63" s="101"/>
      <c r="J63" s="101">
        <f t="shared" si="29"/>
        <v>0</v>
      </c>
      <c r="K63" s="98"/>
      <c r="L63" s="98"/>
      <c r="M63" s="98"/>
      <c r="N63" s="98"/>
      <c r="O63" s="101">
        <f t="shared" si="30"/>
        <v>0</v>
      </c>
      <c r="P63" s="101">
        <f t="shared" si="31"/>
        <v>0</v>
      </c>
      <c r="Q63" s="102"/>
      <c r="R63" s="102"/>
      <c r="S63" s="101">
        <f t="shared" si="32"/>
        <v>0</v>
      </c>
      <c r="T63" s="101"/>
      <c r="U63" s="101"/>
      <c r="V63" s="101">
        <f t="shared" si="33"/>
        <v>0</v>
      </c>
      <c r="W63" s="102"/>
      <c r="X63" s="102"/>
      <c r="Y63" s="101">
        <f t="shared" si="34"/>
        <v>0</v>
      </c>
      <c r="Z63" s="101">
        <f t="shared" si="35"/>
        <v>0</v>
      </c>
      <c r="AA63" s="103">
        <f t="shared" si="49"/>
        <v>0</v>
      </c>
      <c r="AB63" s="101">
        <f t="shared" si="36"/>
        <v>0</v>
      </c>
      <c r="AC63" s="102"/>
      <c r="AD63" s="103">
        <f t="shared" si="37"/>
        <v>0</v>
      </c>
      <c r="AE63" s="102"/>
      <c r="AF63" s="102"/>
      <c r="AG63" s="102"/>
      <c r="AH63" s="102"/>
      <c r="AI63" s="136">
        <f t="shared" si="38"/>
        <v>0</v>
      </c>
      <c r="AJ63" s="102"/>
      <c r="AK63" s="104">
        <f t="shared" si="39"/>
        <v>0</v>
      </c>
      <c r="AL63" s="105">
        <f t="shared" si="40"/>
        <v>0</v>
      </c>
      <c r="AM63" s="106"/>
      <c r="AN63" s="107">
        <f t="shared" si="41"/>
        <v>0</v>
      </c>
      <c r="AO63" s="108">
        <f t="shared" si="42"/>
        <v>0</v>
      </c>
      <c r="AP63" s="108">
        <f t="shared" si="43"/>
        <v>0</v>
      </c>
      <c r="AQ63" s="108">
        <f t="shared" si="44"/>
        <v>0</v>
      </c>
      <c r="AR63" s="108">
        <f t="shared" si="45"/>
        <v>0</v>
      </c>
      <c r="AS63" s="108">
        <f t="array" ref="AS63">_xlfn.IFS(S63=0,AL63,S63&lt;0,AL63/-S63,S63&gt;0,AL63/S63)</f>
        <v>0</v>
      </c>
      <c r="AT63" s="103">
        <f t="shared" si="46"/>
        <v>0</v>
      </c>
      <c r="AU63" s="103">
        <f t="shared" si="47"/>
        <v>0</v>
      </c>
      <c r="AV63" s="109"/>
      <c r="AW63" s="104">
        <f t="shared" si="48"/>
        <v>0</v>
      </c>
    </row>
    <row r="64" spans="1:49" hidden="1" outlineLevel="1">
      <c r="A64" s="98"/>
      <c r="B64" s="99"/>
      <c r="C64" s="99"/>
      <c r="D64" s="133"/>
      <c r="E64" s="102">
        <f t="shared" si="50"/>
        <v>0</v>
      </c>
      <c r="F64" s="101"/>
      <c r="G64" s="101"/>
      <c r="H64" s="101"/>
      <c r="I64" s="101"/>
      <c r="J64" s="101">
        <f t="shared" si="29"/>
        <v>0</v>
      </c>
      <c r="K64" s="98"/>
      <c r="L64" s="98"/>
      <c r="M64" s="98"/>
      <c r="N64" s="98"/>
      <c r="O64" s="101">
        <f t="shared" si="30"/>
        <v>0</v>
      </c>
      <c r="P64" s="101">
        <f t="shared" si="31"/>
        <v>0</v>
      </c>
      <c r="Q64" s="102"/>
      <c r="R64" s="102"/>
      <c r="S64" s="101">
        <f t="shared" si="32"/>
        <v>0</v>
      </c>
      <c r="T64" s="101"/>
      <c r="U64" s="101"/>
      <c r="V64" s="101">
        <f t="shared" si="33"/>
        <v>0</v>
      </c>
      <c r="W64" s="102"/>
      <c r="X64" s="102"/>
      <c r="Y64" s="101">
        <f t="shared" si="34"/>
        <v>0</v>
      </c>
      <c r="Z64" s="101">
        <f t="shared" si="35"/>
        <v>0</v>
      </c>
      <c r="AA64" s="103">
        <f t="shared" si="49"/>
        <v>0</v>
      </c>
      <c r="AB64" s="101">
        <f t="shared" si="36"/>
        <v>0</v>
      </c>
      <c r="AC64" s="102"/>
      <c r="AD64" s="103">
        <f t="shared" si="37"/>
        <v>0</v>
      </c>
      <c r="AE64" s="102"/>
      <c r="AF64" s="102"/>
      <c r="AG64" s="102"/>
      <c r="AH64" s="102"/>
      <c r="AI64" s="136">
        <f t="shared" si="38"/>
        <v>0</v>
      </c>
      <c r="AJ64" s="102"/>
      <c r="AK64" s="104">
        <f t="shared" si="39"/>
        <v>0</v>
      </c>
      <c r="AL64" s="105">
        <f t="shared" si="40"/>
        <v>0</v>
      </c>
      <c r="AM64" s="106"/>
      <c r="AN64" s="107">
        <f t="shared" si="41"/>
        <v>0</v>
      </c>
      <c r="AO64" s="108">
        <f t="shared" si="42"/>
        <v>0</v>
      </c>
      <c r="AP64" s="108">
        <f t="shared" si="43"/>
        <v>0</v>
      </c>
      <c r="AQ64" s="108">
        <f t="shared" si="44"/>
        <v>0</v>
      </c>
      <c r="AR64" s="108">
        <f t="shared" si="45"/>
        <v>0</v>
      </c>
      <c r="AS64" s="108">
        <f t="array" ref="AS64">_xlfn.IFS(S64=0,AL64,S64&lt;0,AL64/-S64,S64&gt;0,AL64/S64)</f>
        <v>0</v>
      </c>
      <c r="AT64" s="103">
        <f t="shared" si="46"/>
        <v>0</v>
      </c>
      <c r="AU64" s="103">
        <f t="shared" si="47"/>
        <v>0</v>
      </c>
      <c r="AV64" s="109"/>
      <c r="AW64" s="104">
        <f t="shared" si="48"/>
        <v>0</v>
      </c>
    </row>
    <row r="65" spans="1:49" hidden="1" outlineLevel="1">
      <c r="A65" s="98"/>
      <c r="B65" s="99"/>
      <c r="C65" s="99"/>
      <c r="D65" s="133"/>
      <c r="E65" s="102">
        <f t="shared" si="50"/>
        <v>0</v>
      </c>
      <c r="F65" s="101"/>
      <c r="G65" s="101"/>
      <c r="H65" s="101"/>
      <c r="I65" s="101"/>
      <c r="J65" s="101">
        <f t="shared" si="29"/>
        <v>0</v>
      </c>
      <c r="K65" s="98"/>
      <c r="L65" s="98"/>
      <c r="M65" s="98"/>
      <c r="N65" s="98"/>
      <c r="O65" s="101">
        <f t="shared" si="30"/>
        <v>0</v>
      </c>
      <c r="P65" s="101">
        <f t="shared" si="31"/>
        <v>0</v>
      </c>
      <c r="Q65" s="102"/>
      <c r="R65" s="102"/>
      <c r="S65" s="101">
        <f t="shared" si="32"/>
        <v>0</v>
      </c>
      <c r="T65" s="101"/>
      <c r="U65" s="101"/>
      <c r="V65" s="101">
        <f t="shared" si="33"/>
        <v>0</v>
      </c>
      <c r="W65" s="102"/>
      <c r="X65" s="102"/>
      <c r="Y65" s="101">
        <f t="shared" si="34"/>
        <v>0</v>
      </c>
      <c r="Z65" s="101">
        <f t="shared" si="35"/>
        <v>0</v>
      </c>
      <c r="AA65" s="103">
        <f t="shared" si="49"/>
        <v>0</v>
      </c>
      <c r="AB65" s="101">
        <f t="shared" si="36"/>
        <v>0</v>
      </c>
      <c r="AC65" s="102"/>
      <c r="AD65" s="103">
        <f t="shared" si="37"/>
        <v>0</v>
      </c>
      <c r="AE65" s="102"/>
      <c r="AF65" s="102"/>
      <c r="AG65" s="102"/>
      <c r="AH65" s="102"/>
      <c r="AI65" s="136">
        <f t="shared" si="38"/>
        <v>0</v>
      </c>
      <c r="AJ65" s="102"/>
      <c r="AK65" s="104">
        <f t="shared" si="39"/>
        <v>0</v>
      </c>
      <c r="AL65" s="105">
        <f t="shared" si="40"/>
        <v>0</v>
      </c>
      <c r="AM65" s="106"/>
      <c r="AN65" s="107">
        <f t="shared" si="41"/>
        <v>0</v>
      </c>
      <c r="AO65" s="108">
        <f t="shared" si="42"/>
        <v>0</v>
      </c>
      <c r="AP65" s="108">
        <f t="shared" si="43"/>
        <v>0</v>
      </c>
      <c r="AQ65" s="108">
        <f t="shared" si="44"/>
        <v>0</v>
      </c>
      <c r="AR65" s="108">
        <f t="shared" si="45"/>
        <v>0</v>
      </c>
      <c r="AS65" s="108">
        <f t="array" ref="AS65">_xlfn.IFS(S65=0,AL65,S65&lt;0,AL65/-S65,S65&gt;0,AL65/S65)</f>
        <v>0</v>
      </c>
      <c r="AT65" s="103">
        <f t="shared" si="46"/>
        <v>0</v>
      </c>
      <c r="AU65" s="103">
        <f t="shared" si="47"/>
        <v>0</v>
      </c>
      <c r="AV65" s="109"/>
      <c r="AW65" s="104">
        <f t="shared" si="48"/>
        <v>0</v>
      </c>
    </row>
    <row r="66" spans="1:49" hidden="1" outlineLevel="1">
      <c r="A66" s="98"/>
      <c r="B66" s="99"/>
      <c r="C66" s="99"/>
      <c r="D66" s="133"/>
      <c r="E66" s="102">
        <f t="shared" si="50"/>
        <v>0</v>
      </c>
      <c r="F66" s="101"/>
      <c r="G66" s="101"/>
      <c r="H66" s="101"/>
      <c r="I66" s="101"/>
      <c r="J66" s="101">
        <f t="shared" si="29"/>
        <v>0</v>
      </c>
      <c r="K66" s="98"/>
      <c r="L66" s="98"/>
      <c r="M66" s="98"/>
      <c r="N66" s="98"/>
      <c r="O66" s="101">
        <f t="shared" si="30"/>
        <v>0</v>
      </c>
      <c r="P66" s="101">
        <f t="shared" si="31"/>
        <v>0</v>
      </c>
      <c r="Q66" s="102"/>
      <c r="R66" s="102"/>
      <c r="S66" s="101">
        <f t="shared" si="32"/>
        <v>0</v>
      </c>
      <c r="T66" s="101"/>
      <c r="U66" s="101"/>
      <c r="V66" s="101">
        <f t="shared" si="33"/>
        <v>0</v>
      </c>
      <c r="W66" s="102"/>
      <c r="X66" s="102"/>
      <c r="Y66" s="101">
        <f t="shared" si="34"/>
        <v>0</v>
      </c>
      <c r="Z66" s="101">
        <f>L66*M66*N66/100</f>
        <v>0</v>
      </c>
      <c r="AA66" s="103">
        <f t="shared" si="49"/>
        <v>0</v>
      </c>
      <c r="AB66" s="101">
        <f t="shared" si="36"/>
        <v>0</v>
      </c>
      <c r="AC66" s="102"/>
      <c r="AD66" s="103">
        <f t="shared" si="37"/>
        <v>0</v>
      </c>
      <c r="AE66" s="102"/>
      <c r="AF66" s="102"/>
      <c r="AG66" s="102"/>
      <c r="AH66" s="102"/>
      <c r="AI66" s="136">
        <f t="shared" si="38"/>
        <v>0</v>
      </c>
      <c r="AJ66" s="102"/>
      <c r="AK66" s="104">
        <f t="shared" si="39"/>
        <v>0</v>
      </c>
      <c r="AL66" s="105">
        <f t="shared" si="40"/>
        <v>0</v>
      </c>
      <c r="AM66" s="106"/>
      <c r="AN66" s="107">
        <f t="shared" si="41"/>
        <v>0</v>
      </c>
      <c r="AO66" s="108">
        <f t="shared" si="42"/>
        <v>0</v>
      </c>
      <c r="AP66" s="108">
        <f t="shared" si="43"/>
        <v>0</v>
      </c>
      <c r="AQ66" s="108">
        <f t="shared" si="44"/>
        <v>0</v>
      </c>
      <c r="AR66" s="108">
        <f t="shared" si="45"/>
        <v>0</v>
      </c>
      <c r="AS66" s="108">
        <f t="array" ref="AS66">_xlfn.IFS(S66=0,AL66,S66&lt;0,AL66/-S66,S66&gt;0,AL66/S66)</f>
        <v>0</v>
      </c>
      <c r="AT66" s="103">
        <f t="shared" si="46"/>
        <v>0</v>
      </c>
      <c r="AU66" s="103">
        <f t="shared" si="47"/>
        <v>0</v>
      </c>
      <c r="AV66" s="109"/>
      <c r="AW66" s="104">
        <f t="shared" si="48"/>
        <v>0</v>
      </c>
    </row>
    <row r="67" spans="1:49" hidden="1" outlineLevel="1">
      <c r="A67" s="98"/>
      <c r="B67" s="99"/>
      <c r="C67" s="99"/>
      <c r="D67" s="133"/>
      <c r="E67" s="102">
        <f t="shared" si="50"/>
        <v>0</v>
      </c>
      <c r="F67" s="101"/>
      <c r="G67" s="101"/>
      <c r="H67" s="101"/>
      <c r="I67" s="101"/>
      <c r="J67" s="101">
        <f t="shared" si="29"/>
        <v>0</v>
      </c>
      <c r="K67" s="98"/>
      <c r="L67" s="98"/>
      <c r="M67" s="98"/>
      <c r="N67" s="98"/>
      <c r="O67" s="101">
        <f t="shared" si="30"/>
        <v>0</v>
      </c>
      <c r="P67" s="101">
        <f t="shared" si="31"/>
        <v>0</v>
      </c>
      <c r="Q67" s="102"/>
      <c r="R67" s="102"/>
      <c r="S67" s="101">
        <f t="shared" si="32"/>
        <v>0</v>
      </c>
      <c r="T67" s="101"/>
      <c r="U67" s="101"/>
      <c r="V67" s="101">
        <f t="shared" si="33"/>
        <v>0</v>
      </c>
      <c r="W67" s="102"/>
      <c r="X67" s="102"/>
      <c r="Y67" s="101">
        <f t="shared" si="34"/>
        <v>0</v>
      </c>
      <c r="Z67" s="101">
        <f t="shared" ref="Z67:Z70" si="51">L67*M67*N67/100</f>
        <v>0</v>
      </c>
      <c r="AA67" s="103">
        <f t="shared" si="49"/>
        <v>0</v>
      </c>
      <c r="AB67" s="101">
        <f t="shared" si="36"/>
        <v>0</v>
      </c>
      <c r="AC67" s="102"/>
      <c r="AD67" s="103">
        <f t="shared" si="37"/>
        <v>0</v>
      </c>
      <c r="AE67" s="102"/>
      <c r="AF67" s="102"/>
      <c r="AG67" s="102"/>
      <c r="AH67" s="102"/>
      <c r="AI67" s="136">
        <f t="shared" si="38"/>
        <v>0</v>
      </c>
      <c r="AJ67" s="102"/>
      <c r="AK67" s="104">
        <f t="shared" si="39"/>
        <v>0</v>
      </c>
      <c r="AL67" s="105">
        <f t="shared" si="40"/>
        <v>0</v>
      </c>
      <c r="AM67" s="106"/>
      <c r="AN67" s="107">
        <f t="shared" si="41"/>
        <v>0</v>
      </c>
      <c r="AO67" s="108">
        <f t="shared" si="42"/>
        <v>0</v>
      </c>
      <c r="AP67" s="108">
        <f t="shared" si="43"/>
        <v>0</v>
      </c>
      <c r="AQ67" s="108">
        <f t="shared" si="44"/>
        <v>0</v>
      </c>
      <c r="AR67" s="108">
        <f t="shared" si="45"/>
        <v>0</v>
      </c>
      <c r="AS67" s="108">
        <f t="array" ref="AS67">_xlfn.IFS(S67=0,AL67,S67&lt;0,AL67/-S67,S67&gt;0,AL67/S67)</f>
        <v>0</v>
      </c>
      <c r="AT67" s="103">
        <f t="shared" si="46"/>
        <v>0</v>
      </c>
      <c r="AU67" s="103">
        <f t="shared" si="47"/>
        <v>0</v>
      </c>
      <c r="AV67" s="109"/>
      <c r="AW67" s="104">
        <f t="shared" si="48"/>
        <v>0</v>
      </c>
    </row>
    <row r="68" spans="1:49" hidden="1" outlineLevel="1">
      <c r="A68" s="98"/>
      <c r="B68" s="99"/>
      <c r="C68" s="99"/>
      <c r="D68" s="100"/>
      <c r="E68" s="101">
        <f t="shared" si="50"/>
        <v>0</v>
      </c>
      <c r="F68" s="101"/>
      <c r="G68" s="101"/>
      <c r="H68" s="101"/>
      <c r="I68" s="101"/>
      <c r="J68" s="101">
        <f t="shared" si="29"/>
        <v>0</v>
      </c>
      <c r="K68" s="98"/>
      <c r="L68" s="98"/>
      <c r="M68" s="98"/>
      <c r="N68" s="98"/>
      <c r="O68" s="101">
        <f t="shared" si="30"/>
        <v>0</v>
      </c>
      <c r="P68" s="101">
        <f t="shared" si="31"/>
        <v>0</v>
      </c>
      <c r="Q68" s="102"/>
      <c r="R68" s="102"/>
      <c r="S68" s="101">
        <f t="shared" si="32"/>
        <v>0</v>
      </c>
      <c r="T68" s="101"/>
      <c r="U68" s="101"/>
      <c r="V68" s="101">
        <f t="shared" si="33"/>
        <v>0</v>
      </c>
      <c r="W68" s="102"/>
      <c r="X68" s="102"/>
      <c r="Y68" s="101">
        <f t="shared" si="34"/>
        <v>0</v>
      </c>
      <c r="Z68" s="101">
        <f t="shared" si="51"/>
        <v>0</v>
      </c>
      <c r="AA68" s="103">
        <f t="shared" si="49"/>
        <v>0</v>
      </c>
      <c r="AB68" s="101">
        <f t="shared" si="36"/>
        <v>0</v>
      </c>
      <c r="AC68" s="102"/>
      <c r="AD68" s="103">
        <f t="shared" si="37"/>
        <v>0</v>
      </c>
      <c r="AE68" s="102"/>
      <c r="AF68" s="102"/>
      <c r="AG68" s="102"/>
      <c r="AH68" s="102"/>
      <c r="AI68" s="136">
        <f t="shared" si="38"/>
        <v>0</v>
      </c>
      <c r="AJ68" s="102"/>
      <c r="AK68" s="104">
        <f t="shared" si="39"/>
        <v>0</v>
      </c>
      <c r="AL68" s="105">
        <f t="shared" si="40"/>
        <v>0</v>
      </c>
      <c r="AM68" s="106"/>
      <c r="AN68" s="107">
        <f t="shared" si="41"/>
        <v>0</v>
      </c>
      <c r="AO68" s="108">
        <f t="shared" si="42"/>
        <v>0</v>
      </c>
      <c r="AP68" s="108">
        <f t="shared" si="43"/>
        <v>0</v>
      </c>
      <c r="AQ68" s="108">
        <f t="shared" si="44"/>
        <v>0</v>
      </c>
      <c r="AR68" s="108">
        <f t="shared" si="45"/>
        <v>0</v>
      </c>
      <c r="AS68" s="108">
        <f t="array" ref="AS68">_xlfn.IFS(S68=0,AL68,S68&lt;0,AL68/-S68,S68&gt;0,AL68/S68)</f>
        <v>0</v>
      </c>
      <c r="AT68" s="103">
        <f t="shared" si="46"/>
        <v>0</v>
      </c>
      <c r="AU68" s="103">
        <f t="shared" si="47"/>
        <v>0</v>
      </c>
      <c r="AV68" s="109"/>
      <c r="AW68" s="104">
        <f t="shared" si="48"/>
        <v>0</v>
      </c>
    </row>
    <row r="69" spans="1:49" hidden="1" outlineLevel="1">
      <c r="A69" s="98"/>
      <c r="B69" s="99"/>
      <c r="C69" s="99"/>
      <c r="D69" s="100"/>
      <c r="E69" s="101">
        <f t="shared" si="50"/>
        <v>0</v>
      </c>
      <c r="F69" s="101"/>
      <c r="G69" s="101"/>
      <c r="H69" s="101"/>
      <c r="I69" s="101"/>
      <c r="J69" s="101">
        <f t="shared" si="29"/>
        <v>0</v>
      </c>
      <c r="K69" s="98"/>
      <c r="L69" s="98"/>
      <c r="M69" s="98"/>
      <c r="N69" s="98"/>
      <c r="O69" s="101">
        <f t="shared" si="30"/>
        <v>0</v>
      </c>
      <c r="P69" s="101">
        <f t="shared" si="31"/>
        <v>0</v>
      </c>
      <c r="Q69" s="102"/>
      <c r="R69" s="102"/>
      <c r="S69" s="101">
        <f t="shared" si="32"/>
        <v>0</v>
      </c>
      <c r="T69" s="101"/>
      <c r="U69" s="101"/>
      <c r="V69" s="101">
        <f t="shared" si="33"/>
        <v>0</v>
      </c>
      <c r="W69" s="102"/>
      <c r="X69" s="102"/>
      <c r="Y69" s="101">
        <f t="shared" si="34"/>
        <v>0</v>
      </c>
      <c r="Z69" s="101">
        <f t="shared" si="51"/>
        <v>0</v>
      </c>
      <c r="AA69" s="103">
        <f t="shared" si="49"/>
        <v>0</v>
      </c>
      <c r="AB69" s="101">
        <f t="shared" si="36"/>
        <v>0</v>
      </c>
      <c r="AC69" s="102"/>
      <c r="AD69" s="103">
        <f t="shared" si="37"/>
        <v>0</v>
      </c>
      <c r="AE69" s="102"/>
      <c r="AF69" s="102"/>
      <c r="AG69" s="102"/>
      <c r="AH69" s="102"/>
      <c r="AI69" s="136">
        <f t="shared" si="38"/>
        <v>0</v>
      </c>
      <c r="AJ69" s="102"/>
      <c r="AK69" s="104">
        <f t="shared" si="39"/>
        <v>0</v>
      </c>
      <c r="AL69" s="105">
        <f t="shared" si="40"/>
        <v>0</v>
      </c>
      <c r="AM69" s="106"/>
      <c r="AN69" s="107">
        <f t="shared" si="41"/>
        <v>0</v>
      </c>
      <c r="AO69" s="108">
        <f t="shared" si="42"/>
        <v>0</v>
      </c>
      <c r="AP69" s="108">
        <f t="shared" si="43"/>
        <v>0</v>
      </c>
      <c r="AQ69" s="108">
        <f t="shared" si="44"/>
        <v>0</v>
      </c>
      <c r="AR69" s="108">
        <f t="shared" si="45"/>
        <v>0</v>
      </c>
      <c r="AS69" s="108">
        <f t="array" ref="AS69">_xlfn.IFS(S69=0,AL69,S69&lt;0,AL69/-S69,S69&gt;0,AL69/S69)</f>
        <v>0</v>
      </c>
      <c r="AT69" s="103">
        <f t="shared" si="46"/>
        <v>0</v>
      </c>
      <c r="AU69" s="103">
        <f t="shared" si="47"/>
        <v>0</v>
      </c>
      <c r="AV69" s="109"/>
      <c r="AW69" s="104">
        <f t="shared" si="48"/>
        <v>0</v>
      </c>
    </row>
    <row r="70" spans="1:49" hidden="1" outlineLevel="1">
      <c r="A70" s="98"/>
      <c r="B70" s="99"/>
      <c r="C70" s="99"/>
      <c r="D70" s="100"/>
      <c r="E70" s="101">
        <f t="shared" si="50"/>
        <v>0</v>
      </c>
      <c r="F70" s="101"/>
      <c r="G70" s="101"/>
      <c r="H70" s="101"/>
      <c r="I70" s="101"/>
      <c r="J70" s="101">
        <f t="shared" si="29"/>
        <v>0</v>
      </c>
      <c r="K70" s="98"/>
      <c r="L70" s="98"/>
      <c r="M70" s="98"/>
      <c r="N70" s="98"/>
      <c r="O70" s="101">
        <f t="shared" si="30"/>
        <v>0</v>
      </c>
      <c r="P70" s="101">
        <f t="shared" si="31"/>
        <v>0</v>
      </c>
      <c r="Q70" s="102"/>
      <c r="R70" s="102"/>
      <c r="S70" s="101">
        <f t="shared" si="32"/>
        <v>0</v>
      </c>
      <c r="T70" s="101"/>
      <c r="U70" s="101"/>
      <c r="V70" s="101">
        <f t="shared" si="33"/>
        <v>0</v>
      </c>
      <c r="W70" s="102"/>
      <c r="X70" s="102"/>
      <c r="Y70" s="101">
        <f t="shared" si="34"/>
        <v>0</v>
      </c>
      <c r="Z70" s="101">
        <f t="shared" si="51"/>
        <v>0</v>
      </c>
      <c r="AA70" s="103">
        <f t="shared" si="49"/>
        <v>0</v>
      </c>
      <c r="AB70" s="101">
        <f t="shared" si="36"/>
        <v>0</v>
      </c>
      <c r="AC70" s="102"/>
      <c r="AD70" s="103">
        <f t="shared" si="37"/>
        <v>0</v>
      </c>
      <c r="AE70" s="102"/>
      <c r="AF70" s="102"/>
      <c r="AG70" s="102"/>
      <c r="AH70" s="102"/>
      <c r="AI70" s="136">
        <f t="shared" si="38"/>
        <v>0</v>
      </c>
      <c r="AJ70" s="102"/>
      <c r="AK70" s="104">
        <f t="shared" si="39"/>
        <v>0</v>
      </c>
      <c r="AL70" s="105">
        <f t="shared" si="40"/>
        <v>0</v>
      </c>
      <c r="AM70" s="106"/>
      <c r="AN70" s="107">
        <f t="shared" si="41"/>
        <v>0</v>
      </c>
      <c r="AO70" s="108">
        <f t="shared" si="42"/>
        <v>0</v>
      </c>
      <c r="AP70" s="108">
        <f t="shared" si="43"/>
        <v>0</v>
      </c>
      <c r="AQ70" s="108">
        <f t="shared" si="44"/>
        <v>0</v>
      </c>
      <c r="AR70" s="108">
        <f t="shared" si="45"/>
        <v>0</v>
      </c>
      <c r="AS70" s="108">
        <f t="array" ref="AS70">_xlfn.IFS(S70=0,AL70,S70&lt;0,AL70/-S70,S70&gt;0,AL70/S70)</f>
        <v>0</v>
      </c>
      <c r="AT70" s="103">
        <f t="shared" si="46"/>
        <v>0</v>
      </c>
      <c r="AU70" s="103">
        <f t="shared" si="47"/>
        <v>0</v>
      </c>
      <c r="AV70" s="109"/>
      <c r="AW70" s="104">
        <f t="shared" si="48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2">AVERAGE(AO19:AO70)</f>
        <v>0</v>
      </c>
      <c r="AP71" s="145">
        <f t="shared" si="52"/>
        <v>0</v>
      </c>
      <c r="AQ71" s="145">
        <f t="shared" si="52"/>
        <v>0</v>
      </c>
      <c r="AR71" s="145">
        <f t="shared" si="52"/>
        <v>0</v>
      </c>
      <c r="AS71" s="145">
        <f t="shared" si="52"/>
        <v>0</v>
      </c>
      <c r="AT71" s="146">
        <f t="shared" si="52"/>
        <v>0</v>
      </c>
      <c r="AU71" s="146">
        <f t="shared" si="52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3">SUM(Q19:Q70)</f>
        <v>0</v>
      </c>
      <c r="R72" s="149">
        <f t="shared" si="53"/>
        <v>0</v>
      </c>
      <c r="S72" s="149">
        <f t="shared" si="53"/>
        <v>0</v>
      </c>
      <c r="T72" s="149">
        <f t="shared" si="53"/>
        <v>0</v>
      </c>
      <c r="U72" s="149">
        <f t="shared" si="53"/>
        <v>0</v>
      </c>
      <c r="V72" s="149">
        <f t="shared" si="53"/>
        <v>0</v>
      </c>
      <c r="W72" s="149">
        <f t="shared" si="53"/>
        <v>0</v>
      </c>
      <c r="X72" s="149">
        <f t="shared" si="53"/>
        <v>0</v>
      </c>
      <c r="Y72" s="149">
        <f t="shared" si="53"/>
        <v>0</v>
      </c>
      <c r="Z72" s="149">
        <f t="shared" si="53"/>
        <v>0</v>
      </c>
      <c r="AA72" s="150">
        <f t="shared" si="53"/>
        <v>0</v>
      </c>
      <c r="AB72" s="151">
        <f t="shared" si="53"/>
        <v>0</v>
      </c>
      <c r="AC72" s="149">
        <f t="shared" si="53"/>
        <v>0</v>
      </c>
      <c r="AD72" s="150" t="e">
        <f>AC72/Y72</f>
        <v>#DIV/0!</v>
      </c>
      <c r="AE72" s="149">
        <f t="shared" ref="AE72:AK72" si="54">SUM(AE19:AE70)</f>
        <v>0</v>
      </c>
      <c r="AF72" s="149">
        <f t="shared" si="54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4"/>
        <v>0</v>
      </c>
      <c r="AK72" s="149">
        <f t="shared" si="54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52"/>
      <c r="AG73" s="552"/>
      <c r="AH73" s="213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5">E17+E72</f>
        <v>0</v>
      </c>
      <c r="F74" s="172">
        <f t="shared" si="55"/>
        <v>0</v>
      </c>
      <c r="G74" s="172">
        <f t="shared" si="55"/>
        <v>0</v>
      </c>
      <c r="H74" s="172">
        <f t="shared" si="55"/>
        <v>2500</v>
      </c>
      <c r="I74" s="172">
        <f t="shared" si="55"/>
        <v>0</v>
      </c>
      <c r="J74" s="172">
        <f t="shared" si="55"/>
        <v>0</v>
      </c>
      <c r="K74" s="172">
        <f t="shared" si="55"/>
        <v>0</v>
      </c>
      <c r="L74" s="172">
        <f t="shared" si="55"/>
        <v>86</v>
      </c>
      <c r="M74" s="172">
        <f t="shared" si="55"/>
        <v>0</v>
      </c>
      <c r="N74" s="172">
        <f t="shared" si="55"/>
        <v>0</v>
      </c>
      <c r="O74" s="172">
        <f t="shared" si="55"/>
        <v>0</v>
      </c>
      <c r="P74" s="172">
        <f t="shared" si="55"/>
        <v>0</v>
      </c>
      <c r="Q74" s="172">
        <f t="shared" si="55"/>
        <v>43</v>
      </c>
      <c r="R74" s="172">
        <f t="shared" si="55"/>
        <v>-1</v>
      </c>
      <c r="S74" s="172">
        <f t="shared" si="55"/>
        <v>42</v>
      </c>
      <c r="T74" s="172">
        <f t="shared" si="55"/>
        <v>43245.32</v>
      </c>
      <c r="U74" s="172">
        <f t="shared" si="55"/>
        <v>-931</v>
      </c>
      <c r="V74" s="172">
        <f t="shared" si="55"/>
        <v>42314.32</v>
      </c>
      <c r="W74" s="172">
        <f t="shared" si="55"/>
        <v>52197.86</v>
      </c>
      <c r="X74" s="172">
        <f t="shared" si="55"/>
        <v>-1199</v>
      </c>
      <c r="Y74" s="172">
        <f t="shared" si="55"/>
        <v>50998.86</v>
      </c>
      <c r="Z74" s="172">
        <f t="shared" si="55"/>
        <v>58556.599999999991</v>
      </c>
      <c r="AA74" s="173">
        <f t="shared" si="55"/>
        <v>1</v>
      </c>
      <c r="AB74" s="174">
        <f t="shared" si="55"/>
        <v>5562.9000000000005</v>
      </c>
      <c r="AC74" s="172">
        <f t="shared" si="55"/>
        <v>18463.039999999997</v>
      </c>
      <c r="AD74" s="173">
        <f>AC74/Y74</f>
        <v>0.36202848455828224</v>
      </c>
      <c r="AE74" s="174">
        <f>AE17+AE72</f>
        <v>5752.8</v>
      </c>
      <c r="AF74" s="175">
        <f>AF17+AF72</f>
        <v>0</v>
      </c>
      <c r="AG74" s="175">
        <f>AG17+AG72</f>
        <v>6535</v>
      </c>
      <c r="AH74" s="175">
        <f>AH17+AH72</f>
        <v>0</v>
      </c>
      <c r="AI74" s="176">
        <v>1083.1099999999999</v>
      </c>
      <c r="AJ74" s="172">
        <f>AJ17+AJ72</f>
        <v>0</v>
      </c>
      <c r="AK74" s="172">
        <f>AK17+AK72</f>
        <v>423.14320000000004</v>
      </c>
      <c r="AL74" s="172">
        <f>AL17+AL72</f>
        <v>13178.866799999998</v>
      </c>
      <c r="AM74" s="172"/>
      <c r="AN74" s="172"/>
      <c r="AO74" s="172"/>
      <c r="AP74" s="172"/>
      <c r="AQ74" s="172"/>
      <c r="AR74" s="172">
        <f>(AF74+AG74)/Q74</f>
        <v>151.97674418604652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52">
        <f>AF18+AF73</f>
        <v>0</v>
      </c>
      <c r="AG75" s="552"/>
      <c r="AH75" s="213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14" priority="3" operator="greaterThan">
      <formula>120</formula>
    </cfRule>
  </conditionalFormatting>
  <conditionalFormatting sqref="O71">
    <cfRule type="cellIs" dxfId="13" priority="2" operator="between">
      <formula>0.000001</formula>
      <formula>25</formula>
    </cfRule>
  </conditionalFormatting>
  <conditionalFormatting sqref="AA1 AA73 AA75:AA1048576">
    <cfRule type="cellIs" dxfId="12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{11DB7E2B-0D33-4AA2-B3B5-98E44A8A6287}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{BBDC22F8-14EE-4097-8EF7-D52AB8B1CB2C}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{5EFD8DDD-4E65-4543-9846-F8868129B0B6}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{C452A252-69FB-4857-83B2-30A60C63DE9A}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{526480B8-44A7-417D-8C48-1336AB6645C2}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{3DAFDF7D-57A8-4427-9C1A-CFEF9825A30D}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{2690CB97-ACA9-451E-8A75-C379000C4584}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{016D357B-BDEF-4FDD-BB57-3C4ED5F3D0F7}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DB7E2B-0D33-4AA2-B3B5-98E44A8A62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BBDC22F8-14EE-4097-8EF7-D52AB8B1CB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5EFD8DDD-4E65-4543-9846-F8868129B0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C452A252-69FB-4857-83B2-30A60C63DE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526480B8-44A7-417D-8C48-1336AB6645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DAFDF7D-57A8-4427-9C1A-CFEF9825A3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690CB97-ACA9-451E-8A75-C379000C45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016D357B-BDEF-4FDD-BB57-3C4ED5F3D0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A349-2A60-42E8-A253-87A3D359289F}">
  <dimension ref="A1:AW77"/>
  <sheetViews>
    <sheetView zoomScale="70" zoomScaleNormal="70" workbookViewId="0">
      <pane xSplit="3" ySplit="2" topLeftCell="AB3" activePane="bottomRight" state="frozen"/>
      <selection pane="topRight" activeCell="D1" sqref="D1"/>
      <selection pane="bottomLeft" activeCell="A3" sqref="A3"/>
      <selection pane="bottomRight" activeCell="AK74" sqref="AK74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133</v>
      </c>
      <c r="B1" s="77"/>
      <c r="C1" s="76"/>
      <c r="D1" s="76"/>
      <c r="E1" s="78"/>
      <c r="F1" s="545" t="s">
        <v>47</v>
      </c>
      <c r="G1" s="545"/>
      <c r="H1" s="545"/>
      <c r="K1" s="409" t="s">
        <v>48</v>
      </c>
      <c r="L1" s="545" t="s">
        <v>49</v>
      </c>
      <c r="M1" s="545"/>
      <c r="N1" s="545"/>
      <c r="P1" s="80"/>
      <c r="Q1" s="546"/>
      <c r="R1" s="546"/>
      <c r="S1" s="216"/>
      <c r="T1" s="547"/>
      <c r="U1" s="548"/>
      <c r="V1" s="216"/>
      <c r="W1" s="546"/>
      <c r="X1" s="546"/>
      <c r="Y1" s="80"/>
      <c r="Z1" s="80"/>
      <c r="AA1" s="80"/>
      <c r="AB1" s="80"/>
      <c r="AC1" s="215"/>
      <c r="AD1" s="216"/>
      <c r="AE1" s="215"/>
      <c r="AF1" s="549"/>
      <c r="AG1" s="549"/>
      <c r="AH1" s="410"/>
      <c r="AI1" s="81" t="s">
        <v>50</v>
      </c>
      <c r="AJ1" s="215"/>
      <c r="AM1" s="82"/>
      <c r="AN1" s="542" t="s">
        <v>51</v>
      </c>
      <c r="AO1" s="543"/>
      <c r="AP1" s="543"/>
      <c r="AQ1" s="543"/>
      <c r="AR1" s="543"/>
      <c r="AS1" s="543"/>
      <c r="AT1" s="543"/>
      <c r="AU1" s="544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2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f>'Юнит 1 29-31.12'!L3+'Юнит 1 01-04.01'!L3</f>
        <v>10</v>
      </c>
      <c r="M3" s="98">
        <v>1300</v>
      </c>
      <c r="N3" s="98">
        <v>56</v>
      </c>
      <c r="O3" s="189">
        <f t="shared" ref="O3:O15" si="1">L3/7</f>
        <v>1.4285714285714286</v>
      </c>
      <c r="P3" s="101">
        <f t="shared" ref="P3" si="2">S3/7</f>
        <v>0.5714285714285714</v>
      </c>
      <c r="Q3" s="98">
        <f>'Юнит 1 29-31.12'!Q3+'Юнит 1 01-04.01'!Q3</f>
        <v>4</v>
      </c>
      <c r="R3" s="98">
        <f>'Юнит 1 29-31.12'!R3+'Юнит 1 01-04.01'!R3</f>
        <v>0</v>
      </c>
      <c r="S3" s="101">
        <f>Q3+R3</f>
        <v>4</v>
      </c>
      <c r="T3" s="98">
        <f>'Юнит 1 29-31.12'!T3+'Юнит 1 01-04.01'!T3</f>
        <v>4149.08</v>
      </c>
      <c r="U3" s="98">
        <f>'Юнит 1 29-31.12'!U3+'Юнит 1 01-04.01'!U3</f>
        <v>0</v>
      </c>
      <c r="V3" s="101">
        <f>T3+U3</f>
        <v>4149.08</v>
      </c>
      <c r="W3" s="98">
        <f>'Юнит 1 29-31.12'!W3+'Юнит 1 01-04.01'!W3</f>
        <v>5137.7700000000004</v>
      </c>
      <c r="X3" s="98">
        <f>'Юнит 1 29-31.12'!X3+'Юнит 1 01-04.01'!X3</f>
        <v>0</v>
      </c>
      <c r="Y3" s="101">
        <f t="shared" ref="Y3:Y15" si="3">W3+X3</f>
        <v>5137.7700000000004</v>
      </c>
      <c r="Z3" s="101">
        <f>L3*M3*N3/100</f>
        <v>7280</v>
      </c>
      <c r="AA3" s="103">
        <f t="shared" ref="AA3:AA15" si="4">Y3/$Y$74</f>
        <v>9.3433332205827335E-2</v>
      </c>
      <c r="AB3" s="101">
        <f>S3*I3</f>
        <v>571.91999999999996</v>
      </c>
      <c r="AC3" s="98">
        <f>'Юнит 1 29-31.12'!AC3+'Юнит 1 01-04.01'!AC3</f>
        <v>1855.39</v>
      </c>
      <c r="AD3" s="103">
        <f t="shared" ref="AD3:AD15" si="5">IF(Y3=0,0,AC3/Y3)</f>
        <v>0.36112749305632597</v>
      </c>
      <c r="AE3" s="98">
        <f>'Юнит 1 29-31.12'!AE3+'Юнит 1 01-04.01'!AE3</f>
        <v>658.2</v>
      </c>
      <c r="AF3" s="102"/>
      <c r="AG3" s="98">
        <f>'Юнит 1 29-31.12'!AG3+'Юнит 1 01-04.01'!AG3</f>
        <v>628</v>
      </c>
      <c r="AH3" s="102">
        <v>0</v>
      </c>
      <c r="AI3" s="98">
        <f>'Юнит 1 29-31.12'!AI3+'Юнит 1 01-04.01'!AI3</f>
        <v>188.51354800000001</v>
      </c>
      <c r="AJ3" s="98">
        <f>'Юнит 1 29-31.12'!AJ3+'Юнит 1 01-04.01'!AJ3</f>
        <v>0</v>
      </c>
      <c r="AK3" s="98">
        <f>'Юнит 1 29-31.12'!AK3+'Юнит 1 01-04.01'!AK3</f>
        <v>41.4908</v>
      </c>
      <c r="AL3" s="105">
        <f>Y3-AB3-AC3-AE3-AF3-AG3-AH3-AI3-AK3-AJ3</f>
        <v>1194.2556520000003</v>
      </c>
      <c r="AM3" s="106"/>
      <c r="AN3" s="107">
        <f t="shared" ref="AN3:AN15" si="6">IF(S3=0,0,Y3/S3)</f>
        <v>1284.4425000000001</v>
      </c>
      <c r="AO3" s="108">
        <f t="shared" ref="AO3:AO15" si="7">I3</f>
        <v>142.97999999999999</v>
      </c>
      <c r="AP3" s="108">
        <f t="shared" ref="AP3:AP15" si="8">IF(S3=0,0,AC3/S3)</f>
        <v>463.84750000000003</v>
      </c>
      <c r="AQ3" s="108">
        <f>IF(Q3=0,AE3/1,AE3/Q3)</f>
        <v>164.55</v>
      </c>
      <c r="AR3" s="108">
        <f>IF(Q3=0,0,(AF3+AG3)/Q3)</f>
        <v>157</v>
      </c>
      <c r="AS3" s="108">
        <f>_xlfn.IFS(S3=0,AL3,S3&lt;0,AL3/-S3,S3&gt;0,AL3/S3)</f>
        <v>298.56391300000007</v>
      </c>
      <c r="AT3" s="103">
        <f t="shared" ref="AT3" si="9">IF(AN3=0,0,AS3/AN3)</f>
        <v>0.23244630491438897</v>
      </c>
      <c r="AU3" s="103">
        <f t="shared" ref="AU3" si="10">IF(AO3=0,0,AS3/AO3)</f>
        <v>2.0881515806406497</v>
      </c>
      <c r="AV3" s="109"/>
      <c r="AW3" s="104">
        <f t="shared" ref="AW3:AW15" si="11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2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f>'Юнит 1 29-31.12'!L4+'Юнит 1 01-04.01'!L4</f>
        <v>0</v>
      </c>
      <c r="M4" s="98">
        <v>0</v>
      </c>
      <c r="N4" s="98">
        <v>0</v>
      </c>
      <c r="O4" s="189">
        <f t="shared" si="1"/>
        <v>0</v>
      </c>
      <c r="P4" s="101">
        <f>S4/7</f>
        <v>0</v>
      </c>
      <c r="Q4" s="98">
        <f>'Юнит 1 29-31.12'!Q4+'Юнит 1 01-04.01'!Q4</f>
        <v>0</v>
      </c>
      <c r="R4" s="98">
        <f>'Юнит 1 29-31.12'!R4+'Юнит 1 01-04.01'!R4</f>
        <v>0</v>
      </c>
      <c r="S4" s="101">
        <f t="shared" ref="S4:S15" si="12">Q4+R4</f>
        <v>0</v>
      </c>
      <c r="T4" s="98">
        <f>'Юнит 1 29-31.12'!T4+'Юнит 1 01-04.01'!T4</f>
        <v>0</v>
      </c>
      <c r="U4" s="98">
        <f>'Юнит 1 29-31.12'!U4+'Юнит 1 01-04.01'!U4</f>
        <v>0</v>
      </c>
      <c r="V4" s="101">
        <f t="shared" ref="V4:V15" si="13">T4+U4</f>
        <v>0</v>
      </c>
      <c r="W4" s="98">
        <f>'Юнит 1 29-31.12'!W4+'Юнит 1 01-04.01'!W4</f>
        <v>0</v>
      </c>
      <c r="X4" s="98">
        <f>'Юнит 1 29-31.12'!X4+'Юнит 1 01-04.01'!X4</f>
        <v>0</v>
      </c>
      <c r="Y4" s="101">
        <f t="shared" si="3"/>
        <v>0</v>
      </c>
      <c r="Z4" s="101">
        <f t="shared" ref="Z4:Z15" si="14">L4*M4*N4/100</f>
        <v>0</v>
      </c>
      <c r="AA4" s="103">
        <f t="shared" si="4"/>
        <v>0</v>
      </c>
      <c r="AB4" s="101">
        <f t="shared" ref="AB4:AB15" si="15">S4*I4</f>
        <v>0</v>
      </c>
      <c r="AC4" s="98">
        <f>'Юнит 1 29-31.12'!AC4+'Юнит 1 01-04.01'!AC4</f>
        <v>0</v>
      </c>
      <c r="AD4" s="103">
        <f t="shared" si="5"/>
        <v>0</v>
      </c>
      <c r="AE4" s="98">
        <f>'Юнит 1 29-31.12'!AE4+'Юнит 1 01-04.01'!AE4</f>
        <v>0</v>
      </c>
      <c r="AF4" s="102"/>
      <c r="AG4" s="98">
        <f>'Юнит 1 29-31.12'!AG4+'Юнит 1 01-04.01'!AG4</f>
        <v>1</v>
      </c>
      <c r="AH4" s="102">
        <v>0</v>
      </c>
      <c r="AI4" s="98">
        <f>'Юнит 1 29-31.12'!AI4+'Юнит 1 01-04.01'!AI4</f>
        <v>119.237968</v>
      </c>
      <c r="AJ4" s="98">
        <f>'Юнит 1 29-31.12'!AJ4+'Юнит 1 01-04.01'!AJ4</f>
        <v>0</v>
      </c>
      <c r="AK4" s="98">
        <f>'Юнит 1 29-31.12'!AK4+'Юнит 1 01-04.01'!AK4</f>
        <v>0</v>
      </c>
      <c r="AL4" s="105">
        <f t="shared" ref="AL4:AL15" si="16">Y4-AB4-AC4-AE4-AF4-AG4-AH4-AI4-AK4-AJ4</f>
        <v>-120.237968</v>
      </c>
      <c r="AM4" s="106"/>
      <c r="AN4" s="107">
        <f t="shared" si="6"/>
        <v>0</v>
      </c>
      <c r="AO4" s="108">
        <f t="shared" si="7"/>
        <v>123.09</v>
      </c>
      <c r="AP4" s="108">
        <f t="shared" si="8"/>
        <v>0</v>
      </c>
      <c r="AQ4" s="108">
        <f t="shared" ref="AQ4:AQ15" si="17">IF(Q4=0,AE4/1,AE4/Q4)</f>
        <v>0</v>
      </c>
      <c r="AR4" s="108">
        <f t="shared" ref="AR4:AR15" si="18">IF(Q4=0,0,(AF4+AG4)/Q4)</f>
        <v>0</v>
      </c>
      <c r="AS4" s="108">
        <f t="array" ref="AS4">_xlfn.IFS(S4=0,AL4,S4&lt;0,AL4/-S4,S4&gt;0,AL4/S4)</f>
        <v>-120.237968</v>
      </c>
      <c r="AT4" s="103">
        <f>IF(AN4=0,0,AS4/AN4)</f>
        <v>0</v>
      </c>
      <c r="AU4" s="103">
        <f>IF(AO4=0,0,AS4/AO4)</f>
        <v>-0.97682970184417894</v>
      </c>
      <c r="AV4" s="109"/>
      <c r="AW4" s="104">
        <f t="shared" si="11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2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f>'Юнит 1 29-31.12'!L5+'Юнит 1 01-04.01'!L5</f>
        <v>0</v>
      </c>
      <c r="M5" s="98">
        <v>0</v>
      </c>
      <c r="N5" s="98">
        <v>0</v>
      </c>
      <c r="O5" s="189">
        <f t="shared" si="1"/>
        <v>0</v>
      </c>
      <c r="P5" s="101">
        <f>S5/7</f>
        <v>0</v>
      </c>
      <c r="Q5" s="98">
        <f>'Юнит 1 29-31.12'!Q5+'Юнит 1 01-04.01'!Q5</f>
        <v>0</v>
      </c>
      <c r="R5" s="98">
        <f>'Юнит 1 29-31.12'!R5+'Юнит 1 01-04.01'!R5</f>
        <v>0</v>
      </c>
      <c r="S5" s="101">
        <f t="shared" si="12"/>
        <v>0</v>
      </c>
      <c r="T5" s="98">
        <f>'Юнит 1 29-31.12'!T5+'Юнит 1 01-04.01'!T5</f>
        <v>0</v>
      </c>
      <c r="U5" s="98">
        <f>'Юнит 1 29-31.12'!U5+'Юнит 1 01-04.01'!U5</f>
        <v>0</v>
      </c>
      <c r="V5" s="101">
        <f t="shared" si="13"/>
        <v>0</v>
      </c>
      <c r="W5" s="98">
        <f>'Юнит 1 29-31.12'!W5+'Юнит 1 01-04.01'!W5</f>
        <v>0</v>
      </c>
      <c r="X5" s="98">
        <f>'Юнит 1 29-31.12'!X5+'Юнит 1 01-04.01'!X5</f>
        <v>0</v>
      </c>
      <c r="Y5" s="101">
        <f t="shared" si="3"/>
        <v>0</v>
      </c>
      <c r="Z5" s="101">
        <f t="shared" si="14"/>
        <v>0</v>
      </c>
      <c r="AA5" s="103">
        <f t="shared" si="4"/>
        <v>0</v>
      </c>
      <c r="AB5" s="101">
        <f t="shared" si="15"/>
        <v>0</v>
      </c>
      <c r="AC5" s="98">
        <f>'Юнит 1 29-31.12'!AC5+'Юнит 1 01-04.01'!AC5</f>
        <v>0</v>
      </c>
      <c r="AD5" s="103">
        <f t="shared" si="5"/>
        <v>0</v>
      </c>
      <c r="AE5" s="98">
        <f>'Юнит 1 29-31.12'!AE5+'Юнит 1 01-04.01'!AE5</f>
        <v>0</v>
      </c>
      <c r="AF5" s="102"/>
      <c r="AG5" s="98">
        <f>'Юнит 1 29-31.12'!AG5+'Юнит 1 01-04.01'!AG5</f>
        <v>0</v>
      </c>
      <c r="AH5" s="102">
        <v>0</v>
      </c>
      <c r="AI5" s="98">
        <f>'Юнит 1 29-31.12'!AI5+'Юнит 1 01-04.01'!AI5</f>
        <v>159.12390800000003</v>
      </c>
      <c r="AJ5" s="98">
        <f>'Юнит 1 29-31.12'!AJ5+'Юнит 1 01-04.01'!AJ5</f>
        <v>0</v>
      </c>
      <c r="AK5" s="98">
        <f>'Юнит 1 29-31.12'!AK5+'Юнит 1 01-04.01'!AK5</f>
        <v>0</v>
      </c>
      <c r="AL5" s="105">
        <f t="shared" si="16"/>
        <v>-159.12390800000003</v>
      </c>
      <c r="AM5" s="106"/>
      <c r="AN5" s="107">
        <f t="shared" si="6"/>
        <v>0</v>
      </c>
      <c r="AO5" s="108">
        <f t="shared" si="7"/>
        <v>123.09</v>
      </c>
      <c r="AP5" s="108">
        <f t="shared" si="8"/>
        <v>0</v>
      </c>
      <c r="AQ5" s="108">
        <f t="shared" si="17"/>
        <v>0</v>
      </c>
      <c r="AR5" s="108">
        <f t="shared" si="18"/>
        <v>0</v>
      </c>
      <c r="AS5" s="108">
        <f t="array" ref="AS5">_xlfn.IFS(S5=0,AL5,S5&lt;0,AL5/-S5,S5&gt;0,AL5/S5)</f>
        <v>-159.12390800000003</v>
      </c>
      <c r="AT5" s="103">
        <f>IF(AN5=0,0,AS5/AN5)</f>
        <v>0</v>
      </c>
      <c r="AU5" s="103">
        <f>IF(AO5=0,0,AS5/AO5)</f>
        <v>-1.2927443984076694</v>
      </c>
      <c r="AV5" s="109"/>
      <c r="AW5" s="104">
        <f t="shared" si="11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2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f>'Юнит 1 29-31.12'!L6+'Юнит 1 01-04.01'!L6</f>
        <v>7</v>
      </c>
      <c r="M6" s="98">
        <v>1176</v>
      </c>
      <c r="N6" s="98">
        <v>80</v>
      </c>
      <c r="O6" s="189">
        <f t="shared" si="1"/>
        <v>1</v>
      </c>
      <c r="P6" s="101">
        <f t="shared" ref="P6:P15" si="19">S6/7</f>
        <v>0.5714285714285714</v>
      </c>
      <c r="Q6" s="98">
        <f>'Юнит 1 29-31.12'!Q6+'Юнит 1 01-04.01'!Q6</f>
        <v>4</v>
      </c>
      <c r="R6" s="98">
        <f>'Юнит 1 29-31.12'!R6+'Юнит 1 01-04.01'!R6</f>
        <v>0</v>
      </c>
      <c r="S6" s="101">
        <f t="shared" si="12"/>
        <v>4</v>
      </c>
      <c r="T6" s="98">
        <f>'Юнит 1 29-31.12'!T6+'Юнит 1 01-04.01'!T6</f>
        <v>3878</v>
      </c>
      <c r="U6" s="98">
        <f>'Юнит 1 29-31.12'!U6+'Юнит 1 01-04.01'!U6</f>
        <v>0</v>
      </c>
      <c r="V6" s="101">
        <f t="shared" si="13"/>
        <v>3878</v>
      </c>
      <c r="W6" s="98">
        <f>'Юнит 1 29-31.12'!W6+'Юнит 1 01-04.01'!W6</f>
        <v>4704</v>
      </c>
      <c r="X6" s="98">
        <f>'Юнит 1 29-31.12'!X6+'Юнит 1 01-04.01'!X6</f>
        <v>0</v>
      </c>
      <c r="Y6" s="101">
        <f t="shared" si="3"/>
        <v>4704</v>
      </c>
      <c r="Z6" s="101">
        <f t="shared" si="14"/>
        <v>6585.6</v>
      </c>
      <c r="AA6" s="103">
        <f t="shared" si="4"/>
        <v>8.5544972759818316E-2</v>
      </c>
      <c r="AB6" s="101">
        <f t="shared" si="15"/>
        <v>492.36</v>
      </c>
      <c r="AC6" s="98">
        <f>'Юнит 1 29-31.12'!AC6+'Юнит 1 01-04.01'!AC6</f>
        <v>1704.5900000000001</v>
      </c>
      <c r="AD6" s="103">
        <f t="shared" si="5"/>
        <v>0.36237032312925171</v>
      </c>
      <c r="AE6" s="98">
        <f>'Юнит 1 29-31.12'!AE6+'Юнит 1 01-04.01'!AE6</f>
        <v>162.39999999999998</v>
      </c>
      <c r="AF6" s="102"/>
      <c r="AG6" s="98">
        <f>'Юнит 1 29-31.12'!AG6+'Юнит 1 01-04.01'!AG6</f>
        <v>225</v>
      </c>
      <c r="AH6" s="102">
        <v>0</v>
      </c>
      <c r="AI6" s="98">
        <f>'Юнит 1 29-31.12'!AI6+'Юнит 1 01-04.01'!AI6</f>
        <v>152.82612799999998</v>
      </c>
      <c r="AJ6" s="98">
        <f>'Юнит 1 29-31.12'!AJ6+'Юнит 1 01-04.01'!AJ6</f>
        <v>0</v>
      </c>
      <c r="AK6" s="98">
        <f>'Юнит 1 29-31.12'!AK6+'Юнит 1 01-04.01'!AK6</f>
        <v>38.78</v>
      </c>
      <c r="AL6" s="105">
        <f t="shared" si="16"/>
        <v>1928.0438720000002</v>
      </c>
      <c r="AM6" s="106"/>
      <c r="AN6" s="107">
        <f t="shared" si="6"/>
        <v>1176</v>
      </c>
      <c r="AO6" s="108">
        <f t="shared" si="7"/>
        <v>123.09</v>
      </c>
      <c r="AP6" s="108">
        <f t="shared" si="8"/>
        <v>426.14750000000004</v>
      </c>
      <c r="AQ6" s="108">
        <f t="shared" si="17"/>
        <v>40.599999999999994</v>
      </c>
      <c r="AR6" s="108">
        <f t="shared" si="18"/>
        <v>56.25</v>
      </c>
      <c r="AS6" s="108">
        <f t="array" ref="AS6">_xlfn.IFS(S6=0,AL6,S6&lt;0,AL6/-S6,S6&gt;0,AL6/S6)</f>
        <v>482.01096800000005</v>
      </c>
      <c r="AT6" s="103">
        <f t="shared" ref="AT6:AT15" si="20">IF(AN6=0,0,AS6/AN6)</f>
        <v>0.40987327210884356</v>
      </c>
      <c r="AU6" s="103">
        <f t="shared" ref="AU6:AU15" si="21">IF(AO6=0,0,AS6/AO6)</f>
        <v>3.9159230481761313</v>
      </c>
      <c r="AV6" s="109"/>
      <c r="AW6" s="104">
        <f t="shared" si="11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2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f>'Юнит 1 29-31.12'!L7+'Юнит 1 01-04.01'!L7</f>
        <v>0</v>
      </c>
      <c r="M7" s="98">
        <v>0</v>
      </c>
      <c r="N7" s="98">
        <v>0</v>
      </c>
      <c r="O7" s="189">
        <f t="shared" si="1"/>
        <v>0</v>
      </c>
      <c r="P7" s="101">
        <f t="shared" si="19"/>
        <v>0</v>
      </c>
      <c r="Q7" s="98">
        <f>'Юнит 1 29-31.12'!Q7+'Юнит 1 01-04.01'!Q7</f>
        <v>0</v>
      </c>
      <c r="R7" s="98">
        <f>'Юнит 1 29-31.12'!R7+'Юнит 1 01-04.01'!R7</f>
        <v>0</v>
      </c>
      <c r="S7" s="101">
        <f t="shared" si="12"/>
        <v>0</v>
      </c>
      <c r="T7" s="98">
        <f>'Юнит 1 29-31.12'!T7+'Юнит 1 01-04.01'!T7</f>
        <v>0</v>
      </c>
      <c r="U7" s="98">
        <f>'Юнит 1 29-31.12'!U7+'Юнит 1 01-04.01'!U7</f>
        <v>0</v>
      </c>
      <c r="V7" s="101">
        <f t="shared" si="13"/>
        <v>0</v>
      </c>
      <c r="W7" s="98">
        <f>'Юнит 1 29-31.12'!W7+'Юнит 1 01-04.01'!W7</f>
        <v>0</v>
      </c>
      <c r="X7" s="98">
        <f>'Юнит 1 29-31.12'!X7+'Юнит 1 01-04.01'!X7</f>
        <v>0</v>
      </c>
      <c r="Y7" s="101">
        <f t="shared" si="3"/>
        <v>0</v>
      </c>
      <c r="Z7" s="101">
        <f t="shared" si="14"/>
        <v>0</v>
      </c>
      <c r="AA7" s="103">
        <f t="shared" si="4"/>
        <v>0</v>
      </c>
      <c r="AB7" s="101">
        <f t="shared" si="15"/>
        <v>0</v>
      </c>
      <c r="AC7" s="98">
        <f>'Юнит 1 29-31.12'!AC7+'Юнит 1 01-04.01'!AC7</f>
        <v>0</v>
      </c>
      <c r="AD7" s="103">
        <f t="shared" si="5"/>
        <v>0</v>
      </c>
      <c r="AE7" s="98">
        <f>'Юнит 1 29-31.12'!AE7+'Юнит 1 01-04.01'!AE7</f>
        <v>0</v>
      </c>
      <c r="AF7" s="102"/>
      <c r="AG7" s="98">
        <f>'Юнит 1 29-31.12'!AG7+'Юнит 1 01-04.01'!AG7</f>
        <v>1</v>
      </c>
      <c r="AH7" s="102">
        <v>0</v>
      </c>
      <c r="AI7" s="98">
        <f>'Юнит 1 29-31.12'!AI7+'Юнит 1 01-04.01'!AI7</f>
        <v>119.237968</v>
      </c>
      <c r="AJ7" s="98">
        <f>'Юнит 1 29-31.12'!AJ7+'Юнит 1 01-04.01'!AJ7</f>
        <v>0</v>
      </c>
      <c r="AK7" s="98">
        <f>'Юнит 1 29-31.12'!AK7+'Юнит 1 01-04.01'!AK7</f>
        <v>0</v>
      </c>
      <c r="AL7" s="105">
        <f t="shared" si="16"/>
        <v>-120.237968</v>
      </c>
      <c r="AM7" s="106"/>
      <c r="AN7" s="107">
        <f t="shared" si="6"/>
        <v>0</v>
      </c>
      <c r="AO7" s="108">
        <f t="shared" si="7"/>
        <v>123.09</v>
      </c>
      <c r="AP7" s="108">
        <f t="shared" si="8"/>
        <v>0</v>
      </c>
      <c r="AQ7" s="108">
        <f t="shared" si="17"/>
        <v>0</v>
      </c>
      <c r="AR7" s="108">
        <f t="shared" si="18"/>
        <v>0</v>
      </c>
      <c r="AS7" s="108">
        <f t="array" ref="AS7">_xlfn.IFS(S7=0,AL7,S7&lt;0,AL7/-S7,S7&gt;0,AL7/S7)</f>
        <v>-120.237968</v>
      </c>
      <c r="AT7" s="103">
        <f t="shared" si="20"/>
        <v>0</v>
      </c>
      <c r="AU7" s="103">
        <f t="shared" si="21"/>
        <v>-0.97682970184417894</v>
      </c>
      <c r="AV7" s="109"/>
      <c r="AW7" s="104">
        <f t="shared" si="11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2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f>'Юнит 1 29-31.12'!L8+'Юнит 1 01-04.01'!L8</f>
        <v>43</v>
      </c>
      <c r="M8" s="98">
        <v>1222</v>
      </c>
      <c r="N8" s="98">
        <v>62</v>
      </c>
      <c r="O8" s="189">
        <f t="shared" si="1"/>
        <v>6.1428571428571432</v>
      </c>
      <c r="P8" s="101">
        <f t="shared" si="19"/>
        <v>5</v>
      </c>
      <c r="Q8" s="98">
        <f>'Юнит 1 29-31.12'!Q8+'Юнит 1 01-04.01'!Q8</f>
        <v>35</v>
      </c>
      <c r="R8" s="98">
        <f>'Юнит 1 29-31.12'!R8+'Юнит 1 01-04.01'!R8</f>
        <v>0</v>
      </c>
      <c r="S8" s="101">
        <f t="shared" si="12"/>
        <v>35</v>
      </c>
      <c r="T8" s="98">
        <f>'Юнит 1 29-31.12'!T8+'Юнит 1 01-04.01'!T8</f>
        <v>36160.550000000003</v>
      </c>
      <c r="U8" s="98">
        <f>'Юнит 1 29-31.12'!U8+'Юнит 1 01-04.01'!U8</f>
        <v>0</v>
      </c>
      <c r="V8" s="101">
        <f t="shared" si="13"/>
        <v>36160.550000000003</v>
      </c>
      <c r="W8" s="98">
        <f>'Юнит 1 29-31.12'!W8+'Юнит 1 01-04.01'!W8</f>
        <v>42771.85</v>
      </c>
      <c r="X8" s="98">
        <f>'Юнит 1 29-31.12'!X8+'Юнит 1 01-04.01'!X8</f>
        <v>0</v>
      </c>
      <c r="Y8" s="101">
        <f t="shared" si="3"/>
        <v>42771.85</v>
      </c>
      <c r="Z8" s="101">
        <f t="shared" si="14"/>
        <v>32578.52</v>
      </c>
      <c r="AA8" s="103">
        <f t="shared" si="4"/>
        <v>0.77783094029273703</v>
      </c>
      <c r="AB8" s="101">
        <f t="shared" si="15"/>
        <v>4308.1500000000005</v>
      </c>
      <c r="AC8" s="98">
        <f>'Юнит 1 29-31.12'!AC8+'Юнит 1 01-04.01'!AC8</f>
        <v>15437.54</v>
      </c>
      <c r="AD8" s="103">
        <f t="shared" si="5"/>
        <v>0.36092757269091708</v>
      </c>
      <c r="AE8" s="98">
        <f>'Юнит 1 29-31.12'!AE8+'Юнит 1 01-04.01'!AE8</f>
        <v>3317.25</v>
      </c>
      <c r="AF8" s="102"/>
      <c r="AG8" s="98">
        <f>'Юнит 1 29-31.12'!AG8+'Юнит 1 01-04.01'!AG8</f>
        <v>3587</v>
      </c>
      <c r="AH8" s="102">
        <v>0</v>
      </c>
      <c r="AI8" s="98">
        <f>'Юнит 1 29-31.12'!AI8+'Юнит 1 01-04.01'!AI8</f>
        <v>95.306403999999986</v>
      </c>
      <c r="AJ8" s="98">
        <f>'Юнит 1 29-31.12'!AJ8+'Юнит 1 01-04.01'!AJ8</f>
        <v>0</v>
      </c>
      <c r="AK8" s="98">
        <f>'Юнит 1 29-31.12'!AK8+'Юнит 1 01-04.01'!AK8</f>
        <v>361.60550000000001</v>
      </c>
      <c r="AL8" s="105">
        <f t="shared" si="16"/>
        <v>15664.998095999996</v>
      </c>
      <c r="AM8" s="106"/>
      <c r="AN8" s="107">
        <f t="shared" si="6"/>
        <v>1222.0528571428572</v>
      </c>
      <c r="AO8" s="108">
        <f t="shared" si="7"/>
        <v>123.09</v>
      </c>
      <c r="AP8" s="108">
        <f t="shared" si="8"/>
        <v>441.07257142857145</v>
      </c>
      <c r="AQ8" s="108">
        <f t="shared" si="17"/>
        <v>94.778571428571425</v>
      </c>
      <c r="AR8" s="108">
        <f t="shared" si="18"/>
        <v>102.48571428571428</v>
      </c>
      <c r="AS8" s="108">
        <f t="array" ref="AS8">_xlfn.IFS(S8=0,AL8,S8&lt;0,AL8/-S8,S8&gt;0,AL8/S8)</f>
        <v>447.57137417142843</v>
      </c>
      <c r="AT8" s="103">
        <f t="shared" si="20"/>
        <v>0.36624551184949899</v>
      </c>
      <c r="AU8" s="103">
        <f t="shared" si="21"/>
        <v>3.636131076216008</v>
      </c>
      <c r="AV8" s="109"/>
      <c r="AW8" s="104">
        <f t="shared" si="11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2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f>'Юнит 1 29-31.12'!L9+'Юнит 1 01-04.01'!L9</f>
        <v>5</v>
      </c>
      <c r="M9" s="98">
        <v>1230</v>
      </c>
      <c r="N9" s="98">
        <v>25</v>
      </c>
      <c r="O9" s="189">
        <f t="shared" si="1"/>
        <v>0.7142857142857143</v>
      </c>
      <c r="P9" s="101">
        <f t="shared" si="19"/>
        <v>0.14285714285714285</v>
      </c>
      <c r="Q9" s="98">
        <f>'Юнит 1 29-31.12'!Q9+'Юнит 1 01-04.01'!Q9</f>
        <v>1</v>
      </c>
      <c r="R9" s="98">
        <f>'Юнит 1 29-31.12'!R9+'Юнит 1 01-04.01'!R9</f>
        <v>0</v>
      </c>
      <c r="S9" s="101">
        <f t="shared" si="12"/>
        <v>1</v>
      </c>
      <c r="T9" s="98">
        <f>'Юнит 1 29-31.12'!T9+'Юнит 1 01-04.01'!T9</f>
        <v>1014</v>
      </c>
      <c r="U9" s="98">
        <f>'Юнит 1 29-31.12'!U9+'Юнит 1 01-04.01'!U9</f>
        <v>0</v>
      </c>
      <c r="V9" s="101">
        <f t="shared" si="13"/>
        <v>1014</v>
      </c>
      <c r="W9" s="98">
        <f>'Юнит 1 29-31.12'!W9+'Юнит 1 01-04.01'!W9</f>
        <v>1230</v>
      </c>
      <c r="X9" s="98">
        <f>'Юнит 1 29-31.12'!X9+'Юнит 1 01-04.01'!X9</f>
        <v>0</v>
      </c>
      <c r="Y9" s="101">
        <f t="shared" si="3"/>
        <v>1230</v>
      </c>
      <c r="Z9" s="101">
        <f t="shared" si="14"/>
        <v>1537.5</v>
      </c>
      <c r="AA9" s="103">
        <f t="shared" si="4"/>
        <v>2.2368264560921881E-2</v>
      </c>
      <c r="AB9" s="101">
        <f t="shared" si="15"/>
        <v>169.89</v>
      </c>
      <c r="AC9" s="98">
        <f>'Юнит 1 29-31.12'!AC9+'Юнит 1 01-04.01'!AC9</f>
        <v>443.62</v>
      </c>
      <c r="AD9" s="103">
        <f t="shared" si="5"/>
        <v>0.36066666666666669</v>
      </c>
      <c r="AE9" s="98">
        <f>'Юнит 1 29-31.12'!AE9+'Юнит 1 01-04.01'!AE9</f>
        <v>348.65</v>
      </c>
      <c r="AF9" s="102"/>
      <c r="AG9" s="98">
        <f>'Юнит 1 29-31.12'!AG9+'Юнит 1 01-04.01'!AG9</f>
        <v>296</v>
      </c>
      <c r="AH9" s="102">
        <v>0</v>
      </c>
      <c r="AI9" s="98">
        <f>'Юнит 1 29-31.12'!AI9+'Юнит 1 01-04.01'!AI9</f>
        <v>113.36004</v>
      </c>
      <c r="AJ9" s="98">
        <f>'Юнит 1 29-31.12'!AJ9+'Юнит 1 01-04.01'!AJ9</f>
        <v>0</v>
      </c>
      <c r="AK9" s="98">
        <f>'Юнит 1 29-31.12'!AK9+'Юнит 1 01-04.01'!AK9</f>
        <v>10.14</v>
      </c>
      <c r="AL9" s="105">
        <f t="shared" si="16"/>
        <v>-151.66003999999987</v>
      </c>
      <c r="AM9" s="106"/>
      <c r="AN9" s="107">
        <f t="shared" si="6"/>
        <v>1230</v>
      </c>
      <c r="AO9" s="108">
        <f t="shared" si="7"/>
        <v>169.89</v>
      </c>
      <c r="AP9" s="108">
        <f t="shared" si="8"/>
        <v>443.62</v>
      </c>
      <c r="AQ9" s="108">
        <f t="shared" si="17"/>
        <v>348.65</v>
      </c>
      <c r="AR9" s="108">
        <f t="shared" si="18"/>
        <v>296</v>
      </c>
      <c r="AS9" s="108">
        <f t="array" ref="AS9">_xlfn.IFS(S9=0,AL9,S9&lt;0,AL9/-S9,S9&gt;0,AL9/S9)</f>
        <v>-151.66003999999987</v>
      </c>
      <c r="AT9" s="103">
        <f t="shared" si="20"/>
        <v>-0.12330084552845517</v>
      </c>
      <c r="AU9" s="103">
        <f t="shared" si="21"/>
        <v>-0.89269550885867255</v>
      </c>
      <c r="AV9" s="109"/>
      <c r="AW9" s="104">
        <f t="shared" si="11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2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f>'Юнит 1 29-31.12'!L10+'Юнит 1 01-04.01'!L10</f>
        <v>1</v>
      </c>
      <c r="M10" s="98">
        <v>1199</v>
      </c>
      <c r="N10" s="98">
        <v>0</v>
      </c>
      <c r="O10" s="189">
        <f t="shared" si="1"/>
        <v>0.14285714285714285</v>
      </c>
      <c r="P10" s="101">
        <f t="shared" si="19"/>
        <v>0</v>
      </c>
      <c r="Q10" s="98">
        <f>'Юнит 1 29-31.12'!Q10+'Юнит 1 01-04.01'!Q10</f>
        <v>0</v>
      </c>
      <c r="R10" s="98">
        <f>'Юнит 1 29-31.12'!R10+'Юнит 1 01-04.01'!R10</f>
        <v>0</v>
      </c>
      <c r="S10" s="101">
        <f t="shared" si="12"/>
        <v>0</v>
      </c>
      <c r="T10" s="98">
        <f>'Юнит 1 29-31.12'!T10+'Юнит 1 01-04.01'!T10</f>
        <v>0</v>
      </c>
      <c r="U10" s="98">
        <f>'Юнит 1 29-31.12'!U10+'Юнит 1 01-04.01'!U10</f>
        <v>0</v>
      </c>
      <c r="V10" s="101">
        <f t="shared" si="13"/>
        <v>0</v>
      </c>
      <c r="W10" s="98">
        <f>'Юнит 1 29-31.12'!W10+'Юнит 1 01-04.01'!W10</f>
        <v>0</v>
      </c>
      <c r="X10" s="98">
        <f>'Юнит 1 29-31.12'!X10+'Юнит 1 01-04.01'!X10</f>
        <v>0</v>
      </c>
      <c r="Y10" s="101">
        <f t="shared" si="3"/>
        <v>0</v>
      </c>
      <c r="Z10" s="101">
        <f t="shared" si="14"/>
        <v>0</v>
      </c>
      <c r="AA10" s="103">
        <f t="shared" si="4"/>
        <v>0</v>
      </c>
      <c r="AB10" s="101">
        <f t="shared" si="15"/>
        <v>0</v>
      </c>
      <c r="AC10" s="98">
        <f>'Юнит 1 29-31.12'!AC10+'Юнит 1 01-04.01'!AC10</f>
        <v>0</v>
      </c>
      <c r="AD10" s="103">
        <f t="shared" si="5"/>
        <v>0</v>
      </c>
      <c r="AE10" s="98">
        <f>'Юнит 1 29-31.12'!AE10+'Юнит 1 01-04.01'!AE10</f>
        <v>0</v>
      </c>
      <c r="AF10" s="102"/>
      <c r="AG10" s="98">
        <f>'Юнит 1 29-31.12'!AG10+'Юнит 1 01-04.01'!AG10</f>
        <v>0</v>
      </c>
      <c r="AH10" s="102">
        <v>0</v>
      </c>
      <c r="AI10" s="98">
        <f>'Юнит 1 29-31.12'!AI10+'Юнит 1 01-04.01'!AI10</f>
        <v>17.633783999999999</v>
      </c>
      <c r="AJ10" s="98">
        <f>'Юнит 1 29-31.12'!AJ10+'Юнит 1 01-04.01'!AJ10</f>
        <v>0</v>
      </c>
      <c r="AK10" s="98">
        <f>'Юнит 1 29-31.12'!AK10+'Юнит 1 01-04.01'!AK10</f>
        <v>0</v>
      </c>
      <c r="AL10" s="105">
        <f t="shared" si="16"/>
        <v>-17.633783999999999</v>
      </c>
      <c r="AM10" s="106"/>
      <c r="AN10" s="107">
        <f t="shared" si="6"/>
        <v>0</v>
      </c>
      <c r="AO10" s="108">
        <f t="shared" si="7"/>
        <v>169.89</v>
      </c>
      <c r="AP10" s="108">
        <f t="shared" si="8"/>
        <v>0</v>
      </c>
      <c r="AQ10" s="108">
        <f t="shared" si="17"/>
        <v>0</v>
      </c>
      <c r="AR10" s="108">
        <f t="shared" si="18"/>
        <v>0</v>
      </c>
      <c r="AS10" s="108">
        <f t="array" ref="AS10">_xlfn.IFS(S10=0,AL10,S10&lt;0,AL10/-S10,S10&gt;0,AL10/S10)</f>
        <v>-17.633783999999999</v>
      </c>
      <c r="AT10" s="103">
        <f t="shared" si="20"/>
        <v>0</v>
      </c>
      <c r="AU10" s="103">
        <f t="shared" si="21"/>
        <v>-0.10379530284301607</v>
      </c>
      <c r="AV10" s="109"/>
      <c r="AW10" s="104">
        <f t="shared" si="11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2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f>'Юнит 1 29-31.12'!L11+'Юнит 1 01-04.01'!L11</f>
        <v>0</v>
      </c>
      <c r="M11" s="98">
        <v>0</v>
      </c>
      <c r="N11" s="98">
        <v>0</v>
      </c>
      <c r="O11" s="189">
        <f t="shared" si="1"/>
        <v>0</v>
      </c>
      <c r="P11" s="101">
        <f t="shared" si="19"/>
        <v>0.14285714285714285</v>
      </c>
      <c r="Q11" s="98">
        <f>'Юнит 1 29-31.12'!Q11+'Юнит 1 01-04.01'!Q11</f>
        <v>1</v>
      </c>
      <c r="R11" s="98">
        <f>'Юнит 1 29-31.12'!R11+'Юнит 1 01-04.01'!R11</f>
        <v>0</v>
      </c>
      <c r="S11" s="101">
        <f t="shared" si="12"/>
        <v>1</v>
      </c>
      <c r="T11" s="98">
        <f>'Юнит 1 29-31.12'!T11+'Юнит 1 01-04.01'!T11</f>
        <v>944</v>
      </c>
      <c r="U11" s="98">
        <f>'Юнит 1 29-31.12'!U11+'Юнит 1 01-04.01'!U11</f>
        <v>0</v>
      </c>
      <c r="V11" s="101">
        <f t="shared" si="13"/>
        <v>944</v>
      </c>
      <c r="W11" s="98">
        <f>'Юнит 1 29-31.12'!W11+'Юнит 1 01-04.01'!W11</f>
        <v>1145</v>
      </c>
      <c r="X11" s="98">
        <f>'Юнит 1 29-31.12'!X11+'Юнит 1 01-04.01'!X11</f>
        <v>0</v>
      </c>
      <c r="Y11" s="101">
        <f t="shared" si="3"/>
        <v>1145</v>
      </c>
      <c r="Z11" s="101">
        <f t="shared" si="14"/>
        <v>0</v>
      </c>
      <c r="AA11" s="103">
        <f t="shared" si="4"/>
        <v>2.0822490180695572E-2</v>
      </c>
      <c r="AB11" s="101">
        <f t="shared" si="15"/>
        <v>169.89</v>
      </c>
      <c r="AC11" s="98">
        <f>'Юнит 1 29-31.12'!AC11+'Юнит 1 01-04.01'!AC11</f>
        <v>413.08000000000004</v>
      </c>
      <c r="AD11" s="103">
        <f t="shared" si="5"/>
        <v>0.36076855895196508</v>
      </c>
      <c r="AE11" s="98">
        <f>'Юнит 1 29-31.12'!AE11+'Юнит 1 01-04.01'!AE11</f>
        <v>56.55</v>
      </c>
      <c r="AF11" s="102"/>
      <c r="AG11" s="98">
        <f>'Юнит 1 29-31.12'!AG11+'Юнит 1 01-04.01'!AG11</f>
        <v>0</v>
      </c>
      <c r="AH11" s="102">
        <v>0</v>
      </c>
      <c r="AI11" s="98">
        <f>'Юнит 1 29-31.12'!AI11+'Юнит 1 01-04.01'!AI11</f>
        <v>17.213932</v>
      </c>
      <c r="AJ11" s="98">
        <f>'Юнит 1 29-31.12'!AJ11+'Юнит 1 01-04.01'!AJ11</f>
        <v>0</v>
      </c>
      <c r="AK11" s="98">
        <f>'Юнит 1 29-31.12'!AK11+'Юнит 1 01-04.01'!AK11</f>
        <v>9.44</v>
      </c>
      <c r="AL11" s="105">
        <f t="shared" si="16"/>
        <v>478.82606799999996</v>
      </c>
      <c r="AM11" s="106"/>
      <c r="AN11" s="107">
        <f t="shared" si="6"/>
        <v>1145</v>
      </c>
      <c r="AO11" s="108">
        <f t="shared" si="7"/>
        <v>169.89</v>
      </c>
      <c r="AP11" s="108">
        <f t="shared" si="8"/>
        <v>413.08000000000004</v>
      </c>
      <c r="AQ11" s="108">
        <f t="shared" si="17"/>
        <v>56.55</v>
      </c>
      <c r="AR11" s="108">
        <f t="shared" si="18"/>
        <v>0</v>
      </c>
      <c r="AS11" s="108">
        <f t="array" ref="AS11">_xlfn.IFS(S11=0,AL11,S11&lt;0,AL11/-S11,S11&gt;0,AL11/S11)</f>
        <v>478.82606799999996</v>
      </c>
      <c r="AT11" s="103">
        <f t="shared" si="20"/>
        <v>0.41818870567685584</v>
      </c>
      <c r="AU11" s="103">
        <f t="shared" si="21"/>
        <v>2.8184476308199424</v>
      </c>
      <c r="AV11" s="109"/>
      <c r="AW11" s="104">
        <f t="shared" si="11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2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f>'Юнит 1 29-31.12'!L12+'Юнит 1 01-04.01'!L12</f>
        <v>0</v>
      </c>
      <c r="M12" s="98">
        <v>0</v>
      </c>
      <c r="N12" s="98">
        <v>0</v>
      </c>
      <c r="O12" s="189">
        <f t="shared" si="1"/>
        <v>0</v>
      </c>
      <c r="P12" s="101">
        <f t="shared" si="19"/>
        <v>0</v>
      </c>
      <c r="Q12" s="98">
        <f>'Юнит 1 29-31.12'!Q12+'Юнит 1 01-04.01'!Q12</f>
        <v>0</v>
      </c>
      <c r="R12" s="98">
        <f>'Юнит 1 29-31.12'!R12+'Юнит 1 01-04.01'!R12</f>
        <v>0</v>
      </c>
      <c r="S12" s="101">
        <f t="shared" si="12"/>
        <v>0</v>
      </c>
      <c r="T12" s="98">
        <f>'Юнит 1 29-31.12'!T12+'Юнит 1 01-04.01'!T12</f>
        <v>0</v>
      </c>
      <c r="U12" s="98">
        <f>'Юнит 1 29-31.12'!U12+'Юнит 1 01-04.01'!U12</f>
        <v>0</v>
      </c>
      <c r="V12" s="101">
        <f t="shared" si="13"/>
        <v>0</v>
      </c>
      <c r="W12" s="98">
        <f>'Юнит 1 29-31.12'!W12+'Юнит 1 01-04.01'!W12</f>
        <v>0</v>
      </c>
      <c r="X12" s="98">
        <f>'Юнит 1 29-31.12'!X12+'Юнит 1 01-04.01'!X12</f>
        <v>0</v>
      </c>
      <c r="Y12" s="101">
        <f t="shared" si="3"/>
        <v>0</v>
      </c>
      <c r="Z12" s="101">
        <f t="shared" si="14"/>
        <v>0</v>
      </c>
      <c r="AA12" s="103">
        <f t="shared" si="4"/>
        <v>0</v>
      </c>
      <c r="AB12" s="101">
        <f t="shared" si="15"/>
        <v>0</v>
      </c>
      <c r="AC12" s="98">
        <f>'Юнит 1 29-31.12'!AC12+'Юнит 1 01-04.01'!AC12</f>
        <v>0</v>
      </c>
      <c r="AD12" s="103">
        <f t="shared" si="5"/>
        <v>0</v>
      </c>
      <c r="AE12" s="98">
        <f>'Юнит 1 29-31.12'!AE12+'Юнит 1 01-04.01'!AE12</f>
        <v>0</v>
      </c>
      <c r="AF12" s="102"/>
      <c r="AG12" s="98">
        <f>'Юнит 1 29-31.12'!AG12+'Юнит 1 01-04.01'!AG12</f>
        <v>0</v>
      </c>
      <c r="AH12" s="102">
        <v>0</v>
      </c>
      <c r="AI12" s="98">
        <f>'Юнит 1 29-31.12'!AI12+'Юнит 1 01-04.01'!AI12</f>
        <v>19.313192000000001</v>
      </c>
      <c r="AJ12" s="98">
        <f>'Юнит 1 29-31.12'!AJ12+'Юнит 1 01-04.01'!AJ12</f>
        <v>0</v>
      </c>
      <c r="AK12" s="98">
        <f>'Юнит 1 29-31.12'!AK12+'Юнит 1 01-04.01'!AK12</f>
        <v>0</v>
      </c>
      <c r="AL12" s="105">
        <f t="shared" si="16"/>
        <v>-19.313192000000001</v>
      </c>
      <c r="AM12" s="106"/>
      <c r="AN12" s="107">
        <f t="shared" si="6"/>
        <v>0</v>
      </c>
      <c r="AO12" s="108">
        <f t="shared" si="7"/>
        <v>169.89</v>
      </c>
      <c r="AP12" s="108">
        <f t="shared" si="8"/>
        <v>0</v>
      </c>
      <c r="AQ12" s="108">
        <f t="shared" si="17"/>
        <v>0</v>
      </c>
      <c r="AR12" s="108">
        <f t="shared" si="18"/>
        <v>0</v>
      </c>
      <c r="AS12" s="108">
        <f t="array" ref="AS12">_xlfn.IFS(S12=0,AL12,S12&lt;0,AL12/-S12,S12&gt;0,AL12/S12)</f>
        <v>-19.313192000000001</v>
      </c>
      <c r="AT12" s="103">
        <f t="shared" si="20"/>
        <v>0</v>
      </c>
      <c r="AU12" s="103">
        <f t="shared" si="21"/>
        <v>-0.11368056978044619</v>
      </c>
      <c r="AV12" s="109"/>
      <c r="AW12" s="104">
        <f t="shared" si="11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2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f>'Юнит 1 29-31.12'!L13+'Юнит 1 01-04.01'!L13</f>
        <v>0</v>
      </c>
      <c r="M13" s="98">
        <v>0</v>
      </c>
      <c r="N13" s="98">
        <v>0</v>
      </c>
      <c r="O13" s="189">
        <f t="shared" si="1"/>
        <v>0</v>
      </c>
      <c r="P13" s="101">
        <f t="shared" si="19"/>
        <v>0</v>
      </c>
      <c r="Q13" s="98">
        <f>'Юнит 1 29-31.12'!Q13+'Юнит 1 01-04.01'!Q13</f>
        <v>0</v>
      </c>
      <c r="R13" s="98">
        <f>'Юнит 1 29-31.12'!R13+'Юнит 1 01-04.01'!R13</f>
        <v>0</v>
      </c>
      <c r="S13" s="101">
        <f t="shared" si="12"/>
        <v>0</v>
      </c>
      <c r="T13" s="98">
        <f>'Юнит 1 29-31.12'!T13+'Юнит 1 01-04.01'!T13</f>
        <v>0</v>
      </c>
      <c r="U13" s="98">
        <f>'Юнит 1 29-31.12'!U13+'Юнит 1 01-04.01'!U13</f>
        <v>0</v>
      </c>
      <c r="V13" s="101">
        <f t="shared" si="13"/>
        <v>0</v>
      </c>
      <c r="W13" s="98">
        <f>'Юнит 1 29-31.12'!W13+'Юнит 1 01-04.01'!W13</f>
        <v>0</v>
      </c>
      <c r="X13" s="98">
        <f>'Юнит 1 29-31.12'!X13+'Юнит 1 01-04.01'!X13</f>
        <v>0</v>
      </c>
      <c r="Y13" s="101">
        <f t="shared" si="3"/>
        <v>0</v>
      </c>
      <c r="Z13" s="101">
        <f t="shared" si="14"/>
        <v>0</v>
      </c>
      <c r="AA13" s="103">
        <f t="shared" si="4"/>
        <v>0</v>
      </c>
      <c r="AB13" s="101">
        <f t="shared" si="15"/>
        <v>0</v>
      </c>
      <c r="AC13" s="98">
        <f>'Юнит 1 29-31.12'!AC13+'Юнит 1 01-04.01'!AC13</f>
        <v>0</v>
      </c>
      <c r="AD13" s="103">
        <f t="shared" si="5"/>
        <v>0</v>
      </c>
      <c r="AE13" s="98">
        <f>'Юнит 1 29-31.12'!AE13+'Юнит 1 01-04.01'!AE13</f>
        <v>0</v>
      </c>
      <c r="AF13" s="102"/>
      <c r="AG13" s="98">
        <f>'Юнит 1 29-31.12'!AG13+'Юнит 1 01-04.01'!AG13</f>
        <v>0</v>
      </c>
      <c r="AH13" s="102">
        <v>0</v>
      </c>
      <c r="AI13" s="98">
        <f>'Юнит 1 29-31.12'!AI13+'Юнит 1 01-04.01'!AI13</f>
        <v>5.0382239999999996</v>
      </c>
      <c r="AJ13" s="98">
        <f>'Юнит 1 29-31.12'!AJ13+'Юнит 1 01-04.01'!AJ13</f>
        <v>0</v>
      </c>
      <c r="AK13" s="98">
        <f>'Юнит 1 29-31.12'!AK13+'Юнит 1 01-04.01'!AK13</f>
        <v>0</v>
      </c>
      <c r="AL13" s="105">
        <f t="shared" si="16"/>
        <v>-5.0382239999999996</v>
      </c>
      <c r="AM13" s="106"/>
      <c r="AN13" s="107">
        <f t="shared" si="6"/>
        <v>0</v>
      </c>
      <c r="AO13" s="108">
        <f t="shared" si="7"/>
        <v>169.89</v>
      </c>
      <c r="AP13" s="108">
        <f t="shared" si="8"/>
        <v>0</v>
      </c>
      <c r="AQ13" s="108">
        <f t="shared" si="17"/>
        <v>0</v>
      </c>
      <c r="AR13" s="108">
        <f t="shared" si="18"/>
        <v>0</v>
      </c>
      <c r="AS13" s="108">
        <f t="array" ref="AS13">_xlfn.IFS(S13=0,AL13,S13&lt;0,AL13/-S13,S13&gt;0,AL13/S13)</f>
        <v>-5.0382239999999996</v>
      </c>
      <c r="AT13" s="103">
        <f t="shared" si="20"/>
        <v>0</v>
      </c>
      <c r="AU13" s="103">
        <f t="shared" si="21"/>
        <v>-2.9655800812290304E-2</v>
      </c>
      <c r="AV13" s="109"/>
      <c r="AW13" s="104">
        <f t="shared" si="11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2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f>'Юнит 1 29-31.12'!L14+'Юнит 1 01-04.01'!L14</f>
        <v>0</v>
      </c>
      <c r="M14" s="98">
        <v>0</v>
      </c>
      <c r="N14" s="98">
        <v>0</v>
      </c>
      <c r="O14" s="189">
        <f t="shared" si="1"/>
        <v>0</v>
      </c>
      <c r="P14" s="101">
        <f t="shared" si="19"/>
        <v>0</v>
      </c>
      <c r="Q14" s="98">
        <f>'Юнит 1 29-31.12'!Q14+'Юнит 1 01-04.01'!Q14</f>
        <v>0</v>
      </c>
      <c r="R14" s="98">
        <f>'Юнит 1 29-31.12'!R14+'Юнит 1 01-04.01'!R14</f>
        <v>0</v>
      </c>
      <c r="S14" s="101">
        <f t="shared" si="12"/>
        <v>0</v>
      </c>
      <c r="T14" s="98">
        <f>'Юнит 1 29-31.12'!T14+'Юнит 1 01-04.01'!T14</f>
        <v>0</v>
      </c>
      <c r="U14" s="98">
        <f>'Юнит 1 29-31.12'!U14+'Юнит 1 01-04.01'!U14</f>
        <v>0</v>
      </c>
      <c r="V14" s="101">
        <f t="shared" si="13"/>
        <v>0</v>
      </c>
      <c r="W14" s="98">
        <f>'Юнит 1 29-31.12'!W14+'Юнит 1 01-04.01'!W14</f>
        <v>0</v>
      </c>
      <c r="X14" s="98">
        <f>'Юнит 1 29-31.12'!X14+'Юнит 1 01-04.01'!X14</f>
        <v>0</v>
      </c>
      <c r="Y14" s="101">
        <f t="shared" si="3"/>
        <v>0</v>
      </c>
      <c r="Z14" s="101">
        <f t="shared" si="14"/>
        <v>0</v>
      </c>
      <c r="AA14" s="103">
        <f t="shared" si="4"/>
        <v>0</v>
      </c>
      <c r="AB14" s="101">
        <f t="shared" si="15"/>
        <v>0</v>
      </c>
      <c r="AC14" s="98">
        <f>'Юнит 1 29-31.12'!AC14+'Юнит 1 01-04.01'!AC14</f>
        <v>0</v>
      </c>
      <c r="AD14" s="103">
        <f t="shared" si="5"/>
        <v>0</v>
      </c>
      <c r="AE14" s="98">
        <f>'Юнит 1 29-31.12'!AE14+'Юнит 1 01-04.01'!AE14</f>
        <v>0</v>
      </c>
      <c r="AF14" s="102"/>
      <c r="AG14" s="98">
        <f>'Юнит 1 29-31.12'!AG14+'Юнит 1 01-04.01'!AG14</f>
        <v>0</v>
      </c>
      <c r="AH14" s="102">
        <v>0</v>
      </c>
      <c r="AI14" s="98">
        <f>'Юнит 1 29-31.12'!AI14+'Юнит 1 01-04.01'!AI14</f>
        <v>27.290379999999999</v>
      </c>
      <c r="AJ14" s="98">
        <f>'Юнит 1 29-31.12'!AJ14+'Юнит 1 01-04.01'!AJ14</f>
        <v>0</v>
      </c>
      <c r="AK14" s="98">
        <f>'Юнит 1 29-31.12'!AK14+'Юнит 1 01-04.01'!AK14</f>
        <v>0</v>
      </c>
      <c r="AL14" s="105">
        <f t="shared" si="16"/>
        <v>-27.290379999999999</v>
      </c>
      <c r="AM14" s="106"/>
      <c r="AN14" s="107">
        <f t="shared" si="6"/>
        <v>0</v>
      </c>
      <c r="AO14" s="108">
        <f t="shared" si="7"/>
        <v>169.89</v>
      </c>
      <c r="AP14" s="108">
        <f t="shared" si="8"/>
        <v>0</v>
      </c>
      <c r="AQ14" s="108">
        <f t="shared" si="17"/>
        <v>0</v>
      </c>
      <c r="AR14" s="108">
        <f t="shared" si="18"/>
        <v>0</v>
      </c>
      <c r="AS14" s="108">
        <f t="array" ref="AS14">_xlfn.IFS(S14=0,AL14,S14&lt;0,AL14/-S14,S14&gt;0,AL14/S14)</f>
        <v>-27.290379999999999</v>
      </c>
      <c r="AT14" s="103">
        <f t="shared" si="20"/>
        <v>0</v>
      </c>
      <c r="AU14" s="103">
        <f t="shared" si="21"/>
        <v>-0.16063558773323916</v>
      </c>
      <c r="AV14" s="109"/>
      <c r="AW14" s="104">
        <f t="shared" si="11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2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f>'Юнит 1 29-31.12'!L15+'Юнит 1 01-04.01'!L15</f>
        <v>0</v>
      </c>
      <c r="M15" s="98">
        <v>0</v>
      </c>
      <c r="N15" s="98">
        <v>0</v>
      </c>
      <c r="O15" s="189">
        <f t="shared" si="1"/>
        <v>0</v>
      </c>
      <c r="P15" s="101">
        <f t="shared" si="19"/>
        <v>0</v>
      </c>
      <c r="Q15" s="98">
        <f>'Юнит 1 29-31.12'!Q15+'Юнит 1 01-04.01'!Q15</f>
        <v>0</v>
      </c>
      <c r="R15" s="98">
        <f>'Юнит 1 29-31.12'!R15+'Юнит 1 01-04.01'!R15</f>
        <v>0</v>
      </c>
      <c r="S15" s="101">
        <f t="shared" si="12"/>
        <v>0</v>
      </c>
      <c r="T15" s="98">
        <f>'Юнит 1 29-31.12'!T15+'Юнит 1 01-04.01'!T15</f>
        <v>0</v>
      </c>
      <c r="U15" s="98">
        <f>'Юнит 1 29-31.12'!U15+'Юнит 1 01-04.01'!U15</f>
        <v>0</v>
      </c>
      <c r="V15" s="101">
        <f t="shared" si="13"/>
        <v>0</v>
      </c>
      <c r="W15" s="98">
        <f>'Юнит 1 29-31.12'!W15+'Юнит 1 01-04.01'!W15</f>
        <v>0</v>
      </c>
      <c r="X15" s="98">
        <f>'Юнит 1 29-31.12'!X15+'Юнит 1 01-04.01'!X15</f>
        <v>0</v>
      </c>
      <c r="Y15" s="101">
        <f t="shared" si="3"/>
        <v>0</v>
      </c>
      <c r="Z15" s="101">
        <f t="shared" si="14"/>
        <v>0</v>
      </c>
      <c r="AA15" s="103">
        <f t="shared" si="4"/>
        <v>0</v>
      </c>
      <c r="AB15" s="101">
        <f t="shared" si="15"/>
        <v>0</v>
      </c>
      <c r="AC15" s="98">
        <f>'Юнит 1 29-31.12'!AC15+'Юнит 1 01-04.01'!AC15</f>
        <v>0</v>
      </c>
      <c r="AD15" s="103">
        <f t="shared" si="5"/>
        <v>0</v>
      </c>
      <c r="AE15" s="98">
        <f>'Юнит 1 29-31.12'!AE15+'Юнит 1 01-04.01'!AE15</f>
        <v>0</v>
      </c>
      <c r="AF15" s="102"/>
      <c r="AG15" s="98">
        <f>'Юнит 1 29-31.12'!AG15+'Юнит 1 01-04.01'!AG15</f>
        <v>0</v>
      </c>
      <c r="AH15" s="102">
        <v>0</v>
      </c>
      <c r="AI15" s="98">
        <f>'Юнит 1 29-31.12'!AI15+'Юнит 1 01-04.01'!AI15</f>
        <v>15.534523999999999</v>
      </c>
      <c r="AJ15" s="98">
        <f>'Юнит 1 29-31.12'!AJ15+'Юнит 1 01-04.01'!AJ15</f>
        <v>0</v>
      </c>
      <c r="AK15" s="98">
        <f>'Юнит 1 29-31.12'!AK15+'Юнит 1 01-04.01'!AK15</f>
        <v>0</v>
      </c>
      <c r="AL15" s="105">
        <f t="shared" si="16"/>
        <v>-15.534523999999999</v>
      </c>
      <c r="AM15" s="106"/>
      <c r="AN15" s="107">
        <f t="shared" si="6"/>
        <v>0</v>
      </c>
      <c r="AO15" s="108">
        <f t="shared" si="7"/>
        <v>169.89</v>
      </c>
      <c r="AP15" s="108">
        <f t="shared" si="8"/>
        <v>0</v>
      </c>
      <c r="AQ15" s="108">
        <f t="shared" si="17"/>
        <v>0</v>
      </c>
      <c r="AR15" s="108">
        <f t="shared" si="18"/>
        <v>0</v>
      </c>
      <c r="AS15" s="108">
        <f t="array" ref="AS15">_xlfn.IFS(S15=0,AL15,S15&lt;0,AL15/-S15,S15&gt;0,AL15/S15)</f>
        <v>-15.534523999999999</v>
      </c>
      <c r="AT15" s="103">
        <f t="shared" si="20"/>
        <v>0</v>
      </c>
      <c r="AU15" s="103">
        <f t="shared" si="21"/>
        <v>-9.143871917122845E-2</v>
      </c>
      <c r="AV15" s="109"/>
      <c r="AW15" s="104">
        <f t="shared" si="11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2">AVERAGE(AN3:AN6)</f>
        <v>615.11062500000003</v>
      </c>
      <c r="AO16" s="122">
        <f t="shared" si="22"/>
        <v>128.0625</v>
      </c>
      <c r="AP16" s="122">
        <f t="shared" si="22"/>
        <v>222.49875000000003</v>
      </c>
      <c r="AQ16" s="122">
        <f t="shared" si="22"/>
        <v>51.287500000000001</v>
      </c>
      <c r="AR16" s="122">
        <f t="shared" si="22"/>
        <v>53.3125</v>
      </c>
      <c r="AS16" s="122">
        <f t="shared" si="22"/>
        <v>125.30325125000002</v>
      </c>
      <c r="AT16" s="123">
        <f t="shared" si="22"/>
        <v>0.16057989425580813</v>
      </c>
      <c r="AU16" s="122">
        <f t="shared" si="22"/>
        <v>0.93362513214123322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3">SUM(E3:E15)</f>
        <v>0</v>
      </c>
      <c r="F17" s="127">
        <f t="shared" si="23"/>
        <v>0</v>
      </c>
      <c r="G17" s="127">
        <f t="shared" si="23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66</v>
      </c>
      <c r="M17" s="127"/>
      <c r="N17" s="127"/>
      <c r="O17" s="127"/>
      <c r="P17" s="127"/>
      <c r="Q17" s="127">
        <f>SUM(Q3:Q15)</f>
        <v>45</v>
      </c>
      <c r="R17" s="127">
        <f t="shared" ref="R17:Z17" si="24">SUM(R3:R15)</f>
        <v>0</v>
      </c>
      <c r="S17" s="127">
        <f t="shared" si="24"/>
        <v>45</v>
      </c>
      <c r="T17" s="127">
        <f t="shared" si="24"/>
        <v>46145.630000000005</v>
      </c>
      <c r="U17" s="127">
        <f t="shared" si="24"/>
        <v>0</v>
      </c>
      <c r="V17" s="127">
        <f t="shared" si="24"/>
        <v>46145.630000000005</v>
      </c>
      <c r="W17" s="127">
        <f t="shared" si="24"/>
        <v>54988.619999999995</v>
      </c>
      <c r="X17" s="127">
        <f t="shared" si="24"/>
        <v>0</v>
      </c>
      <c r="Y17" s="127">
        <f t="shared" si="24"/>
        <v>54988.619999999995</v>
      </c>
      <c r="Z17" s="127">
        <f t="shared" si="24"/>
        <v>47981.62</v>
      </c>
      <c r="AA17" s="128">
        <f>SUM(AA3:AA15)</f>
        <v>1.0000000000000002</v>
      </c>
      <c r="AB17" s="129">
        <f>SUM(AB3:AB15)</f>
        <v>5712.2100000000009</v>
      </c>
      <c r="AC17" s="129">
        <f>SUM(AC3:AC15)</f>
        <v>19854.22</v>
      </c>
      <c r="AD17" s="128">
        <f>AC17/Y17</f>
        <v>0.36106052488678569</v>
      </c>
      <c r="AE17" s="127">
        <f>SUM(AE3:AE15)</f>
        <v>4543.05</v>
      </c>
      <c r="AF17" s="127">
        <f t="shared" ref="AF17:AL17" si="25">SUM(AF3:AF15)</f>
        <v>0</v>
      </c>
      <c r="AG17" s="127">
        <f t="shared" si="25"/>
        <v>4738</v>
      </c>
      <c r="AH17" s="127">
        <f t="shared" si="25"/>
        <v>0</v>
      </c>
      <c r="AI17" s="127">
        <f>SUM(AI3:AI15)</f>
        <v>1049.6299999999999</v>
      </c>
      <c r="AJ17" s="127">
        <f>SUM(AJ3:AJ15)</f>
        <v>0</v>
      </c>
      <c r="AK17" s="127">
        <f t="shared" si="25"/>
        <v>461.4563</v>
      </c>
      <c r="AL17" s="127">
        <f t="shared" si="25"/>
        <v>18630.053699999997</v>
      </c>
      <c r="AM17" s="130"/>
      <c r="AN17" s="127"/>
      <c r="AO17" s="127"/>
      <c r="AP17" s="127"/>
      <c r="AQ17" s="127"/>
      <c r="AR17" s="127">
        <f>(AF17+AG17)/Q17</f>
        <v>105.28888888888889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190"/>
      <c r="AG18" s="190"/>
      <c r="AH18" s="411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6">SUM(F19:H19)</f>
        <v>0</v>
      </c>
      <c r="F19" s="101"/>
      <c r="G19" s="101"/>
      <c r="H19" s="101"/>
      <c r="I19" s="101"/>
      <c r="J19" s="101">
        <f t="shared" ref="J19:J70" si="27">E19*I19</f>
        <v>0</v>
      </c>
      <c r="K19" s="98"/>
      <c r="L19" s="98"/>
      <c r="M19" s="98"/>
      <c r="N19" s="98"/>
      <c r="O19" s="101">
        <f t="shared" ref="O19:O70" si="28">L19/7</f>
        <v>0</v>
      </c>
      <c r="P19" s="101">
        <f t="shared" ref="P19:P70" si="29">S19/7</f>
        <v>0</v>
      </c>
      <c r="Q19" s="102"/>
      <c r="R19" s="102"/>
      <c r="S19" s="101">
        <f t="shared" ref="S19:S70" si="30">Q19+R19</f>
        <v>0</v>
      </c>
      <c r="T19" s="101"/>
      <c r="U19" s="101"/>
      <c r="V19" s="101">
        <f t="shared" ref="V19:V70" si="31">T19+U19</f>
        <v>0</v>
      </c>
      <c r="W19" s="102"/>
      <c r="X19" s="102"/>
      <c r="Y19" s="101">
        <f t="shared" ref="Y19:Y70" si="32">W19+X19</f>
        <v>0</v>
      </c>
      <c r="Z19" s="101">
        <f t="shared" ref="Z19:Z65" si="33">L19*M19*N19/100</f>
        <v>0</v>
      </c>
      <c r="AA19" s="103">
        <f>Y19/$Y$74</f>
        <v>0</v>
      </c>
      <c r="AB19" s="101">
        <f t="shared" ref="AB19:AB70" si="34">S19*I19</f>
        <v>0</v>
      </c>
      <c r="AC19" s="102"/>
      <c r="AD19" s="103">
        <f t="shared" ref="AD19:AD70" si="35">IF(Y19=0,0,AC19/Y19)</f>
        <v>0</v>
      </c>
      <c r="AE19" s="102"/>
      <c r="AF19" s="102"/>
      <c r="AG19" s="102"/>
      <c r="AH19" s="102"/>
      <c r="AI19" s="136"/>
      <c r="AJ19" s="102"/>
      <c r="AK19" s="104">
        <f t="shared" ref="AK19:AK70" si="36">V19*1%</f>
        <v>0</v>
      </c>
      <c r="AL19" s="105">
        <f t="shared" ref="AL19:AL70" si="37">Y19-AB19-AC19-AE19-AF19-AG19-AH19-AI19-AK19-AJ19</f>
        <v>0</v>
      </c>
      <c r="AM19" s="106"/>
      <c r="AN19" s="107">
        <f t="shared" ref="AN19:AN70" si="38">IF(S19=0,0,Y19/S19)</f>
        <v>0</v>
      </c>
      <c r="AO19" s="108">
        <f t="shared" ref="AO19:AO70" si="39">I19</f>
        <v>0</v>
      </c>
      <c r="AP19" s="108">
        <f t="shared" ref="AP19:AP70" si="40">IF(S19=0,0,AC19/S19)</f>
        <v>0</v>
      </c>
      <c r="AQ19" s="108">
        <f t="shared" ref="AQ19:AQ70" si="41">IF(Q19=0,AE19/1,AE19/Q19)</f>
        <v>0</v>
      </c>
      <c r="AR19" s="108">
        <f t="shared" ref="AR19:AR70" si="42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3">IF(AN19=0,0,AS19/AN19)</f>
        <v>0</v>
      </c>
      <c r="AU19" s="103">
        <f t="shared" ref="AU19:AU70" si="44">IF(AO19=0,0,AS19/AO19)</f>
        <v>0</v>
      </c>
      <c r="AV19" s="109"/>
      <c r="AW19" s="104">
        <f t="shared" ref="AW19:AW70" si="45">AS19*E19</f>
        <v>0</v>
      </c>
    </row>
    <row r="20" spans="1:49" hidden="1" outlineLevel="1">
      <c r="A20" s="98"/>
      <c r="B20" s="99"/>
      <c r="C20" s="99"/>
      <c r="D20" s="100"/>
      <c r="E20" s="101">
        <f t="shared" si="26"/>
        <v>0</v>
      </c>
      <c r="F20" s="101"/>
      <c r="G20" s="101"/>
      <c r="H20" s="101"/>
      <c r="I20" s="101"/>
      <c r="J20" s="101">
        <f t="shared" si="27"/>
        <v>0</v>
      </c>
      <c r="K20" s="98"/>
      <c r="L20" s="98"/>
      <c r="M20" s="98"/>
      <c r="N20" s="98"/>
      <c r="O20" s="101">
        <f t="shared" si="28"/>
        <v>0</v>
      </c>
      <c r="P20" s="101">
        <f t="shared" si="29"/>
        <v>0</v>
      </c>
      <c r="Q20" s="102"/>
      <c r="R20" s="102"/>
      <c r="S20" s="101">
        <f t="shared" si="30"/>
        <v>0</v>
      </c>
      <c r="T20" s="101"/>
      <c r="U20" s="101"/>
      <c r="V20" s="101">
        <f t="shared" si="31"/>
        <v>0</v>
      </c>
      <c r="W20" s="102"/>
      <c r="X20" s="102"/>
      <c r="Y20" s="101">
        <f t="shared" si="32"/>
        <v>0</v>
      </c>
      <c r="Z20" s="101">
        <f t="shared" si="33"/>
        <v>0</v>
      </c>
      <c r="AA20" s="103">
        <f t="shared" ref="AA20:AA70" si="46">Y20/$Y$74</f>
        <v>0</v>
      </c>
      <c r="AB20" s="101">
        <f t="shared" si="34"/>
        <v>0</v>
      </c>
      <c r="AC20" s="102"/>
      <c r="AD20" s="103">
        <f t="shared" si="35"/>
        <v>0</v>
      </c>
      <c r="AE20" s="102"/>
      <c r="AF20" s="102"/>
      <c r="AG20" s="102"/>
      <c r="AH20" s="102"/>
      <c r="AI20" s="136"/>
      <c r="AJ20" s="102"/>
      <c r="AK20" s="104">
        <f t="shared" si="36"/>
        <v>0</v>
      </c>
      <c r="AL20" s="105">
        <f t="shared" si="37"/>
        <v>0</v>
      </c>
      <c r="AM20" s="106"/>
      <c r="AN20" s="107">
        <f t="shared" si="38"/>
        <v>0</v>
      </c>
      <c r="AO20" s="108">
        <f t="shared" si="39"/>
        <v>0</v>
      </c>
      <c r="AP20" s="108">
        <f t="shared" si="40"/>
        <v>0</v>
      </c>
      <c r="AQ20" s="108">
        <f t="shared" si="41"/>
        <v>0</v>
      </c>
      <c r="AR20" s="108">
        <f t="shared" si="42"/>
        <v>0</v>
      </c>
      <c r="AS20" s="108">
        <f t="array" ref="AS20">_xlfn.IFS(S20=0,AL20,S20&lt;0,AL20/-S20,S20&gt;0,AL20/S20)</f>
        <v>0</v>
      </c>
      <c r="AT20" s="103">
        <f t="shared" si="43"/>
        <v>0</v>
      </c>
      <c r="AU20" s="103">
        <f t="shared" si="44"/>
        <v>0</v>
      </c>
      <c r="AV20" s="109"/>
      <c r="AW20" s="104">
        <f t="shared" si="45"/>
        <v>0</v>
      </c>
    </row>
    <row r="21" spans="1:49" hidden="1" outlineLevel="1">
      <c r="A21" s="98"/>
      <c r="B21" s="99"/>
      <c r="C21" s="99"/>
      <c r="D21" s="100"/>
      <c r="E21" s="101">
        <f t="shared" si="26"/>
        <v>0</v>
      </c>
      <c r="F21" s="101"/>
      <c r="G21" s="101"/>
      <c r="H21" s="101"/>
      <c r="I21" s="101"/>
      <c r="J21" s="101">
        <f t="shared" si="27"/>
        <v>0</v>
      </c>
      <c r="K21" s="98"/>
      <c r="L21" s="98"/>
      <c r="M21" s="98"/>
      <c r="N21" s="98"/>
      <c r="O21" s="101">
        <f t="shared" si="28"/>
        <v>0</v>
      </c>
      <c r="P21" s="101">
        <f t="shared" si="29"/>
        <v>0</v>
      </c>
      <c r="Q21" s="102"/>
      <c r="R21" s="102"/>
      <c r="S21" s="101">
        <f t="shared" si="30"/>
        <v>0</v>
      </c>
      <c r="T21" s="101"/>
      <c r="U21" s="101"/>
      <c r="V21" s="101">
        <f t="shared" si="31"/>
        <v>0</v>
      </c>
      <c r="W21" s="102"/>
      <c r="X21" s="102"/>
      <c r="Y21" s="101">
        <f t="shared" si="32"/>
        <v>0</v>
      </c>
      <c r="Z21" s="101">
        <f t="shared" si="33"/>
        <v>0</v>
      </c>
      <c r="AA21" s="103">
        <f t="shared" si="46"/>
        <v>0</v>
      </c>
      <c r="AB21" s="101">
        <f t="shared" si="34"/>
        <v>0</v>
      </c>
      <c r="AC21" s="102"/>
      <c r="AD21" s="103">
        <f t="shared" si="35"/>
        <v>0</v>
      </c>
      <c r="AE21" s="102"/>
      <c r="AF21" s="102"/>
      <c r="AG21" s="102"/>
      <c r="AH21" s="102"/>
      <c r="AI21" s="136"/>
      <c r="AJ21" s="102"/>
      <c r="AK21" s="104">
        <f t="shared" si="36"/>
        <v>0</v>
      </c>
      <c r="AL21" s="105">
        <f t="shared" si="37"/>
        <v>0</v>
      </c>
      <c r="AM21" s="106"/>
      <c r="AN21" s="107">
        <f t="shared" si="38"/>
        <v>0</v>
      </c>
      <c r="AO21" s="108">
        <f t="shared" si="39"/>
        <v>0</v>
      </c>
      <c r="AP21" s="108">
        <f t="shared" si="40"/>
        <v>0</v>
      </c>
      <c r="AQ21" s="108">
        <f t="shared" si="41"/>
        <v>0</v>
      </c>
      <c r="AR21" s="108">
        <f t="shared" si="42"/>
        <v>0</v>
      </c>
      <c r="AS21" s="108">
        <f t="array" ref="AS21">_xlfn.IFS(S21=0,AL21,S21&lt;0,AL21/-S21,S21&gt;0,AL21/S21)</f>
        <v>0</v>
      </c>
      <c r="AT21" s="103">
        <f t="shared" si="43"/>
        <v>0</v>
      </c>
      <c r="AU21" s="103">
        <f t="shared" si="44"/>
        <v>0</v>
      </c>
      <c r="AV21" s="109"/>
      <c r="AW21" s="104">
        <f t="shared" si="45"/>
        <v>0</v>
      </c>
    </row>
    <row r="22" spans="1:49" hidden="1" outlineLevel="1">
      <c r="A22" s="98"/>
      <c r="B22" s="99"/>
      <c r="C22" s="99"/>
      <c r="D22" s="100"/>
      <c r="E22" s="101">
        <f t="shared" si="26"/>
        <v>0</v>
      </c>
      <c r="F22" s="101"/>
      <c r="G22" s="101"/>
      <c r="H22" s="101"/>
      <c r="I22" s="101"/>
      <c r="J22" s="101">
        <f t="shared" si="27"/>
        <v>0</v>
      </c>
      <c r="K22" s="98"/>
      <c r="L22" s="98"/>
      <c r="M22" s="98"/>
      <c r="N22" s="98"/>
      <c r="O22" s="101">
        <f t="shared" si="28"/>
        <v>0</v>
      </c>
      <c r="P22" s="101">
        <f t="shared" si="29"/>
        <v>0</v>
      </c>
      <c r="Q22" s="102"/>
      <c r="R22" s="102"/>
      <c r="S22" s="101">
        <f t="shared" si="30"/>
        <v>0</v>
      </c>
      <c r="T22" s="101"/>
      <c r="U22" s="101"/>
      <c r="V22" s="101">
        <f t="shared" si="31"/>
        <v>0</v>
      </c>
      <c r="W22" s="102"/>
      <c r="X22" s="102"/>
      <c r="Y22" s="101">
        <f t="shared" si="32"/>
        <v>0</v>
      </c>
      <c r="Z22" s="101">
        <f t="shared" si="33"/>
        <v>0</v>
      </c>
      <c r="AA22" s="103">
        <f t="shared" si="46"/>
        <v>0</v>
      </c>
      <c r="AB22" s="101">
        <f t="shared" si="34"/>
        <v>0</v>
      </c>
      <c r="AC22" s="102"/>
      <c r="AD22" s="103">
        <f t="shared" si="35"/>
        <v>0</v>
      </c>
      <c r="AE22" s="102"/>
      <c r="AF22" s="102"/>
      <c r="AG22" s="102"/>
      <c r="AH22" s="102"/>
      <c r="AI22" s="136"/>
      <c r="AJ22" s="102"/>
      <c r="AK22" s="104">
        <f t="shared" si="36"/>
        <v>0</v>
      </c>
      <c r="AL22" s="105">
        <f t="shared" si="37"/>
        <v>0</v>
      </c>
      <c r="AM22" s="106"/>
      <c r="AN22" s="107">
        <f t="shared" si="38"/>
        <v>0</v>
      </c>
      <c r="AO22" s="108">
        <f t="shared" si="39"/>
        <v>0</v>
      </c>
      <c r="AP22" s="108">
        <f t="shared" si="40"/>
        <v>0</v>
      </c>
      <c r="AQ22" s="108">
        <f t="shared" si="41"/>
        <v>0</v>
      </c>
      <c r="AR22" s="108">
        <f t="shared" si="42"/>
        <v>0</v>
      </c>
      <c r="AS22" s="108">
        <f t="array" ref="AS22">_xlfn.IFS(S22=0,AL22,S22&lt;0,AL22/-S22,S22&gt;0,AL22/S22)</f>
        <v>0</v>
      </c>
      <c r="AT22" s="103">
        <f t="shared" si="43"/>
        <v>0</v>
      </c>
      <c r="AU22" s="103">
        <f t="shared" si="44"/>
        <v>0</v>
      </c>
      <c r="AV22" s="109"/>
      <c r="AW22" s="104">
        <f t="shared" si="45"/>
        <v>0</v>
      </c>
    </row>
    <row r="23" spans="1:49" hidden="1" outlineLevel="1">
      <c r="A23" s="98"/>
      <c r="B23" s="99"/>
      <c r="C23" s="99"/>
      <c r="D23" s="100"/>
      <c r="E23" s="101">
        <f t="shared" si="26"/>
        <v>0</v>
      </c>
      <c r="F23" s="101"/>
      <c r="G23" s="101"/>
      <c r="H23" s="101"/>
      <c r="I23" s="101"/>
      <c r="J23" s="101">
        <f t="shared" si="27"/>
        <v>0</v>
      </c>
      <c r="K23" s="98"/>
      <c r="L23" s="98"/>
      <c r="M23" s="98"/>
      <c r="N23" s="98"/>
      <c r="O23" s="101">
        <f t="shared" si="28"/>
        <v>0</v>
      </c>
      <c r="P23" s="101">
        <f t="shared" si="29"/>
        <v>0</v>
      </c>
      <c r="Q23" s="102"/>
      <c r="R23" s="102"/>
      <c r="S23" s="101">
        <f t="shared" si="30"/>
        <v>0</v>
      </c>
      <c r="T23" s="101"/>
      <c r="U23" s="101"/>
      <c r="V23" s="101">
        <f t="shared" si="31"/>
        <v>0</v>
      </c>
      <c r="W23" s="102"/>
      <c r="X23" s="102"/>
      <c r="Y23" s="101">
        <f t="shared" si="32"/>
        <v>0</v>
      </c>
      <c r="Z23" s="101">
        <f t="shared" si="33"/>
        <v>0</v>
      </c>
      <c r="AA23" s="103">
        <f t="shared" si="46"/>
        <v>0</v>
      </c>
      <c r="AB23" s="101">
        <f t="shared" si="34"/>
        <v>0</v>
      </c>
      <c r="AC23" s="102"/>
      <c r="AD23" s="103">
        <f t="shared" si="35"/>
        <v>0</v>
      </c>
      <c r="AE23" s="102"/>
      <c r="AF23" s="102"/>
      <c r="AG23" s="102"/>
      <c r="AH23" s="102"/>
      <c r="AI23" s="136"/>
      <c r="AJ23" s="102"/>
      <c r="AK23" s="104">
        <f t="shared" si="36"/>
        <v>0</v>
      </c>
      <c r="AL23" s="105">
        <f t="shared" si="37"/>
        <v>0</v>
      </c>
      <c r="AM23" s="106"/>
      <c r="AN23" s="107">
        <f t="shared" si="38"/>
        <v>0</v>
      </c>
      <c r="AO23" s="108">
        <f t="shared" si="39"/>
        <v>0</v>
      </c>
      <c r="AP23" s="108">
        <f t="shared" si="40"/>
        <v>0</v>
      </c>
      <c r="AQ23" s="108">
        <f t="shared" si="41"/>
        <v>0</v>
      </c>
      <c r="AR23" s="108">
        <f t="shared" si="42"/>
        <v>0</v>
      </c>
      <c r="AS23" s="108">
        <f t="array" ref="AS23">_xlfn.IFS(S23=0,AL23,S23&lt;0,AL23/-S23,S23&gt;0,AL23/S23)</f>
        <v>0</v>
      </c>
      <c r="AT23" s="103">
        <f t="shared" si="43"/>
        <v>0</v>
      </c>
      <c r="AU23" s="103">
        <f t="shared" si="44"/>
        <v>0</v>
      </c>
      <c r="AV23" s="109"/>
      <c r="AW23" s="104">
        <f t="shared" si="45"/>
        <v>0</v>
      </c>
    </row>
    <row r="24" spans="1:49" hidden="1" outlineLevel="1">
      <c r="A24" s="98"/>
      <c r="B24" s="99"/>
      <c r="C24" s="99"/>
      <c r="D24" s="100"/>
      <c r="E24" s="101">
        <f t="shared" si="26"/>
        <v>0</v>
      </c>
      <c r="F24" s="101"/>
      <c r="G24" s="101"/>
      <c r="H24" s="101"/>
      <c r="I24" s="101"/>
      <c r="J24" s="101">
        <f t="shared" si="27"/>
        <v>0</v>
      </c>
      <c r="K24" s="98"/>
      <c r="L24" s="98"/>
      <c r="M24" s="98"/>
      <c r="N24" s="98"/>
      <c r="O24" s="101">
        <f t="shared" si="28"/>
        <v>0</v>
      </c>
      <c r="P24" s="101">
        <f t="shared" si="29"/>
        <v>0</v>
      </c>
      <c r="Q24" s="102"/>
      <c r="R24" s="102"/>
      <c r="S24" s="101">
        <f t="shared" si="30"/>
        <v>0</v>
      </c>
      <c r="T24" s="101"/>
      <c r="U24" s="101"/>
      <c r="V24" s="101">
        <f t="shared" si="31"/>
        <v>0</v>
      </c>
      <c r="W24" s="102"/>
      <c r="X24" s="102"/>
      <c r="Y24" s="101">
        <f t="shared" si="32"/>
        <v>0</v>
      </c>
      <c r="Z24" s="101">
        <f t="shared" si="33"/>
        <v>0</v>
      </c>
      <c r="AA24" s="103">
        <f t="shared" si="46"/>
        <v>0</v>
      </c>
      <c r="AB24" s="101">
        <f t="shared" si="34"/>
        <v>0</v>
      </c>
      <c r="AC24" s="102"/>
      <c r="AD24" s="103">
        <f t="shared" si="35"/>
        <v>0</v>
      </c>
      <c r="AE24" s="102"/>
      <c r="AF24" s="102"/>
      <c r="AG24" s="102"/>
      <c r="AH24" s="102"/>
      <c r="AI24" s="136"/>
      <c r="AJ24" s="102"/>
      <c r="AK24" s="104">
        <f t="shared" si="36"/>
        <v>0</v>
      </c>
      <c r="AL24" s="105">
        <f t="shared" si="37"/>
        <v>0</v>
      </c>
      <c r="AM24" s="106"/>
      <c r="AN24" s="107">
        <f t="shared" si="38"/>
        <v>0</v>
      </c>
      <c r="AO24" s="108">
        <f t="shared" si="39"/>
        <v>0</v>
      </c>
      <c r="AP24" s="108">
        <f t="shared" si="40"/>
        <v>0</v>
      </c>
      <c r="AQ24" s="108">
        <f t="shared" si="41"/>
        <v>0</v>
      </c>
      <c r="AR24" s="108">
        <f t="shared" si="42"/>
        <v>0</v>
      </c>
      <c r="AS24" s="108">
        <f t="array" ref="AS24">_xlfn.IFS(S24=0,AL24,S24&lt;0,AL24/-S24,S24&gt;0,AL24/S24)</f>
        <v>0</v>
      </c>
      <c r="AT24" s="103">
        <f t="shared" si="43"/>
        <v>0</v>
      </c>
      <c r="AU24" s="103">
        <f t="shared" si="44"/>
        <v>0</v>
      </c>
      <c r="AV24" s="109"/>
      <c r="AW24" s="104">
        <f t="shared" si="45"/>
        <v>0</v>
      </c>
    </row>
    <row r="25" spans="1:49" hidden="1" outlineLevel="1">
      <c r="A25" s="98"/>
      <c r="B25" s="99"/>
      <c r="C25" s="99"/>
      <c r="D25" s="100"/>
      <c r="E25" s="101">
        <f t="shared" si="26"/>
        <v>0</v>
      </c>
      <c r="F25" s="101"/>
      <c r="G25" s="101"/>
      <c r="H25" s="101"/>
      <c r="I25" s="101"/>
      <c r="J25" s="101">
        <f t="shared" si="27"/>
        <v>0</v>
      </c>
      <c r="K25" s="98"/>
      <c r="L25" s="98"/>
      <c r="M25" s="98"/>
      <c r="N25" s="98"/>
      <c r="O25" s="101">
        <f t="shared" si="28"/>
        <v>0</v>
      </c>
      <c r="P25" s="101">
        <f t="shared" si="29"/>
        <v>0</v>
      </c>
      <c r="Q25" s="102"/>
      <c r="R25" s="102"/>
      <c r="S25" s="101">
        <f t="shared" si="30"/>
        <v>0</v>
      </c>
      <c r="T25" s="101"/>
      <c r="U25" s="101"/>
      <c r="V25" s="101">
        <f t="shared" si="31"/>
        <v>0</v>
      </c>
      <c r="W25" s="102"/>
      <c r="X25" s="102"/>
      <c r="Y25" s="101">
        <f t="shared" si="32"/>
        <v>0</v>
      </c>
      <c r="Z25" s="101">
        <f t="shared" si="33"/>
        <v>0</v>
      </c>
      <c r="AA25" s="103">
        <f t="shared" si="46"/>
        <v>0</v>
      </c>
      <c r="AB25" s="101">
        <f t="shared" si="34"/>
        <v>0</v>
      </c>
      <c r="AC25" s="102"/>
      <c r="AD25" s="103">
        <f t="shared" si="35"/>
        <v>0</v>
      </c>
      <c r="AE25" s="102"/>
      <c r="AF25" s="102"/>
      <c r="AG25" s="102"/>
      <c r="AH25" s="102"/>
      <c r="AI25" s="136"/>
      <c r="AJ25" s="102"/>
      <c r="AK25" s="104">
        <f t="shared" si="36"/>
        <v>0</v>
      </c>
      <c r="AL25" s="105">
        <f t="shared" si="37"/>
        <v>0</v>
      </c>
      <c r="AM25" s="106"/>
      <c r="AN25" s="107">
        <f t="shared" si="38"/>
        <v>0</v>
      </c>
      <c r="AO25" s="108">
        <f t="shared" si="39"/>
        <v>0</v>
      </c>
      <c r="AP25" s="108">
        <f t="shared" si="40"/>
        <v>0</v>
      </c>
      <c r="AQ25" s="108">
        <f t="shared" si="41"/>
        <v>0</v>
      </c>
      <c r="AR25" s="108">
        <f t="shared" si="42"/>
        <v>0</v>
      </c>
      <c r="AS25" s="108">
        <f t="array" ref="AS25">_xlfn.IFS(S25=0,AL25,S25&lt;0,AL25/-S25,S25&gt;0,AL25/S25)</f>
        <v>0</v>
      </c>
      <c r="AT25" s="103">
        <f t="shared" si="43"/>
        <v>0</v>
      </c>
      <c r="AU25" s="103">
        <f t="shared" si="44"/>
        <v>0</v>
      </c>
      <c r="AV25" s="109"/>
      <c r="AW25" s="104">
        <f t="shared" si="45"/>
        <v>0</v>
      </c>
    </row>
    <row r="26" spans="1:49" hidden="1" outlineLevel="1">
      <c r="A26" s="98"/>
      <c r="B26" s="99"/>
      <c r="C26" s="99"/>
      <c r="D26" s="100"/>
      <c r="E26" s="101">
        <f t="shared" si="26"/>
        <v>0</v>
      </c>
      <c r="F26" s="101"/>
      <c r="G26" s="101"/>
      <c r="H26" s="101"/>
      <c r="I26" s="101"/>
      <c r="J26" s="101">
        <f t="shared" si="27"/>
        <v>0</v>
      </c>
      <c r="K26" s="98"/>
      <c r="L26" s="98"/>
      <c r="M26" s="98"/>
      <c r="N26" s="98"/>
      <c r="O26" s="101">
        <f t="shared" si="28"/>
        <v>0</v>
      </c>
      <c r="P26" s="101">
        <f t="shared" si="29"/>
        <v>0</v>
      </c>
      <c r="Q26" s="102"/>
      <c r="R26" s="102"/>
      <c r="S26" s="101">
        <f t="shared" si="30"/>
        <v>0</v>
      </c>
      <c r="T26" s="101"/>
      <c r="U26" s="101"/>
      <c r="V26" s="101">
        <f t="shared" si="31"/>
        <v>0</v>
      </c>
      <c r="W26" s="102"/>
      <c r="X26" s="102"/>
      <c r="Y26" s="101">
        <f t="shared" si="32"/>
        <v>0</v>
      </c>
      <c r="Z26" s="101">
        <f t="shared" si="33"/>
        <v>0</v>
      </c>
      <c r="AA26" s="103">
        <f t="shared" si="46"/>
        <v>0</v>
      </c>
      <c r="AB26" s="101">
        <f t="shared" si="34"/>
        <v>0</v>
      </c>
      <c r="AC26" s="102"/>
      <c r="AD26" s="103">
        <f t="shared" si="35"/>
        <v>0</v>
      </c>
      <c r="AE26" s="102"/>
      <c r="AF26" s="102"/>
      <c r="AG26" s="102"/>
      <c r="AH26" s="102"/>
      <c r="AI26" s="136"/>
      <c r="AJ26" s="102"/>
      <c r="AK26" s="104">
        <f t="shared" si="36"/>
        <v>0</v>
      </c>
      <c r="AL26" s="105">
        <f t="shared" si="37"/>
        <v>0</v>
      </c>
      <c r="AM26" s="106"/>
      <c r="AN26" s="107">
        <f t="shared" si="38"/>
        <v>0</v>
      </c>
      <c r="AO26" s="108">
        <f t="shared" si="39"/>
        <v>0</v>
      </c>
      <c r="AP26" s="108">
        <f t="shared" si="40"/>
        <v>0</v>
      </c>
      <c r="AQ26" s="108">
        <f t="shared" si="41"/>
        <v>0</v>
      </c>
      <c r="AR26" s="108">
        <f t="shared" si="42"/>
        <v>0</v>
      </c>
      <c r="AS26" s="108">
        <f t="array" ref="AS26">_xlfn.IFS(S26=0,AL26,S26&lt;0,AL26/-S26,S26&gt;0,AL26/S26)</f>
        <v>0</v>
      </c>
      <c r="AT26" s="103">
        <f t="shared" si="43"/>
        <v>0</v>
      </c>
      <c r="AU26" s="103">
        <f t="shared" si="44"/>
        <v>0</v>
      </c>
      <c r="AV26" s="109"/>
      <c r="AW26" s="104">
        <f t="shared" si="45"/>
        <v>0</v>
      </c>
    </row>
    <row r="27" spans="1:49" hidden="1" outlineLevel="1">
      <c r="A27" s="98"/>
      <c r="B27" s="99"/>
      <c r="C27" s="99"/>
      <c r="D27" s="100"/>
      <c r="E27" s="101">
        <f t="shared" si="26"/>
        <v>0</v>
      </c>
      <c r="F27" s="101"/>
      <c r="G27" s="101"/>
      <c r="H27" s="101"/>
      <c r="I27" s="101"/>
      <c r="J27" s="101">
        <f t="shared" si="27"/>
        <v>0</v>
      </c>
      <c r="K27" s="98"/>
      <c r="L27" s="98"/>
      <c r="M27" s="98"/>
      <c r="N27" s="98"/>
      <c r="O27" s="101">
        <f t="shared" si="28"/>
        <v>0</v>
      </c>
      <c r="P27" s="101">
        <f t="shared" si="29"/>
        <v>0</v>
      </c>
      <c r="Q27" s="102"/>
      <c r="R27" s="102"/>
      <c r="S27" s="101">
        <f t="shared" si="30"/>
        <v>0</v>
      </c>
      <c r="T27" s="101"/>
      <c r="U27" s="101"/>
      <c r="V27" s="101">
        <f t="shared" si="31"/>
        <v>0</v>
      </c>
      <c r="W27" s="102"/>
      <c r="X27" s="102"/>
      <c r="Y27" s="101">
        <f t="shared" si="32"/>
        <v>0</v>
      </c>
      <c r="Z27" s="101">
        <f t="shared" si="33"/>
        <v>0</v>
      </c>
      <c r="AA27" s="103">
        <f t="shared" si="46"/>
        <v>0</v>
      </c>
      <c r="AB27" s="101">
        <f t="shared" si="34"/>
        <v>0</v>
      </c>
      <c r="AC27" s="102"/>
      <c r="AD27" s="103">
        <f t="shared" si="35"/>
        <v>0</v>
      </c>
      <c r="AE27" s="102"/>
      <c r="AF27" s="102"/>
      <c r="AG27" s="102"/>
      <c r="AH27" s="102"/>
      <c r="AI27" s="136"/>
      <c r="AJ27" s="102"/>
      <c r="AK27" s="104">
        <f t="shared" si="36"/>
        <v>0</v>
      </c>
      <c r="AL27" s="105">
        <f t="shared" si="37"/>
        <v>0</v>
      </c>
      <c r="AM27" s="106"/>
      <c r="AN27" s="107">
        <f t="shared" si="38"/>
        <v>0</v>
      </c>
      <c r="AO27" s="108">
        <f t="shared" si="39"/>
        <v>0</v>
      </c>
      <c r="AP27" s="108">
        <f t="shared" si="40"/>
        <v>0</v>
      </c>
      <c r="AQ27" s="108">
        <f t="shared" si="41"/>
        <v>0</v>
      </c>
      <c r="AR27" s="108">
        <f t="shared" si="42"/>
        <v>0</v>
      </c>
      <c r="AS27" s="108">
        <f t="array" ref="AS27">_xlfn.IFS(S27=0,AL27,S27&lt;0,AL27/-S27,S27&gt;0,AL27/S27)</f>
        <v>0</v>
      </c>
      <c r="AT27" s="103">
        <f t="shared" si="43"/>
        <v>0</v>
      </c>
      <c r="AU27" s="103">
        <f t="shared" si="44"/>
        <v>0</v>
      </c>
      <c r="AV27" s="109"/>
      <c r="AW27" s="104">
        <f t="shared" si="45"/>
        <v>0</v>
      </c>
    </row>
    <row r="28" spans="1:49" hidden="1" outlineLevel="1">
      <c r="A28" s="98"/>
      <c r="B28" s="99"/>
      <c r="C28" s="99"/>
      <c r="D28" s="100"/>
      <c r="E28" s="101">
        <f t="shared" si="26"/>
        <v>0</v>
      </c>
      <c r="F28" s="101"/>
      <c r="G28" s="101"/>
      <c r="H28" s="101"/>
      <c r="I28" s="101"/>
      <c r="J28" s="101">
        <f t="shared" si="27"/>
        <v>0</v>
      </c>
      <c r="K28" s="98"/>
      <c r="L28" s="98"/>
      <c r="M28" s="98"/>
      <c r="N28" s="98"/>
      <c r="O28" s="101">
        <f t="shared" si="28"/>
        <v>0</v>
      </c>
      <c r="P28" s="101">
        <f t="shared" si="29"/>
        <v>0</v>
      </c>
      <c r="Q28" s="102"/>
      <c r="R28" s="102"/>
      <c r="S28" s="101">
        <f t="shared" si="30"/>
        <v>0</v>
      </c>
      <c r="T28" s="101"/>
      <c r="U28" s="101"/>
      <c r="V28" s="101">
        <f t="shared" si="31"/>
        <v>0</v>
      </c>
      <c r="W28" s="102"/>
      <c r="X28" s="102"/>
      <c r="Y28" s="101">
        <f t="shared" si="32"/>
        <v>0</v>
      </c>
      <c r="Z28" s="101">
        <f t="shared" si="33"/>
        <v>0</v>
      </c>
      <c r="AA28" s="103">
        <f t="shared" si="46"/>
        <v>0</v>
      </c>
      <c r="AB28" s="101">
        <f t="shared" si="34"/>
        <v>0</v>
      </c>
      <c r="AC28" s="102"/>
      <c r="AD28" s="103">
        <f t="shared" si="35"/>
        <v>0</v>
      </c>
      <c r="AE28" s="102"/>
      <c r="AF28" s="102"/>
      <c r="AG28" s="102"/>
      <c r="AH28" s="102"/>
      <c r="AI28" s="136"/>
      <c r="AJ28" s="102"/>
      <c r="AK28" s="104">
        <f t="shared" si="36"/>
        <v>0</v>
      </c>
      <c r="AL28" s="105">
        <f t="shared" si="37"/>
        <v>0</v>
      </c>
      <c r="AM28" s="106"/>
      <c r="AN28" s="107">
        <f t="shared" si="38"/>
        <v>0</v>
      </c>
      <c r="AO28" s="108">
        <f t="shared" si="39"/>
        <v>0</v>
      </c>
      <c r="AP28" s="108">
        <f t="shared" si="40"/>
        <v>0</v>
      </c>
      <c r="AQ28" s="108">
        <f t="shared" si="41"/>
        <v>0</v>
      </c>
      <c r="AR28" s="108">
        <f t="shared" si="42"/>
        <v>0</v>
      </c>
      <c r="AS28" s="108">
        <f t="array" ref="AS28">_xlfn.IFS(S28=0,AL28,S28&lt;0,AL28/-S28,S28&gt;0,AL28/S28)</f>
        <v>0</v>
      </c>
      <c r="AT28" s="103">
        <f t="shared" si="43"/>
        <v>0</v>
      </c>
      <c r="AU28" s="103">
        <f t="shared" si="44"/>
        <v>0</v>
      </c>
      <c r="AV28" s="109"/>
      <c r="AW28" s="104">
        <f t="shared" si="45"/>
        <v>0</v>
      </c>
    </row>
    <row r="29" spans="1:49" hidden="1" outlineLevel="1">
      <c r="A29" s="98"/>
      <c r="B29" s="99"/>
      <c r="C29" s="99"/>
      <c r="D29" s="100"/>
      <c r="E29" s="101">
        <f t="shared" si="26"/>
        <v>0</v>
      </c>
      <c r="F29" s="101"/>
      <c r="G29" s="101"/>
      <c r="H29" s="101"/>
      <c r="I29" s="101"/>
      <c r="J29" s="101">
        <f t="shared" si="27"/>
        <v>0</v>
      </c>
      <c r="K29" s="98"/>
      <c r="L29" s="98"/>
      <c r="M29" s="98"/>
      <c r="N29" s="98"/>
      <c r="O29" s="101">
        <f t="shared" si="28"/>
        <v>0</v>
      </c>
      <c r="P29" s="101">
        <f t="shared" si="29"/>
        <v>0</v>
      </c>
      <c r="Q29" s="102"/>
      <c r="R29" s="102"/>
      <c r="S29" s="101">
        <f t="shared" si="30"/>
        <v>0</v>
      </c>
      <c r="T29" s="101"/>
      <c r="U29" s="101"/>
      <c r="V29" s="101">
        <f t="shared" si="31"/>
        <v>0</v>
      </c>
      <c r="W29" s="102"/>
      <c r="X29" s="102"/>
      <c r="Y29" s="101">
        <f t="shared" si="32"/>
        <v>0</v>
      </c>
      <c r="Z29" s="101">
        <f t="shared" si="33"/>
        <v>0</v>
      </c>
      <c r="AA29" s="103">
        <f t="shared" si="46"/>
        <v>0</v>
      </c>
      <c r="AB29" s="101">
        <f t="shared" si="34"/>
        <v>0</v>
      </c>
      <c r="AC29" s="102"/>
      <c r="AD29" s="103">
        <f t="shared" si="35"/>
        <v>0</v>
      </c>
      <c r="AE29" s="102"/>
      <c r="AF29" s="102"/>
      <c r="AG29" s="102"/>
      <c r="AH29" s="102"/>
      <c r="AI29" s="136"/>
      <c r="AJ29" s="102"/>
      <c r="AK29" s="104">
        <f t="shared" si="36"/>
        <v>0</v>
      </c>
      <c r="AL29" s="105">
        <f t="shared" si="37"/>
        <v>0</v>
      </c>
      <c r="AM29" s="106"/>
      <c r="AN29" s="107">
        <f t="shared" si="38"/>
        <v>0</v>
      </c>
      <c r="AO29" s="108">
        <f t="shared" si="39"/>
        <v>0</v>
      </c>
      <c r="AP29" s="108">
        <f t="shared" si="40"/>
        <v>0</v>
      </c>
      <c r="AQ29" s="108">
        <f t="shared" si="41"/>
        <v>0</v>
      </c>
      <c r="AR29" s="108">
        <f t="shared" si="42"/>
        <v>0</v>
      </c>
      <c r="AS29" s="108">
        <f t="array" ref="AS29">_xlfn.IFS(S29=0,AL29,S29&lt;0,AL29/-S29,S29&gt;0,AL29/S29)</f>
        <v>0</v>
      </c>
      <c r="AT29" s="103">
        <f t="shared" si="43"/>
        <v>0</v>
      </c>
      <c r="AU29" s="103">
        <f t="shared" si="44"/>
        <v>0</v>
      </c>
      <c r="AV29" s="109"/>
      <c r="AW29" s="104">
        <f t="shared" si="45"/>
        <v>0</v>
      </c>
    </row>
    <row r="30" spans="1:49" hidden="1" outlineLevel="1">
      <c r="A30" s="98"/>
      <c r="B30" s="99"/>
      <c r="C30" s="99"/>
      <c r="D30" s="100"/>
      <c r="E30" s="101">
        <f t="shared" si="26"/>
        <v>0</v>
      </c>
      <c r="F30" s="101"/>
      <c r="G30" s="101"/>
      <c r="H30" s="101"/>
      <c r="I30" s="101"/>
      <c r="J30" s="101">
        <f t="shared" si="27"/>
        <v>0</v>
      </c>
      <c r="K30" s="98"/>
      <c r="L30" s="98"/>
      <c r="M30" s="98"/>
      <c r="N30" s="98"/>
      <c r="O30" s="101">
        <f t="shared" si="28"/>
        <v>0</v>
      </c>
      <c r="P30" s="101">
        <f t="shared" si="29"/>
        <v>0</v>
      </c>
      <c r="Q30" s="102"/>
      <c r="R30" s="102"/>
      <c r="S30" s="101">
        <f t="shared" si="30"/>
        <v>0</v>
      </c>
      <c r="T30" s="101"/>
      <c r="U30" s="101"/>
      <c r="V30" s="101">
        <f t="shared" si="31"/>
        <v>0</v>
      </c>
      <c r="W30" s="102"/>
      <c r="X30" s="102"/>
      <c r="Y30" s="101">
        <f t="shared" si="32"/>
        <v>0</v>
      </c>
      <c r="Z30" s="101">
        <f t="shared" si="33"/>
        <v>0</v>
      </c>
      <c r="AA30" s="103">
        <f t="shared" si="46"/>
        <v>0</v>
      </c>
      <c r="AB30" s="101">
        <f t="shared" si="34"/>
        <v>0</v>
      </c>
      <c r="AC30" s="102"/>
      <c r="AD30" s="103">
        <f t="shared" si="35"/>
        <v>0</v>
      </c>
      <c r="AE30" s="102"/>
      <c r="AF30" s="102"/>
      <c r="AG30" s="102"/>
      <c r="AH30" s="102"/>
      <c r="AI30" s="136"/>
      <c r="AJ30" s="102"/>
      <c r="AK30" s="104">
        <f t="shared" si="36"/>
        <v>0</v>
      </c>
      <c r="AL30" s="105">
        <f t="shared" si="37"/>
        <v>0</v>
      </c>
      <c r="AM30" s="106"/>
      <c r="AN30" s="107">
        <f t="shared" si="38"/>
        <v>0</v>
      </c>
      <c r="AO30" s="108">
        <f t="shared" si="39"/>
        <v>0</v>
      </c>
      <c r="AP30" s="108">
        <f t="shared" si="40"/>
        <v>0</v>
      </c>
      <c r="AQ30" s="108">
        <f t="shared" si="41"/>
        <v>0</v>
      </c>
      <c r="AR30" s="108">
        <f t="shared" si="42"/>
        <v>0</v>
      </c>
      <c r="AS30" s="108">
        <f t="array" ref="AS30">_xlfn.IFS(S30=0,AL30,S30&lt;0,AL30/-S30,S30&gt;0,AL30/S30)</f>
        <v>0</v>
      </c>
      <c r="AT30" s="103">
        <f t="shared" si="43"/>
        <v>0</v>
      </c>
      <c r="AU30" s="103">
        <f t="shared" si="44"/>
        <v>0</v>
      </c>
      <c r="AV30" s="109"/>
      <c r="AW30" s="104">
        <f t="shared" si="45"/>
        <v>0</v>
      </c>
    </row>
    <row r="31" spans="1:49" hidden="1" outlineLevel="1">
      <c r="A31" s="98"/>
      <c r="B31" s="99"/>
      <c r="C31" s="99"/>
      <c r="D31" s="100"/>
      <c r="E31" s="101">
        <f t="shared" si="26"/>
        <v>0</v>
      </c>
      <c r="F31" s="101"/>
      <c r="G31" s="101"/>
      <c r="H31" s="101"/>
      <c r="I31" s="101"/>
      <c r="J31" s="101">
        <f t="shared" si="27"/>
        <v>0</v>
      </c>
      <c r="K31" s="98"/>
      <c r="L31" s="98"/>
      <c r="M31" s="98"/>
      <c r="N31" s="98"/>
      <c r="O31" s="101">
        <f t="shared" si="28"/>
        <v>0</v>
      </c>
      <c r="P31" s="101">
        <f t="shared" si="29"/>
        <v>0</v>
      </c>
      <c r="Q31" s="102"/>
      <c r="R31" s="102"/>
      <c r="S31" s="101">
        <f t="shared" si="30"/>
        <v>0</v>
      </c>
      <c r="T31" s="101"/>
      <c r="U31" s="101"/>
      <c r="V31" s="101">
        <f t="shared" si="31"/>
        <v>0</v>
      </c>
      <c r="W31" s="102"/>
      <c r="X31" s="102"/>
      <c r="Y31" s="101">
        <f t="shared" si="32"/>
        <v>0</v>
      </c>
      <c r="Z31" s="101">
        <f t="shared" si="33"/>
        <v>0</v>
      </c>
      <c r="AA31" s="103">
        <f t="shared" si="46"/>
        <v>0</v>
      </c>
      <c r="AB31" s="101">
        <f t="shared" si="34"/>
        <v>0</v>
      </c>
      <c r="AC31" s="102"/>
      <c r="AD31" s="103">
        <f t="shared" si="35"/>
        <v>0</v>
      </c>
      <c r="AE31" s="102"/>
      <c r="AF31" s="102"/>
      <c r="AG31" s="102"/>
      <c r="AH31" s="102"/>
      <c r="AI31" s="136"/>
      <c r="AJ31" s="102"/>
      <c r="AK31" s="104">
        <f t="shared" si="36"/>
        <v>0</v>
      </c>
      <c r="AL31" s="105">
        <f t="shared" si="37"/>
        <v>0</v>
      </c>
      <c r="AM31" s="106"/>
      <c r="AN31" s="107">
        <f t="shared" si="38"/>
        <v>0</v>
      </c>
      <c r="AO31" s="108">
        <f t="shared" si="39"/>
        <v>0</v>
      </c>
      <c r="AP31" s="108">
        <f t="shared" si="40"/>
        <v>0</v>
      </c>
      <c r="AQ31" s="108">
        <f t="shared" si="41"/>
        <v>0</v>
      </c>
      <c r="AR31" s="108">
        <f t="shared" si="42"/>
        <v>0</v>
      </c>
      <c r="AS31" s="108">
        <f t="array" ref="AS31">_xlfn.IFS(S31=0,AL31,S31&lt;0,AL31/-S31,S31&gt;0,AL31/S31)</f>
        <v>0</v>
      </c>
      <c r="AT31" s="103">
        <f t="shared" si="43"/>
        <v>0</v>
      </c>
      <c r="AU31" s="103">
        <f t="shared" si="44"/>
        <v>0</v>
      </c>
      <c r="AV31" s="109"/>
      <c r="AW31" s="104">
        <f t="shared" si="45"/>
        <v>0</v>
      </c>
    </row>
    <row r="32" spans="1:49" hidden="1" outlineLevel="1">
      <c r="A32" s="98"/>
      <c r="B32" s="99"/>
      <c r="C32" s="99"/>
      <c r="D32" s="100"/>
      <c r="E32" s="101">
        <f t="shared" si="26"/>
        <v>0</v>
      </c>
      <c r="F32" s="101"/>
      <c r="G32" s="101"/>
      <c r="H32" s="101"/>
      <c r="I32" s="101"/>
      <c r="J32" s="101">
        <f t="shared" si="27"/>
        <v>0</v>
      </c>
      <c r="K32" s="98"/>
      <c r="L32" s="98"/>
      <c r="M32" s="98"/>
      <c r="N32" s="98"/>
      <c r="O32" s="101">
        <f t="shared" si="28"/>
        <v>0</v>
      </c>
      <c r="P32" s="101">
        <f t="shared" si="29"/>
        <v>0</v>
      </c>
      <c r="Q32" s="102"/>
      <c r="R32" s="102"/>
      <c r="S32" s="101">
        <f t="shared" si="30"/>
        <v>0</v>
      </c>
      <c r="T32" s="101"/>
      <c r="U32" s="101"/>
      <c r="V32" s="101">
        <f t="shared" si="31"/>
        <v>0</v>
      </c>
      <c r="W32" s="102"/>
      <c r="X32" s="102"/>
      <c r="Y32" s="101">
        <f t="shared" si="32"/>
        <v>0</v>
      </c>
      <c r="Z32" s="101">
        <f t="shared" si="33"/>
        <v>0</v>
      </c>
      <c r="AA32" s="103">
        <f t="shared" si="46"/>
        <v>0</v>
      </c>
      <c r="AB32" s="101">
        <f t="shared" si="34"/>
        <v>0</v>
      </c>
      <c r="AC32" s="102"/>
      <c r="AD32" s="103">
        <f t="shared" si="35"/>
        <v>0</v>
      </c>
      <c r="AE32" s="102"/>
      <c r="AF32" s="102"/>
      <c r="AG32" s="102"/>
      <c r="AH32" s="102"/>
      <c r="AI32" s="136"/>
      <c r="AJ32" s="102"/>
      <c r="AK32" s="104">
        <f t="shared" si="36"/>
        <v>0</v>
      </c>
      <c r="AL32" s="105">
        <f t="shared" si="37"/>
        <v>0</v>
      </c>
      <c r="AM32" s="106"/>
      <c r="AN32" s="107">
        <f t="shared" si="38"/>
        <v>0</v>
      </c>
      <c r="AO32" s="108">
        <f t="shared" si="39"/>
        <v>0</v>
      </c>
      <c r="AP32" s="108">
        <f t="shared" si="40"/>
        <v>0</v>
      </c>
      <c r="AQ32" s="108">
        <f t="shared" si="41"/>
        <v>0</v>
      </c>
      <c r="AR32" s="108">
        <f t="shared" si="42"/>
        <v>0</v>
      </c>
      <c r="AS32" s="108">
        <f t="array" ref="AS32">_xlfn.IFS(S32=0,AL32,S32&lt;0,AL32/-S32,S32&gt;0,AL32/S32)</f>
        <v>0</v>
      </c>
      <c r="AT32" s="103">
        <f t="shared" si="43"/>
        <v>0</v>
      </c>
      <c r="AU32" s="103">
        <f t="shared" si="44"/>
        <v>0</v>
      </c>
      <c r="AV32" s="109"/>
      <c r="AW32" s="104">
        <f t="shared" si="45"/>
        <v>0</v>
      </c>
    </row>
    <row r="33" spans="1:49" hidden="1" outlineLevel="1">
      <c r="A33" s="98"/>
      <c r="B33" s="99"/>
      <c r="C33" s="99"/>
      <c r="D33" s="100"/>
      <c r="E33" s="101">
        <f t="shared" si="26"/>
        <v>0</v>
      </c>
      <c r="F33" s="101"/>
      <c r="G33" s="101"/>
      <c r="H33" s="101"/>
      <c r="I33" s="101"/>
      <c r="J33" s="101">
        <f t="shared" si="27"/>
        <v>0</v>
      </c>
      <c r="K33" s="98"/>
      <c r="L33" s="98"/>
      <c r="M33" s="98"/>
      <c r="N33" s="98"/>
      <c r="O33" s="101">
        <f t="shared" si="28"/>
        <v>0</v>
      </c>
      <c r="P33" s="101">
        <f t="shared" si="29"/>
        <v>0</v>
      </c>
      <c r="Q33" s="102"/>
      <c r="R33" s="102"/>
      <c r="S33" s="101">
        <f t="shared" si="30"/>
        <v>0</v>
      </c>
      <c r="T33" s="101"/>
      <c r="U33" s="101"/>
      <c r="V33" s="101">
        <f t="shared" si="31"/>
        <v>0</v>
      </c>
      <c r="W33" s="102"/>
      <c r="X33" s="102"/>
      <c r="Y33" s="101">
        <f t="shared" si="32"/>
        <v>0</v>
      </c>
      <c r="Z33" s="101">
        <f t="shared" si="33"/>
        <v>0</v>
      </c>
      <c r="AA33" s="103">
        <f t="shared" si="46"/>
        <v>0</v>
      </c>
      <c r="AB33" s="101">
        <f t="shared" si="34"/>
        <v>0</v>
      </c>
      <c r="AC33" s="102"/>
      <c r="AD33" s="103">
        <f t="shared" si="35"/>
        <v>0</v>
      </c>
      <c r="AE33" s="102"/>
      <c r="AF33" s="102"/>
      <c r="AG33" s="102"/>
      <c r="AH33" s="102"/>
      <c r="AI33" s="136"/>
      <c r="AJ33" s="102"/>
      <c r="AK33" s="104">
        <f t="shared" si="36"/>
        <v>0</v>
      </c>
      <c r="AL33" s="105">
        <f t="shared" si="37"/>
        <v>0</v>
      </c>
      <c r="AM33" s="106"/>
      <c r="AN33" s="107">
        <f t="shared" si="38"/>
        <v>0</v>
      </c>
      <c r="AO33" s="108">
        <f t="shared" si="39"/>
        <v>0</v>
      </c>
      <c r="AP33" s="108">
        <f t="shared" si="40"/>
        <v>0</v>
      </c>
      <c r="AQ33" s="108">
        <f t="shared" si="41"/>
        <v>0</v>
      </c>
      <c r="AR33" s="108">
        <f t="shared" si="42"/>
        <v>0</v>
      </c>
      <c r="AS33" s="108">
        <f t="array" ref="AS33">_xlfn.IFS(S33=0,AL33,S33&lt;0,AL33/-S33,S33&gt;0,AL33/S33)</f>
        <v>0</v>
      </c>
      <c r="AT33" s="103">
        <f t="shared" si="43"/>
        <v>0</v>
      </c>
      <c r="AU33" s="103">
        <f t="shared" si="44"/>
        <v>0</v>
      </c>
      <c r="AV33" s="109"/>
      <c r="AW33" s="104">
        <f t="shared" si="45"/>
        <v>0</v>
      </c>
    </row>
    <row r="34" spans="1:49" hidden="1" outlineLevel="1">
      <c r="A34" s="98"/>
      <c r="B34" s="99"/>
      <c r="C34" s="99"/>
      <c r="D34" s="100"/>
      <c r="E34" s="101">
        <f t="shared" si="26"/>
        <v>0</v>
      </c>
      <c r="F34" s="101"/>
      <c r="G34" s="101"/>
      <c r="H34" s="101"/>
      <c r="I34" s="101"/>
      <c r="J34" s="101">
        <f t="shared" si="27"/>
        <v>0</v>
      </c>
      <c r="K34" s="98"/>
      <c r="L34" s="98"/>
      <c r="M34" s="98"/>
      <c r="N34" s="98"/>
      <c r="O34" s="101">
        <f t="shared" si="28"/>
        <v>0</v>
      </c>
      <c r="P34" s="101">
        <f t="shared" si="29"/>
        <v>0</v>
      </c>
      <c r="Q34" s="102"/>
      <c r="R34" s="102"/>
      <c r="S34" s="101">
        <f t="shared" si="30"/>
        <v>0</v>
      </c>
      <c r="T34" s="101"/>
      <c r="U34" s="101"/>
      <c r="V34" s="101">
        <f t="shared" si="31"/>
        <v>0</v>
      </c>
      <c r="W34" s="102"/>
      <c r="X34" s="102"/>
      <c r="Y34" s="101">
        <f t="shared" si="32"/>
        <v>0</v>
      </c>
      <c r="Z34" s="101">
        <f t="shared" si="33"/>
        <v>0</v>
      </c>
      <c r="AA34" s="103">
        <f t="shared" si="46"/>
        <v>0</v>
      </c>
      <c r="AB34" s="101">
        <f t="shared" si="34"/>
        <v>0</v>
      </c>
      <c r="AC34" s="102"/>
      <c r="AD34" s="103">
        <f t="shared" si="35"/>
        <v>0</v>
      </c>
      <c r="AE34" s="102"/>
      <c r="AF34" s="102"/>
      <c r="AG34" s="102"/>
      <c r="AH34" s="102"/>
      <c r="AI34" s="136"/>
      <c r="AJ34" s="102"/>
      <c r="AK34" s="104">
        <f t="shared" si="36"/>
        <v>0</v>
      </c>
      <c r="AL34" s="105">
        <f t="shared" si="37"/>
        <v>0</v>
      </c>
      <c r="AM34" s="106"/>
      <c r="AN34" s="107">
        <f t="shared" si="38"/>
        <v>0</v>
      </c>
      <c r="AO34" s="108">
        <f t="shared" si="39"/>
        <v>0</v>
      </c>
      <c r="AP34" s="108">
        <f t="shared" si="40"/>
        <v>0</v>
      </c>
      <c r="AQ34" s="108">
        <f t="shared" si="41"/>
        <v>0</v>
      </c>
      <c r="AR34" s="108">
        <f t="shared" si="42"/>
        <v>0</v>
      </c>
      <c r="AS34" s="108">
        <f t="array" ref="AS34">_xlfn.IFS(S34=0,AL34,S34&lt;0,AL34/-S34,S34&gt;0,AL34/S34)</f>
        <v>0</v>
      </c>
      <c r="AT34" s="103">
        <f t="shared" si="43"/>
        <v>0</v>
      </c>
      <c r="AU34" s="103">
        <f t="shared" si="44"/>
        <v>0</v>
      </c>
      <c r="AV34" s="109"/>
      <c r="AW34" s="104">
        <f t="shared" si="45"/>
        <v>0</v>
      </c>
    </row>
    <row r="35" spans="1:49" hidden="1" outlineLevel="1">
      <c r="A35" s="98"/>
      <c r="B35" s="99"/>
      <c r="C35" s="99"/>
      <c r="D35" s="100"/>
      <c r="E35" s="101">
        <f t="shared" si="26"/>
        <v>0</v>
      </c>
      <c r="F35" s="101"/>
      <c r="G35" s="101"/>
      <c r="H35" s="101"/>
      <c r="I35" s="101"/>
      <c r="J35" s="101">
        <f t="shared" si="27"/>
        <v>0</v>
      </c>
      <c r="K35" s="98"/>
      <c r="L35" s="98"/>
      <c r="M35" s="98"/>
      <c r="N35" s="98"/>
      <c r="O35" s="101">
        <f t="shared" si="28"/>
        <v>0</v>
      </c>
      <c r="P35" s="101">
        <f t="shared" si="29"/>
        <v>0</v>
      </c>
      <c r="Q35" s="102"/>
      <c r="R35" s="102"/>
      <c r="S35" s="101">
        <f t="shared" si="30"/>
        <v>0</v>
      </c>
      <c r="T35" s="101"/>
      <c r="U35" s="101"/>
      <c r="V35" s="101">
        <f t="shared" si="31"/>
        <v>0</v>
      </c>
      <c r="W35" s="102"/>
      <c r="X35" s="102"/>
      <c r="Y35" s="101">
        <f t="shared" si="32"/>
        <v>0</v>
      </c>
      <c r="Z35" s="101">
        <f t="shared" si="33"/>
        <v>0</v>
      </c>
      <c r="AA35" s="103">
        <f t="shared" si="46"/>
        <v>0</v>
      </c>
      <c r="AB35" s="101">
        <f t="shared" si="34"/>
        <v>0</v>
      </c>
      <c r="AC35" s="102"/>
      <c r="AD35" s="103">
        <f t="shared" si="35"/>
        <v>0</v>
      </c>
      <c r="AE35" s="102"/>
      <c r="AF35" s="102"/>
      <c r="AG35" s="102"/>
      <c r="AH35" s="102"/>
      <c r="AI35" s="136"/>
      <c r="AJ35" s="102"/>
      <c r="AK35" s="104">
        <f t="shared" si="36"/>
        <v>0</v>
      </c>
      <c r="AL35" s="105">
        <f t="shared" si="37"/>
        <v>0</v>
      </c>
      <c r="AM35" s="106"/>
      <c r="AN35" s="107">
        <f t="shared" si="38"/>
        <v>0</v>
      </c>
      <c r="AO35" s="108">
        <f t="shared" si="39"/>
        <v>0</v>
      </c>
      <c r="AP35" s="108">
        <f t="shared" si="40"/>
        <v>0</v>
      </c>
      <c r="AQ35" s="108">
        <f t="shared" si="41"/>
        <v>0</v>
      </c>
      <c r="AR35" s="108">
        <f t="shared" si="42"/>
        <v>0</v>
      </c>
      <c r="AS35" s="108">
        <f t="array" ref="AS35">_xlfn.IFS(S35=0,AL35,S35&lt;0,AL35/-S35,S35&gt;0,AL35/S35)</f>
        <v>0</v>
      </c>
      <c r="AT35" s="103">
        <f t="shared" si="43"/>
        <v>0</v>
      </c>
      <c r="AU35" s="103">
        <f t="shared" si="44"/>
        <v>0</v>
      </c>
      <c r="AV35" s="109"/>
      <c r="AW35" s="104">
        <f t="shared" si="45"/>
        <v>0</v>
      </c>
    </row>
    <row r="36" spans="1:49" hidden="1" outlineLevel="1">
      <c r="A36" s="98"/>
      <c r="B36" s="99"/>
      <c r="C36" s="99"/>
      <c r="D36" s="100"/>
      <c r="E36" s="101">
        <f t="shared" si="26"/>
        <v>0</v>
      </c>
      <c r="F36" s="101"/>
      <c r="G36" s="101"/>
      <c r="H36" s="101"/>
      <c r="I36" s="101"/>
      <c r="J36" s="101">
        <f t="shared" si="27"/>
        <v>0</v>
      </c>
      <c r="K36" s="98"/>
      <c r="L36" s="98"/>
      <c r="M36" s="98"/>
      <c r="N36" s="98"/>
      <c r="O36" s="101">
        <f t="shared" si="28"/>
        <v>0</v>
      </c>
      <c r="P36" s="101">
        <f t="shared" si="29"/>
        <v>0</v>
      </c>
      <c r="Q36" s="102"/>
      <c r="R36" s="102"/>
      <c r="S36" s="101">
        <f t="shared" si="30"/>
        <v>0</v>
      </c>
      <c r="T36" s="101"/>
      <c r="U36" s="101"/>
      <c r="V36" s="101">
        <f t="shared" si="31"/>
        <v>0</v>
      </c>
      <c r="W36" s="102"/>
      <c r="X36" s="102"/>
      <c r="Y36" s="101">
        <f t="shared" si="32"/>
        <v>0</v>
      </c>
      <c r="Z36" s="101">
        <f t="shared" si="33"/>
        <v>0</v>
      </c>
      <c r="AA36" s="103">
        <f t="shared" si="46"/>
        <v>0</v>
      </c>
      <c r="AB36" s="101">
        <f t="shared" si="34"/>
        <v>0</v>
      </c>
      <c r="AC36" s="102"/>
      <c r="AD36" s="103">
        <f t="shared" si="35"/>
        <v>0</v>
      </c>
      <c r="AE36" s="102"/>
      <c r="AF36" s="102"/>
      <c r="AG36" s="102"/>
      <c r="AH36" s="102"/>
      <c r="AI36" s="136"/>
      <c r="AJ36" s="102"/>
      <c r="AK36" s="104">
        <f t="shared" si="36"/>
        <v>0</v>
      </c>
      <c r="AL36" s="105">
        <f t="shared" si="37"/>
        <v>0</v>
      </c>
      <c r="AM36" s="106"/>
      <c r="AN36" s="107">
        <f t="shared" si="38"/>
        <v>0</v>
      </c>
      <c r="AO36" s="108">
        <f t="shared" si="39"/>
        <v>0</v>
      </c>
      <c r="AP36" s="108">
        <f t="shared" si="40"/>
        <v>0</v>
      </c>
      <c r="AQ36" s="108">
        <f t="shared" si="41"/>
        <v>0</v>
      </c>
      <c r="AR36" s="108">
        <f t="shared" si="42"/>
        <v>0</v>
      </c>
      <c r="AS36" s="108">
        <f t="array" ref="AS36">_xlfn.IFS(S36=0,AL36,S36&lt;0,AL36/-S36,S36&gt;0,AL36/S36)</f>
        <v>0</v>
      </c>
      <c r="AT36" s="103">
        <f t="shared" si="43"/>
        <v>0</v>
      </c>
      <c r="AU36" s="103">
        <f t="shared" si="44"/>
        <v>0</v>
      </c>
      <c r="AV36" s="109"/>
      <c r="AW36" s="104">
        <f t="shared" si="45"/>
        <v>0</v>
      </c>
    </row>
    <row r="37" spans="1:49" hidden="1" outlineLevel="1">
      <c r="A37" s="98"/>
      <c r="B37" s="99"/>
      <c r="C37" s="99"/>
      <c r="D37" s="100"/>
      <c r="E37" s="101">
        <f t="shared" si="26"/>
        <v>0</v>
      </c>
      <c r="F37" s="101"/>
      <c r="G37" s="101"/>
      <c r="H37" s="101"/>
      <c r="I37" s="101"/>
      <c r="J37" s="101">
        <f t="shared" si="27"/>
        <v>0</v>
      </c>
      <c r="K37" s="98"/>
      <c r="L37" s="98"/>
      <c r="M37" s="98"/>
      <c r="N37" s="98"/>
      <c r="O37" s="101">
        <f t="shared" si="28"/>
        <v>0</v>
      </c>
      <c r="P37" s="101">
        <f t="shared" si="29"/>
        <v>0</v>
      </c>
      <c r="Q37" s="102"/>
      <c r="R37" s="102"/>
      <c r="S37" s="101">
        <f t="shared" si="30"/>
        <v>0</v>
      </c>
      <c r="T37" s="101"/>
      <c r="U37" s="101"/>
      <c r="V37" s="101">
        <f t="shared" si="31"/>
        <v>0</v>
      </c>
      <c r="W37" s="102"/>
      <c r="X37" s="102"/>
      <c r="Y37" s="101">
        <f t="shared" si="32"/>
        <v>0</v>
      </c>
      <c r="Z37" s="101">
        <f t="shared" si="33"/>
        <v>0</v>
      </c>
      <c r="AA37" s="103">
        <f t="shared" si="46"/>
        <v>0</v>
      </c>
      <c r="AB37" s="101">
        <f t="shared" si="34"/>
        <v>0</v>
      </c>
      <c r="AC37" s="102"/>
      <c r="AD37" s="103">
        <f t="shared" si="35"/>
        <v>0</v>
      </c>
      <c r="AE37" s="102"/>
      <c r="AF37" s="102"/>
      <c r="AG37" s="102"/>
      <c r="AH37" s="102"/>
      <c r="AI37" s="136"/>
      <c r="AJ37" s="102"/>
      <c r="AK37" s="104">
        <f t="shared" si="36"/>
        <v>0</v>
      </c>
      <c r="AL37" s="105">
        <f t="shared" si="37"/>
        <v>0</v>
      </c>
      <c r="AM37" s="106"/>
      <c r="AN37" s="107">
        <f t="shared" si="38"/>
        <v>0</v>
      </c>
      <c r="AO37" s="108">
        <f t="shared" si="39"/>
        <v>0</v>
      </c>
      <c r="AP37" s="108">
        <f t="shared" si="40"/>
        <v>0</v>
      </c>
      <c r="AQ37" s="108">
        <f t="shared" si="41"/>
        <v>0</v>
      </c>
      <c r="AR37" s="108">
        <f t="shared" si="42"/>
        <v>0</v>
      </c>
      <c r="AS37" s="108">
        <f t="array" ref="AS37">_xlfn.IFS(S37=0,AL37,S37&lt;0,AL37/-S37,S37&gt;0,AL37/S37)</f>
        <v>0</v>
      </c>
      <c r="AT37" s="103">
        <f t="shared" si="43"/>
        <v>0</v>
      </c>
      <c r="AU37" s="103">
        <f t="shared" si="44"/>
        <v>0</v>
      </c>
      <c r="AV37" s="109"/>
      <c r="AW37" s="104">
        <f t="shared" si="45"/>
        <v>0</v>
      </c>
    </row>
    <row r="38" spans="1:49" hidden="1" outlineLevel="1">
      <c r="A38" s="98"/>
      <c r="B38" s="99"/>
      <c r="C38" s="99"/>
      <c r="D38" s="100"/>
      <c r="E38" s="101">
        <f t="shared" si="26"/>
        <v>0</v>
      </c>
      <c r="F38" s="101"/>
      <c r="G38" s="101"/>
      <c r="H38" s="101"/>
      <c r="I38" s="101"/>
      <c r="J38" s="101">
        <f t="shared" si="27"/>
        <v>0</v>
      </c>
      <c r="K38" s="98"/>
      <c r="L38" s="98"/>
      <c r="M38" s="98"/>
      <c r="N38" s="98"/>
      <c r="O38" s="101">
        <f t="shared" si="28"/>
        <v>0</v>
      </c>
      <c r="P38" s="101">
        <f t="shared" si="29"/>
        <v>0</v>
      </c>
      <c r="Q38" s="102"/>
      <c r="R38" s="102"/>
      <c r="S38" s="101">
        <f t="shared" si="30"/>
        <v>0</v>
      </c>
      <c r="T38" s="101"/>
      <c r="U38" s="101"/>
      <c r="V38" s="101">
        <f t="shared" si="31"/>
        <v>0</v>
      </c>
      <c r="W38" s="102"/>
      <c r="X38" s="102"/>
      <c r="Y38" s="101">
        <f t="shared" si="32"/>
        <v>0</v>
      </c>
      <c r="Z38" s="101">
        <f t="shared" si="33"/>
        <v>0</v>
      </c>
      <c r="AA38" s="103">
        <f t="shared" si="46"/>
        <v>0</v>
      </c>
      <c r="AB38" s="101">
        <f t="shared" si="34"/>
        <v>0</v>
      </c>
      <c r="AC38" s="102"/>
      <c r="AD38" s="103">
        <f t="shared" si="35"/>
        <v>0</v>
      </c>
      <c r="AE38" s="102"/>
      <c r="AF38" s="102"/>
      <c r="AG38" s="102"/>
      <c r="AH38" s="102"/>
      <c r="AI38" s="136"/>
      <c r="AJ38" s="102"/>
      <c r="AK38" s="104">
        <f t="shared" si="36"/>
        <v>0</v>
      </c>
      <c r="AL38" s="105">
        <f t="shared" si="37"/>
        <v>0</v>
      </c>
      <c r="AM38" s="106"/>
      <c r="AN38" s="107">
        <f t="shared" si="38"/>
        <v>0</v>
      </c>
      <c r="AO38" s="108">
        <f t="shared" si="39"/>
        <v>0</v>
      </c>
      <c r="AP38" s="108">
        <f t="shared" si="40"/>
        <v>0</v>
      </c>
      <c r="AQ38" s="108">
        <f t="shared" si="41"/>
        <v>0</v>
      </c>
      <c r="AR38" s="108">
        <f t="shared" si="42"/>
        <v>0</v>
      </c>
      <c r="AS38" s="108">
        <f t="array" ref="AS38">_xlfn.IFS(S38=0,AL38,S38&lt;0,AL38/-S38,S38&gt;0,AL38/S38)</f>
        <v>0</v>
      </c>
      <c r="AT38" s="103">
        <f t="shared" si="43"/>
        <v>0</v>
      </c>
      <c r="AU38" s="103">
        <f t="shared" si="44"/>
        <v>0</v>
      </c>
      <c r="AV38" s="109"/>
      <c r="AW38" s="104">
        <f t="shared" si="45"/>
        <v>0</v>
      </c>
    </row>
    <row r="39" spans="1:49" hidden="1" outlineLevel="1">
      <c r="A39" s="98"/>
      <c r="B39" s="99"/>
      <c r="C39" s="99"/>
      <c r="D39" s="100"/>
      <c r="E39" s="101">
        <f t="shared" si="26"/>
        <v>0</v>
      </c>
      <c r="F39" s="101"/>
      <c r="G39" s="101"/>
      <c r="H39" s="101"/>
      <c r="I39" s="101"/>
      <c r="J39" s="101">
        <f t="shared" si="27"/>
        <v>0</v>
      </c>
      <c r="K39" s="98"/>
      <c r="L39" s="98"/>
      <c r="M39" s="98"/>
      <c r="N39" s="98"/>
      <c r="O39" s="101">
        <f t="shared" si="28"/>
        <v>0</v>
      </c>
      <c r="P39" s="101">
        <f t="shared" si="29"/>
        <v>0</v>
      </c>
      <c r="Q39" s="102"/>
      <c r="R39" s="102"/>
      <c r="S39" s="101">
        <f t="shared" si="30"/>
        <v>0</v>
      </c>
      <c r="T39" s="101"/>
      <c r="U39" s="101"/>
      <c r="V39" s="101">
        <f t="shared" si="31"/>
        <v>0</v>
      </c>
      <c r="W39" s="102"/>
      <c r="X39" s="102"/>
      <c r="Y39" s="101">
        <f t="shared" si="32"/>
        <v>0</v>
      </c>
      <c r="Z39" s="101">
        <f t="shared" si="33"/>
        <v>0</v>
      </c>
      <c r="AA39" s="103">
        <f t="shared" si="46"/>
        <v>0</v>
      </c>
      <c r="AB39" s="101">
        <f t="shared" si="34"/>
        <v>0</v>
      </c>
      <c r="AC39" s="102"/>
      <c r="AD39" s="103">
        <f t="shared" si="35"/>
        <v>0</v>
      </c>
      <c r="AE39" s="102"/>
      <c r="AF39" s="102"/>
      <c r="AG39" s="102"/>
      <c r="AH39" s="102"/>
      <c r="AI39" s="136"/>
      <c r="AJ39" s="102"/>
      <c r="AK39" s="104">
        <f t="shared" si="36"/>
        <v>0</v>
      </c>
      <c r="AL39" s="105">
        <f t="shared" si="37"/>
        <v>0</v>
      </c>
      <c r="AM39" s="106"/>
      <c r="AN39" s="107">
        <f t="shared" si="38"/>
        <v>0</v>
      </c>
      <c r="AO39" s="108">
        <f t="shared" si="39"/>
        <v>0</v>
      </c>
      <c r="AP39" s="108">
        <f t="shared" si="40"/>
        <v>0</v>
      </c>
      <c r="AQ39" s="108">
        <f t="shared" si="41"/>
        <v>0</v>
      </c>
      <c r="AR39" s="108">
        <f t="shared" si="42"/>
        <v>0</v>
      </c>
      <c r="AS39" s="108">
        <f t="array" ref="AS39">_xlfn.IFS(S39=0,AL39,S39&lt;0,AL39/-S39,S39&gt;0,AL39/S39)</f>
        <v>0</v>
      </c>
      <c r="AT39" s="103">
        <f t="shared" si="43"/>
        <v>0</v>
      </c>
      <c r="AU39" s="103">
        <f t="shared" si="44"/>
        <v>0</v>
      </c>
      <c r="AV39" s="109"/>
      <c r="AW39" s="104">
        <f t="shared" si="45"/>
        <v>0</v>
      </c>
    </row>
    <row r="40" spans="1:49" hidden="1" outlineLevel="1">
      <c r="A40" s="98"/>
      <c r="B40" s="99"/>
      <c r="C40" s="99"/>
      <c r="D40" s="100"/>
      <c r="E40" s="101">
        <f t="shared" si="26"/>
        <v>0</v>
      </c>
      <c r="F40" s="101"/>
      <c r="G40" s="101"/>
      <c r="H40" s="101"/>
      <c r="I40" s="101"/>
      <c r="J40" s="101">
        <f t="shared" si="27"/>
        <v>0</v>
      </c>
      <c r="K40" s="98"/>
      <c r="L40" s="98"/>
      <c r="M40" s="98"/>
      <c r="N40" s="98"/>
      <c r="O40" s="101">
        <f t="shared" si="28"/>
        <v>0</v>
      </c>
      <c r="P40" s="101">
        <f t="shared" si="29"/>
        <v>0</v>
      </c>
      <c r="Q40" s="102"/>
      <c r="R40" s="102"/>
      <c r="S40" s="101">
        <f t="shared" si="30"/>
        <v>0</v>
      </c>
      <c r="T40" s="101"/>
      <c r="U40" s="101"/>
      <c r="V40" s="101">
        <f t="shared" si="31"/>
        <v>0</v>
      </c>
      <c r="W40" s="102"/>
      <c r="X40" s="102"/>
      <c r="Y40" s="101">
        <f t="shared" si="32"/>
        <v>0</v>
      </c>
      <c r="Z40" s="101">
        <f t="shared" si="33"/>
        <v>0</v>
      </c>
      <c r="AA40" s="103">
        <f t="shared" si="46"/>
        <v>0</v>
      </c>
      <c r="AB40" s="101">
        <f t="shared" si="34"/>
        <v>0</v>
      </c>
      <c r="AC40" s="102"/>
      <c r="AD40" s="103">
        <f t="shared" si="35"/>
        <v>0</v>
      </c>
      <c r="AE40" s="102"/>
      <c r="AF40" s="102"/>
      <c r="AG40" s="102"/>
      <c r="AH40" s="102"/>
      <c r="AI40" s="136"/>
      <c r="AJ40" s="102"/>
      <c r="AK40" s="104">
        <f t="shared" si="36"/>
        <v>0</v>
      </c>
      <c r="AL40" s="105">
        <f t="shared" si="37"/>
        <v>0</v>
      </c>
      <c r="AM40" s="106"/>
      <c r="AN40" s="107">
        <f t="shared" si="38"/>
        <v>0</v>
      </c>
      <c r="AO40" s="108">
        <f t="shared" si="39"/>
        <v>0</v>
      </c>
      <c r="AP40" s="108">
        <f t="shared" si="40"/>
        <v>0</v>
      </c>
      <c r="AQ40" s="108">
        <f t="shared" si="41"/>
        <v>0</v>
      </c>
      <c r="AR40" s="108">
        <f t="shared" si="42"/>
        <v>0</v>
      </c>
      <c r="AS40" s="108">
        <f t="array" ref="AS40">_xlfn.IFS(S40=0,AL40,S40&lt;0,AL40/-S40,S40&gt;0,AL40/S40)</f>
        <v>0</v>
      </c>
      <c r="AT40" s="103">
        <f t="shared" si="43"/>
        <v>0</v>
      </c>
      <c r="AU40" s="103">
        <f t="shared" si="44"/>
        <v>0</v>
      </c>
      <c r="AV40" s="109"/>
      <c r="AW40" s="104">
        <f t="shared" si="45"/>
        <v>0</v>
      </c>
    </row>
    <row r="41" spans="1:49" hidden="1" outlineLevel="1">
      <c r="A41" s="98"/>
      <c r="B41" s="99"/>
      <c r="C41" s="99"/>
      <c r="D41" s="100"/>
      <c r="E41" s="101">
        <f t="shared" si="26"/>
        <v>0</v>
      </c>
      <c r="F41" s="101"/>
      <c r="G41" s="101"/>
      <c r="H41" s="101"/>
      <c r="I41" s="101"/>
      <c r="J41" s="101">
        <f t="shared" si="27"/>
        <v>0</v>
      </c>
      <c r="K41" s="98"/>
      <c r="L41" s="98"/>
      <c r="M41" s="98"/>
      <c r="N41" s="98"/>
      <c r="O41" s="101">
        <f t="shared" si="28"/>
        <v>0</v>
      </c>
      <c r="P41" s="101">
        <f t="shared" si="29"/>
        <v>0</v>
      </c>
      <c r="Q41" s="102"/>
      <c r="R41" s="102"/>
      <c r="S41" s="101">
        <f t="shared" si="30"/>
        <v>0</v>
      </c>
      <c r="T41" s="101"/>
      <c r="U41" s="101"/>
      <c r="V41" s="101">
        <f t="shared" si="31"/>
        <v>0</v>
      </c>
      <c r="W41" s="102"/>
      <c r="X41" s="102"/>
      <c r="Y41" s="101">
        <f t="shared" si="32"/>
        <v>0</v>
      </c>
      <c r="Z41" s="101">
        <f t="shared" si="33"/>
        <v>0</v>
      </c>
      <c r="AA41" s="103">
        <f t="shared" si="46"/>
        <v>0</v>
      </c>
      <c r="AB41" s="101">
        <f t="shared" si="34"/>
        <v>0</v>
      </c>
      <c r="AC41" s="102"/>
      <c r="AD41" s="103">
        <f t="shared" si="35"/>
        <v>0</v>
      </c>
      <c r="AE41" s="102"/>
      <c r="AF41" s="102"/>
      <c r="AG41" s="102"/>
      <c r="AH41" s="102"/>
      <c r="AI41" s="136"/>
      <c r="AJ41" s="102"/>
      <c r="AK41" s="104">
        <f t="shared" si="36"/>
        <v>0</v>
      </c>
      <c r="AL41" s="105">
        <f t="shared" si="37"/>
        <v>0</v>
      </c>
      <c r="AM41" s="106"/>
      <c r="AN41" s="107">
        <f t="shared" si="38"/>
        <v>0</v>
      </c>
      <c r="AO41" s="108">
        <f t="shared" si="39"/>
        <v>0</v>
      </c>
      <c r="AP41" s="108">
        <f t="shared" si="40"/>
        <v>0</v>
      </c>
      <c r="AQ41" s="108">
        <f t="shared" si="41"/>
        <v>0</v>
      </c>
      <c r="AR41" s="108">
        <f t="shared" si="42"/>
        <v>0</v>
      </c>
      <c r="AS41" s="108">
        <f t="array" ref="AS41">_xlfn.IFS(S41=0,AL41,S41&lt;0,AL41/-S41,S41&gt;0,AL41/S41)</f>
        <v>0</v>
      </c>
      <c r="AT41" s="103">
        <f t="shared" si="43"/>
        <v>0</v>
      </c>
      <c r="AU41" s="103">
        <f t="shared" si="44"/>
        <v>0</v>
      </c>
      <c r="AV41" s="109"/>
      <c r="AW41" s="104">
        <f t="shared" si="45"/>
        <v>0</v>
      </c>
    </row>
    <row r="42" spans="1:49" hidden="1" outlineLevel="1">
      <c r="A42" s="98"/>
      <c r="B42" s="99"/>
      <c r="C42" s="99"/>
      <c r="D42" s="100"/>
      <c r="E42" s="101">
        <f t="shared" si="26"/>
        <v>0</v>
      </c>
      <c r="F42" s="101"/>
      <c r="G42" s="101"/>
      <c r="H42" s="101"/>
      <c r="I42" s="101"/>
      <c r="J42" s="101">
        <f t="shared" si="27"/>
        <v>0</v>
      </c>
      <c r="K42" s="98"/>
      <c r="L42" s="98"/>
      <c r="M42" s="98"/>
      <c r="N42" s="98"/>
      <c r="O42" s="101">
        <f t="shared" si="28"/>
        <v>0</v>
      </c>
      <c r="P42" s="101">
        <f t="shared" si="29"/>
        <v>0</v>
      </c>
      <c r="Q42" s="102"/>
      <c r="R42" s="102"/>
      <c r="S42" s="101">
        <f t="shared" si="30"/>
        <v>0</v>
      </c>
      <c r="T42" s="101"/>
      <c r="U42" s="101"/>
      <c r="V42" s="101">
        <f t="shared" si="31"/>
        <v>0</v>
      </c>
      <c r="W42" s="102"/>
      <c r="X42" s="102"/>
      <c r="Y42" s="101">
        <f t="shared" si="32"/>
        <v>0</v>
      </c>
      <c r="Z42" s="101">
        <f t="shared" si="33"/>
        <v>0</v>
      </c>
      <c r="AA42" s="103">
        <f t="shared" si="46"/>
        <v>0</v>
      </c>
      <c r="AB42" s="101">
        <f t="shared" si="34"/>
        <v>0</v>
      </c>
      <c r="AC42" s="102"/>
      <c r="AD42" s="103">
        <f t="shared" si="35"/>
        <v>0</v>
      </c>
      <c r="AE42" s="102"/>
      <c r="AF42" s="102"/>
      <c r="AG42" s="102"/>
      <c r="AH42" s="102"/>
      <c r="AI42" s="136"/>
      <c r="AJ42" s="102"/>
      <c r="AK42" s="104">
        <f t="shared" si="36"/>
        <v>0</v>
      </c>
      <c r="AL42" s="105">
        <f t="shared" si="37"/>
        <v>0</v>
      </c>
      <c r="AM42" s="106"/>
      <c r="AN42" s="107">
        <f t="shared" si="38"/>
        <v>0</v>
      </c>
      <c r="AO42" s="108">
        <f t="shared" si="39"/>
        <v>0</v>
      </c>
      <c r="AP42" s="108">
        <f t="shared" si="40"/>
        <v>0</v>
      </c>
      <c r="AQ42" s="108">
        <f t="shared" si="41"/>
        <v>0</v>
      </c>
      <c r="AR42" s="108">
        <f t="shared" si="42"/>
        <v>0</v>
      </c>
      <c r="AS42" s="108">
        <f t="array" ref="AS42">_xlfn.IFS(S42=0,AL42,S42&lt;0,AL42/-S42,S42&gt;0,AL42/S42)</f>
        <v>0</v>
      </c>
      <c r="AT42" s="103">
        <f t="shared" si="43"/>
        <v>0</v>
      </c>
      <c r="AU42" s="103">
        <f t="shared" si="44"/>
        <v>0</v>
      </c>
      <c r="AV42" s="109"/>
      <c r="AW42" s="104">
        <f t="shared" si="45"/>
        <v>0</v>
      </c>
    </row>
    <row r="43" spans="1:49" hidden="1" outlineLevel="1">
      <c r="A43" s="98"/>
      <c r="B43" s="99"/>
      <c r="C43" s="99"/>
      <c r="D43" s="100"/>
      <c r="E43" s="101">
        <f t="shared" si="26"/>
        <v>0</v>
      </c>
      <c r="F43" s="101"/>
      <c r="G43" s="101"/>
      <c r="H43" s="101"/>
      <c r="I43" s="101"/>
      <c r="J43" s="101">
        <f t="shared" si="27"/>
        <v>0</v>
      </c>
      <c r="K43" s="98"/>
      <c r="L43" s="98"/>
      <c r="M43" s="98"/>
      <c r="N43" s="98"/>
      <c r="O43" s="101">
        <f t="shared" si="28"/>
        <v>0</v>
      </c>
      <c r="P43" s="101">
        <f t="shared" si="29"/>
        <v>0</v>
      </c>
      <c r="Q43" s="102"/>
      <c r="R43" s="102"/>
      <c r="S43" s="101">
        <f t="shared" si="30"/>
        <v>0</v>
      </c>
      <c r="T43" s="101"/>
      <c r="U43" s="101"/>
      <c r="V43" s="101">
        <f t="shared" si="31"/>
        <v>0</v>
      </c>
      <c r="W43" s="102"/>
      <c r="X43" s="102"/>
      <c r="Y43" s="101">
        <f t="shared" si="32"/>
        <v>0</v>
      </c>
      <c r="Z43" s="101">
        <f t="shared" si="33"/>
        <v>0</v>
      </c>
      <c r="AA43" s="103">
        <f t="shared" si="46"/>
        <v>0</v>
      </c>
      <c r="AB43" s="101">
        <f t="shared" si="34"/>
        <v>0</v>
      </c>
      <c r="AC43" s="102"/>
      <c r="AD43" s="103">
        <f t="shared" si="35"/>
        <v>0</v>
      </c>
      <c r="AE43" s="102"/>
      <c r="AF43" s="102"/>
      <c r="AG43" s="102"/>
      <c r="AH43" s="102"/>
      <c r="AI43" s="136"/>
      <c r="AJ43" s="102"/>
      <c r="AK43" s="104">
        <f t="shared" si="36"/>
        <v>0</v>
      </c>
      <c r="AL43" s="105">
        <f t="shared" si="37"/>
        <v>0</v>
      </c>
      <c r="AM43" s="106"/>
      <c r="AN43" s="107">
        <f t="shared" si="38"/>
        <v>0</v>
      </c>
      <c r="AO43" s="108">
        <f t="shared" si="39"/>
        <v>0</v>
      </c>
      <c r="AP43" s="108">
        <f t="shared" si="40"/>
        <v>0</v>
      </c>
      <c r="AQ43" s="108">
        <f t="shared" si="41"/>
        <v>0</v>
      </c>
      <c r="AR43" s="108">
        <f t="shared" si="42"/>
        <v>0</v>
      </c>
      <c r="AS43" s="108">
        <f t="array" ref="AS43">_xlfn.IFS(S43=0,AL43,S43&lt;0,AL43/-S43,S43&gt;0,AL43/S43)</f>
        <v>0</v>
      </c>
      <c r="AT43" s="103">
        <f t="shared" si="43"/>
        <v>0</v>
      </c>
      <c r="AU43" s="103">
        <f t="shared" si="44"/>
        <v>0</v>
      </c>
      <c r="AV43" s="109"/>
      <c r="AW43" s="104">
        <f t="shared" si="45"/>
        <v>0</v>
      </c>
    </row>
    <row r="44" spans="1:49" hidden="1" outlineLevel="1">
      <c r="A44" s="98"/>
      <c r="B44" s="99"/>
      <c r="C44" s="99"/>
      <c r="D44" s="133"/>
      <c r="E44" s="102">
        <f t="shared" si="26"/>
        <v>0</v>
      </c>
      <c r="F44" s="101"/>
      <c r="G44" s="101"/>
      <c r="H44" s="101"/>
      <c r="I44" s="101"/>
      <c r="J44" s="101">
        <f t="shared" si="27"/>
        <v>0</v>
      </c>
      <c r="K44" s="98"/>
      <c r="L44" s="98"/>
      <c r="M44" s="98"/>
      <c r="N44" s="98"/>
      <c r="O44" s="101">
        <f t="shared" si="28"/>
        <v>0</v>
      </c>
      <c r="P44" s="101">
        <f t="shared" si="29"/>
        <v>0</v>
      </c>
      <c r="Q44" s="102"/>
      <c r="R44" s="102"/>
      <c r="S44" s="101">
        <f t="shared" si="30"/>
        <v>0</v>
      </c>
      <c r="T44" s="101"/>
      <c r="U44" s="101"/>
      <c r="V44" s="101">
        <f t="shared" si="31"/>
        <v>0</v>
      </c>
      <c r="W44" s="102"/>
      <c r="X44" s="102"/>
      <c r="Y44" s="101">
        <f t="shared" si="32"/>
        <v>0</v>
      </c>
      <c r="Z44" s="101">
        <f t="shared" si="33"/>
        <v>0</v>
      </c>
      <c r="AA44" s="103">
        <f t="shared" si="46"/>
        <v>0</v>
      </c>
      <c r="AB44" s="101">
        <f t="shared" si="34"/>
        <v>0</v>
      </c>
      <c r="AC44" s="102"/>
      <c r="AD44" s="103">
        <f t="shared" si="35"/>
        <v>0</v>
      </c>
      <c r="AE44" s="102"/>
      <c r="AF44" s="102"/>
      <c r="AG44" s="102"/>
      <c r="AH44" s="102"/>
      <c r="AI44" s="136"/>
      <c r="AJ44" s="102"/>
      <c r="AK44" s="104">
        <f t="shared" si="36"/>
        <v>0</v>
      </c>
      <c r="AL44" s="105">
        <f t="shared" si="37"/>
        <v>0</v>
      </c>
      <c r="AM44" s="106"/>
      <c r="AN44" s="107">
        <f t="shared" si="38"/>
        <v>0</v>
      </c>
      <c r="AO44" s="108">
        <f t="shared" si="39"/>
        <v>0</v>
      </c>
      <c r="AP44" s="108">
        <f t="shared" si="40"/>
        <v>0</v>
      </c>
      <c r="AQ44" s="108">
        <f t="shared" si="41"/>
        <v>0</v>
      </c>
      <c r="AR44" s="108">
        <f t="shared" si="42"/>
        <v>0</v>
      </c>
      <c r="AS44" s="108">
        <f t="array" ref="AS44">_xlfn.IFS(S44=0,AL44,S44&lt;0,AL44/-S44,S44&gt;0,AL44/S44)</f>
        <v>0</v>
      </c>
      <c r="AT44" s="103">
        <f t="shared" si="43"/>
        <v>0</v>
      </c>
      <c r="AU44" s="103">
        <f t="shared" si="44"/>
        <v>0</v>
      </c>
      <c r="AV44" s="109"/>
      <c r="AW44" s="104">
        <f t="shared" si="45"/>
        <v>0</v>
      </c>
    </row>
    <row r="45" spans="1:49" hidden="1" outlineLevel="1">
      <c r="A45" s="98"/>
      <c r="B45" s="99"/>
      <c r="C45" s="99"/>
      <c r="D45" s="133"/>
      <c r="E45" s="102">
        <f t="shared" si="26"/>
        <v>0</v>
      </c>
      <c r="F45" s="101"/>
      <c r="G45" s="101"/>
      <c r="H45" s="101"/>
      <c r="I45" s="101"/>
      <c r="J45" s="101">
        <f t="shared" si="27"/>
        <v>0</v>
      </c>
      <c r="K45" s="98"/>
      <c r="L45" s="98"/>
      <c r="M45" s="98"/>
      <c r="N45" s="98"/>
      <c r="O45" s="101">
        <f t="shared" si="28"/>
        <v>0</v>
      </c>
      <c r="P45" s="101">
        <f t="shared" si="29"/>
        <v>0</v>
      </c>
      <c r="Q45" s="102"/>
      <c r="R45" s="102"/>
      <c r="S45" s="101">
        <f t="shared" si="30"/>
        <v>0</v>
      </c>
      <c r="T45" s="101"/>
      <c r="U45" s="101"/>
      <c r="V45" s="101">
        <f t="shared" si="31"/>
        <v>0</v>
      </c>
      <c r="W45" s="102"/>
      <c r="X45" s="102"/>
      <c r="Y45" s="101">
        <f t="shared" si="32"/>
        <v>0</v>
      </c>
      <c r="Z45" s="101">
        <f t="shared" si="33"/>
        <v>0</v>
      </c>
      <c r="AA45" s="103">
        <f t="shared" si="46"/>
        <v>0</v>
      </c>
      <c r="AB45" s="101">
        <f t="shared" si="34"/>
        <v>0</v>
      </c>
      <c r="AC45" s="102"/>
      <c r="AD45" s="103">
        <f t="shared" si="35"/>
        <v>0</v>
      </c>
      <c r="AE45" s="102"/>
      <c r="AF45" s="102"/>
      <c r="AG45" s="102"/>
      <c r="AH45" s="102"/>
      <c r="AI45" s="136"/>
      <c r="AJ45" s="102"/>
      <c r="AK45" s="104">
        <f t="shared" si="36"/>
        <v>0</v>
      </c>
      <c r="AL45" s="105">
        <f t="shared" si="37"/>
        <v>0</v>
      </c>
      <c r="AM45" s="106"/>
      <c r="AN45" s="107">
        <f t="shared" si="38"/>
        <v>0</v>
      </c>
      <c r="AO45" s="108">
        <f t="shared" si="39"/>
        <v>0</v>
      </c>
      <c r="AP45" s="108">
        <f t="shared" si="40"/>
        <v>0</v>
      </c>
      <c r="AQ45" s="108">
        <f t="shared" si="41"/>
        <v>0</v>
      </c>
      <c r="AR45" s="108">
        <f t="shared" si="42"/>
        <v>0</v>
      </c>
      <c r="AS45" s="108">
        <f t="array" ref="AS45">_xlfn.IFS(S45=0,AL45,S45&lt;0,AL45/-S45,S45&gt;0,AL45/S45)</f>
        <v>0</v>
      </c>
      <c r="AT45" s="103">
        <f t="shared" si="43"/>
        <v>0</v>
      </c>
      <c r="AU45" s="103">
        <f t="shared" si="44"/>
        <v>0</v>
      </c>
      <c r="AV45" s="109"/>
      <c r="AW45" s="104">
        <f t="shared" si="45"/>
        <v>0</v>
      </c>
    </row>
    <row r="46" spans="1:49" hidden="1" outlineLevel="1">
      <c r="A46" s="98"/>
      <c r="B46" s="99"/>
      <c r="C46" s="99"/>
      <c r="D46" s="133"/>
      <c r="E46" s="102">
        <f t="shared" si="26"/>
        <v>0</v>
      </c>
      <c r="F46" s="101"/>
      <c r="G46" s="101"/>
      <c r="H46" s="101"/>
      <c r="I46" s="101"/>
      <c r="J46" s="101">
        <f t="shared" si="27"/>
        <v>0</v>
      </c>
      <c r="K46" s="98"/>
      <c r="L46" s="98"/>
      <c r="M46" s="98"/>
      <c r="N46" s="98"/>
      <c r="O46" s="101">
        <f t="shared" si="28"/>
        <v>0</v>
      </c>
      <c r="P46" s="101">
        <f t="shared" si="29"/>
        <v>0</v>
      </c>
      <c r="Q46" s="102"/>
      <c r="R46" s="102"/>
      <c r="S46" s="101">
        <f t="shared" si="30"/>
        <v>0</v>
      </c>
      <c r="T46" s="101"/>
      <c r="U46" s="101"/>
      <c r="V46" s="101">
        <f t="shared" si="31"/>
        <v>0</v>
      </c>
      <c r="W46" s="102"/>
      <c r="X46" s="102"/>
      <c r="Y46" s="101">
        <f t="shared" si="32"/>
        <v>0</v>
      </c>
      <c r="Z46" s="101">
        <f t="shared" si="33"/>
        <v>0</v>
      </c>
      <c r="AA46" s="103">
        <f t="shared" si="46"/>
        <v>0</v>
      </c>
      <c r="AB46" s="101">
        <f t="shared" si="34"/>
        <v>0</v>
      </c>
      <c r="AC46" s="102"/>
      <c r="AD46" s="103">
        <f t="shared" si="35"/>
        <v>0</v>
      </c>
      <c r="AE46" s="102"/>
      <c r="AF46" s="102"/>
      <c r="AG46" s="102"/>
      <c r="AH46" s="102"/>
      <c r="AI46" s="136"/>
      <c r="AJ46" s="102"/>
      <c r="AK46" s="104">
        <f t="shared" si="36"/>
        <v>0</v>
      </c>
      <c r="AL46" s="105">
        <f t="shared" si="37"/>
        <v>0</v>
      </c>
      <c r="AM46" s="106"/>
      <c r="AN46" s="107">
        <f t="shared" si="38"/>
        <v>0</v>
      </c>
      <c r="AO46" s="108">
        <f t="shared" si="39"/>
        <v>0</v>
      </c>
      <c r="AP46" s="108">
        <f t="shared" si="40"/>
        <v>0</v>
      </c>
      <c r="AQ46" s="108">
        <f t="shared" si="41"/>
        <v>0</v>
      </c>
      <c r="AR46" s="108">
        <f t="shared" si="42"/>
        <v>0</v>
      </c>
      <c r="AS46" s="108">
        <f t="array" ref="AS46">_xlfn.IFS(S46=0,AL46,S46&lt;0,AL46/-S46,S46&gt;0,AL46/S46)</f>
        <v>0</v>
      </c>
      <c r="AT46" s="103">
        <f t="shared" si="43"/>
        <v>0</v>
      </c>
      <c r="AU46" s="103">
        <f t="shared" si="44"/>
        <v>0</v>
      </c>
      <c r="AV46" s="109"/>
      <c r="AW46" s="104">
        <f t="shared" si="45"/>
        <v>0</v>
      </c>
    </row>
    <row r="47" spans="1:49" hidden="1" outlineLevel="1">
      <c r="A47" s="98"/>
      <c r="B47" s="99"/>
      <c r="C47" s="99"/>
      <c r="D47" s="100"/>
      <c r="E47" s="101">
        <f t="shared" si="26"/>
        <v>0</v>
      </c>
      <c r="F47" s="101"/>
      <c r="G47" s="101"/>
      <c r="H47" s="101"/>
      <c r="I47" s="101"/>
      <c r="J47" s="101">
        <f t="shared" si="27"/>
        <v>0</v>
      </c>
      <c r="K47" s="98"/>
      <c r="L47" s="98"/>
      <c r="M47" s="98"/>
      <c r="N47" s="98"/>
      <c r="O47" s="101">
        <f t="shared" si="28"/>
        <v>0</v>
      </c>
      <c r="P47" s="101">
        <f t="shared" si="29"/>
        <v>0</v>
      </c>
      <c r="Q47" s="102"/>
      <c r="R47" s="102"/>
      <c r="S47" s="101">
        <f t="shared" si="30"/>
        <v>0</v>
      </c>
      <c r="T47" s="101"/>
      <c r="U47" s="101"/>
      <c r="V47" s="101">
        <f t="shared" si="31"/>
        <v>0</v>
      </c>
      <c r="W47" s="102"/>
      <c r="X47" s="102"/>
      <c r="Y47" s="101">
        <f t="shared" si="32"/>
        <v>0</v>
      </c>
      <c r="Z47" s="101">
        <f t="shared" si="33"/>
        <v>0</v>
      </c>
      <c r="AA47" s="103">
        <f t="shared" si="46"/>
        <v>0</v>
      </c>
      <c r="AB47" s="101">
        <f t="shared" si="34"/>
        <v>0</v>
      </c>
      <c r="AC47" s="102"/>
      <c r="AD47" s="103">
        <f t="shared" si="35"/>
        <v>0</v>
      </c>
      <c r="AE47" s="102"/>
      <c r="AF47" s="102"/>
      <c r="AG47" s="102"/>
      <c r="AH47" s="102"/>
      <c r="AI47" s="136"/>
      <c r="AJ47" s="102"/>
      <c r="AK47" s="104">
        <f t="shared" si="36"/>
        <v>0</v>
      </c>
      <c r="AL47" s="105">
        <f t="shared" si="37"/>
        <v>0</v>
      </c>
      <c r="AM47" s="106"/>
      <c r="AN47" s="107">
        <f t="shared" si="38"/>
        <v>0</v>
      </c>
      <c r="AO47" s="108">
        <f t="shared" si="39"/>
        <v>0</v>
      </c>
      <c r="AP47" s="108">
        <f t="shared" si="40"/>
        <v>0</v>
      </c>
      <c r="AQ47" s="108">
        <f t="shared" si="41"/>
        <v>0</v>
      </c>
      <c r="AR47" s="108">
        <f t="shared" si="42"/>
        <v>0</v>
      </c>
      <c r="AS47" s="108">
        <f t="array" ref="AS47">_xlfn.IFS(S47=0,AL47,S47&lt;0,AL47/-S47,S47&gt;0,AL47/S47)</f>
        <v>0</v>
      </c>
      <c r="AT47" s="103">
        <f t="shared" si="43"/>
        <v>0</v>
      </c>
      <c r="AU47" s="103">
        <f t="shared" si="44"/>
        <v>0</v>
      </c>
      <c r="AV47" s="109"/>
      <c r="AW47" s="104">
        <f t="shared" si="45"/>
        <v>0</v>
      </c>
    </row>
    <row r="48" spans="1:49" hidden="1" outlineLevel="1">
      <c r="A48" s="98"/>
      <c r="B48" s="99"/>
      <c r="C48" s="99"/>
      <c r="D48" s="100"/>
      <c r="E48" s="101">
        <f t="shared" si="26"/>
        <v>0</v>
      </c>
      <c r="F48" s="101"/>
      <c r="G48" s="101"/>
      <c r="H48" s="101"/>
      <c r="I48" s="101"/>
      <c r="J48" s="101">
        <f t="shared" si="27"/>
        <v>0</v>
      </c>
      <c r="K48" s="98"/>
      <c r="L48" s="98"/>
      <c r="M48" s="98"/>
      <c r="N48" s="98"/>
      <c r="O48" s="101">
        <f t="shared" si="28"/>
        <v>0</v>
      </c>
      <c r="P48" s="101">
        <f t="shared" si="29"/>
        <v>0</v>
      </c>
      <c r="Q48" s="102"/>
      <c r="R48" s="102"/>
      <c r="S48" s="101">
        <f t="shared" si="30"/>
        <v>0</v>
      </c>
      <c r="T48" s="101"/>
      <c r="U48" s="101"/>
      <c r="V48" s="101">
        <f t="shared" si="31"/>
        <v>0</v>
      </c>
      <c r="W48" s="102"/>
      <c r="X48" s="102"/>
      <c r="Y48" s="101">
        <f t="shared" si="32"/>
        <v>0</v>
      </c>
      <c r="Z48" s="101">
        <f t="shared" si="33"/>
        <v>0</v>
      </c>
      <c r="AA48" s="103">
        <f t="shared" si="46"/>
        <v>0</v>
      </c>
      <c r="AB48" s="101">
        <f t="shared" si="34"/>
        <v>0</v>
      </c>
      <c r="AC48" s="102"/>
      <c r="AD48" s="103">
        <f t="shared" si="35"/>
        <v>0</v>
      </c>
      <c r="AE48" s="102"/>
      <c r="AF48" s="102"/>
      <c r="AG48" s="102"/>
      <c r="AH48" s="102"/>
      <c r="AI48" s="136"/>
      <c r="AJ48" s="102"/>
      <c r="AK48" s="104">
        <f t="shared" si="36"/>
        <v>0</v>
      </c>
      <c r="AL48" s="105">
        <f t="shared" si="37"/>
        <v>0</v>
      </c>
      <c r="AM48" s="106"/>
      <c r="AN48" s="107">
        <f t="shared" si="38"/>
        <v>0</v>
      </c>
      <c r="AO48" s="108">
        <f t="shared" si="39"/>
        <v>0</v>
      </c>
      <c r="AP48" s="108">
        <f t="shared" si="40"/>
        <v>0</v>
      </c>
      <c r="AQ48" s="108">
        <f t="shared" si="41"/>
        <v>0</v>
      </c>
      <c r="AR48" s="108">
        <f t="shared" si="42"/>
        <v>0</v>
      </c>
      <c r="AS48" s="108">
        <f t="array" ref="AS48">_xlfn.IFS(S48=0,AL48,S48&lt;0,AL48/-S48,S48&gt;0,AL48/S48)</f>
        <v>0</v>
      </c>
      <c r="AT48" s="103">
        <f t="shared" si="43"/>
        <v>0</v>
      </c>
      <c r="AU48" s="103">
        <f t="shared" si="44"/>
        <v>0</v>
      </c>
      <c r="AV48" s="109"/>
      <c r="AW48" s="104">
        <f t="shared" si="45"/>
        <v>0</v>
      </c>
    </row>
    <row r="49" spans="1:49" hidden="1" outlineLevel="1">
      <c r="A49" s="98"/>
      <c r="B49" s="99"/>
      <c r="C49" s="99"/>
      <c r="D49" s="100"/>
      <c r="E49" s="101">
        <f t="shared" si="26"/>
        <v>0</v>
      </c>
      <c r="F49" s="101"/>
      <c r="G49" s="101"/>
      <c r="H49" s="101"/>
      <c r="I49" s="101"/>
      <c r="J49" s="101">
        <f t="shared" si="27"/>
        <v>0</v>
      </c>
      <c r="K49" s="98"/>
      <c r="L49" s="98"/>
      <c r="M49" s="98"/>
      <c r="N49" s="98"/>
      <c r="O49" s="101">
        <f t="shared" si="28"/>
        <v>0</v>
      </c>
      <c r="P49" s="101">
        <f t="shared" si="29"/>
        <v>0</v>
      </c>
      <c r="Q49" s="102"/>
      <c r="R49" s="102"/>
      <c r="S49" s="101">
        <f t="shared" si="30"/>
        <v>0</v>
      </c>
      <c r="T49" s="101"/>
      <c r="U49" s="101"/>
      <c r="V49" s="101">
        <f t="shared" si="31"/>
        <v>0</v>
      </c>
      <c r="W49" s="102"/>
      <c r="X49" s="102"/>
      <c r="Y49" s="101">
        <f t="shared" si="32"/>
        <v>0</v>
      </c>
      <c r="Z49" s="101">
        <f t="shared" si="33"/>
        <v>0</v>
      </c>
      <c r="AA49" s="103">
        <f t="shared" si="46"/>
        <v>0</v>
      </c>
      <c r="AB49" s="101">
        <f t="shared" si="34"/>
        <v>0</v>
      </c>
      <c r="AC49" s="102"/>
      <c r="AD49" s="103">
        <f t="shared" si="35"/>
        <v>0</v>
      </c>
      <c r="AE49" s="102"/>
      <c r="AF49" s="102"/>
      <c r="AG49" s="102"/>
      <c r="AH49" s="102"/>
      <c r="AI49" s="136"/>
      <c r="AJ49" s="102"/>
      <c r="AK49" s="104">
        <f t="shared" si="36"/>
        <v>0</v>
      </c>
      <c r="AL49" s="105">
        <f t="shared" si="37"/>
        <v>0</v>
      </c>
      <c r="AM49" s="106"/>
      <c r="AN49" s="107">
        <f t="shared" si="38"/>
        <v>0</v>
      </c>
      <c r="AO49" s="108">
        <f t="shared" si="39"/>
        <v>0</v>
      </c>
      <c r="AP49" s="108">
        <f t="shared" si="40"/>
        <v>0</v>
      </c>
      <c r="AQ49" s="108">
        <f t="shared" si="41"/>
        <v>0</v>
      </c>
      <c r="AR49" s="108">
        <f t="shared" si="42"/>
        <v>0</v>
      </c>
      <c r="AS49" s="108">
        <f t="array" ref="AS49">_xlfn.IFS(S49=0,AL49,S49&lt;0,AL49/-S49,S49&gt;0,AL49/S49)</f>
        <v>0</v>
      </c>
      <c r="AT49" s="103">
        <f t="shared" si="43"/>
        <v>0</v>
      </c>
      <c r="AU49" s="103">
        <f t="shared" si="44"/>
        <v>0</v>
      </c>
      <c r="AV49" s="109"/>
      <c r="AW49" s="104">
        <f t="shared" si="45"/>
        <v>0</v>
      </c>
    </row>
    <row r="50" spans="1:49" hidden="1" outlineLevel="1">
      <c r="A50" s="98"/>
      <c r="B50" s="99"/>
      <c r="C50" s="99"/>
      <c r="D50" s="100"/>
      <c r="E50" s="101">
        <f t="shared" si="26"/>
        <v>0</v>
      </c>
      <c r="F50" s="101"/>
      <c r="G50" s="101"/>
      <c r="H50" s="101"/>
      <c r="I50" s="101"/>
      <c r="J50" s="101">
        <f t="shared" si="27"/>
        <v>0</v>
      </c>
      <c r="K50" s="98"/>
      <c r="L50" s="98"/>
      <c r="M50" s="98"/>
      <c r="N50" s="98"/>
      <c r="O50" s="101">
        <f t="shared" si="28"/>
        <v>0</v>
      </c>
      <c r="P50" s="101">
        <f t="shared" si="29"/>
        <v>0</v>
      </c>
      <c r="Q50" s="102"/>
      <c r="R50" s="102"/>
      <c r="S50" s="101">
        <f t="shared" si="30"/>
        <v>0</v>
      </c>
      <c r="T50" s="101"/>
      <c r="U50" s="101"/>
      <c r="V50" s="101">
        <f t="shared" si="31"/>
        <v>0</v>
      </c>
      <c r="W50" s="102"/>
      <c r="X50" s="102"/>
      <c r="Y50" s="101">
        <f t="shared" si="32"/>
        <v>0</v>
      </c>
      <c r="Z50" s="101">
        <f t="shared" si="33"/>
        <v>0</v>
      </c>
      <c r="AA50" s="103">
        <f t="shared" si="46"/>
        <v>0</v>
      </c>
      <c r="AB50" s="101">
        <f t="shared" si="34"/>
        <v>0</v>
      </c>
      <c r="AC50" s="102"/>
      <c r="AD50" s="103">
        <f t="shared" si="35"/>
        <v>0</v>
      </c>
      <c r="AE50" s="102"/>
      <c r="AF50" s="102"/>
      <c r="AG50" s="102"/>
      <c r="AH50" s="102"/>
      <c r="AI50" s="136"/>
      <c r="AJ50" s="102"/>
      <c r="AK50" s="104">
        <f t="shared" si="36"/>
        <v>0</v>
      </c>
      <c r="AL50" s="105">
        <f t="shared" si="37"/>
        <v>0</v>
      </c>
      <c r="AM50" s="106"/>
      <c r="AN50" s="107">
        <f t="shared" si="38"/>
        <v>0</v>
      </c>
      <c r="AO50" s="108">
        <f t="shared" si="39"/>
        <v>0</v>
      </c>
      <c r="AP50" s="108">
        <f t="shared" si="40"/>
        <v>0</v>
      </c>
      <c r="AQ50" s="108">
        <f t="shared" si="41"/>
        <v>0</v>
      </c>
      <c r="AR50" s="108">
        <f t="shared" si="42"/>
        <v>0</v>
      </c>
      <c r="AS50" s="108">
        <f t="array" ref="AS50">_xlfn.IFS(S50=0,AL50,S50&lt;0,AL50/-S50,S50&gt;0,AL50/S50)</f>
        <v>0</v>
      </c>
      <c r="AT50" s="103">
        <f t="shared" si="43"/>
        <v>0</v>
      </c>
      <c r="AU50" s="103">
        <f t="shared" si="44"/>
        <v>0</v>
      </c>
      <c r="AV50" s="109"/>
      <c r="AW50" s="104">
        <f t="shared" si="45"/>
        <v>0</v>
      </c>
    </row>
    <row r="51" spans="1:49" hidden="1" outlineLevel="1">
      <c r="A51" s="98"/>
      <c r="B51" s="99"/>
      <c r="C51" s="99"/>
      <c r="D51" s="100"/>
      <c r="E51" s="101">
        <f t="shared" ref="E51:E70" si="47">SUM(F51:H51)</f>
        <v>0</v>
      </c>
      <c r="F51" s="101"/>
      <c r="G51" s="101"/>
      <c r="H51" s="101"/>
      <c r="I51" s="101"/>
      <c r="J51" s="101">
        <f t="shared" si="27"/>
        <v>0</v>
      </c>
      <c r="K51" s="98"/>
      <c r="L51" s="98"/>
      <c r="M51" s="98"/>
      <c r="N51" s="98"/>
      <c r="O51" s="101">
        <f t="shared" si="28"/>
        <v>0</v>
      </c>
      <c r="P51" s="101">
        <f t="shared" si="29"/>
        <v>0</v>
      </c>
      <c r="Q51" s="102"/>
      <c r="R51" s="102"/>
      <c r="S51" s="101">
        <f t="shared" si="30"/>
        <v>0</v>
      </c>
      <c r="T51" s="101"/>
      <c r="U51" s="101"/>
      <c r="V51" s="101">
        <f t="shared" si="31"/>
        <v>0</v>
      </c>
      <c r="W51" s="102"/>
      <c r="X51" s="102"/>
      <c r="Y51" s="101">
        <f t="shared" si="32"/>
        <v>0</v>
      </c>
      <c r="Z51" s="101">
        <f t="shared" si="33"/>
        <v>0</v>
      </c>
      <c r="AA51" s="103">
        <f t="shared" si="46"/>
        <v>0</v>
      </c>
      <c r="AB51" s="101">
        <f t="shared" si="34"/>
        <v>0</v>
      </c>
      <c r="AC51" s="102"/>
      <c r="AD51" s="103">
        <f t="shared" si="35"/>
        <v>0</v>
      </c>
      <c r="AE51" s="102"/>
      <c r="AF51" s="102"/>
      <c r="AG51" s="102"/>
      <c r="AH51" s="102"/>
      <c r="AI51" s="136"/>
      <c r="AJ51" s="102"/>
      <c r="AK51" s="104">
        <f t="shared" si="36"/>
        <v>0</v>
      </c>
      <c r="AL51" s="105">
        <f t="shared" si="37"/>
        <v>0</v>
      </c>
      <c r="AM51" s="106"/>
      <c r="AN51" s="107">
        <f t="shared" si="38"/>
        <v>0</v>
      </c>
      <c r="AO51" s="108">
        <f t="shared" si="39"/>
        <v>0</v>
      </c>
      <c r="AP51" s="108">
        <f t="shared" si="40"/>
        <v>0</v>
      </c>
      <c r="AQ51" s="108">
        <f t="shared" si="41"/>
        <v>0</v>
      </c>
      <c r="AR51" s="108">
        <f t="shared" si="42"/>
        <v>0</v>
      </c>
      <c r="AS51" s="108">
        <f t="array" ref="AS51">_xlfn.IFS(S51=0,AL51,S51&lt;0,AL51/-S51,S51&gt;0,AL51/S51)</f>
        <v>0</v>
      </c>
      <c r="AT51" s="103">
        <f t="shared" si="43"/>
        <v>0</v>
      </c>
      <c r="AU51" s="103">
        <f t="shared" si="44"/>
        <v>0</v>
      </c>
      <c r="AV51" s="109"/>
      <c r="AW51" s="104">
        <f t="shared" si="45"/>
        <v>0</v>
      </c>
    </row>
    <row r="52" spans="1:49" hidden="1" outlineLevel="1">
      <c r="A52" s="98"/>
      <c r="B52" s="99"/>
      <c r="C52" s="99"/>
      <c r="D52" s="100"/>
      <c r="E52" s="101">
        <f t="shared" si="47"/>
        <v>0</v>
      </c>
      <c r="F52" s="101"/>
      <c r="G52" s="101"/>
      <c r="H52" s="101"/>
      <c r="I52" s="101"/>
      <c r="J52" s="101">
        <f t="shared" si="27"/>
        <v>0</v>
      </c>
      <c r="K52" s="98"/>
      <c r="L52" s="98"/>
      <c r="M52" s="98"/>
      <c r="N52" s="98"/>
      <c r="O52" s="101">
        <f t="shared" si="28"/>
        <v>0</v>
      </c>
      <c r="P52" s="101">
        <f t="shared" si="29"/>
        <v>0</v>
      </c>
      <c r="Q52" s="102"/>
      <c r="R52" s="102"/>
      <c r="S52" s="101">
        <f t="shared" si="30"/>
        <v>0</v>
      </c>
      <c r="T52" s="101"/>
      <c r="U52" s="101"/>
      <c r="V52" s="101">
        <f t="shared" si="31"/>
        <v>0</v>
      </c>
      <c r="W52" s="102"/>
      <c r="X52" s="102"/>
      <c r="Y52" s="101">
        <f t="shared" si="32"/>
        <v>0</v>
      </c>
      <c r="Z52" s="101">
        <f t="shared" si="33"/>
        <v>0</v>
      </c>
      <c r="AA52" s="103">
        <f t="shared" si="46"/>
        <v>0</v>
      </c>
      <c r="AB52" s="101">
        <f t="shared" si="34"/>
        <v>0</v>
      </c>
      <c r="AC52" s="102"/>
      <c r="AD52" s="103">
        <f t="shared" si="35"/>
        <v>0</v>
      </c>
      <c r="AE52" s="102"/>
      <c r="AF52" s="102"/>
      <c r="AG52" s="102"/>
      <c r="AH52" s="102"/>
      <c r="AI52" s="136"/>
      <c r="AJ52" s="102"/>
      <c r="AK52" s="104">
        <f t="shared" si="36"/>
        <v>0</v>
      </c>
      <c r="AL52" s="105">
        <f t="shared" si="37"/>
        <v>0</v>
      </c>
      <c r="AM52" s="106"/>
      <c r="AN52" s="107">
        <f t="shared" si="38"/>
        <v>0</v>
      </c>
      <c r="AO52" s="108">
        <f t="shared" si="39"/>
        <v>0</v>
      </c>
      <c r="AP52" s="108">
        <f t="shared" si="40"/>
        <v>0</v>
      </c>
      <c r="AQ52" s="108">
        <f t="shared" si="41"/>
        <v>0</v>
      </c>
      <c r="AR52" s="108">
        <f t="shared" si="42"/>
        <v>0</v>
      </c>
      <c r="AS52" s="108">
        <f t="array" ref="AS52">_xlfn.IFS(S52=0,AL52,S52&lt;0,AL52/-S52,S52&gt;0,AL52/S52)</f>
        <v>0</v>
      </c>
      <c r="AT52" s="103">
        <f t="shared" si="43"/>
        <v>0</v>
      </c>
      <c r="AU52" s="103">
        <f t="shared" si="44"/>
        <v>0</v>
      </c>
      <c r="AV52" s="109"/>
      <c r="AW52" s="104">
        <f t="shared" si="45"/>
        <v>0</v>
      </c>
    </row>
    <row r="53" spans="1:49" hidden="1" outlineLevel="1">
      <c r="A53" s="98"/>
      <c r="B53" s="99"/>
      <c r="C53" s="99"/>
      <c r="D53" s="100"/>
      <c r="E53" s="101">
        <f t="shared" si="47"/>
        <v>0</v>
      </c>
      <c r="F53" s="101"/>
      <c r="G53" s="101"/>
      <c r="H53" s="101"/>
      <c r="I53" s="101"/>
      <c r="J53" s="101">
        <f t="shared" si="27"/>
        <v>0</v>
      </c>
      <c r="K53" s="98"/>
      <c r="L53" s="98"/>
      <c r="M53" s="98"/>
      <c r="N53" s="98"/>
      <c r="O53" s="101">
        <f t="shared" si="28"/>
        <v>0</v>
      </c>
      <c r="P53" s="101">
        <f t="shared" si="29"/>
        <v>0</v>
      </c>
      <c r="Q53" s="102"/>
      <c r="R53" s="102"/>
      <c r="S53" s="101">
        <f t="shared" si="30"/>
        <v>0</v>
      </c>
      <c r="T53" s="101"/>
      <c r="U53" s="101"/>
      <c r="V53" s="101">
        <f t="shared" si="31"/>
        <v>0</v>
      </c>
      <c r="W53" s="102"/>
      <c r="X53" s="102"/>
      <c r="Y53" s="101">
        <f t="shared" si="32"/>
        <v>0</v>
      </c>
      <c r="Z53" s="101">
        <f t="shared" si="33"/>
        <v>0</v>
      </c>
      <c r="AA53" s="103">
        <f t="shared" si="46"/>
        <v>0</v>
      </c>
      <c r="AB53" s="101">
        <f t="shared" si="34"/>
        <v>0</v>
      </c>
      <c r="AC53" s="102"/>
      <c r="AD53" s="103">
        <f t="shared" si="35"/>
        <v>0</v>
      </c>
      <c r="AE53" s="102"/>
      <c r="AF53" s="102"/>
      <c r="AG53" s="102"/>
      <c r="AH53" s="102"/>
      <c r="AI53" s="136"/>
      <c r="AJ53" s="102"/>
      <c r="AK53" s="104">
        <f t="shared" si="36"/>
        <v>0</v>
      </c>
      <c r="AL53" s="105">
        <f t="shared" si="37"/>
        <v>0</v>
      </c>
      <c r="AM53" s="106"/>
      <c r="AN53" s="107">
        <f t="shared" si="38"/>
        <v>0</v>
      </c>
      <c r="AO53" s="108">
        <f t="shared" si="39"/>
        <v>0</v>
      </c>
      <c r="AP53" s="108">
        <f t="shared" si="40"/>
        <v>0</v>
      </c>
      <c r="AQ53" s="108">
        <f t="shared" si="41"/>
        <v>0</v>
      </c>
      <c r="AR53" s="108">
        <f t="shared" si="42"/>
        <v>0</v>
      </c>
      <c r="AS53" s="108">
        <f t="array" ref="AS53">_xlfn.IFS(S53=0,AL53,S53&lt;0,AL53/-S53,S53&gt;0,AL53/S53)</f>
        <v>0</v>
      </c>
      <c r="AT53" s="103">
        <f t="shared" si="43"/>
        <v>0</v>
      </c>
      <c r="AU53" s="103">
        <f t="shared" si="44"/>
        <v>0</v>
      </c>
      <c r="AV53" s="109"/>
      <c r="AW53" s="104">
        <f t="shared" si="45"/>
        <v>0</v>
      </c>
    </row>
    <row r="54" spans="1:49" hidden="1" outlineLevel="1">
      <c r="A54" s="98"/>
      <c r="B54" s="99"/>
      <c r="C54" s="99"/>
      <c r="D54" s="100"/>
      <c r="E54" s="101">
        <f t="shared" si="47"/>
        <v>0</v>
      </c>
      <c r="F54" s="101"/>
      <c r="G54" s="101"/>
      <c r="H54" s="101"/>
      <c r="I54" s="101"/>
      <c r="J54" s="101">
        <f t="shared" si="27"/>
        <v>0</v>
      </c>
      <c r="K54" s="98"/>
      <c r="L54" s="98"/>
      <c r="M54" s="98"/>
      <c r="N54" s="98"/>
      <c r="O54" s="101">
        <f t="shared" si="28"/>
        <v>0</v>
      </c>
      <c r="P54" s="101">
        <f t="shared" si="29"/>
        <v>0</v>
      </c>
      <c r="Q54" s="102"/>
      <c r="R54" s="102"/>
      <c r="S54" s="101">
        <f t="shared" si="30"/>
        <v>0</v>
      </c>
      <c r="T54" s="101"/>
      <c r="U54" s="101"/>
      <c r="V54" s="101">
        <f t="shared" si="31"/>
        <v>0</v>
      </c>
      <c r="W54" s="102"/>
      <c r="X54" s="102"/>
      <c r="Y54" s="101">
        <f t="shared" si="32"/>
        <v>0</v>
      </c>
      <c r="Z54" s="101">
        <f t="shared" si="33"/>
        <v>0</v>
      </c>
      <c r="AA54" s="103">
        <f t="shared" si="46"/>
        <v>0</v>
      </c>
      <c r="AB54" s="101">
        <f t="shared" si="34"/>
        <v>0</v>
      </c>
      <c r="AC54" s="102"/>
      <c r="AD54" s="103">
        <f t="shared" si="35"/>
        <v>0</v>
      </c>
      <c r="AE54" s="102"/>
      <c r="AF54" s="102"/>
      <c r="AG54" s="102"/>
      <c r="AH54" s="102"/>
      <c r="AI54" s="136"/>
      <c r="AJ54" s="102"/>
      <c r="AK54" s="104">
        <f t="shared" si="36"/>
        <v>0</v>
      </c>
      <c r="AL54" s="105">
        <f t="shared" si="37"/>
        <v>0</v>
      </c>
      <c r="AM54" s="106"/>
      <c r="AN54" s="107">
        <f t="shared" si="38"/>
        <v>0</v>
      </c>
      <c r="AO54" s="108">
        <f t="shared" si="39"/>
        <v>0</v>
      </c>
      <c r="AP54" s="108">
        <f t="shared" si="40"/>
        <v>0</v>
      </c>
      <c r="AQ54" s="108">
        <f t="shared" si="41"/>
        <v>0</v>
      </c>
      <c r="AR54" s="108">
        <f t="shared" si="42"/>
        <v>0</v>
      </c>
      <c r="AS54" s="108">
        <f t="array" ref="AS54">_xlfn.IFS(S54=0,AL54,S54&lt;0,AL54/-S54,S54&gt;0,AL54/S54)</f>
        <v>0</v>
      </c>
      <c r="AT54" s="103">
        <f t="shared" si="43"/>
        <v>0</v>
      </c>
      <c r="AU54" s="103">
        <f t="shared" si="44"/>
        <v>0</v>
      </c>
      <c r="AV54" s="109"/>
      <c r="AW54" s="104">
        <f t="shared" si="45"/>
        <v>0</v>
      </c>
    </row>
    <row r="55" spans="1:49" hidden="1" outlineLevel="1">
      <c r="A55" s="98"/>
      <c r="B55" s="99"/>
      <c r="C55" s="99"/>
      <c r="D55" s="100"/>
      <c r="E55" s="101">
        <f t="shared" si="47"/>
        <v>0</v>
      </c>
      <c r="F55" s="101"/>
      <c r="G55" s="101"/>
      <c r="H55" s="101"/>
      <c r="I55" s="101"/>
      <c r="J55" s="101">
        <f t="shared" si="27"/>
        <v>0</v>
      </c>
      <c r="K55" s="98"/>
      <c r="L55" s="98"/>
      <c r="M55" s="98"/>
      <c r="N55" s="98"/>
      <c r="O55" s="101">
        <f t="shared" si="28"/>
        <v>0</v>
      </c>
      <c r="P55" s="101">
        <f t="shared" si="29"/>
        <v>0</v>
      </c>
      <c r="Q55" s="102"/>
      <c r="R55" s="102"/>
      <c r="S55" s="101">
        <f t="shared" si="30"/>
        <v>0</v>
      </c>
      <c r="T55" s="101"/>
      <c r="U55" s="101"/>
      <c r="V55" s="101">
        <f t="shared" si="31"/>
        <v>0</v>
      </c>
      <c r="W55" s="102"/>
      <c r="X55" s="102"/>
      <c r="Y55" s="101">
        <f t="shared" si="32"/>
        <v>0</v>
      </c>
      <c r="Z55" s="101">
        <f t="shared" si="33"/>
        <v>0</v>
      </c>
      <c r="AA55" s="103">
        <f t="shared" si="46"/>
        <v>0</v>
      </c>
      <c r="AB55" s="101">
        <f t="shared" si="34"/>
        <v>0</v>
      </c>
      <c r="AC55" s="102"/>
      <c r="AD55" s="103">
        <f t="shared" si="35"/>
        <v>0</v>
      </c>
      <c r="AE55" s="102"/>
      <c r="AF55" s="102"/>
      <c r="AG55" s="102"/>
      <c r="AH55" s="102"/>
      <c r="AI55" s="136"/>
      <c r="AJ55" s="102"/>
      <c r="AK55" s="104">
        <f t="shared" si="36"/>
        <v>0</v>
      </c>
      <c r="AL55" s="105">
        <f t="shared" si="37"/>
        <v>0</v>
      </c>
      <c r="AM55" s="106"/>
      <c r="AN55" s="107">
        <f t="shared" si="38"/>
        <v>0</v>
      </c>
      <c r="AO55" s="108">
        <f t="shared" si="39"/>
        <v>0</v>
      </c>
      <c r="AP55" s="108">
        <f t="shared" si="40"/>
        <v>0</v>
      </c>
      <c r="AQ55" s="108">
        <f t="shared" si="41"/>
        <v>0</v>
      </c>
      <c r="AR55" s="108">
        <f t="shared" si="42"/>
        <v>0</v>
      </c>
      <c r="AS55" s="108">
        <f t="array" ref="AS55">_xlfn.IFS(S55=0,AL55,S55&lt;0,AL55/-S55,S55&gt;0,AL55/S55)</f>
        <v>0</v>
      </c>
      <c r="AT55" s="103">
        <f t="shared" si="43"/>
        <v>0</v>
      </c>
      <c r="AU55" s="103">
        <f t="shared" si="44"/>
        <v>0</v>
      </c>
      <c r="AV55" s="109"/>
      <c r="AW55" s="104">
        <f t="shared" si="45"/>
        <v>0</v>
      </c>
    </row>
    <row r="56" spans="1:49" hidden="1" outlineLevel="1">
      <c r="A56" s="98"/>
      <c r="B56" s="99"/>
      <c r="C56" s="99"/>
      <c r="D56" s="100"/>
      <c r="E56" s="101">
        <f t="shared" si="47"/>
        <v>0</v>
      </c>
      <c r="F56" s="101"/>
      <c r="G56" s="101"/>
      <c r="H56" s="101"/>
      <c r="I56" s="101"/>
      <c r="J56" s="101">
        <f t="shared" si="27"/>
        <v>0</v>
      </c>
      <c r="K56" s="98"/>
      <c r="L56" s="98"/>
      <c r="M56" s="98"/>
      <c r="N56" s="98"/>
      <c r="O56" s="101">
        <f t="shared" si="28"/>
        <v>0</v>
      </c>
      <c r="P56" s="101">
        <f t="shared" si="29"/>
        <v>0</v>
      </c>
      <c r="Q56" s="102"/>
      <c r="R56" s="102"/>
      <c r="S56" s="101">
        <f t="shared" si="30"/>
        <v>0</v>
      </c>
      <c r="T56" s="101"/>
      <c r="U56" s="101"/>
      <c r="V56" s="101">
        <f t="shared" si="31"/>
        <v>0</v>
      </c>
      <c r="W56" s="102"/>
      <c r="X56" s="102"/>
      <c r="Y56" s="101">
        <f t="shared" si="32"/>
        <v>0</v>
      </c>
      <c r="Z56" s="101">
        <f t="shared" si="33"/>
        <v>0</v>
      </c>
      <c r="AA56" s="103">
        <f t="shared" si="46"/>
        <v>0</v>
      </c>
      <c r="AB56" s="101">
        <f t="shared" si="34"/>
        <v>0</v>
      </c>
      <c r="AC56" s="102"/>
      <c r="AD56" s="103">
        <f t="shared" si="35"/>
        <v>0</v>
      </c>
      <c r="AE56" s="102"/>
      <c r="AF56" s="102"/>
      <c r="AG56" s="102"/>
      <c r="AH56" s="102"/>
      <c r="AI56" s="136"/>
      <c r="AJ56" s="102"/>
      <c r="AK56" s="104">
        <f t="shared" si="36"/>
        <v>0</v>
      </c>
      <c r="AL56" s="105">
        <f t="shared" si="37"/>
        <v>0</v>
      </c>
      <c r="AM56" s="106"/>
      <c r="AN56" s="107">
        <f t="shared" si="38"/>
        <v>0</v>
      </c>
      <c r="AO56" s="108">
        <f t="shared" si="39"/>
        <v>0</v>
      </c>
      <c r="AP56" s="108">
        <f t="shared" si="40"/>
        <v>0</v>
      </c>
      <c r="AQ56" s="108">
        <f t="shared" si="41"/>
        <v>0</v>
      </c>
      <c r="AR56" s="108">
        <f t="shared" si="42"/>
        <v>0</v>
      </c>
      <c r="AS56" s="108">
        <f t="array" ref="AS56">_xlfn.IFS(S56=0,AL56,S56&lt;0,AL56/-S56,S56&gt;0,AL56/S56)</f>
        <v>0</v>
      </c>
      <c r="AT56" s="103">
        <f t="shared" si="43"/>
        <v>0</v>
      </c>
      <c r="AU56" s="103">
        <f t="shared" si="44"/>
        <v>0</v>
      </c>
      <c r="AV56" s="109"/>
      <c r="AW56" s="104">
        <f t="shared" si="45"/>
        <v>0</v>
      </c>
    </row>
    <row r="57" spans="1:49" hidden="1" outlineLevel="1">
      <c r="A57" s="98"/>
      <c r="B57" s="99"/>
      <c r="C57" s="99"/>
      <c r="D57" s="100"/>
      <c r="E57" s="101">
        <f t="shared" si="47"/>
        <v>0</v>
      </c>
      <c r="F57" s="101"/>
      <c r="G57" s="101"/>
      <c r="H57" s="101"/>
      <c r="I57" s="101"/>
      <c r="J57" s="101">
        <f t="shared" si="27"/>
        <v>0</v>
      </c>
      <c r="K57" s="98"/>
      <c r="L57" s="98"/>
      <c r="M57" s="98"/>
      <c r="N57" s="98"/>
      <c r="O57" s="101">
        <f t="shared" si="28"/>
        <v>0</v>
      </c>
      <c r="P57" s="101">
        <f t="shared" si="29"/>
        <v>0</v>
      </c>
      <c r="Q57" s="102"/>
      <c r="R57" s="102"/>
      <c r="S57" s="101">
        <f t="shared" si="30"/>
        <v>0</v>
      </c>
      <c r="T57" s="101"/>
      <c r="U57" s="101"/>
      <c r="V57" s="101">
        <f t="shared" si="31"/>
        <v>0</v>
      </c>
      <c r="W57" s="102"/>
      <c r="X57" s="102"/>
      <c r="Y57" s="101">
        <f t="shared" si="32"/>
        <v>0</v>
      </c>
      <c r="Z57" s="101">
        <f t="shared" si="33"/>
        <v>0</v>
      </c>
      <c r="AA57" s="103">
        <f t="shared" si="46"/>
        <v>0</v>
      </c>
      <c r="AB57" s="101">
        <f t="shared" si="34"/>
        <v>0</v>
      </c>
      <c r="AC57" s="102"/>
      <c r="AD57" s="103">
        <f t="shared" si="35"/>
        <v>0</v>
      </c>
      <c r="AE57" s="102"/>
      <c r="AF57" s="102"/>
      <c r="AG57" s="102"/>
      <c r="AH57" s="102"/>
      <c r="AI57" s="136"/>
      <c r="AJ57" s="102"/>
      <c r="AK57" s="104">
        <f t="shared" si="36"/>
        <v>0</v>
      </c>
      <c r="AL57" s="105">
        <f t="shared" si="37"/>
        <v>0</v>
      </c>
      <c r="AM57" s="106"/>
      <c r="AN57" s="107">
        <f t="shared" si="38"/>
        <v>0</v>
      </c>
      <c r="AO57" s="108">
        <f t="shared" si="39"/>
        <v>0</v>
      </c>
      <c r="AP57" s="108">
        <f t="shared" si="40"/>
        <v>0</v>
      </c>
      <c r="AQ57" s="108">
        <f t="shared" si="41"/>
        <v>0</v>
      </c>
      <c r="AR57" s="108">
        <f t="shared" si="42"/>
        <v>0</v>
      </c>
      <c r="AS57" s="108">
        <f t="array" ref="AS57">_xlfn.IFS(S57=0,AL57,S57&lt;0,AL57/-S57,S57&gt;0,AL57/S57)</f>
        <v>0</v>
      </c>
      <c r="AT57" s="103">
        <f t="shared" si="43"/>
        <v>0</v>
      </c>
      <c r="AU57" s="103">
        <f t="shared" si="44"/>
        <v>0</v>
      </c>
      <c r="AV57" s="109"/>
      <c r="AW57" s="104">
        <f t="shared" si="45"/>
        <v>0</v>
      </c>
    </row>
    <row r="58" spans="1:49" hidden="1" outlineLevel="1">
      <c r="A58" s="98"/>
      <c r="B58" s="99"/>
      <c r="C58" s="99"/>
      <c r="D58" s="100"/>
      <c r="E58" s="101">
        <f t="shared" si="47"/>
        <v>0</v>
      </c>
      <c r="F58" s="101"/>
      <c r="G58" s="101"/>
      <c r="H58" s="101"/>
      <c r="I58" s="101"/>
      <c r="J58" s="101">
        <f t="shared" si="27"/>
        <v>0</v>
      </c>
      <c r="K58" s="98"/>
      <c r="L58" s="98"/>
      <c r="M58" s="98"/>
      <c r="N58" s="98"/>
      <c r="O58" s="101">
        <f t="shared" si="28"/>
        <v>0</v>
      </c>
      <c r="P58" s="101">
        <f t="shared" si="29"/>
        <v>0</v>
      </c>
      <c r="Q58" s="102"/>
      <c r="R58" s="102"/>
      <c r="S58" s="101">
        <f t="shared" si="30"/>
        <v>0</v>
      </c>
      <c r="T58" s="101"/>
      <c r="U58" s="101"/>
      <c r="V58" s="101">
        <f t="shared" si="31"/>
        <v>0</v>
      </c>
      <c r="W58" s="102"/>
      <c r="X58" s="102"/>
      <c r="Y58" s="101">
        <f t="shared" si="32"/>
        <v>0</v>
      </c>
      <c r="Z58" s="101">
        <f t="shared" si="33"/>
        <v>0</v>
      </c>
      <c r="AA58" s="103">
        <f t="shared" si="46"/>
        <v>0</v>
      </c>
      <c r="AB58" s="101">
        <f t="shared" si="34"/>
        <v>0</v>
      </c>
      <c r="AC58" s="102"/>
      <c r="AD58" s="103">
        <f t="shared" si="35"/>
        <v>0</v>
      </c>
      <c r="AE58" s="102"/>
      <c r="AF58" s="102"/>
      <c r="AG58" s="102"/>
      <c r="AH58" s="102"/>
      <c r="AI58" s="136"/>
      <c r="AJ58" s="102"/>
      <c r="AK58" s="104">
        <f t="shared" si="36"/>
        <v>0</v>
      </c>
      <c r="AL58" s="105">
        <f t="shared" si="37"/>
        <v>0</v>
      </c>
      <c r="AM58" s="106"/>
      <c r="AN58" s="107">
        <f t="shared" si="38"/>
        <v>0</v>
      </c>
      <c r="AO58" s="108">
        <f t="shared" si="39"/>
        <v>0</v>
      </c>
      <c r="AP58" s="108">
        <f t="shared" si="40"/>
        <v>0</v>
      </c>
      <c r="AQ58" s="108">
        <f t="shared" si="41"/>
        <v>0</v>
      </c>
      <c r="AR58" s="108">
        <f t="shared" si="42"/>
        <v>0</v>
      </c>
      <c r="AS58" s="108">
        <f t="array" ref="AS58">_xlfn.IFS(S58=0,AL58,S58&lt;0,AL58/-S58,S58&gt;0,AL58/S58)</f>
        <v>0</v>
      </c>
      <c r="AT58" s="103">
        <f t="shared" si="43"/>
        <v>0</v>
      </c>
      <c r="AU58" s="103">
        <f t="shared" si="44"/>
        <v>0</v>
      </c>
      <c r="AV58" s="109"/>
      <c r="AW58" s="104">
        <f t="shared" si="45"/>
        <v>0</v>
      </c>
    </row>
    <row r="59" spans="1:49" hidden="1" outlineLevel="1">
      <c r="A59" s="98"/>
      <c r="B59" s="99"/>
      <c r="C59" s="99"/>
      <c r="D59" s="100"/>
      <c r="E59" s="101">
        <f t="shared" si="47"/>
        <v>0</v>
      </c>
      <c r="F59" s="101"/>
      <c r="G59" s="101"/>
      <c r="H59" s="101"/>
      <c r="I59" s="101"/>
      <c r="J59" s="101">
        <f t="shared" si="27"/>
        <v>0</v>
      </c>
      <c r="K59" s="98"/>
      <c r="L59" s="98"/>
      <c r="M59" s="98"/>
      <c r="N59" s="98"/>
      <c r="O59" s="101">
        <f t="shared" si="28"/>
        <v>0</v>
      </c>
      <c r="P59" s="101">
        <f t="shared" si="29"/>
        <v>0</v>
      </c>
      <c r="Q59" s="102"/>
      <c r="R59" s="102"/>
      <c r="S59" s="101">
        <f t="shared" si="30"/>
        <v>0</v>
      </c>
      <c r="T59" s="101"/>
      <c r="U59" s="101"/>
      <c r="V59" s="101">
        <f t="shared" si="31"/>
        <v>0</v>
      </c>
      <c r="W59" s="102"/>
      <c r="X59" s="102"/>
      <c r="Y59" s="101">
        <f t="shared" si="32"/>
        <v>0</v>
      </c>
      <c r="Z59" s="101">
        <f t="shared" si="33"/>
        <v>0</v>
      </c>
      <c r="AA59" s="103">
        <f t="shared" si="46"/>
        <v>0</v>
      </c>
      <c r="AB59" s="101">
        <f t="shared" si="34"/>
        <v>0</v>
      </c>
      <c r="AC59" s="102"/>
      <c r="AD59" s="103">
        <f t="shared" si="35"/>
        <v>0</v>
      </c>
      <c r="AE59" s="102"/>
      <c r="AF59" s="102"/>
      <c r="AG59" s="102"/>
      <c r="AH59" s="102"/>
      <c r="AI59" s="136"/>
      <c r="AJ59" s="102"/>
      <c r="AK59" s="104">
        <f t="shared" si="36"/>
        <v>0</v>
      </c>
      <c r="AL59" s="105">
        <f t="shared" si="37"/>
        <v>0</v>
      </c>
      <c r="AM59" s="106"/>
      <c r="AN59" s="107">
        <f t="shared" si="38"/>
        <v>0</v>
      </c>
      <c r="AO59" s="108">
        <f t="shared" si="39"/>
        <v>0</v>
      </c>
      <c r="AP59" s="108">
        <f t="shared" si="40"/>
        <v>0</v>
      </c>
      <c r="AQ59" s="108">
        <f t="shared" si="41"/>
        <v>0</v>
      </c>
      <c r="AR59" s="108">
        <f t="shared" si="42"/>
        <v>0</v>
      </c>
      <c r="AS59" s="108">
        <f t="array" ref="AS59">_xlfn.IFS(S59=0,AL59,S59&lt;0,AL59/-S59,S59&gt;0,AL59/S59)</f>
        <v>0</v>
      </c>
      <c r="AT59" s="103">
        <f t="shared" si="43"/>
        <v>0</v>
      </c>
      <c r="AU59" s="103">
        <f t="shared" si="44"/>
        <v>0</v>
      </c>
      <c r="AV59" s="109"/>
      <c r="AW59" s="104">
        <f t="shared" si="45"/>
        <v>0</v>
      </c>
    </row>
    <row r="60" spans="1:49" hidden="1" outlineLevel="1">
      <c r="A60" s="98"/>
      <c r="B60" s="99"/>
      <c r="C60" s="99"/>
      <c r="D60" s="100"/>
      <c r="E60" s="101">
        <f t="shared" si="47"/>
        <v>0</v>
      </c>
      <c r="F60" s="101"/>
      <c r="G60" s="101"/>
      <c r="H60" s="101"/>
      <c r="I60" s="101"/>
      <c r="J60" s="101">
        <f t="shared" si="27"/>
        <v>0</v>
      </c>
      <c r="K60" s="98"/>
      <c r="L60" s="98"/>
      <c r="M60" s="98"/>
      <c r="N60" s="98"/>
      <c r="O60" s="101">
        <f t="shared" si="28"/>
        <v>0</v>
      </c>
      <c r="P60" s="101">
        <f t="shared" si="29"/>
        <v>0</v>
      </c>
      <c r="Q60" s="102"/>
      <c r="R60" s="102"/>
      <c r="S60" s="101">
        <f t="shared" si="30"/>
        <v>0</v>
      </c>
      <c r="T60" s="101"/>
      <c r="U60" s="101"/>
      <c r="V60" s="101">
        <f t="shared" si="31"/>
        <v>0</v>
      </c>
      <c r="W60" s="102"/>
      <c r="X60" s="102"/>
      <c r="Y60" s="101">
        <f t="shared" si="32"/>
        <v>0</v>
      </c>
      <c r="Z60" s="101">
        <f t="shared" si="33"/>
        <v>0</v>
      </c>
      <c r="AA60" s="103">
        <f t="shared" si="46"/>
        <v>0</v>
      </c>
      <c r="AB60" s="101">
        <f t="shared" si="34"/>
        <v>0</v>
      </c>
      <c r="AC60" s="102"/>
      <c r="AD60" s="103">
        <f t="shared" si="35"/>
        <v>0</v>
      </c>
      <c r="AE60" s="102"/>
      <c r="AF60" s="102"/>
      <c r="AG60" s="102"/>
      <c r="AH60" s="102"/>
      <c r="AI60" s="136"/>
      <c r="AJ60" s="102"/>
      <c r="AK60" s="104">
        <f t="shared" si="36"/>
        <v>0</v>
      </c>
      <c r="AL60" s="105">
        <f t="shared" si="37"/>
        <v>0</v>
      </c>
      <c r="AM60" s="106"/>
      <c r="AN60" s="107">
        <f t="shared" si="38"/>
        <v>0</v>
      </c>
      <c r="AO60" s="108">
        <f t="shared" si="39"/>
        <v>0</v>
      </c>
      <c r="AP60" s="108">
        <f t="shared" si="40"/>
        <v>0</v>
      </c>
      <c r="AQ60" s="108">
        <f t="shared" si="41"/>
        <v>0</v>
      </c>
      <c r="AR60" s="108">
        <f t="shared" si="42"/>
        <v>0</v>
      </c>
      <c r="AS60" s="108">
        <f t="array" ref="AS60">_xlfn.IFS(S60=0,AL60,S60&lt;0,AL60/-S60,S60&gt;0,AL60/S60)</f>
        <v>0</v>
      </c>
      <c r="AT60" s="103">
        <f t="shared" si="43"/>
        <v>0</v>
      </c>
      <c r="AU60" s="103">
        <f t="shared" si="44"/>
        <v>0</v>
      </c>
      <c r="AV60" s="109"/>
      <c r="AW60" s="104">
        <f t="shared" si="45"/>
        <v>0</v>
      </c>
    </row>
    <row r="61" spans="1:49" hidden="1" outlineLevel="1">
      <c r="A61" s="98"/>
      <c r="B61" s="99"/>
      <c r="C61" s="99"/>
      <c r="D61" s="100"/>
      <c r="E61" s="101">
        <f t="shared" si="47"/>
        <v>0</v>
      </c>
      <c r="F61" s="101"/>
      <c r="G61" s="101"/>
      <c r="H61" s="101"/>
      <c r="I61" s="101"/>
      <c r="J61" s="101">
        <f t="shared" si="27"/>
        <v>0</v>
      </c>
      <c r="K61" s="98"/>
      <c r="L61" s="98"/>
      <c r="M61" s="98"/>
      <c r="N61" s="98"/>
      <c r="O61" s="101">
        <f t="shared" si="28"/>
        <v>0</v>
      </c>
      <c r="P61" s="101">
        <f t="shared" si="29"/>
        <v>0</v>
      </c>
      <c r="Q61" s="102"/>
      <c r="R61" s="102"/>
      <c r="S61" s="101">
        <f t="shared" si="30"/>
        <v>0</v>
      </c>
      <c r="T61" s="101"/>
      <c r="U61" s="101"/>
      <c r="V61" s="101">
        <f t="shared" si="31"/>
        <v>0</v>
      </c>
      <c r="W61" s="102"/>
      <c r="X61" s="102"/>
      <c r="Y61" s="101">
        <f t="shared" si="32"/>
        <v>0</v>
      </c>
      <c r="Z61" s="101">
        <f t="shared" si="33"/>
        <v>0</v>
      </c>
      <c r="AA61" s="103">
        <f t="shared" si="46"/>
        <v>0</v>
      </c>
      <c r="AB61" s="101">
        <f t="shared" si="34"/>
        <v>0</v>
      </c>
      <c r="AC61" s="102"/>
      <c r="AD61" s="103">
        <f t="shared" si="35"/>
        <v>0</v>
      </c>
      <c r="AE61" s="102"/>
      <c r="AF61" s="102"/>
      <c r="AG61" s="102"/>
      <c r="AH61" s="102"/>
      <c r="AI61" s="136"/>
      <c r="AJ61" s="102"/>
      <c r="AK61" s="104">
        <f t="shared" si="36"/>
        <v>0</v>
      </c>
      <c r="AL61" s="105">
        <f t="shared" si="37"/>
        <v>0</v>
      </c>
      <c r="AM61" s="106"/>
      <c r="AN61" s="107">
        <f t="shared" si="38"/>
        <v>0</v>
      </c>
      <c r="AO61" s="108">
        <f t="shared" si="39"/>
        <v>0</v>
      </c>
      <c r="AP61" s="108">
        <f t="shared" si="40"/>
        <v>0</v>
      </c>
      <c r="AQ61" s="108">
        <f t="shared" si="41"/>
        <v>0</v>
      </c>
      <c r="AR61" s="108">
        <f t="shared" si="42"/>
        <v>0</v>
      </c>
      <c r="AS61" s="108">
        <f t="array" ref="AS61">_xlfn.IFS(S61=0,AL61,S61&lt;0,AL61/-S61,S61&gt;0,AL61/S61)</f>
        <v>0</v>
      </c>
      <c r="AT61" s="103">
        <f t="shared" si="43"/>
        <v>0</v>
      </c>
      <c r="AU61" s="103">
        <f t="shared" si="44"/>
        <v>0</v>
      </c>
      <c r="AV61" s="109"/>
      <c r="AW61" s="104">
        <f t="shared" si="45"/>
        <v>0</v>
      </c>
    </row>
    <row r="62" spans="1:49" hidden="1" outlineLevel="1">
      <c r="A62" s="98"/>
      <c r="B62" s="99"/>
      <c r="C62" s="99"/>
      <c r="D62" s="100"/>
      <c r="E62" s="101">
        <f t="shared" si="47"/>
        <v>0</v>
      </c>
      <c r="F62" s="101"/>
      <c r="G62" s="101"/>
      <c r="H62" s="101"/>
      <c r="I62" s="101"/>
      <c r="J62" s="101">
        <f t="shared" si="27"/>
        <v>0</v>
      </c>
      <c r="K62" s="98"/>
      <c r="L62" s="98"/>
      <c r="M62" s="98"/>
      <c r="N62" s="98"/>
      <c r="O62" s="101">
        <f t="shared" si="28"/>
        <v>0</v>
      </c>
      <c r="P62" s="101">
        <f t="shared" si="29"/>
        <v>0</v>
      </c>
      <c r="Q62" s="102"/>
      <c r="R62" s="102"/>
      <c r="S62" s="101">
        <f t="shared" si="30"/>
        <v>0</v>
      </c>
      <c r="T62" s="101"/>
      <c r="U62" s="101"/>
      <c r="V62" s="101">
        <f t="shared" si="31"/>
        <v>0</v>
      </c>
      <c r="W62" s="102"/>
      <c r="X62" s="102"/>
      <c r="Y62" s="101">
        <f t="shared" si="32"/>
        <v>0</v>
      </c>
      <c r="Z62" s="101">
        <f t="shared" si="33"/>
        <v>0</v>
      </c>
      <c r="AA62" s="103">
        <f t="shared" si="46"/>
        <v>0</v>
      </c>
      <c r="AB62" s="101">
        <f t="shared" si="34"/>
        <v>0</v>
      </c>
      <c r="AC62" s="102"/>
      <c r="AD62" s="103">
        <f t="shared" si="35"/>
        <v>0</v>
      </c>
      <c r="AE62" s="102"/>
      <c r="AF62" s="102"/>
      <c r="AG62" s="102"/>
      <c r="AH62" s="102"/>
      <c r="AI62" s="136"/>
      <c r="AJ62" s="102"/>
      <c r="AK62" s="104">
        <f t="shared" si="36"/>
        <v>0</v>
      </c>
      <c r="AL62" s="105">
        <f t="shared" si="37"/>
        <v>0</v>
      </c>
      <c r="AM62" s="106"/>
      <c r="AN62" s="107">
        <f t="shared" si="38"/>
        <v>0</v>
      </c>
      <c r="AO62" s="108">
        <f t="shared" si="39"/>
        <v>0</v>
      </c>
      <c r="AP62" s="108">
        <f t="shared" si="40"/>
        <v>0</v>
      </c>
      <c r="AQ62" s="108">
        <f t="shared" si="41"/>
        <v>0</v>
      </c>
      <c r="AR62" s="108">
        <f t="shared" si="42"/>
        <v>0</v>
      </c>
      <c r="AS62" s="108">
        <f t="array" ref="AS62">_xlfn.IFS(S62=0,AL62,S62&lt;0,AL62/-S62,S62&gt;0,AL62/S62)</f>
        <v>0</v>
      </c>
      <c r="AT62" s="103">
        <f t="shared" si="43"/>
        <v>0</v>
      </c>
      <c r="AU62" s="103">
        <f t="shared" si="44"/>
        <v>0</v>
      </c>
      <c r="AV62" s="109"/>
      <c r="AW62" s="104">
        <f t="shared" si="45"/>
        <v>0</v>
      </c>
    </row>
    <row r="63" spans="1:49" hidden="1" outlineLevel="1">
      <c r="A63" s="98"/>
      <c r="B63" s="99"/>
      <c r="C63" s="99"/>
      <c r="D63" s="133"/>
      <c r="E63" s="102">
        <f t="shared" si="47"/>
        <v>0</v>
      </c>
      <c r="F63" s="101"/>
      <c r="G63" s="101"/>
      <c r="H63" s="101"/>
      <c r="I63" s="101"/>
      <c r="J63" s="101">
        <f t="shared" si="27"/>
        <v>0</v>
      </c>
      <c r="K63" s="98"/>
      <c r="L63" s="98"/>
      <c r="M63" s="98"/>
      <c r="N63" s="98"/>
      <c r="O63" s="101">
        <f t="shared" si="28"/>
        <v>0</v>
      </c>
      <c r="P63" s="101">
        <f t="shared" si="29"/>
        <v>0</v>
      </c>
      <c r="Q63" s="102"/>
      <c r="R63" s="102"/>
      <c r="S63" s="101">
        <f t="shared" si="30"/>
        <v>0</v>
      </c>
      <c r="T63" s="101"/>
      <c r="U63" s="101"/>
      <c r="V63" s="101">
        <f t="shared" si="31"/>
        <v>0</v>
      </c>
      <c r="W63" s="102"/>
      <c r="X63" s="102"/>
      <c r="Y63" s="101">
        <f t="shared" si="32"/>
        <v>0</v>
      </c>
      <c r="Z63" s="101">
        <f t="shared" si="33"/>
        <v>0</v>
      </c>
      <c r="AA63" s="103">
        <f t="shared" si="46"/>
        <v>0</v>
      </c>
      <c r="AB63" s="101">
        <f t="shared" si="34"/>
        <v>0</v>
      </c>
      <c r="AC63" s="102"/>
      <c r="AD63" s="103">
        <f t="shared" si="35"/>
        <v>0</v>
      </c>
      <c r="AE63" s="102"/>
      <c r="AF63" s="102"/>
      <c r="AG63" s="102"/>
      <c r="AH63" s="102"/>
      <c r="AI63" s="136"/>
      <c r="AJ63" s="102"/>
      <c r="AK63" s="104">
        <f t="shared" si="36"/>
        <v>0</v>
      </c>
      <c r="AL63" s="105">
        <f t="shared" si="37"/>
        <v>0</v>
      </c>
      <c r="AM63" s="106"/>
      <c r="AN63" s="107">
        <f t="shared" si="38"/>
        <v>0</v>
      </c>
      <c r="AO63" s="108">
        <f t="shared" si="39"/>
        <v>0</v>
      </c>
      <c r="AP63" s="108">
        <f t="shared" si="40"/>
        <v>0</v>
      </c>
      <c r="AQ63" s="108">
        <f t="shared" si="41"/>
        <v>0</v>
      </c>
      <c r="AR63" s="108">
        <f t="shared" si="42"/>
        <v>0</v>
      </c>
      <c r="AS63" s="108">
        <f t="array" ref="AS63">_xlfn.IFS(S63=0,AL63,S63&lt;0,AL63/-S63,S63&gt;0,AL63/S63)</f>
        <v>0</v>
      </c>
      <c r="AT63" s="103">
        <f t="shared" si="43"/>
        <v>0</v>
      </c>
      <c r="AU63" s="103">
        <f t="shared" si="44"/>
        <v>0</v>
      </c>
      <c r="AV63" s="109"/>
      <c r="AW63" s="104">
        <f t="shared" si="45"/>
        <v>0</v>
      </c>
    </row>
    <row r="64" spans="1:49" hidden="1" outlineLevel="1">
      <c r="A64" s="98"/>
      <c r="B64" s="99"/>
      <c r="C64" s="99"/>
      <c r="D64" s="133"/>
      <c r="E64" s="102">
        <f t="shared" si="47"/>
        <v>0</v>
      </c>
      <c r="F64" s="101"/>
      <c r="G64" s="101"/>
      <c r="H64" s="101"/>
      <c r="I64" s="101"/>
      <c r="J64" s="101">
        <f t="shared" si="27"/>
        <v>0</v>
      </c>
      <c r="K64" s="98"/>
      <c r="L64" s="98"/>
      <c r="M64" s="98"/>
      <c r="N64" s="98"/>
      <c r="O64" s="101">
        <f t="shared" si="28"/>
        <v>0</v>
      </c>
      <c r="P64" s="101">
        <f t="shared" si="29"/>
        <v>0</v>
      </c>
      <c r="Q64" s="102"/>
      <c r="R64" s="102"/>
      <c r="S64" s="101">
        <f t="shared" si="30"/>
        <v>0</v>
      </c>
      <c r="T64" s="101"/>
      <c r="U64" s="101"/>
      <c r="V64" s="101">
        <f t="shared" si="31"/>
        <v>0</v>
      </c>
      <c r="W64" s="102"/>
      <c r="X64" s="102"/>
      <c r="Y64" s="101">
        <f t="shared" si="32"/>
        <v>0</v>
      </c>
      <c r="Z64" s="101">
        <f t="shared" si="33"/>
        <v>0</v>
      </c>
      <c r="AA64" s="103">
        <f t="shared" si="46"/>
        <v>0</v>
      </c>
      <c r="AB64" s="101">
        <f t="shared" si="34"/>
        <v>0</v>
      </c>
      <c r="AC64" s="102"/>
      <c r="AD64" s="103">
        <f t="shared" si="35"/>
        <v>0</v>
      </c>
      <c r="AE64" s="102"/>
      <c r="AF64" s="102"/>
      <c r="AG64" s="102"/>
      <c r="AH64" s="102"/>
      <c r="AI64" s="136"/>
      <c r="AJ64" s="102"/>
      <c r="AK64" s="104">
        <f t="shared" si="36"/>
        <v>0</v>
      </c>
      <c r="AL64" s="105">
        <f t="shared" si="37"/>
        <v>0</v>
      </c>
      <c r="AM64" s="106"/>
      <c r="AN64" s="107">
        <f t="shared" si="38"/>
        <v>0</v>
      </c>
      <c r="AO64" s="108">
        <f t="shared" si="39"/>
        <v>0</v>
      </c>
      <c r="AP64" s="108">
        <f t="shared" si="40"/>
        <v>0</v>
      </c>
      <c r="AQ64" s="108">
        <f t="shared" si="41"/>
        <v>0</v>
      </c>
      <c r="AR64" s="108">
        <f t="shared" si="42"/>
        <v>0</v>
      </c>
      <c r="AS64" s="108">
        <f t="array" ref="AS64">_xlfn.IFS(S64=0,AL64,S64&lt;0,AL64/-S64,S64&gt;0,AL64/S64)</f>
        <v>0</v>
      </c>
      <c r="AT64" s="103">
        <f t="shared" si="43"/>
        <v>0</v>
      </c>
      <c r="AU64" s="103">
        <f t="shared" si="44"/>
        <v>0</v>
      </c>
      <c r="AV64" s="109"/>
      <c r="AW64" s="104">
        <f t="shared" si="45"/>
        <v>0</v>
      </c>
    </row>
    <row r="65" spans="1:49" hidden="1" outlineLevel="1">
      <c r="A65" s="98"/>
      <c r="B65" s="99"/>
      <c r="C65" s="99"/>
      <c r="D65" s="133"/>
      <c r="E65" s="102">
        <f t="shared" si="47"/>
        <v>0</v>
      </c>
      <c r="F65" s="101"/>
      <c r="G65" s="101"/>
      <c r="H65" s="101"/>
      <c r="I65" s="101"/>
      <c r="J65" s="101">
        <f t="shared" si="27"/>
        <v>0</v>
      </c>
      <c r="K65" s="98"/>
      <c r="L65" s="98"/>
      <c r="M65" s="98"/>
      <c r="N65" s="98"/>
      <c r="O65" s="101">
        <f t="shared" si="28"/>
        <v>0</v>
      </c>
      <c r="P65" s="101">
        <f t="shared" si="29"/>
        <v>0</v>
      </c>
      <c r="Q65" s="102"/>
      <c r="R65" s="102"/>
      <c r="S65" s="101">
        <f t="shared" si="30"/>
        <v>0</v>
      </c>
      <c r="T65" s="101"/>
      <c r="U65" s="101"/>
      <c r="V65" s="101">
        <f t="shared" si="31"/>
        <v>0</v>
      </c>
      <c r="W65" s="102"/>
      <c r="X65" s="102"/>
      <c r="Y65" s="101">
        <f t="shared" si="32"/>
        <v>0</v>
      </c>
      <c r="Z65" s="101">
        <f t="shared" si="33"/>
        <v>0</v>
      </c>
      <c r="AA65" s="103">
        <f t="shared" si="46"/>
        <v>0</v>
      </c>
      <c r="AB65" s="101">
        <f t="shared" si="34"/>
        <v>0</v>
      </c>
      <c r="AC65" s="102"/>
      <c r="AD65" s="103">
        <f t="shared" si="35"/>
        <v>0</v>
      </c>
      <c r="AE65" s="102"/>
      <c r="AF65" s="102"/>
      <c r="AG65" s="102"/>
      <c r="AH65" s="102"/>
      <c r="AI65" s="136"/>
      <c r="AJ65" s="102"/>
      <c r="AK65" s="104">
        <f t="shared" si="36"/>
        <v>0</v>
      </c>
      <c r="AL65" s="105">
        <f t="shared" si="37"/>
        <v>0</v>
      </c>
      <c r="AM65" s="106"/>
      <c r="AN65" s="107">
        <f t="shared" si="38"/>
        <v>0</v>
      </c>
      <c r="AO65" s="108">
        <f t="shared" si="39"/>
        <v>0</v>
      </c>
      <c r="AP65" s="108">
        <f t="shared" si="40"/>
        <v>0</v>
      </c>
      <c r="AQ65" s="108">
        <f t="shared" si="41"/>
        <v>0</v>
      </c>
      <c r="AR65" s="108">
        <f t="shared" si="42"/>
        <v>0</v>
      </c>
      <c r="AS65" s="108">
        <f t="array" ref="AS65">_xlfn.IFS(S65=0,AL65,S65&lt;0,AL65/-S65,S65&gt;0,AL65/S65)</f>
        <v>0</v>
      </c>
      <c r="AT65" s="103">
        <f t="shared" si="43"/>
        <v>0</v>
      </c>
      <c r="AU65" s="103">
        <f t="shared" si="44"/>
        <v>0</v>
      </c>
      <c r="AV65" s="109"/>
      <c r="AW65" s="104">
        <f t="shared" si="45"/>
        <v>0</v>
      </c>
    </row>
    <row r="66" spans="1:49" hidden="1" outlineLevel="1">
      <c r="A66" s="98"/>
      <c r="B66" s="99"/>
      <c r="C66" s="99"/>
      <c r="D66" s="133"/>
      <c r="E66" s="102">
        <f t="shared" si="47"/>
        <v>0</v>
      </c>
      <c r="F66" s="101"/>
      <c r="G66" s="101"/>
      <c r="H66" s="101"/>
      <c r="I66" s="101"/>
      <c r="J66" s="101">
        <f t="shared" si="27"/>
        <v>0</v>
      </c>
      <c r="K66" s="98"/>
      <c r="L66" s="98"/>
      <c r="M66" s="98"/>
      <c r="N66" s="98"/>
      <c r="O66" s="101">
        <f t="shared" si="28"/>
        <v>0</v>
      </c>
      <c r="P66" s="101">
        <f t="shared" si="29"/>
        <v>0</v>
      </c>
      <c r="Q66" s="102"/>
      <c r="R66" s="102"/>
      <c r="S66" s="101">
        <f t="shared" si="30"/>
        <v>0</v>
      </c>
      <c r="T66" s="101"/>
      <c r="U66" s="101"/>
      <c r="V66" s="101">
        <f t="shared" si="31"/>
        <v>0</v>
      </c>
      <c r="W66" s="102"/>
      <c r="X66" s="102"/>
      <c r="Y66" s="101">
        <f t="shared" si="32"/>
        <v>0</v>
      </c>
      <c r="Z66" s="101">
        <f>L66*M66*N66/100</f>
        <v>0</v>
      </c>
      <c r="AA66" s="103">
        <f t="shared" si="46"/>
        <v>0</v>
      </c>
      <c r="AB66" s="101">
        <f t="shared" si="34"/>
        <v>0</v>
      </c>
      <c r="AC66" s="102"/>
      <c r="AD66" s="103">
        <f t="shared" si="35"/>
        <v>0</v>
      </c>
      <c r="AE66" s="102"/>
      <c r="AF66" s="102"/>
      <c r="AG66" s="102"/>
      <c r="AH66" s="102"/>
      <c r="AI66" s="136"/>
      <c r="AJ66" s="102"/>
      <c r="AK66" s="104">
        <f t="shared" si="36"/>
        <v>0</v>
      </c>
      <c r="AL66" s="105">
        <f t="shared" si="37"/>
        <v>0</v>
      </c>
      <c r="AM66" s="106"/>
      <c r="AN66" s="107">
        <f t="shared" si="38"/>
        <v>0</v>
      </c>
      <c r="AO66" s="108">
        <f t="shared" si="39"/>
        <v>0</v>
      </c>
      <c r="AP66" s="108">
        <f t="shared" si="40"/>
        <v>0</v>
      </c>
      <c r="AQ66" s="108">
        <f t="shared" si="41"/>
        <v>0</v>
      </c>
      <c r="AR66" s="108">
        <f t="shared" si="42"/>
        <v>0</v>
      </c>
      <c r="AS66" s="108">
        <f t="array" ref="AS66">_xlfn.IFS(S66=0,AL66,S66&lt;0,AL66/-S66,S66&gt;0,AL66/S66)</f>
        <v>0</v>
      </c>
      <c r="AT66" s="103">
        <f t="shared" si="43"/>
        <v>0</v>
      </c>
      <c r="AU66" s="103">
        <f t="shared" si="44"/>
        <v>0</v>
      </c>
      <c r="AV66" s="109"/>
      <c r="AW66" s="104">
        <f t="shared" si="45"/>
        <v>0</v>
      </c>
    </row>
    <row r="67" spans="1:49" hidden="1" outlineLevel="1">
      <c r="A67" s="98"/>
      <c r="B67" s="99"/>
      <c r="C67" s="99"/>
      <c r="D67" s="133"/>
      <c r="E67" s="102">
        <f t="shared" si="47"/>
        <v>0</v>
      </c>
      <c r="F67" s="101"/>
      <c r="G67" s="101"/>
      <c r="H67" s="101"/>
      <c r="I67" s="101"/>
      <c r="J67" s="101">
        <f t="shared" si="27"/>
        <v>0</v>
      </c>
      <c r="K67" s="98"/>
      <c r="L67" s="98"/>
      <c r="M67" s="98"/>
      <c r="N67" s="98"/>
      <c r="O67" s="101">
        <f t="shared" si="28"/>
        <v>0</v>
      </c>
      <c r="P67" s="101">
        <f t="shared" si="29"/>
        <v>0</v>
      </c>
      <c r="Q67" s="102"/>
      <c r="R67" s="102"/>
      <c r="S67" s="101">
        <f t="shared" si="30"/>
        <v>0</v>
      </c>
      <c r="T67" s="101"/>
      <c r="U67" s="101"/>
      <c r="V67" s="101">
        <f t="shared" si="31"/>
        <v>0</v>
      </c>
      <c r="W67" s="102"/>
      <c r="X67" s="102"/>
      <c r="Y67" s="101">
        <f t="shared" si="32"/>
        <v>0</v>
      </c>
      <c r="Z67" s="101">
        <f t="shared" ref="Z67:Z70" si="48">L67*M67*N67/100</f>
        <v>0</v>
      </c>
      <c r="AA67" s="103">
        <f t="shared" si="46"/>
        <v>0</v>
      </c>
      <c r="AB67" s="101">
        <f t="shared" si="34"/>
        <v>0</v>
      </c>
      <c r="AC67" s="102"/>
      <c r="AD67" s="103">
        <f t="shared" si="35"/>
        <v>0</v>
      </c>
      <c r="AE67" s="102"/>
      <c r="AF67" s="102"/>
      <c r="AG67" s="102"/>
      <c r="AH67" s="102"/>
      <c r="AI67" s="136"/>
      <c r="AJ67" s="102"/>
      <c r="AK67" s="104">
        <f t="shared" si="36"/>
        <v>0</v>
      </c>
      <c r="AL67" s="105">
        <f t="shared" si="37"/>
        <v>0</v>
      </c>
      <c r="AM67" s="106"/>
      <c r="AN67" s="107">
        <f t="shared" si="38"/>
        <v>0</v>
      </c>
      <c r="AO67" s="108">
        <f t="shared" si="39"/>
        <v>0</v>
      </c>
      <c r="AP67" s="108">
        <f t="shared" si="40"/>
        <v>0</v>
      </c>
      <c r="AQ67" s="108">
        <f t="shared" si="41"/>
        <v>0</v>
      </c>
      <c r="AR67" s="108">
        <f t="shared" si="42"/>
        <v>0</v>
      </c>
      <c r="AS67" s="108">
        <f t="array" ref="AS67">_xlfn.IFS(S67=0,AL67,S67&lt;0,AL67/-S67,S67&gt;0,AL67/S67)</f>
        <v>0</v>
      </c>
      <c r="AT67" s="103">
        <f t="shared" si="43"/>
        <v>0</v>
      </c>
      <c r="AU67" s="103">
        <f t="shared" si="44"/>
        <v>0</v>
      </c>
      <c r="AV67" s="109"/>
      <c r="AW67" s="104">
        <f t="shared" si="45"/>
        <v>0</v>
      </c>
    </row>
    <row r="68" spans="1:49" hidden="1" outlineLevel="1">
      <c r="A68" s="98"/>
      <c r="B68" s="99"/>
      <c r="C68" s="99"/>
      <c r="D68" s="100"/>
      <c r="E68" s="101">
        <f t="shared" si="47"/>
        <v>0</v>
      </c>
      <c r="F68" s="101"/>
      <c r="G68" s="101"/>
      <c r="H68" s="101"/>
      <c r="I68" s="101"/>
      <c r="J68" s="101">
        <f t="shared" si="27"/>
        <v>0</v>
      </c>
      <c r="K68" s="98"/>
      <c r="L68" s="98"/>
      <c r="M68" s="98"/>
      <c r="N68" s="98"/>
      <c r="O68" s="101">
        <f t="shared" si="28"/>
        <v>0</v>
      </c>
      <c r="P68" s="101">
        <f t="shared" si="29"/>
        <v>0</v>
      </c>
      <c r="Q68" s="102"/>
      <c r="R68" s="102"/>
      <c r="S68" s="101">
        <f t="shared" si="30"/>
        <v>0</v>
      </c>
      <c r="T68" s="101"/>
      <c r="U68" s="101"/>
      <c r="V68" s="101">
        <f t="shared" si="31"/>
        <v>0</v>
      </c>
      <c r="W68" s="102"/>
      <c r="X68" s="102"/>
      <c r="Y68" s="101">
        <f t="shared" si="32"/>
        <v>0</v>
      </c>
      <c r="Z68" s="101">
        <f t="shared" si="48"/>
        <v>0</v>
      </c>
      <c r="AA68" s="103">
        <f t="shared" si="46"/>
        <v>0</v>
      </c>
      <c r="AB68" s="101">
        <f t="shared" si="34"/>
        <v>0</v>
      </c>
      <c r="AC68" s="102"/>
      <c r="AD68" s="103">
        <f t="shared" si="35"/>
        <v>0</v>
      </c>
      <c r="AE68" s="102"/>
      <c r="AF68" s="102"/>
      <c r="AG68" s="102"/>
      <c r="AH68" s="102"/>
      <c r="AI68" s="136"/>
      <c r="AJ68" s="102"/>
      <c r="AK68" s="104">
        <f t="shared" si="36"/>
        <v>0</v>
      </c>
      <c r="AL68" s="105">
        <f t="shared" si="37"/>
        <v>0</v>
      </c>
      <c r="AM68" s="106"/>
      <c r="AN68" s="107">
        <f t="shared" si="38"/>
        <v>0</v>
      </c>
      <c r="AO68" s="108">
        <f t="shared" si="39"/>
        <v>0</v>
      </c>
      <c r="AP68" s="108">
        <f t="shared" si="40"/>
        <v>0</v>
      </c>
      <c r="AQ68" s="108">
        <f t="shared" si="41"/>
        <v>0</v>
      </c>
      <c r="AR68" s="108">
        <f t="shared" si="42"/>
        <v>0</v>
      </c>
      <c r="AS68" s="108">
        <f t="array" ref="AS68">_xlfn.IFS(S68=0,AL68,S68&lt;0,AL68/-S68,S68&gt;0,AL68/S68)</f>
        <v>0</v>
      </c>
      <c r="AT68" s="103">
        <f t="shared" si="43"/>
        <v>0</v>
      </c>
      <c r="AU68" s="103">
        <f t="shared" si="44"/>
        <v>0</v>
      </c>
      <c r="AV68" s="109"/>
      <c r="AW68" s="104">
        <f t="shared" si="45"/>
        <v>0</v>
      </c>
    </row>
    <row r="69" spans="1:49" hidden="1" outlineLevel="1">
      <c r="A69" s="98"/>
      <c r="B69" s="99"/>
      <c r="C69" s="99"/>
      <c r="D69" s="100"/>
      <c r="E69" s="101">
        <f t="shared" si="47"/>
        <v>0</v>
      </c>
      <c r="F69" s="101"/>
      <c r="G69" s="101"/>
      <c r="H69" s="101"/>
      <c r="I69" s="101"/>
      <c r="J69" s="101">
        <f t="shared" si="27"/>
        <v>0</v>
      </c>
      <c r="K69" s="98"/>
      <c r="L69" s="98"/>
      <c r="M69" s="98"/>
      <c r="N69" s="98"/>
      <c r="O69" s="101">
        <f t="shared" si="28"/>
        <v>0</v>
      </c>
      <c r="P69" s="101">
        <f t="shared" si="29"/>
        <v>0</v>
      </c>
      <c r="Q69" s="102"/>
      <c r="R69" s="102"/>
      <c r="S69" s="101">
        <f t="shared" si="30"/>
        <v>0</v>
      </c>
      <c r="T69" s="101"/>
      <c r="U69" s="101"/>
      <c r="V69" s="101">
        <f t="shared" si="31"/>
        <v>0</v>
      </c>
      <c r="W69" s="102"/>
      <c r="X69" s="102"/>
      <c r="Y69" s="101">
        <f t="shared" si="32"/>
        <v>0</v>
      </c>
      <c r="Z69" s="101">
        <f t="shared" si="48"/>
        <v>0</v>
      </c>
      <c r="AA69" s="103">
        <f t="shared" si="46"/>
        <v>0</v>
      </c>
      <c r="AB69" s="101">
        <f t="shared" si="34"/>
        <v>0</v>
      </c>
      <c r="AC69" s="102"/>
      <c r="AD69" s="103">
        <f t="shared" si="35"/>
        <v>0</v>
      </c>
      <c r="AE69" s="102"/>
      <c r="AF69" s="102"/>
      <c r="AG69" s="102"/>
      <c r="AH69" s="102"/>
      <c r="AI69" s="136"/>
      <c r="AJ69" s="102"/>
      <c r="AK69" s="104">
        <f t="shared" si="36"/>
        <v>0</v>
      </c>
      <c r="AL69" s="105">
        <f t="shared" si="37"/>
        <v>0</v>
      </c>
      <c r="AM69" s="106"/>
      <c r="AN69" s="107">
        <f t="shared" si="38"/>
        <v>0</v>
      </c>
      <c r="AO69" s="108">
        <f t="shared" si="39"/>
        <v>0</v>
      </c>
      <c r="AP69" s="108">
        <f t="shared" si="40"/>
        <v>0</v>
      </c>
      <c r="AQ69" s="108">
        <f t="shared" si="41"/>
        <v>0</v>
      </c>
      <c r="AR69" s="108">
        <f t="shared" si="42"/>
        <v>0</v>
      </c>
      <c r="AS69" s="108">
        <f t="array" ref="AS69">_xlfn.IFS(S69=0,AL69,S69&lt;0,AL69/-S69,S69&gt;0,AL69/S69)</f>
        <v>0</v>
      </c>
      <c r="AT69" s="103">
        <f t="shared" si="43"/>
        <v>0</v>
      </c>
      <c r="AU69" s="103">
        <f t="shared" si="44"/>
        <v>0</v>
      </c>
      <c r="AV69" s="109"/>
      <c r="AW69" s="104">
        <f t="shared" si="45"/>
        <v>0</v>
      </c>
    </row>
    <row r="70" spans="1:49" hidden="1" outlineLevel="1">
      <c r="A70" s="98"/>
      <c r="B70" s="99"/>
      <c r="C70" s="99"/>
      <c r="D70" s="100"/>
      <c r="E70" s="101">
        <f t="shared" si="47"/>
        <v>0</v>
      </c>
      <c r="F70" s="101"/>
      <c r="G70" s="101"/>
      <c r="H70" s="101"/>
      <c r="I70" s="101"/>
      <c r="J70" s="101">
        <f t="shared" si="27"/>
        <v>0</v>
      </c>
      <c r="K70" s="98"/>
      <c r="L70" s="98"/>
      <c r="M70" s="98"/>
      <c r="N70" s="98"/>
      <c r="O70" s="101">
        <f t="shared" si="28"/>
        <v>0</v>
      </c>
      <c r="P70" s="101">
        <f t="shared" si="29"/>
        <v>0</v>
      </c>
      <c r="Q70" s="102"/>
      <c r="R70" s="102"/>
      <c r="S70" s="101">
        <f t="shared" si="30"/>
        <v>0</v>
      </c>
      <c r="T70" s="101"/>
      <c r="U70" s="101"/>
      <c r="V70" s="101">
        <f t="shared" si="31"/>
        <v>0</v>
      </c>
      <c r="W70" s="102"/>
      <c r="X70" s="102"/>
      <c r="Y70" s="101">
        <f t="shared" si="32"/>
        <v>0</v>
      </c>
      <c r="Z70" s="101">
        <f t="shared" si="48"/>
        <v>0</v>
      </c>
      <c r="AA70" s="103">
        <f t="shared" si="46"/>
        <v>0</v>
      </c>
      <c r="AB70" s="101">
        <f t="shared" si="34"/>
        <v>0</v>
      </c>
      <c r="AC70" s="102"/>
      <c r="AD70" s="103">
        <f t="shared" si="35"/>
        <v>0</v>
      </c>
      <c r="AE70" s="102"/>
      <c r="AF70" s="102"/>
      <c r="AG70" s="102"/>
      <c r="AH70" s="102"/>
      <c r="AI70" s="136"/>
      <c r="AJ70" s="102"/>
      <c r="AK70" s="104">
        <f t="shared" si="36"/>
        <v>0</v>
      </c>
      <c r="AL70" s="105">
        <f t="shared" si="37"/>
        <v>0</v>
      </c>
      <c r="AM70" s="106"/>
      <c r="AN70" s="107">
        <f t="shared" si="38"/>
        <v>0</v>
      </c>
      <c r="AO70" s="108">
        <f t="shared" si="39"/>
        <v>0</v>
      </c>
      <c r="AP70" s="108">
        <f t="shared" si="40"/>
        <v>0</v>
      </c>
      <c r="AQ70" s="108">
        <f t="shared" si="41"/>
        <v>0</v>
      </c>
      <c r="AR70" s="108">
        <f t="shared" si="42"/>
        <v>0</v>
      </c>
      <c r="AS70" s="108">
        <f t="array" ref="AS70">_xlfn.IFS(S70=0,AL70,S70&lt;0,AL70/-S70,S70&gt;0,AL70/S70)</f>
        <v>0</v>
      </c>
      <c r="AT70" s="103">
        <f t="shared" si="43"/>
        <v>0</v>
      </c>
      <c r="AU70" s="103">
        <f t="shared" si="44"/>
        <v>0</v>
      </c>
      <c r="AV70" s="109"/>
      <c r="AW70" s="104">
        <f t="shared" si="45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49">AVERAGE(AO19:AO70)</f>
        <v>0</v>
      </c>
      <c r="AP71" s="145">
        <f t="shared" si="49"/>
        <v>0</v>
      </c>
      <c r="AQ71" s="145">
        <f t="shared" si="49"/>
        <v>0</v>
      </c>
      <c r="AR71" s="145">
        <f t="shared" si="49"/>
        <v>0</v>
      </c>
      <c r="AS71" s="145">
        <f t="shared" si="49"/>
        <v>0</v>
      </c>
      <c r="AT71" s="146">
        <f t="shared" si="49"/>
        <v>0</v>
      </c>
      <c r="AU71" s="146">
        <f t="shared" si="49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0">SUM(Q19:Q70)</f>
        <v>0</v>
      </c>
      <c r="R72" s="149">
        <f t="shared" si="50"/>
        <v>0</v>
      </c>
      <c r="S72" s="149">
        <f t="shared" si="50"/>
        <v>0</v>
      </c>
      <c r="T72" s="149">
        <f t="shared" si="50"/>
        <v>0</v>
      </c>
      <c r="U72" s="149">
        <f t="shared" si="50"/>
        <v>0</v>
      </c>
      <c r="V72" s="149">
        <f t="shared" si="50"/>
        <v>0</v>
      </c>
      <c r="W72" s="149">
        <f t="shared" si="50"/>
        <v>0</v>
      </c>
      <c r="X72" s="149">
        <f t="shared" si="50"/>
        <v>0</v>
      </c>
      <c r="Y72" s="149">
        <f t="shared" si="50"/>
        <v>0</v>
      </c>
      <c r="Z72" s="149">
        <f t="shared" si="50"/>
        <v>0</v>
      </c>
      <c r="AA72" s="150">
        <f t="shared" si="50"/>
        <v>0</v>
      </c>
      <c r="AB72" s="151">
        <f t="shared" si="50"/>
        <v>0</v>
      </c>
      <c r="AC72" s="149">
        <f t="shared" si="50"/>
        <v>0</v>
      </c>
      <c r="AD72" s="150" t="e">
        <f>AC72/Y72</f>
        <v>#DIV/0!</v>
      </c>
      <c r="AE72" s="149">
        <f t="shared" ref="AE72:AK72" si="51">SUM(AE19:AE70)</f>
        <v>0</v>
      </c>
      <c r="AF72" s="149">
        <f t="shared" si="51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1"/>
        <v>0</v>
      </c>
      <c r="AK72" s="149">
        <f t="shared" si="51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52"/>
      <c r="AG73" s="552"/>
      <c r="AH73" s="412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2">E17+E72</f>
        <v>0</v>
      </c>
      <c r="F74" s="172">
        <f t="shared" si="52"/>
        <v>0</v>
      </c>
      <c r="G74" s="172">
        <f t="shared" si="52"/>
        <v>0</v>
      </c>
      <c r="H74" s="172">
        <f t="shared" si="52"/>
        <v>2500</v>
      </c>
      <c r="I74" s="172">
        <f t="shared" si="52"/>
        <v>0</v>
      </c>
      <c r="J74" s="172">
        <f t="shared" si="52"/>
        <v>0</v>
      </c>
      <c r="K74" s="172">
        <f t="shared" si="52"/>
        <v>0</v>
      </c>
      <c r="L74" s="172">
        <f t="shared" si="52"/>
        <v>66</v>
      </c>
      <c r="M74" s="172">
        <f t="shared" si="52"/>
        <v>0</v>
      </c>
      <c r="N74" s="172">
        <f t="shared" si="52"/>
        <v>0</v>
      </c>
      <c r="O74" s="172">
        <f t="shared" si="52"/>
        <v>0</v>
      </c>
      <c r="P74" s="172">
        <f t="shared" si="52"/>
        <v>0</v>
      </c>
      <c r="Q74" s="172">
        <f t="shared" si="52"/>
        <v>45</v>
      </c>
      <c r="R74" s="172">
        <f t="shared" si="52"/>
        <v>0</v>
      </c>
      <c r="S74" s="172">
        <f t="shared" si="52"/>
        <v>45</v>
      </c>
      <c r="T74" s="172">
        <f t="shared" si="52"/>
        <v>46145.630000000005</v>
      </c>
      <c r="U74" s="172">
        <f t="shared" si="52"/>
        <v>0</v>
      </c>
      <c r="V74" s="172">
        <f t="shared" si="52"/>
        <v>46145.630000000005</v>
      </c>
      <c r="W74" s="172">
        <f t="shared" si="52"/>
        <v>54988.619999999995</v>
      </c>
      <c r="X74" s="172">
        <f t="shared" si="52"/>
        <v>0</v>
      </c>
      <c r="Y74" s="172">
        <f t="shared" si="52"/>
        <v>54988.619999999995</v>
      </c>
      <c r="Z74" s="172">
        <f t="shared" si="52"/>
        <v>47981.62</v>
      </c>
      <c r="AA74" s="173">
        <f t="shared" si="52"/>
        <v>1.0000000000000002</v>
      </c>
      <c r="AB74" s="174">
        <f t="shared" si="52"/>
        <v>5712.2100000000009</v>
      </c>
      <c r="AC74" s="172">
        <f t="shared" si="52"/>
        <v>19854.22</v>
      </c>
      <c r="AD74" s="173">
        <f>AC74/Y74</f>
        <v>0.36106052488678569</v>
      </c>
      <c r="AE74" s="174">
        <f t="shared" ref="AE74:AL74" si="53">AE17+AE72</f>
        <v>4543.05</v>
      </c>
      <c r="AF74" s="175">
        <f t="shared" si="53"/>
        <v>0</v>
      </c>
      <c r="AG74" s="175">
        <f t="shared" si="53"/>
        <v>4738</v>
      </c>
      <c r="AH74" s="175">
        <f t="shared" si="53"/>
        <v>0</v>
      </c>
      <c r="AI74" s="419">
        <f t="shared" si="53"/>
        <v>1049.6299999999999</v>
      </c>
      <c r="AJ74" s="172">
        <f t="shared" si="53"/>
        <v>0</v>
      </c>
      <c r="AK74" s="418">
        <f t="shared" si="53"/>
        <v>461.4563</v>
      </c>
      <c r="AL74" s="418">
        <f t="shared" si="53"/>
        <v>18630.053699999997</v>
      </c>
      <c r="AM74" s="172"/>
      <c r="AN74" s="172"/>
      <c r="AO74" s="172"/>
      <c r="AP74" s="172"/>
      <c r="AQ74" s="172"/>
      <c r="AR74" s="172">
        <f>(AF74+AG74)/Q74</f>
        <v>105.28888888888889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191"/>
      <c r="AG75" s="191"/>
      <c r="AH75" s="412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8">
    <mergeCell ref="AN1:AU1"/>
    <mergeCell ref="AF73:AG73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11" priority="3" operator="greaterThan">
      <formula>120</formula>
    </cfRule>
  </conditionalFormatting>
  <conditionalFormatting sqref="O71">
    <cfRule type="cellIs" dxfId="10" priority="2" operator="between">
      <formula>0.000001</formula>
      <formula>25</formula>
    </cfRule>
  </conditionalFormatting>
  <conditionalFormatting sqref="AA73 AA75:AA1048576">
    <cfRule type="cellIs" dxfId="9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{7DAC8E8E-D489-431C-B85E-789BBED4C31B}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{88BAA65A-E35D-4E33-97B1-DCF017FE1364}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{647D8453-5B93-4C47-B575-A263251A0F03}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{FB44D4C1-4435-4121-9381-2513EFD120F2}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{559A3AA0-4BB9-409B-B0B5-C6A8F0FCADF0}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{F3C64B60-C2FC-4744-8BAB-1C0A75B280DB}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{2C01C09B-AD00-46C1-B7AD-B18A484B7D19}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{E2DF60EC-256E-446B-AA4C-9A5E6ADCF7BA}</x14:id>
        </ext>
      </extLst>
    </cfRule>
  </conditionalFormatting>
  <conditionalFormatting sqref="AA1">
    <cfRule type="cellIs" dxfId="8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AC8E8E-D489-431C-B85E-789BBED4C3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88BAA65A-E35D-4E33-97B1-DCF017FE1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647D8453-5B93-4C47-B575-A263251A0F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FB44D4C1-4435-4121-9381-2513EFD120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559A3AA0-4BB9-409B-B0B5-C6A8F0FCAD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3C64B60-C2FC-4744-8BAB-1C0A75B280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C01C09B-AD00-46C1-B7AD-B18A484B7D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E2DF60EC-256E-446B-AA4C-9A5E6ADCF7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74D7-3683-4A21-BC77-A7C6D47BECD9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11" sqref="L11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133</v>
      </c>
      <c r="B1" s="77"/>
      <c r="C1" s="76"/>
      <c r="D1" s="76"/>
      <c r="E1" s="78"/>
      <c r="F1" s="545" t="s">
        <v>47</v>
      </c>
      <c r="G1" s="545"/>
      <c r="H1" s="545"/>
      <c r="K1" s="210" t="s">
        <v>48</v>
      </c>
      <c r="L1" s="545" t="s">
        <v>49</v>
      </c>
      <c r="M1" s="545"/>
      <c r="N1" s="545"/>
      <c r="P1" s="80"/>
      <c r="Q1" s="546"/>
      <c r="R1" s="546"/>
      <c r="S1" s="216"/>
      <c r="T1" s="547"/>
      <c r="U1" s="548"/>
      <c r="V1" s="216"/>
      <c r="W1" s="546"/>
      <c r="X1" s="546"/>
      <c r="Y1" s="80"/>
      <c r="Z1" s="80"/>
      <c r="AA1" s="80"/>
      <c r="AB1" s="80"/>
      <c r="AC1" s="215"/>
      <c r="AD1" s="216"/>
      <c r="AE1" s="215"/>
      <c r="AF1" s="549"/>
      <c r="AG1" s="549"/>
      <c r="AH1" s="211"/>
      <c r="AI1" s="81" t="s">
        <v>50</v>
      </c>
      <c r="AJ1" s="215"/>
      <c r="AM1" s="82"/>
      <c r="AN1" s="542" t="s">
        <v>51</v>
      </c>
      <c r="AO1" s="543"/>
      <c r="AP1" s="543"/>
      <c r="AQ1" s="543"/>
      <c r="AR1" s="543"/>
      <c r="AS1" s="543"/>
      <c r="AT1" s="543"/>
      <c r="AU1" s="544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276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2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v>6</v>
      </c>
      <c r="M3" s="98">
        <v>1300</v>
      </c>
      <c r="N3" s="98">
        <v>60</v>
      </c>
      <c r="O3" s="189">
        <f>L3/4</f>
        <v>1.5</v>
      </c>
      <c r="P3" s="101">
        <f>S3/4</f>
        <v>0.5</v>
      </c>
      <c r="Q3" s="102">
        <v>2</v>
      </c>
      <c r="R3" s="102">
        <v>0</v>
      </c>
      <c r="S3" s="101">
        <f>Q3+R3</f>
        <v>2</v>
      </c>
      <c r="T3" s="102">
        <v>2145.08</v>
      </c>
      <c r="U3" s="102">
        <v>0</v>
      </c>
      <c r="V3" s="101">
        <f>T3+U3</f>
        <v>2145.08</v>
      </c>
      <c r="W3" s="102">
        <v>2599.77</v>
      </c>
      <c r="X3" s="102">
        <v>0</v>
      </c>
      <c r="Y3" s="101">
        <f t="shared" ref="Y3:Y15" si="1">W3+X3</f>
        <v>2599.77</v>
      </c>
      <c r="Z3" s="101">
        <f>L3*M3*N3/100</f>
        <v>4680</v>
      </c>
      <c r="AA3" s="103">
        <f t="shared" ref="AA3:AA15" si="2">Y3/$Y$74</f>
        <v>0.15180456119637248</v>
      </c>
      <c r="AB3" s="101">
        <f>S3*I3</f>
        <v>285.95999999999998</v>
      </c>
      <c r="AC3" s="102">
        <v>941.71</v>
      </c>
      <c r="AD3" s="103">
        <f t="shared" ref="AD3:AD15" si="3">IF(Y3=0,0,AC3/Y3)</f>
        <v>0.36222819710974435</v>
      </c>
      <c r="AE3" s="102">
        <v>210.95</v>
      </c>
      <c r="AF3" s="102"/>
      <c r="AG3" s="102">
        <v>628</v>
      </c>
      <c r="AH3" s="102">
        <v>0</v>
      </c>
      <c r="AI3" s="136">
        <f>IFERROR($AI$74*H3/$H$74,0)</f>
        <v>114.177108</v>
      </c>
      <c r="AJ3" s="102">
        <v>0</v>
      </c>
      <c r="AK3" s="104">
        <f>V3*1%</f>
        <v>21.450800000000001</v>
      </c>
      <c r="AL3" s="105">
        <f>Y3-AB3-AC3-AE3-AF3-AG3-AH3-AI3-AK3-AJ3</f>
        <v>397.52209199999987</v>
      </c>
      <c r="AM3" s="106"/>
      <c r="AN3" s="107">
        <f t="shared" ref="AN3:AN15" si="4">IF(S3=0,0,Y3/S3)</f>
        <v>1299.885</v>
      </c>
      <c r="AO3" s="108">
        <f t="shared" ref="AO3:AO15" si="5">I3</f>
        <v>142.97999999999999</v>
      </c>
      <c r="AP3" s="108">
        <f t="shared" ref="AP3:AP15" si="6">IF(S3=0,0,AC3/S3)</f>
        <v>470.85500000000002</v>
      </c>
      <c r="AQ3" s="108">
        <f>IF(Q3=0,AE3/1,AE3/Q3)</f>
        <v>105.47499999999999</v>
      </c>
      <c r="AR3" s="108">
        <f>IF(Q3=0,0,(AF3+AG3)/Q3)</f>
        <v>314</v>
      </c>
      <c r="AS3" s="108">
        <f>_xlfn.IFS(S3=0,AL3,S3&lt;0,AL3/-S3,S3&gt;0,AL3/S3)</f>
        <v>198.76104599999994</v>
      </c>
      <c r="AT3" s="103">
        <f t="shared" ref="AT3" si="7">IF(AN3=0,0,AS3/AN3)</f>
        <v>0.15290663866418946</v>
      </c>
      <c r="AU3" s="103">
        <f t="shared" ref="AU3" si="8">IF(AO3=0,0,AS3/AO3)</f>
        <v>1.3901318086445653</v>
      </c>
      <c r="AV3" s="109"/>
      <c r="AW3" s="104">
        <f t="shared" ref="AW3:AW15" si="9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2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v>0</v>
      </c>
      <c r="M4" s="98">
        <v>0</v>
      </c>
      <c r="N4" s="98">
        <v>0</v>
      </c>
      <c r="O4" s="189">
        <f t="shared" ref="O4:O15" si="10">L4/4</f>
        <v>0</v>
      </c>
      <c r="P4" s="101">
        <f t="shared" ref="P4:P15" si="11">S4/4</f>
        <v>0</v>
      </c>
      <c r="Q4" s="102">
        <v>0</v>
      </c>
      <c r="R4" s="102">
        <v>0</v>
      </c>
      <c r="S4" s="101">
        <f t="shared" ref="S4:S15" si="12">Q4+R4</f>
        <v>0</v>
      </c>
      <c r="T4" s="102">
        <v>0</v>
      </c>
      <c r="U4" s="102">
        <v>0</v>
      </c>
      <c r="V4" s="101">
        <f t="shared" ref="V4:V15" si="13">T4+U4</f>
        <v>0</v>
      </c>
      <c r="W4" s="102">
        <v>0</v>
      </c>
      <c r="X4" s="102">
        <v>0</v>
      </c>
      <c r="Y4" s="101">
        <f t="shared" si="1"/>
        <v>0</v>
      </c>
      <c r="Z4" s="101">
        <f t="shared" ref="Z4:Z15" si="14">L4*M4*N4/100</f>
        <v>0</v>
      </c>
      <c r="AA4" s="103">
        <f t="shared" si="2"/>
        <v>0</v>
      </c>
      <c r="AB4" s="101">
        <f t="shared" ref="AB4:AB15" si="15">S4*I4</f>
        <v>0</v>
      </c>
      <c r="AC4" s="102">
        <v>0</v>
      </c>
      <c r="AD4" s="103">
        <f t="shared" si="3"/>
        <v>0</v>
      </c>
      <c r="AE4" s="102">
        <v>0</v>
      </c>
      <c r="AF4" s="102"/>
      <c r="AG4" s="102">
        <v>1</v>
      </c>
      <c r="AH4" s="102">
        <v>0</v>
      </c>
      <c r="AI4" s="136">
        <f t="shared" ref="AI4:AI15" si="16">IFERROR($AI$74*H4/$H$74,0)</f>
        <v>72.218928000000005</v>
      </c>
      <c r="AJ4" s="102">
        <v>0</v>
      </c>
      <c r="AK4" s="104">
        <f t="shared" ref="AK4:AK15" si="17">V4*1%</f>
        <v>0</v>
      </c>
      <c r="AL4" s="105">
        <f t="shared" ref="AL4:AL15" si="18">Y4-AB4-AC4-AE4-AF4-AG4-AH4-AI4-AK4-AJ4</f>
        <v>-73.218928000000005</v>
      </c>
      <c r="AM4" s="106"/>
      <c r="AN4" s="107">
        <f t="shared" si="4"/>
        <v>0</v>
      </c>
      <c r="AO4" s="108">
        <f t="shared" si="5"/>
        <v>123.09</v>
      </c>
      <c r="AP4" s="108">
        <f t="shared" si="6"/>
        <v>0</v>
      </c>
      <c r="AQ4" s="108">
        <f t="shared" ref="AQ4:AQ15" si="19">IF(Q4=0,AE4/1,AE4/Q4)</f>
        <v>0</v>
      </c>
      <c r="AR4" s="108">
        <f t="shared" ref="AR4:AR15" si="20">IF(Q4=0,0,(AF4+AG4)/Q4)</f>
        <v>0</v>
      </c>
      <c r="AS4" s="108">
        <f t="array" ref="AS4">_xlfn.IFS(S4=0,AL4,S4&lt;0,AL4/-S4,S4&gt;0,AL4/S4)</f>
        <v>-73.218928000000005</v>
      </c>
      <c r="AT4" s="103">
        <f>IF(AN4=0,0,AS4/AN4)</f>
        <v>0</v>
      </c>
      <c r="AU4" s="103">
        <f>IF(AO4=0,0,AS4/AO4)</f>
        <v>-0.59484058818750507</v>
      </c>
      <c r="AV4" s="109"/>
      <c r="AW4" s="104">
        <f t="shared" si="9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2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v>0</v>
      </c>
      <c r="M5" s="98">
        <v>0</v>
      </c>
      <c r="N5" s="98">
        <v>0</v>
      </c>
      <c r="O5" s="189">
        <f t="shared" si="10"/>
        <v>0</v>
      </c>
      <c r="P5" s="101">
        <f t="shared" si="11"/>
        <v>0</v>
      </c>
      <c r="Q5" s="102">
        <v>0</v>
      </c>
      <c r="R5" s="102">
        <v>0</v>
      </c>
      <c r="S5" s="101">
        <f t="shared" si="12"/>
        <v>0</v>
      </c>
      <c r="T5" s="102">
        <v>0</v>
      </c>
      <c r="U5" s="102">
        <v>0</v>
      </c>
      <c r="V5" s="101">
        <f t="shared" si="13"/>
        <v>0</v>
      </c>
      <c r="W5" s="102">
        <v>0</v>
      </c>
      <c r="X5" s="102">
        <v>0</v>
      </c>
      <c r="Y5" s="101">
        <f t="shared" si="1"/>
        <v>0</v>
      </c>
      <c r="Z5" s="101">
        <f t="shared" si="14"/>
        <v>0</v>
      </c>
      <c r="AA5" s="103">
        <f t="shared" si="2"/>
        <v>0</v>
      </c>
      <c r="AB5" s="101">
        <f t="shared" si="15"/>
        <v>0</v>
      </c>
      <c r="AC5" s="102">
        <v>0</v>
      </c>
      <c r="AD5" s="103">
        <f t="shared" si="3"/>
        <v>0</v>
      </c>
      <c r="AE5" s="102">
        <v>0</v>
      </c>
      <c r="AF5" s="102"/>
      <c r="AG5" s="102"/>
      <c r="AH5" s="102">
        <v>0</v>
      </c>
      <c r="AI5" s="136">
        <f t="shared" si="16"/>
        <v>96.376668000000009</v>
      </c>
      <c r="AJ5" s="102">
        <v>0</v>
      </c>
      <c r="AK5" s="104">
        <f t="shared" si="17"/>
        <v>0</v>
      </c>
      <c r="AL5" s="105">
        <f t="shared" si="18"/>
        <v>-96.376668000000009</v>
      </c>
      <c r="AM5" s="106"/>
      <c r="AN5" s="107">
        <f t="shared" si="4"/>
        <v>0</v>
      </c>
      <c r="AO5" s="108">
        <f t="shared" si="5"/>
        <v>123.09</v>
      </c>
      <c r="AP5" s="108">
        <f t="shared" si="6"/>
        <v>0</v>
      </c>
      <c r="AQ5" s="108">
        <f t="shared" si="19"/>
        <v>0</v>
      </c>
      <c r="AR5" s="108">
        <f t="shared" si="20"/>
        <v>0</v>
      </c>
      <c r="AS5" s="108">
        <f t="array" ref="AS5">_xlfn.IFS(S5=0,AL5,S5&lt;0,AL5/-S5,S5&gt;0,AL5/S5)</f>
        <v>-96.376668000000009</v>
      </c>
      <c r="AT5" s="103">
        <f>IF(AN5=0,0,AS5/AN5)</f>
        <v>0</v>
      </c>
      <c r="AU5" s="103">
        <f>IF(AO5=0,0,AS5/AO5)</f>
        <v>-0.78297723616865711</v>
      </c>
      <c r="AV5" s="109"/>
      <c r="AW5" s="104">
        <f t="shared" si="9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2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v>3</v>
      </c>
      <c r="M6" s="98">
        <v>1176</v>
      </c>
      <c r="N6" s="98">
        <v>0</v>
      </c>
      <c r="O6" s="189">
        <f t="shared" si="10"/>
        <v>0.75</v>
      </c>
      <c r="P6" s="101">
        <f t="shared" si="11"/>
        <v>0.75</v>
      </c>
      <c r="Q6" s="102">
        <v>3</v>
      </c>
      <c r="R6" s="102">
        <v>0</v>
      </c>
      <c r="S6" s="101">
        <f t="shared" si="12"/>
        <v>3</v>
      </c>
      <c r="T6" s="102">
        <v>2911</v>
      </c>
      <c r="U6" s="102">
        <v>0</v>
      </c>
      <c r="V6" s="101">
        <f t="shared" si="13"/>
        <v>2911</v>
      </c>
      <c r="W6" s="102">
        <v>3528</v>
      </c>
      <c r="X6" s="102">
        <v>0</v>
      </c>
      <c r="Y6" s="101">
        <f t="shared" si="1"/>
        <v>3528</v>
      </c>
      <c r="Z6" s="101">
        <f t="shared" si="14"/>
        <v>0</v>
      </c>
      <c r="AA6" s="103">
        <f t="shared" si="2"/>
        <v>0.20600533581847708</v>
      </c>
      <c r="AB6" s="101">
        <f t="shared" si="15"/>
        <v>369.27</v>
      </c>
      <c r="AC6" s="102">
        <v>1280.5</v>
      </c>
      <c r="AD6" s="103">
        <f t="shared" si="3"/>
        <v>0.36295351473922904</v>
      </c>
      <c r="AE6" s="102">
        <v>115.99999999999999</v>
      </c>
      <c r="AF6" s="102"/>
      <c r="AG6" s="102">
        <v>225</v>
      </c>
      <c r="AH6" s="102">
        <v>0</v>
      </c>
      <c r="AI6" s="136">
        <f t="shared" si="16"/>
        <v>92.562287999999995</v>
      </c>
      <c r="AJ6" s="102">
        <v>0</v>
      </c>
      <c r="AK6" s="104">
        <f t="shared" si="17"/>
        <v>29.11</v>
      </c>
      <c r="AL6" s="105">
        <f t="shared" si="18"/>
        <v>1415.557712</v>
      </c>
      <c r="AM6" s="106"/>
      <c r="AN6" s="107">
        <f t="shared" si="4"/>
        <v>1176</v>
      </c>
      <c r="AO6" s="108">
        <f t="shared" si="5"/>
        <v>123.09</v>
      </c>
      <c r="AP6" s="108">
        <f t="shared" si="6"/>
        <v>426.83333333333331</v>
      </c>
      <c r="AQ6" s="108">
        <f t="shared" si="19"/>
        <v>38.666666666666664</v>
      </c>
      <c r="AR6" s="108">
        <f t="shared" si="20"/>
        <v>75</v>
      </c>
      <c r="AS6" s="108">
        <f t="array" ref="AS6">_xlfn.IFS(S6=0,AL6,S6&lt;0,AL6/-S6,S6&gt;0,AL6/S6)</f>
        <v>471.85257066666668</v>
      </c>
      <c r="AT6" s="103">
        <f t="shared" ref="AT6:AT15" si="21">IF(AN6=0,0,AS6/AN6)</f>
        <v>0.40123517913832202</v>
      </c>
      <c r="AU6" s="103">
        <f t="shared" ref="AU6:AU15" si="22">IF(AO6=0,0,AS6/AO6)</f>
        <v>3.8333948384650798</v>
      </c>
      <c r="AV6" s="109"/>
      <c r="AW6" s="104">
        <f t="shared" si="9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2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v>0</v>
      </c>
      <c r="M7" s="98">
        <v>0</v>
      </c>
      <c r="N7" s="98">
        <v>0</v>
      </c>
      <c r="O7" s="189">
        <f t="shared" si="10"/>
        <v>0</v>
      </c>
      <c r="P7" s="101">
        <f t="shared" si="11"/>
        <v>0</v>
      </c>
      <c r="Q7" s="102">
        <v>0</v>
      </c>
      <c r="R7" s="102">
        <v>0</v>
      </c>
      <c r="S7" s="101">
        <f t="shared" si="12"/>
        <v>0</v>
      </c>
      <c r="T7" s="102">
        <v>0</v>
      </c>
      <c r="U7" s="102">
        <v>0</v>
      </c>
      <c r="V7" s="101">
        <f t="shared" si="13"/>
        <v>0</v>
      </c>
      <c r="W7" s="102">
        <v>0</v>
      </c>
      <c r="X7" s="102">
        <v>0</v>
      </c>
      <c r="Y7" s="101">
        <f t="shared" si="1"/>
        <v>0</v>
      </c>
      <c r="Z7" s="101">
        <f t="shared" si="14"/>
        <v>0</v>
      </c>
      <c r="AA7" s="103">
        <f t="shared" si="2"/>
        <v>0</v>
      </c>
      <c r="AB7" s="101">
        <f t="shared" si="15"/>
        <v>0</v>
      </c>
      <c r="AC7" s="102">
        <v>0</v>
      </c>
      <c r="AD7" s="103">
        <f t="shared" si="3"/>
        <v>0</v>
      </c>
      <c r="AE7" s="102">
        <v>0</v>
      </c>
      <c r="AF7" s="102"/>
      <c r="AG7" s="102">
        <v>1</v>
      </c>
      <c r="AH7" s="102">
        <v>0</v>
      </c>
      <c r="AI7" s="136">
        <f t="shared" si="16"/>
        <v>72.218928000000005</v>
      </c>
      <c r="AJ7" s="102">
        <v>0</v>
      </c>
      <c r="AK7" s="104">
        <f t="shared" si="17"/>
        <v>0</v>
      </c>
      <c r="AL7" s="105">
        <f t="shared" si="18"/>
        <v>-73.218928000000005</v>
      </c>
      <c r="AM7" s="106"/>
      <c r="AN7" s="107">
        <f t="shared" si="4"/>
        <v>0</v>
      </c>
      <c r="AO7" s="108">
        <f t="shared" si="5"/>
        <v>123.09</v>
      </c>
      <c r="AP7" s="108">
        <f t="shared" si="6"/>
        <v>0</v>
      </c>
      <c r="AQ7" s="108">
        <f t="shared" si="19"/>
        <v>0</v>
      </c>
      <c r="AR7" s="108">
        <f t="shared" si="20"/>
        <v>0</v>
      </c>
      <c r="AS7" s="108">
        <f t="array" ref="AS7">_xlfn.IFS(S7=0,AL7,S7&lt;0,AL7/-S7,S7&gt;0,AL7/S7)</f>
        <v>-73.218928000000005</v>
      </c>
      <c r="AT7" s="103">
        <f t="shared" si="21"/>
        <v>0</v>
      </c>
      <c r="AU7" s="103">
        <f t="shared" si="22"/>
        <v>-0.59484058818750507</v>
      </c>
      <c r="AV7" s="109"/>
      <c r="AW7" s="104">
        <f t="shared" si="9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2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v>25</v>
      </c>
      <c r="M8" s="98">
        <v>1222</v>
      </c>
      <c r="N8" s="98">
        <v>56</v>
      </c>
      <c r="O8" s="189">
        <f t="shared" si="10"/>
        <v>6.25</v>
      </c>
      <c r="P8" s="101">
        <f t="shared" si="11"/>
        <v>2.25</v>
      </c>
      <c r="Q8" s="102">
        <v>9</v>
      </c>
      <c r="R8" s="102">
        <v>0</v>
      </c>
      <c r="S8" s="101">
        <f t="shared" si="12"/>
        <v>9</v>
      </c>
      <c r="T8" s="102">
        <v>9230</v>
      </c>
      <c r="U8" s="102">
        <v>0</v>
      </c>
      <c r="V8" s="101">
        <f t="shared" si="13"/>
        <v>9230</v>
      </c>
      <c r="W8" s="102">
        <v>10998</v>
      </c>
      <c r="X8" s="102">
        <v>0</v>
      </c>
      <c r="Y8" s="101">
        <f t="shared" si="1"/>
        <v>10998</v>
      </c>
      <c r="Z8" s="101">
        <f t="shared" si="14"/>
        <v>17108</v>
      </c>
      <c r="AA8" s="103">
        <f t="shared" si="2"/>
        <v>0.64219010298515045</v>
      </c>
      <c r="AB8" s="101">
        <f t="shared" si="15"/>
        <v>1107.81</v>
      </c>
      <c r="AC8" s="102">
        <v>3972.9300000000003</v>
      </c>
      <c r="AD8" s="103">
        <f t="shared" si="3"/>
        <v>0.36124113475177305</v>
      </c>
      <c r="AE8" s="102">
        <v>1417.15</v>
      </c>
      <c r="AF8" s="102"/>
      <c r="AG8" s="102">
        <v>3587</v>
      </c>
      <c r="AH8" s="102">
        <v>0</v>
      </c>
      <c r="AI8" s="136">
        <f t="shared" si="16"/>
        <v>57.724283999999997</v>
      </c>
      <c r="AJ8" s="102">
        <v>0</v>
      </c>
      <c r="AK8" s="104">
        <f t="shared" si="17"/>
        <v>92.3</v>
      </c>
      <c r="AL8" s="105">
        <f t="shared" si="18"/>
        <v>763.08571600000062</v>
      </c>
      <c r="AM8" s="106"/>
      <c r="AN8" s="107">
        <f t="shared" si="4"/>
        <v>1222</v>
      </c>
      <c r="AO8" s="108">
        <f t="shared" si="5"/>
        <v>123.09</v>
      </c>
      <c r="AP8" s="108">
        <f t="shared" si="6"/>
        <v>441.43666666666672</v>
      </c>
      <c r="AQ8" s="108">
        <f t="shared" si="19"/>
        <v>157.46111111111111</v>
      </c>
      <c r="AR8" s="108">
        <f t="shared" si="20"/>
        <v>398.55555555555554</v>
      </c>
      <c r="AS8" s="108">
        <f t="array" ref="AS8">_xlfn.IFS(S8=0,AL8,S8&lt;0,AL8/-S8,S8&gt;0,AL8/S8)</f>
        <v>84.787301777777841</v>
      </c>
      <c r="AT8" s="103">
        <f t="shared" si="21"/>
        <v>6.9384044008001508E-2</v>
      </c>
      <c r="AU8" s="103">
        <f t="shared" si="22"/>
        <v>0.68882363943275526</v>
      </c>
      <c r="AV8" s="109"/>
      <c r="AW8" s="104">
        <f t="shared" si="9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2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v>2</v>
      </c>
      <c r="M9" s="98">
        <v>1230</v>
      </c>
      <c r="N9" s="98">
        <v>0</v>
      </c>
      <c r="O9" s="189">
        <f t="shared" si="10"/>
        <v>0.5</v>
      </c>
      <c r="P9" s="101">
        <f t="shared" si="11"/>
        <v>0</v>
      </c>
      <c r="Q9" s="102">
        <v>0</v>
      </c>
      <c r="R9" s="102">
        <v>0</v>
      </c>
      <c r="S9" s="101">
        <f t="shared" si="12"/>
        <v>0</v>
      </c>
      <c r="T9" s="102">
        <v>0</v>
      </c>
      <c r="U9" s="102">
        <v>0</v>
      </c>
      <c r="V9" s="101">
        <f t="shared" si="13"/>
        <v>0</v>
      </c>
      <c r="W9" s="102">
        <v>0</v>
      </c>
      <c r="X9" s="102">
        <v>0</v>
      </c>
      <c r="Y9" s="101">
        <f t="shared" si="1"/>
        <v>0</v>
      </c>
      <c r="Z9" s="101">
        <f t="shared" si="14"/>
        <v>0</v>
      </c>
      <c r="AA9" s="103">
        <f t="shared" si="2"/>
        <v>0</v>
      </c>
      <c r="AB9" s="101">
        <f t="shared" si="15"/>
        <v>0</v>
      </c>
      <c r="AC9" s="102">
        <v>0</v>
      </c>
      <c r="AD9" s="103">
        <f t="shared" si="3"/>
        <v>0</v>
      </c>
      <c r="AE9" s="102">
        <v>211.65</v>
      </c>
      <c r="AF9" s="102"/>
      <c r="AG9" s="102">
        <v>296</v>
      </c>
      <c r="AH9" s="102">
        <v>0</v>
      </c>
      <c r="AI9" s="136">
        <f t="shared" si="16"/>
        <v>68.658839999999998</v>
      </c>
      <c r="AJ9" s="102">
        <v>0</v>
      </c>
      <c r="AK9" s="104">
        <f t="shared" si="17"/>
        <v>0</v>
      </c>
      <c r="AL9" s="105">
        <f t="shared" si="18"/>
        <v>-576.30883999999992</v>
      </c>
      <c r="AM9" s="106"/>
      <c r="AN9" s="107">
        <f t="shared" si="4"/>
        <v>0</v>
      </c>
      <c r="AO9" s="108">
        <f t="shared" si="5"/>
        <v>169.89</v>
      </c>
      <c r="AP9" s="108">
        <f t="shared" si="6"/>
        <v>0</v>
      </c>
      <c r="AQ9" s="108">
        <f t="shared" si="19"/>
        <v>211.65</v>
      </c>
      <c r="AR9" s="108">
        <f t="shared" si="20"/>
        <v>0</v>
      </c>
      <c r="AS9" s="108">
        <f t="array" ref="AS9">_xlfn.IFS(S9=0,AL9,S9&lt;0,AL9/-S9,S9&gt;0,AL9/S9)</f>
        <v>-576.30883999999992</v>
      </c>
      <c r="AT9" s="103">
        <f t="shared" si="21"/>
        <v>0</v>
      </c>
      <c r="AU9" s="103">
        <f t="shared" si="22"/>
        <v>-3.3922469833421625</v>
      </c>
      <c r="AV9" s="109"/>
      <c r="AW9" s="104">
        <f t="shared" si="9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2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v>1</v>
      </c>
      <c r="M10" s="98">
        <v>1199</v>
      </c>
      <c r="N10" s="98">
        <v>0</v>
      </c>
      <c r="O10" s="189">
        <f t="shared" si="10"/>
        <v>0.25</v>
      </c>
      <c r="P10" s="101">
        <f t="shared" si="11"/>
        <v>0</v>
      </c>
      <c r="Q10" s="102">
        <v>0</v>
      </c>
      <c r="R10" s="102">
        <v>0</v>
      </c>
      <c r="S10" s="101">
        <f t="shared" si="12"/>
        <v>0</v>
      </c>
      <c r="T10" s="102">
        <v>0</v>
      </c>
      <c r="U10" s="102">
        <v>0</v>
      </c>
      <c r="V10" s="101">
        <f t="shared" si="13"/>
        <v>0</v>
      </c>
      <c r="W10" s="102">
        <v>0</v>
      </c>
      <c r="X10" s="102">
        <v>0</v>
      </c>
      <c r="Y10" s="101">
        <f t="shared" si="1"/>
        <v>0</v>
      </c>
      <c r="Z10" s="101">
        <f t="shared" si="14"/>
        <v>0</v>
      </c>
      <c r="AA10" s="103">
        <f t="shared" si="2"/>
        <v>0</v>
      </c>
      <c r="AB10" s="101">
        <f t="shared" si="15"/>
        <v>0</v>
      </c>
      <c r="AC10" s="102">
        <v>0</v>
      </c>
      <c r="AD10" s="103">
        <f t="shared" si="3"/>
        <v>0</v>
      </c>
      <c r="AE10" s="102">
        <v>0</v>
      </c>
      <c r="AF10" s="102"/>
      <c r="AG10" s="102"/>
      <c r="AH10" s="102">
        <v>0</v>
      </c>
      <c r="AI10" s="136">
        <f t="shared" si="16"/>
        <v>10.680263999999999</v>
      </c>
      <c r="AJ10" s="102">
        <v>0</v>
      </c>
      <c r="AK10" s="104">
        <f t="shared" si="17"/>
        <v>0</v>
      </c>
      <c r="AL10" s="105">
        <f t="shared" si="18"/>
        <v>-10.680263999999999</v>
      </c>
      <c r="AM10" s="106"/>
      <c r="AN10" s="107">
        <f t="shared" si="4"/>
        <v>0</v>
      </c>
      <c r="AO10" s="108">
        <f t="shared" si="5"/>
        <v>169.89</v>
      </c>
      <c r="AP10" s="108">
        <f t="shared" si="6"/>
        <v>0</v>
      </c>
      <c r="AQ10" s="108">
        <f t="shared" si="19"/>
        <v>0</v>
      </c>
      <c r="AR10" s="108">
        <f t="shared" si="20"/>
        <v>0</v>
      </c>
      <c r="AS10" s="108">
        <f t="array" ref="AS10">_xlfn.IFS(S10=0,AL10,S10&lt;0,AL10/-S10,S10&gt;0,AL10/S10)</f>
        <v>-10.680263999999999</v>
      </c>
      <c r="AT10" s="103">
        <f t="shared" si="21"/>
        <v>0</v>
      </c>
      <c r="AU10" s="103">
        <f t="shared" si="22"/>
        <v>-6.2865760197775025E-2</v>
      </c>
      <c r="AV10" s="109"/>
      <c r="AW10" s="104">
        <f t="shared" si="9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2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v>0</v>
      </c>
      <c r="M11" s="98">
        <v>0</v>
      </c>
      <c r="N11" s="98">
        <v>0</v>
      </c>
      <c r="O11" s="189">
        <f t="shared" si="10"/>
        <v>0</v>
      </c>
      <c r="P11" s="101">
        <f t="shared" si="11"/>
        <v>0</v>
      </c>
      <c r="Q11" s="102">
        <v>0</v>
      </c>
      <c r="R11" s="102">
        <v>0</v>
      </c>
      <c r="S11" s="101">
        <f t="shared" si="12"/>
        <v>0</v>
      </c>
      <c r="T11" s="102">
        <v>0</v>
      </c>
      <c r="U11" s="102">
        <v>0</v>
      </c>
      <c r="V11" s="101">
        <f t="shared" si="13"/>
        <v>0</v>
      </c>
      <c r="W11" s="102">
        <v>0</v>
      </c>
      <c r="X11" s="102">
        <v>0</v>
      </c>
      <c r="Y11" s="101">
        <f t="shared" si="1"/>
        <v>0</v>
      </c>
      <c r="Z11" s="101">
        <f t="shared" si="14"/>
        <v>0</v>
      </c>
      <c r="AA11" s="103">
        <f t="shared" si="2"/>
        <v>0</v>
      </c>
      <c r="AB11" s="101">
        <f t="shared" si="15"/>
        <v>0</v>
      </c>
      <c r="AC11" s="102">
        <v>0</v>
      </c>
      <c r="AD11" s="103">
        <f t="shared" si="3"/>
        <v>0</v>
      </c>
      <c r="AE11" s="102">
        <v>0</v>
      </c>
      <c r="AF11" s="102"/>
      <c r="AG11" s="102"/>
      <c r="AH11" s="102">
        <v>0</v>
      </c>
      <c r="AI11" s="136">
        <f t="shared" si="16"/>
        <v>10.425972</v>
      </c>
      <c r="AJ11" s="102">
        <v>0</v>
      </c>
      <c r="AK11" s="104">
        <f t="shared" si="17"/>
        <v>0</v>
      </c>
      <c r="AL11" s="105">
        <f t="shared" si="18"/>
        <v>-10.425972</v>
      </c>
      <c r="AM11" s="106"/>
      <c r="AN11" s="107">
        <f t="shared" si="4"/>
        <v>0</v>
      </c>
      <c r="AO11" s="108">
        <f t="shared" si="5"/>
        <v>169.89</v>
      </c>
      <c r="AP11" s="108">
        <f t="shared" si="6"/>
        <v>0</v>
      </c>
      <c r="AQ11" s="108">
        <f t="shared" si="19"/>
        <v>0</v>
      </c>
      <c r="AR11" s="108">
        <f t="shared" si="20"/>
        <v>0</v>
      </c>
      <c r="AS11" s="108">
        <f t="array" ref="AS11">_xlfn.IFS(S11=0,AL11,S11&lt;0,AL11/-S11,S11&gt;0,AL11/S11)</f>
        <v>-10.425972</v>
      </c>
      <c r="AT11" s="103">
        <f t="shared" si="21"/>
        <v>0</v>
      </c>
      <c r="AU11" s="103">
        <f t="shared" si="22"/>
        <v>-6.1368956383542297E-2</v>
      </c>
      <c r="AV11" s="109"/>
      <c r="AW11" s="104">
        <f t="shared" si="9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2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v>0</v>
      </c>
      <c r="M12" s="98">
        <v>0</v>
      </c>
      <c r="N12" s="98">
        <v>0</v>
      </c>
      <c r="O12" s="189">
        <f t="shared" si="10"/>
        <v>0</v>
      </c>
      <c r="P12" s="101">
        <f t="shared" si="11"/>
        <v>0</v>
      </c>
      <c r="Q12" s="102">
        <v>0</v>
      </c>
      <c r="R12" s="102">
        <v>0</v>
      </c>
      <c r="S12" s="101">
        <f t="shared" si="12"/>
        <v>0</v>
      </c>
      <c r="T12" s="102">
        <v>0</v>
      </c>
      <c r="U12" s="102">
        <v>0</v>
      </c>
      <c r="V12" s="101">
        <f t="shared" si="13"/>
        <v>0</v>
      </c>
      <c r="W12" s="102">
        <v>0</v>
      </c>
      <c r="X12" s="102">
        <v>0</v>
      </c>
      <c r="Y12" s="101">
        <f t="shared" si="1"/>
        <v>0</v>
      </c>
      <c r="Z12" s="101">
        <f t="shared" si="14"/>
        <v>0</v>
      </c>
      <c r="AA12" s="103">
        <f t="shared" si="2"/>
        <v>0</v>
      </c>
      <c r="AB12" s="101">
        <f t="shared" si="15"/>
        <v>0</v>
      </c>
      <c r="AC12" s="102">
        <v>0</v>
      </c>
      <c r="AD12" s="103">
        <f t="shared" si="3"/>
        <v>0</v>
      </c>
      <c r="AE12" s="102">
        <v>0</v>
      </c>
      <c r="AF12" s="102"/>
      <c r="AG12" s="102"/>
      <c r="AH12" s="102">
        <v>0</v>
      </c>
      <c r="AI12" s="136">
        <f t="shared" si="16"/>
        <v>11.697432000000001</v>
      </c>
      <c r="AJ12" s="102">
        <v>0</v>
      </c>
      <c r="AK12" s="104">
        <f t="shared" si="17"/>
        <v>0</v>
      </c>
      <c r="AL12" s="105">
        <f t="shared" si="18"/>
        <v>-11.697432000000001</v>
      </c>
      <c r="AM12" s="106"/>
      <c r="AN12" s="107">
        <f t="shared" si="4"/>
        <v>0</v>
      </c>
      <c r="AO12" s="108">
        <f t="shared" si="5"/>
        <v>169.89</v>
      </c>
      <c r="AP12" s="108">
        <f t="shared" si="6"/>
        <v>0</v>
      </c>
      <c r="AQ12" s="108">
        <f t="shared" si="19"/>
        <v>0</v>
      </c>
      <c r="AR12" s="108">
        <f t="shared" si="20"/>
        <v>0</v>
      </c>
      <c r="AS12" s="108">
        <f t="array" ref="AS12">_xlfn.IFS(S12=0,AL12,S12&lt;0,AL12/-S12,S12&gt;0,AL12/S12)</f>
        <v>-11.697432000000001</v>
      </c>
      <c r="AT12" s="103">
        <f t="shared" si="21"/>
        <v>0</v>
      </c>
      <c r="AU12" s="103">
        <f t="shared" si="22"/>
        <v>-6.8852975454705992E-2</v>
      </c>
      <c r="AV12" s="109"/>
      <c r="AW12" s="104">
        <f t="shared" si="9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2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v>0</v>
      </c>
      <c r="M13" s="98">
        <v>0</v>
      </c>
      <c r="N13" s="98">
        <v>0</v>
      </c>
      <c r="O13" s="189">
        <f t="shared" si="10"/>
        <v>0</v>
      </c>
      <c r="P13" s="101">
        <f t="shared" si="11"/>
        <v>0</v>
      </c>
      <c r="Q13" s="102">
        <v>0</v>
      </c>
      <c r="R13" s="102">
        <v>0</v>
      </c>
      <c r="S13" s="101">
        <f t="shared" si="12"/>
        <v>0</v>
      </c>
      <c r="T13" s="102">
        <v>0</v>
      </c>
      <c r="U13" s="102">
        <v>0</v>
      </c>
      <c r="V13" s="101">
        <f t="shared" si="13"/>
        <v>0</v>
      </c>
      <c r="W13" s="102">
        <v>0</v>
      </c>
      <c r="X13" s="102">
        <v>0</v>
      </c>
      <c r="Y13" s="101">
        <f t="shared" si="1"/>
        <v>0</v>
      </c>
      <c r="Z13" s="101">
        <f t="shared" si="14"/>
        <v>0</v>
      </c>
      <c r="AA13" s="103">
        <f t="shared" si="2"/>
        <v>0</v>
      </c>
      <c r="AB13" s="101">
        <f t="shared" si="15"/>
        <v>0</v>
      </c>
      <c r="AC13" s="102">
        <v>0</v>
      </c>
      <c r="AD13" s="103">
        <f t="shared" si="3"/>
        <v>0</v>
      </c>
      <c r="AE13" s="102">
        <v>0</v>
      </c>
      <c r="AF13" s="102"/>
      <c r="AG13" s="102"/>
      <c r="AH13" s="102">
        <v>0</v>
      </c>
      <c r="AI13" s="136">
        <f t="shared" si="16"/>
        <v>3.051504</v>
      </c>
      <c r="AJ13" s="102">
        <v>0</v>
      </c>
      <c r="AK13" s="104">
        <f t="shared" si="17"/>
        <v>0</v>
      </c>
      <c r="AL13" s="105">
        <f t="shared" si="18"/>
        <v>-3.051504</v>
      </c>
      <c r="AM13" s="106"/>
      <c r="AN13" s="107">
        <f t="shared" si="4"/>
        <v>0</v>
      </c>
      <c r="AO13" s="108">
        <f t="shared" si="5"/>
        <v>169.89</v>
      </c>
      <c r="AP13" s="108">
        <f t="shared" si="6"/>
        <v>0</v>
      </c>
      <c r="AQ13" s="108">
        <f t="shared" si="19"/>
        <v>0</v>
      </c>
      <c r="AR13" s="108">
        <f t="shared" si="20"/>
        <v>0</v>
      </c>
      <c r="AS13" s="108">
        <f t="array" ref="AS13">_xlfn.IFS(S13=0,AL13,S13&lt;0,AL13/-S13,S13&gt;0,AL13/S13)</f>
        <v>-3.051504</v>
      </c>
      <c r="AT13" s="103">
        <f t="shared" si="21"/>
        <v>0</v>
      </c>
      <c r="AU13" s="103">
        <f t="shared" si="22"/>
        <v>-1.7961645770792869E-2</v>
      </c>
      <c r="AV13" s="109"/>
      <c r="AW13" s="104">
        <f t="shared" si="9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2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v>0</v>
      </c>
      <c r="M14" s="98">
        <v>0</v>
      </c>
      <c r="N14" s="98">
        <v>0</v>
      </c>
      <c r="O14" s="189">
        <f t="shared" si="10"/>
        <v>0</v>
      </c>
      <c r="P14" s="101">
        <f t="shared" si="11"/>
        <v>0</v>
      </c>
      <c r="Q14" s="102">
        <v>0</v>
      </c>
      <c r="R14" s="102">
        <v>0</v>
      </c>
      <c r="S14" s="101">
        <f t="shared" si="12"/>
        <v>0</v>
      </c>
      <c r="T14" s="102">
        <v>0</v>
      </c>
      <c r="U14" s="102">
        <v>0</v>
      </c>
      <c r="V14" s="101">
        <f t="shared" si="13"/>
        <v>0</v>
      </c>
      <c r="W14" s="102">
        <v>0</v>
      </c>
      <c r="X14" s="102">
        <v>0</v>
      </c>
      <c r="Y14" s="101">
        <f t="shared" si="1"/>
        <v>0</v>
      </c>
      <c r="Z14" s="101">
        <f t="shared" si="14"/>
        <v>0</v>
      </c>
      <c r="AA14" s="103">
        <f t="shared" si="2"/>
        <v>0</v>
      </c>
      <c r="AB14" s="101">
        <f t="shared" si="15"/>
        <v>0</v>
      </c>
      <c r="AC14" s="102">
        <v>0</v>
      </c>
      <c r="AD14" s="103">
        <f t="shared" si="3"/>
        <v>0</v>
      </c>
      <c r="AE14" s="102">
        <v>0</v>
      </c>
      <c r="AF14" s="102"/>
      <c r="AG14" s="102"/>
      <c r="AH14" s="102">
        <v>0</v>
      </c>
      <c r="AI14" s="136">
        <f t="shared" si="16"/>
        <v>16.528980000000001</v>
      </c>
      <c r="AJ14" s="102">
        <v>0</v>
      </c>
      <c r="AK14" s="104">
        <f t="shared" si="17"/>
        <v>0</v>
      </c>
      <c r="AL14" s="105">
        <f t="shared" si="18"/>
        <v>-16.528980000000001</v>
      </c>
      <c r="AM14" s="106"/>
      <c r="AN14" s="107">
        <f t="shared" si="4"/>
        <v>0</v>
      </c>
      <c r="AO14" s="108">
        <f t="shared" si="5"/>
        <v>169.89</v>
      </c>
      <c r="AP14" s="108">
        <f t="shared" si="6"/>
        <v>0</v>
      </c>
      <c r="AQ14" s="108">
        <f t="shared" si="19"/>
        <v>0</v>
      </c>
      <c r="AR14" s="108">
        <f t="shared" si="20"/>
        <v>0</v>
      </c>
      <c r="AS14" s="108">
        <f t="array" ref="AS14">_xlfn.IFS(S14=0,AL14,S14&lt;0,AL14/-S14,S14&gt;0,AL14/S14)</f>
        <v>-16.528980000000001</v>
      </c>
      <c r="AT14" s="103">
        <f t="shared" si="21"/>
        <v>0</v>
      </c>
      <c r="AU14" s="103">
        <f t="shared" si="22"/>
        <v>-9.7292247925128042E-2</v>
      </c>
      <c r="AV14" s="109"/>
      <c r="AW14" s="104">
        <f t="shared" si="9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2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v>0</v>
      </c>
      <c r="M15" s="98">
        <v>0</v>
      </c>
      <c r="N15" s="98">
        <v>0</v>
      </c>
      <c r="O15" s="189">
        <f t="shared" si="10"/>
        <v>0</v>
      </c>
      <c r="P15" s="101">
        <f t="shared" si="11"/>
        <v>0</v>
      </c>
      <c r="Q15" s="102">
        <v>0</v>
      </c>
      <c r="R15" s="102">
        <v>0</v>
      </c>
      <c r="S15" s="101">
        <f t="shared" si="12"/>
        <v>0</v>
      </c>
      <c r="T15" s="102">
        <v>0</v>
      </c>
      <c r="U15" s="102">
        <v>0</v>
      </c>
      <c r="V15" s="101">
        <f t="shared" si="13"/>
        <v>0</v>
      </c>
      <c r="W15" s="102">
        <v>0</v>
      </c>
      <c r="X15" s="102">
        <v>0</v>
      </c>
      <c r="Y15" s="101">
        <f t="shared" si="1"/>
        <v>0</v>
      </c>
      <c r="Z15" s="101">
        <f t="shared" si="14"/>
        <v>0</v>
      </c>
      <c r="AA15" s="103">
        <f t="shared" si="2"/>
        <v>0</v>
      </c>
      <c r="AB15" s="101">
        <f t="shared" si="15"/>
        <v>0</v>
      </c>
      <c r="AC15" s="102">
        <v>0</v>
      </c>
      <c r="AD15" s="103">
        <f t="shared" si="3"/>
        <v>0</v>
      </c>
      <c r="AE15" s="102">
        <v>0</v>
      </c>
      <c r="AF15" s="102"/>
      <c r="AG15" s="102"/>
      <c r="AH15" s="102">
        <v>0</v>
      </c>
      <c r="AI15" s="136">
        <f t="shared" si="16"/>
        <v>9.4088039999999999</v>
      </c>
      <c r="AJ15" s="102">
        <v>0</v>
      </c>
      <c r="AK15" s="104">
        <f t="shared" si="17"/>
        <v>0</v>
      </c>
      <c r="AL15" s="105">
        <f t="shared" si="18"/>
        <v>-9.4088039999999999</v>
      </c>
      <c r="AM15" s="106"/>
      <c r="AN15" s="107">
        <f t="shared" si="4"/>
        <v>0</v>
      </c>
      <c r="AO15" s="108">
        <f t="shared" si="5"/>
        <v>169.89</v>
      </c>
      <c r="AP15" s="108">
        <f t="shared" si="6"/>
        <v>0</v>
      </c>
      <c r="AQ15" s="108">
        <f t="shared" si="19"/>
        <v>0</v>
      </c>
      <c r="AR15" s="108">
        <f t="shared" si="20"/>
        <v>0</v>
      </c>
      <c r="AS15" s="108">
        <f t="array" ref="AS15">_xlfn.IFS(S15=0,AL15,S15&lt;0,AL15/-S15,S15&gt;0,AL15/S15)</f>
        <v>-9.4088039999999999</v>
      </c>
      <c r="AT15" s="103">
        <f t="shared" si="21"/>
        <v>0</v>
      </c>
      <c r="AU15" s="103">
        <f t="shared" si="22"/>
        <v>-5.5381741126611338E-2</v>
      </c>
      <c r="AV15" s="109"/>
      <c r="AW15" s="104">
        <f t="shared" si="9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3">AVERAGE(AN3:AN6)</f>
        <v>618.97125000000005</v>
      </c>
      <c r="AO16" s="122">
        <f t="shared" si="23"/>
        <v>128.0625</v>
      </c>
      <c r="AP16" s="122">
        <f t="shared" si="23"/>
        <v>224.42208333333332</v>
      </c>
      <c r="AQ16" s="122">
        <f t="shared" si="23"/>
        <v>36.035416666666663</v>
      </c>
      <c r="AR16" s="122">
        <f t="shared" si="23"/>
        <v>97.25</v>
      </c>
      <c r="AS16" s="122">
        <f t="shared" si="23"/>
        <v>125.25450516666665</v>
      </c>
      <c r="AT16" s="123">
        <f t="shared" si="23"/>
        <v>0.13853545445062787</v>
      </c>
      <c r="AU16" s="122">
        <f t="shared" si="23"/>
        <v>0.9614272056883707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4">SUM(E3:E15)</f>
        <v>0</v>
      </c>
      <c r="F17" s="127">
        <f t="shared" si="24"/>
        <v>0</v>
      </c>
      <c r="G17" s="127">
        <f t="shared" si="24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37</v>
      </c>
      <c r="M17" s="127"/>
      <c r="N17" s="127"/>
      <c r="O17" s="127"/>
      <c r="P17" s="127"/>
      <c r="Q17" s="127">
        <f>SUM(Q3:Q15)</f>
        <v>14</v>
      </c>
      <c r="R17" s="127">
        <f t="shared" ref="R17:Z17" si="25">SUM(R3:R15)</f>
        <v>0</v>
      </c>
      <c r="S17" s="127">
        <f t="shared" si="25"/>
        <v>14</v>
      </c>
      <c r="T17" s="127">
        <f t="shared" si="25"/>
        <v>14286.08</v>
      </c>
      <c r="U17" s="127">
        <f t="shared" si="25"/>
        <v>0</v>
      </c>
      <c r="V17" s="127">
        <f t="shared" si="25"/>
        <v>14286.08</v>
      </c>
      <c r="W17" s="127">
        <f t="shared" si="25"/>
        <v>17125.77</v>
      </c>
      <c r="X17" s="127">
        <f t="shared" si="25"/>
        <v>0</v>
      </c>
      <c r="Y17" s="127">
        <f t="shared" si="25"/>
        <v>17125.77</v>
      </c>
      <c r="Z17" s="127">
        <f t="shared" si="25"/>
        <v>21788</v>
      </c>
      <c r="AA17" s="128">
        <f>SUM(AA3:AA15)</f>
        <v>1</v>
      </c>
      <c r="AB17" s="129">
        <f>SUM(AB3:AB15)</f>
        <v>1763.04</v>
      </c>
      <c r="AC17" s="129">
        <f>SUM(AC3:AC15)</f>
        <v>6195.14</v>
      </c>
      <c r="AD17" s="128">
        <f>AC17/Y17</f>
        <v>0.36174373473426308</v>
      </c>
      <c r="AE17" s="127">
        <f>SUM(AE3:AE15)</f>
        <v>1955.7500000000002</v>
      </c>
      <c r="AF17" s="127">
        <f t="shared" ref="AF17:AL17" si="26">SUM(AF3:AF15)</f>
        <v>0</v>
      </c>
      <c r="AG17" s="127">
        <f t="shared" si="26"/>
        <v>4738</v>
      </c>
      <c r="AH17" s="127">
        <f t="shared" si="26"/>
        <v>0</v>
      </c>
      <c r="AI17" s="127">
        <f>SUM(AI3:AI15)</f>
        <v>635.73000000000013</v>
      </c>
      <c r="AJ17" s="127">
        <f>SUM(AJ3:AJ15)</f>
        <v>0</v>
      </c>
      <c r="AK17" s="127">
        <f t="shared" si="26"/>
        <v>142.86079999999998</v>
      </c>
      <c r="AL17" s="127">
        <f t="shared" si="26"/>
        <v>1695.2492000000007</v>
      </c>
      <c r="AM17" s="130"/>
      <c r="AN17" s="127"/>
      <c r="AO17" s="127"/>
      <c r="AP17" s="127"/>
      <c r="AQ17" s="127"/>
      <c r="AR17" s="127">
        <f>(AF17+AG17)/Q17</f>
        <v>338.42857142857144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51"/>
      <c r="AG18" s="551"/>
      <c r="AH18" s="212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7">SUM(F19:H19)</f>
        <v>0</v>
      </c>
      <c r="F19" s="101"/>
      <c r="G19" s="101"/>
      <c r="H19" s="101"/>
      <c r="I19" s="101"/>
      <c r="J19" s="101">
        <f t="shared" ref="J19:J70" si="28">E19*I19</f>
        <v>0</v>
      </c>
      <c r="K19" s="98"/>
      <c r="L19" s="98"/>
      <c r="M19" s="98"/>
      <c r="N19" s="98"/>
      <c r="O19" s="101">
        <f t="shared" ref="O19:O70" si="29">L19/7</f>
        <v>0</v>
      </c>
      <c r="P19" s="101">
        <f t="shared" ref="P19:P70" si="30">S19/7</f>
        <v>0</v>
      </c>
      <c r="Q19" s="102"/>
      <c r="R19" s="102"/>
      <c r="S19" s="101">
        <f t="shared" ref="S19:S70" si="31">Q19+R19</f>
        <v>0</v>
      </c>
      <c r="T19" s="101"/>
      <c r="U19" s="101"/>
      <c r="V19" s="101">
        <f t="shared" ref="V19:V70" si="32">T19+U19</f>
        <v>0</v>
      </c>
      <c r="W19" s="102"/>
      <c r="X19" s="102"/>
      <c r="Y19" s="101">
        <f t="shared" ref="Y19:Y70" si="33">W19+X19</f>
        <v>0</v>
      </c>
      <c r="Z19" s="101">
        <f t="shared" ref="Z19:Z65" si="34">L19*M19*N19/100</f>
        <v>0</v>
      </c>
      <c r="AA19" s="103">
        <f>Y19/$Y$74</f>
        <v>0</v>
      </c>
      <c r="AB19" s="101">
        <f t="shared" ref="AB19:AB70" si="35">S19*I19</f>
        <v>0</v>
      </c>
      <c r="AC19" s="102"/>
      <c r="AD19" s="103">
        <f t="shared" ref="AD19:AD70" si="36">IF(Y19=0,0,AC19/Y19)</f>
        <v>0</v>
      </c>
      <c r="AE19" s="102"/>
      <c r="AF19" s="102"/>
      <c r="AG19" s="102"/>
      <c r="AH19" s="102"/>
      <c r="AI19" s="136">
        <f t="shared" ref="AI19:AI70" si="37">$AI$74*H19/$H$74</f>
        <v>0</v>
      </c>
      <c r="AJ19" s="102"/>
      <c r="AK19" s="104">
        <f t="shared" ref="AK19:AK70" si="38">V19*1%</f>
        <v>0</v>
      </c>
      <c r="AL19" s="105">
        <f t="shared" ref="AL19:AL70" si="39">Y19-AB19-AC19-AE19-AF19-AG19-AH19-AI19-AK19-AJ19</f>
        <v>0</v>
      </c>
      <c r="AM19" s="106"/>
      <c r="AN19" s="107">
        <f t="shared" ref="AN19:AN70" si="40">IF(S19=0,0,Y19/S19)</f>
        <v>0</v>
      </c>
      <c r="AO19" s="108">
        <f t="shared" ref="AO19:AO70" si="41">I19</f>
        <v>0</v>
      </c>
      <c r="AP19" s="108">
        <f t="shared" ref="AP19:AP70" si="42">IF(S19=0,0,AC19/S19)</f>
        <v>0</v>
      </c>
      <c r="AQ19" s="108">
        <f t="shared" ref="AQ19:AQ70" si="43">IF(Q19=0,AE19/1,AE19/Q19)</f>
        <v>0</v>
      </c>
      <c r="AR19" s="108">
        <f t="shared" ref="AR19:AR70" si="44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5">IF(AN19=0,0,AS19/AN19)</f>
        <v>0</v>
      </c>
      <c r="AU19" s="103">
        <f t="shared" ref="AU19:AU70" si="46">IF(AO19=0,0,AS19/AO19)</f>
        <v>0</v>
      </c>
      <c r="AV19" s="109"/>
      <c r="AW19" s="104">
        <f t="shared" ref="AW19:AW70" si="47">AS19*E19</f>
        <v>0</v>
      </c>
    </row>
    <row r="20" spans="1:49" hidden="1" outlineLevel="1">
      <c r="A20" s="98"/>
      <c r="B20" s="99"/>
      <c r="C20" s="99"/>
      <c r="D20" s="100"/>
      <c r="E20" s="101">
        <f t="shared" si="27"/>
        <v>0</v>
      </c>
      <c r="F20" s="101"/>
      <c r="G20" s="101"/>
      <c r="H20" s="101"/>
      <c r="I20" s="101"/>
      <c r="J20" s="101">
        <f t="shared" si="28"/>
        <v>0</v>
      </c>
      <c r="K20" s="98"/>
      <c r="L20" s="98"/>
      <c r="M20" s="98"/>
      <c r="N20" s="98"/>
      <c r="O20" s="101">
        <f t="shared" si="29"/>
        <v>0</v>
      </c>
      <c r="P20" s="101">
        <f t="shared" si="30"/>
        <v>0</v>
      </c>
      <c r="Q20" s="102"/>
      <c r="R20" s="102"/>
      <c r="S20" s="101">
        <f t="shared" si="31"/>
        <v>0</v>
      </c>
      <c r="T20" s="101"/>
      <c r="U20" s="101"/>
      <c r="V20" s="101">
        <f t="shared" si="32"/>
        <v>0</v>
      </c>
      <c r="W20" s="102"/>
      <c r="X20" s="102"/>
      <c r="Y20" s="101">
        <f t="shared" si="33"/>
        <v>0</v>
      </c>
      <c r="Z20" s="101">
        <f t="shared" si="34"/>
        <v>0</v>
      </c>
      <c r="AA20" s="103">
        <f t="shared" ref="AA20:AA70" si="48">Y20/$Y$74</f>
        <v>0</v>
      </c>
      <c r="AB20" s="101">
        <f t="shared" si="35"/>
        <v>0</v>
      </c>
      <c r="AC20" s="102"/>
      <c r="AD20" s="103">
        <f t="shared" si="36"/>
        <v>0</v>
      </c>
      <c r="AE20" s="102"/>
      <c r="AF20" s="102"/>
      <c r="AG20" s="102"/>
      <c r="AH20" s="102"/>
      <c r="AI20" s="136">
        <f t="shared" si="37"/>
        <v>0</v>
      </c>
      <c r="AJ20" s="102"/>
      <c r="AK20" s="104">
        <f t="shared" si="38"/>
        <v>0</v>
      </c>
      <c r="AL20" s="105">
        <f t="shared" si="39"/>
        <v>0</v>
      </c>
      <c r="AM20" s="106"/>
      <c r="AN20" s="107">
        <f t="shared" si="40"/>
        <v>0</v>
      </c>
      <c r="AO20" s="108">
        <f t="shared" si="41"/>
        <v>0</v>
      </c>
      <c r="AP20" s="108">
        <f t="shared" si="42"/>
        <v>0</v>
      </c>
      <c r="AQ20" s="108">
        <f t="shared" si="43"/>
        <v>0</v>
      </c>
      <c r="AR20" s="108">
        <f t="shared" si="44"/>
        <v>0</v>
      </c>
      <c r="AS20" s="108">
        <f t="array" ref="AS20">_xlfn.IFS(S20=0,AL20,S20&lt;0,AL20/-S20,S20&gt;0,AL20/S20)</f>
        <v>0</v>
      </c>
      <c r="AT20" s="103">
        <f t="shared" si="45"/>
        <v>0</v>
      </c>
      <c r="AU20" s="103">
        <f t="shared" si="46"/>
        <v>0</v>
      </c>
      <c r="AV20" s="109"/>
      <c r="AW20" s="104">
        <f t="shared" si="47"/>
        <v>0</v>
      </c>
    </row>
    <row r="21" spans="1:49" hidden="1" outlineLevel="1">
      <c r="A21" s="98"/>
      <c r="B21" s="99"/>
      <c r="C21" s="99"/>
      <c r="D21" s="100"/>
      <c r="E21" s="101">
        <f t="shared" si="27"/>
        <v>0</v>
      </c>
      <c r="F21" s="101"/>
      <c r="G21" s="101"/>
      <c r="H21" s="101"/>
      <c r="I21" s="101"/>
      <c r="J21" s="101">
        <f t="shared" si="28"/>
        <v>0</v>
      </c>
      <c r="K21" s="98"/>
      <c r="L21" s="98"/>
      <c r="M21" s="98"/>
      <c r="N21" s="98"/>
      <c r="O21" s="101">
        <f t="shared" si="29"/>
        <v>0</v>
      </c>
      <c r="P21" s="101">
        <f t="shared" si="30"/>
        <v>0</v>
      </c>
      <c r="Q21" s="102"/>
      <c r="R21" s="102"/>
      <c r="S21" s="101">
        <f t="shared" si="31"/>
        <v>0</v>
      </c>
      <c r="T21" s="101"/>
      <c r="U21" s="101"/>
      <c r="V21" s="101">
        <f t="shared" si="32"/>
        <v>0</v>
      </c>
      <c r="W21" s="102"/>
      <c r="X21" s="102"/>
      <c r="Y21" s="101">
        <f t="shared" si="33"/>
        <v>0</v>
      </c>
      <c r="Z21" s="101">
        <f t="shared" si="34"/>
        <v>0</v>
      </c>
      <c r="AA21" s="103">
        <f t="shared" si="48"/>
        <v>0</v>
      </c>
      <c r="AB21" s="101">
        <f t="shared" si="35"/>
        <v>0</v>
      </c>
      <c r="AC21" s="102"/>
      <c r="AD21" s="103">
        <f t="shared" si="36"/>
        <v>0</v>
      </c>
      <c r="AE21" s="102"/>
      <c r="AF21" s="102"/>
      <c r="AG21" s="102"/>
      <c r="AH21" s="102"/>
      <c r="AI21" s="136">
        <f t="shared" si="37"/>
        <v>0</v>
      </c>
      <c r="AJ21" s="102"/>
      <c r="AK21" s="104">
        <f t="shared" si="38"/>
        <v>0</v>
      </c>
      <c r="AL21" s="105">
        <f t="shared" si="39"/>
        <v>0</v>
      </c>
      <c r="AM21" s="106"/>
      <c r="AN21" s="107">
        <f t="shared" si="40"/>
        <v>0</v>
      </c>
      <c r="AO21" s="108">
        <f t="shared" si="41"/>
        <v>0</v>
      </c>
      <c r="AP21" s="108">
        <f t="shared" si="42"/>
        <v>0</v>
      </c>
      <c r="AQ21" s="108">
        <f t="shared" si="43"/>
        <v>0</v>
      </c>
      <c r="AR21" s="108">
        <f t="shared" si="44"/>
        <v>0</v>
      </c>
      <c r="AS21" s="108">
        <f t="array" ref="AS21">_xlfn.IFS(S21=0,AL21,S21&lt;0,AL21/-S21,S21&gt;0,AL21/S21)</f>
        <v>0</v>
      </c>
      <c r="AT21" s="103">
        <f t="shared" si="45"/>
        <v>0</v>
      </c>
      <c r="AU21" s="103">
        <f t="shared" si="46"/>
        <v>0</v>
      </c>
      <c r="AV21" s="109"/>
      <c r="AW21" s="104">
        <f t="shared" si="47"/>
        <v>0</v>
      </c>
    </row>
    <row r="22" spans="1:49" hidden="1" outlineLevel="1">
      <c r="A22" s="98"/>
      <c r="B22" s="99"/>
      <c r="C22" s="99"/>
      <c r="D22" s="100"/>
      <c r="E22" s="101">
        <f t="shared" si="27"/>
        <v>0</v>
      </c>
      <c r="F22" s="101"/>
      <c r="G22" s="101"/>
      <c r="H22" s="101"/>
      <c r="I22" s="101"/>
      <c r="J22" s="101">
        <f t="shared" si="28"/>
        <v>0</v>
      </c>
      <c r="K22" s="98"/>
      <c r="L22" s="98"/>
      <c r="M22" s="98"/>
      <c r="N22" s="98"/>
      <c r="O22" s="101">
        <f t="shared" si="29"/>
        <v>0</v>
      </c>
      <c r="P22" s="101">
        <f t="shared" si="30"/>
        <v>0</v>
      </c>
      <c r="Q22" s="102"/>
      <c r="R22" s="102"/>
      <c r="S22" s="101">
        <f t="shared" si="31"/>
        <v>0</v>
      </c>
      <c r="T22" s="101"/>
      <c r="U22" s="101"/>
      <c r="V22" s="101">
        <f t="shared" si="32"/>
        <v>0</v>
      </c>
      <c r="W22" s="102"/>
      <c r="X22" s="102"/>
      <c r="Y22" s="101">
        <f t="shared" si="33"/>
        <v>0</v>
      </c>
      <c r="Z22" s="101">
        <f t="shared" si="34"/>
        <v>0</v>
      </c>
      <c r="AA22" s="103">
        <f t="shared" si="48"/>
        <v>0</v>
      </c>
      <c r="AB22" s="101">
        <f t="shared" si="35"/>
        <v>0</v>
      </c>
      <c r="AC22" s="102"/>
      <c r="AD22" s="103">
        <f t="shared" si="36"/>
        <v>0</v>
      </c>
      <c r="AE22" s="102"/>
      <c r="AF22" s="102"/>
      <c r="AG22" s="102"/>
      <c r="AH22" s="102"/>
      <c r="AI22" s="136">
        <f t="shared" si="37"/>
        <v>0</v>
      </c>
      <c r="AJ22" s="102"/>
      <c r="AK22" s="104">
        <f t="shared" si="38"/>
        <v>0</v>
      </c>
      <c r="AL22" s="105">
        <f t="shared" si="39"/>
        <v>0</v>
      </c>
      <c r="AM22" s="106"/>
      <c r="AN22" s="107">
        <f t="shared" si="40"/>
        <v>0</v>
      </c>
      <c r="AO22" s="108">
        <f t="shared" si="41"/>
        <v>0</v>
      </c>
      <c r="AP22" s="108">
        <f t="shared" si="42"/>
        <v>0</v>
      </c>
      <c r="AQ22" s="108">
        <f t="shared" si="43"/>
        <v>0</v>
      </c>
      <c r="AR22" s="108">
        <f t="shared" si="44"/>
        <v>0</v>
      </c>
      <c r="AS22" s="108">
        <f t="array" ref="AS22">_xlfn.IFS(S22=0,AL22,S22&lt;0,AL22/-S22,S22&gt;0,AL22/S22)</f>
        <v>0</v>
      </c>
      <c r="AT22" s="103">
        <f t="shared" si="45"/>
        <v>0</v>
      </c>
      <c r="AU22" s="103">
        <f t="shared" si="46"/>
        <v>0</v>
      </c>
      <c r="AV22" s="109"/>
      <c r="AW22" s="104">
        <f t="shared" si="47"/>
        <v>0</v>
      </c>
    </row>
    <row r="23" spans="1:49" hidden="1" outlineLevel="1">
      <c r="A23" s="98"/>
      <c r="B23" s="99"/>
      <c r="C23" s="99"/>
      <c r="D23" s="100"/>
      <c r="E23" s="101">
        <f t="shared" si="27"/>
        <v>0</v>
      </c>
      <c r="F23" s="101"/>
      <c r="G23" s="101"/>
      <c r="H23" s="101"/>
      <c r="I23" s="101"/>
      <c r="J23" s="101">
        <f t="shared" si="28"/>
        <v>0</v>
      </c>
      <c r="K23" s="98"/>
      <c r="L23" s="98"/>
      <c r="M23" s="98"/>
      <c r="N23" s="98"/>
      <c r="O23" s="101">
        <f t="shared" si="29"/>
        <v>0</v>
      </c>
      <c r="P23" s="101">
        <f t="shared" si="30"/>
        <v>0</v>
      </c>
      <c r="Q23" s="102"/>
      <c r="R23" s="102"/>
      <c r="S23" s="101">
        <f t="shared" si="31"/>
        <v>0</v>
      </c>
      <c r="T23" s="101"/>
      <c r="U23" s="101"/>
      <c r="V23" s="101">
        <f t="shared" si="32"/>
        <v>0</v>
      </c>
      <c r="W23" s="102"/>
      <c r="X23" s="102"/>
      <c r="Y23" s="101">
        <f t="shared" si="33"/>
        <v>0</v>
      </c>
      <c r="Z23" s="101">
        <f t="shared" si="34"/>
        <v>0</v>
      </c>
      <c r="AA23" s="103">
        <f t="shared" si="48"/>
        <v>0</v>
      </c>
      <c r="AB23" s="101">
        <f t="shared" si="35"/>
        <v>0</v>
      </c>
      <c r="AC23" s="102"/>
      <c r="AD23" s="103">
        <f t="shared" si="36"/>
        <v>0</v>
      </c>
      <c r="AE23" s="102"/>
      <c r="AF23" s="102"/>
      <c r="AG23" s="102"/>
      <c r="AH23" s="102"/>
      <c r="AI23" s="136">
        <f t="shared" si="37"/>
        <v>0</v>
      </c>
      <c r="AJ23" s="102"/>
      <c r="AK23" s="104">
        <f t="shared" si="38"/>
        <v>0</v>
      </c>
      <c r="AL23" s="105">
        <f t="shared" si="39"/>
        <v>0</v>
      </c>
      <c r="AM23" s="106"/>
      <c r="AN23" s="107">
        <f t="shared" si="40"/>
        <v>0</v>
      </c>
      <c r="AO23" s="108">
        <f t="shared" si="41"/>
        <v>0</v>
      </c>
      <c r="AP23" s="108">
        <f t="shared" si="42"/>
        <v>0</v>
      </c>
      <c r="AQ23" s="108">
        <f t="shared" si="43"/>
        <v>0</v>
      </c>
      <c r="AR23" s="108">
        <f t="shared" si="44"/>
        <v>0</v>
      </c>
      <c r="AS23" s="108">
        <f t="array" ref="AS23">_xlfn.IFS(S23=0,AL23,S23&lt;0,AL23/-S23,S23&gt;0,AL23/S23)</f>
        <v>0</v>
      </c>
      <c r="AT23" s="103">
        <f t="shared" si="45"/>
        <v>0</v>
      </c>
      <c r="AU23" s="103">
        <f t="shared" si="46"/>
        <v>0</v>
      </c>
      <c r="AV23" s="109"/>
      <c r="AW23" s="104">
        <f t="shared" si="47"/>
        <v>0</v>
      </c>
    </row>
    <row r="24" spans="1:49" hidden="1" outlineLevel="1">
      <c r="A24" s="98"/>
      <c r="B24" s="99"/>
      <c r="C24" s="99"/>
      <c r="D24" s="100"/>
      <c r="E24" s="101">
        <f t="shared" si="27"/>
        <v>0</v>
      </c>
      <c r="F24" s="101"/>
      <c r="G24" s="101"/>
      <c r="H24" s="101"/>
      <c r="I24" s="101"/>
      <c r="J24" s="101">
        <f t="shared" si="28"/>
        <v>0</v>
      </c>
      <c r="K24" s="98"/>
      <c r="L24" s="98"/>
      <c r="M24" s="98"/>
      <c r="N24" s="98"/>
      <c r="O24" s="101">
        <f t="shared" si="29"/>
        <v>0</v>
      </c>
      <c r="P24" s="101">
        <f t="shared" si="30"/>
        <v>0</v>
      </c>
      <c r="Q24" s="102"/>
      <c r="R24" s="102"/>
      <c r="S24" s="101">
        <f t="shared" si="31"/>
        <v>0</v>
      </c>
      <c r="T24" s="101"/>
      <c r="U24" s="101"/>
      <c r="V24" s="101">
        <f t="shared" si="32"/>
        <v>0</v>
      </c>
      <c r="W24" s="102"/>
      <c r="X24" s="102"/>
      <c r="Y24" s="101">
        <f t="shared" si="33"/>
        <v>0</v>
      </c>
      <c r="Z24" s="101">
        <f t="shared" si="34"/>
        <v>0</v>
      </c>
      <c r="AA24" s="103">
        <f t="shared" si="48"/>
        <v>0</v>
      </c>
      <c r="AB24" s="101">
        <f t="shared" si="35"/>
        <v>0</v>
      </c>
      <c r="AC24" s="102"/>
      <c r="AD24" s="103">
        <f t="shared" si="36"/>
        <v>0</v>
      </c>
      <c r="AE24" s="102"/>
      <c r="AF24" s="102"/>
      <c r="AG24" s="102"/>
      <c r="AH24" s="102"/>
      <c r="AI24" s="136">
        <f t="shared" si="37"/>
        <v>0</v>
      </c>
      <c r="AJ24" s="102"/>
      <c r="AK24" s="104">
        <f t="shared" si="38"/>
        <v>0</v>
      </c>
      <c r="AL24" s="105">
        <f t="shared" si="39"/>
        <v>0</v>
      </c>
      <c r="AM24" s="106"/>
      <c r="AN24" s="107">
        <f t="shared" si="40"/>
        <v>0</v>
      </c>
      <c r="AO24" s="108">
        <f t="shared" si="41"/>
        <v>0</v>
      </c>
      <c r="AP24" s="108">
        <f t="shared" si="42"/>
        <v>0</v>
      </c>
      <c r="AQ24" s="108">
        <f t="shared" si="43"/>
        <v>0</v>
      </c>
      <c r="AR24" s="108">
        <f t="shared" si="44"/>
        <v>0</v>
      </c>
      <c r="AS24" s="108">
        <f t="array" ref="AS24">_xlfn.IFS(S24=0,AL24,S24&lt;0,AL24/-S24,S24&gt;0,AL24/S24)</f>
        <v>0</v>
      </c>
      <c r="AT24" s="103">
        <f t="shared" si="45"/>
        <v>0</v>
      </c>
      <c r="AU24" s="103">
        <f t="shared" si="46"/>
        <v>0</v>
      </c>
      <c r="AV24" s="109"/>
      <c r="AW24" s="104">
        <f t="shared" si="47"/>
        <v>0</v>
      </c>
    </row>
    <row r="25" spans="1:49" hidden="1" outlineLevel="1">
      <c r="A25" s="98"/>
      <c r="B25" s="99"/>
      <c r="C25" s="99"/>
      <c r="D25" s="100"/>
      <c r="E25" s="101">
        <f t="shared" si="27"/>
        <v>0</v>
      </c>
      <c r="F25" s="101"/>
      <c r="G25" s="101"/>
      <c r="H25" s="101"/>
      <c r="I25" s="101"/>
      <c r="J25" s="101">
        <f t="shared" si="28"/>
        <v>0</v>
      </c>
      <c r="K25" s="98"/>
      <c r="L25" s="98"/>
      <c r="M25" s="98"/>
      <c r="N25" s="98"/>
      <c r="O25" s="101">
        <f t="shared" si="29"/>
        <v>0</v>
      </c>
      <c r="P25" s="101">
        <f t="shared" si="30"/>
        <v>0</v>
      </c>
      <c r="Q25" s="102"/>
      <c r="R25" s="102"/>
      <c r="S25" s="101">
        <f t="shared" si="31"/>
        <v>0</v>
      </c>
      <c r="T25" s="101"/>
      <c r="U25" s="101"/>
      <c r="V25" s="101">
        <f t="shared" si="32"/>
        <v>0</v>
      </c>
      <c r="W25" s="102"/>
      <c r="X25" s="102"/>
      <c r="Y25" s="101">
        <f t="shared" si="33"/>
        <v>0</v>
      </c>
      <c r="Z25" s="101">
        <f t="shared" si="34"/>
        <v>0</v>
      </c>
      <c r="AA25" s="103">
        <f t="shared" si="48"/>
        <v>0</v>
      </c>
      <c r="AB25" s="101">
        <f t="shared" si="35"/>
        <v>0</v>
      </c>
      <c r="AC25" s="102"/>
      <c r="AD25" s="103">
        <f t="shared" si="36"/>
        <v>0</v>
      </c>
      <c r="AE25" s="102"/>
      <c r="AF25" s="102"/>
      <c r="AG25" s="102"/>
      <c r="AH25" s="102"/>
      <c r="AI25" s="136">
        <f t="shared" si="37"/>
        <v>0</v>
      </c>
      <c r="AJ25" s="102"/>
      <c r="AK25" s="104">
        <f t="shared" si="38"/>
        <v>0</v>
      </c>
      <c r="AL25" s="105">
        <f t="shared" si="39"/>
        <v>0</v>
      </c>
      <c r="AM25" s="106"/>
      <c r="AN25" s="107">
        <f t="shared" si="40"/>
        <v>0</v>
      </c>
      <c r="AO25" s="108">
        <f t="shared" si="41"/>
        <v>0</v>
      </c>
      <c r="AP25" s="108">
        <f t="shared" si="42"/>
        <v>0</v>
      </c>
      <c r="AQ25" s="108">
        <f t="shared" si="43"/>
        <v>0</v>
      </c>
      <c r="AR25" s="108">
        <f t="shared" si="44"/>
        <v>0</v>
      </c>
      <c r="AS25" s="108">
        <f t="array" ref="AS25">_xlfn.IFS(S25=0,AL25,S25&lt;0,AL25/-S25,S25&gt;0,AL25/S25)</f>
        <v>0</v>
      </c>
      <c r="AT25" s="103">
        <f t="shared" si="45"/>
        <v>0</v>
      </c>
      <c r="AU25" s="103">
        <f t="shared" si="46"/>
        <v>0</v>
      </c>
      <c r="AV25" s="109"/>
      <c r="AW25" s="104">
        <f t="shared" si="47"/>
        <v>0</v>
      </c>
    </row>
    <row r="26" spans="1:49" hidden="1" outlineLevel="1">
      <c r="A26" s="98"/>
      <c r="B26" s="99"/>
      <c r="C26" s="99"/>
      <c r="D26" s="100"/>
      <c r="E26" s="101">
        <f t="shared" si="27"/>
        <v>0</v>
      </c>
      <c r="F26" s="101"/>
      <c r="G26" s="101"/>
      <c r="H26" s="101"/>
      <c r="I26" s="101"/>
      <c r="J26" s="101">
        <f t="shared" si="28"/>
        <v>0</v>
      </c>
      <c r="K26" s="98"/>
      <c r="L26" s="98"/>
      <c r="M26" s="98"/>
      <c r="N26" s="98"/>
      <c r="O26" s="101">
        <f t="shared" si="29"/>
        <v>0</v>
      </c>
      <c r="P26" s="101">
        <f t="shared" si="30"/>
        <v>0</v>
      </c>
      <c r="Q26" s="102"/>
      <c r="R26" s="102"/>
      <c r="S26" s="101">
        <f t="shared" si="31"/>
        <v>0</v>
      </c>
      <c r="T26" s="101"/>
      <c r="U26" s="101"/>
      <c r="V26" s="101">
        <f t="shared" si="32"/>
        <v>0</v>
      </c>
      <c r="W26" s="102"/>
      <c r="X26" s="102"/>
      <c r="Y26" s="101">
        <f t="shared" si="33"/>
        <v>0</v>
      </c>
      <c r="Z26" s="101">
        <f t="shared" si="34"/>
        <v>0</v>
      </c>
      <c r="AA26" s="103">
        <f t="shared" si="48"/>
        <v>0</v>
      </c>
      <c r="AB26" s="101">
        <f t="shared" si="35"/>
        <v>0</v>
      </c>
      <c r="AC26" s="102"/>
      <c r="AD26" s="103">
        <f t="shared" si="36"/>
        <v>0</v>
      </c>
      <c r="AE26" s="102"/>
      <c r="AF26" s="102"/>
      <c r="AG26" s="102"/>
      <c r="AH26" s="102"/>
      <c r="AI26" s="136">
        <f t="shared" si="37"/>
        <v>0</v>
      </c>
      <c r="AJ26" s="102"/>
      <c r="AK26" s="104">
        <f t="shared" si="38"/>
        <v>0</v>
      </c>
      <c r="AL26" s="105">
        <f t="shared" si="39"/>
        <v>0</v>
      </c>
      <c r="AM26" s="106"/>
      <c r="AN26" s="107">
        <f t="shared" si="40"/>
        <v>0</v>
      </c>
      <c r="AO26" s="108">
        <f t="shared" si="41"/>
        <v>0</v>
      </c>
      <c r="AP26" s="108">
        <f t="shared" si="42"/>
        <v>0</v>
      </c>
      <c r="AQ26" s="108">
        <f t="shared" si="43"/>
        <v>0</v>
      </c>
      <c r="AR26" s="108">
        <f t="shared" si="44"/>
        <v>0</v>
      </c>
      <c r="AS26" s="108">
        <f t="array" ref="AS26">_xlfn.IFS(S26=0,AL26,S26&lt;0,AL26/-S26,S26&gt;0,AL26/S26)</f>
        <v>0</v>
      </c>
      <c r="AT26" s="103">
        <f t="shared" si="45"/>
        <v>0</v>
      </c>
      <c r="AU26" s="103">
        <f t="shared" si="46"/>
        <v>0</v>
      </c>
      <c r="AV26" s="109"/>
      <c r="AW26" s="104">
        <f t="shared" si="47"/>
        <v>0</v>
      </c>
    </row>
    <row r="27" spans="1:49" hidden="1" outlineLevel="1">
      <c r="A27" s="98"/>
      <c r="B27" s="99"/>
      <c r="C27" s="99"/>
      <c r="D27" s="100"/>
      <c r="E27" s="101">
        <f t="shared" si="27"/>
        <v>0</v>
      </c>
      <c r="F27" s="101"/>
      <c r="G27" s="101"/>
      <c r="H27" s="101"/>
      <c r="I27" s="101"/>
      <c r="J27" s="101">
        <f t="shared" si="28"/>
        <v>0</v>
      </c>
      <c r="K27" s="98"/>
      <c r="L27" s="98"/>
      <c r="M27" s="98"/>
      <c r="N27" s="98"/>
      <c r="O27" s="101">
        <f t="shared" si="29"/>
        <v>0</v>
      </c>
      <c r="P27" s="101">
        <f t="shared" si="30"/>
        <v>0</v>
      </c>
      <c r="Q27" s="102"/>
      <c r="R27" s="102"/>
      <c r="S27" s="101">
        <f t="shared" si="31"/>
        <v>0</v>
      </c>
      <c r="T27" s="101"/>
      <c r="U27" s="101"/>
      <c r="V27" s="101">
        <f t="shared" si="32"/>
        <v>0</v>
      </c>
      <c r="W27" s="102"/>
      <c r="X27" s="102"/>
      <c r="Y27" s="101">
        <f t="shared" si="33"/>
        <v>0</v>
      </c>
      <c r="Z27" s="101">
        <f t="shared" si="34"/>
        <v>0</v>
      </c>
      <c r="AA27" s="103">
        <f t="shared" si="48"/>
        <v>0</v>
      </c>
      <c r="AB27" s="101">
        <f t="shared" si="35"/>
        <v>0</v>
      </c>
      <c r="AC27" s="102"/>
      <c r="AD27" s="103">
        <f t="shared" si="36"/>
        <v>0</v>
      </c>
      <c r="AE27" s="102"/>
      <c r="AF27" s="102"/>
      <c r="AG27" s="102"/>
      <c r="AH27" s="102"/>
      <c r="AI27" s="136">
        <f t="shared" si="37"/>
        <v>0</v>
      </c>
      <c r="AJ27" s="102"/>
      <c r="AK27" s="104">
        <f t="shared" si="38"/>
        <v>0</v>
      </c>
      <c r="AL27" s="105">
        <f t="shared" si="39"/>
        <v>0</v>
      </c>
      <c r="AM27" s="106"/>
      <c r="AN27" s="107">
        <f t="shared" si="40"/>
        <v>0</v>
      </c>
      <c r="AO27" s="108">
        <f t="shared" si="41"/>
        <v>0</v>
      </c>
      <c r="AP27" s="108">
        <f t="shared" si="42"/>
        <v>0</v>
      </c>
      <c r="AQ27" s="108">
        <f t="shared" si="43"/>
        <v>0</v>
      </c>
      <c r="AR27" s="108">
        <f t="shared" si="44"/>
        <v>0</v>
      </c>
      <c r="AS27" s="108">
        <f t="array" ref="AS27">_xlfn.IFS(S27=0,AL27,S27&lt;0,AL27/-S27,S27&gt;0,AL27/S27)</f>
        <v>0</v>
      </c>
      <c r="AT27" s="103">
        <f t="shared" si="45"/>
        <v>0</v>
      </c>
      <c r="AU27" s="103">
        <f t="shared" si="46"/>
        <v>0</v>
      </c>
      <c r="AV27" s="109"/>
      <c r="AW27" s="104">
        <f t="shared" si="47"/>
        <v>0</v>
      </c>
    </row>
    <row r="28" spans="1:49" hidden="1" outlineLevel="1">
      <c r="A28" s="98"/>
      <c r="B28" s="99"/>
      <c r="C28" s="99"/>
      <c r="D28" s="100"/>
      <c r="E28" s="101">
        <f t="shared" si="27"/>
        <v>0</v>
      </c>
      <c r="F28" s="101"/>
      <c r="G28" s="101"/>
      <c r="H28" s="101"/>
      <c r="I28" s="101"/>
      <c r="J28" s="101">
        <f t="shared" si="28"/>
        <v>0</v>
      </c>
      <c r="K28" s="98"/>
      <c r="L28" s="98"/>
      <c r="M28" s="98"/>
      <c r="N28" s="98"/>
      <c r="O28" s="101">
        <f t="shared" si="29"/>
        <v>0</v>
      </c>
      <c r="P28" s="101">
        <f t="shared" si="30"/>
        <v>0</v>
      </c>
      <c r="Q28" s="102"/>
      <c r="R28" s="102"/>
      <c r="S28" s="101">
        <f t="shared" si="31"/>
        <v>0</v>
      </c>
      <c r="T28" s="101"/>
      <c r="U28" s="101"/>
      <c r="V28" s="101">
        <f t="shared" si="32"/>
        <v>0</v>
      </c>
      <c r="W28" s="102"/>
      <c r="X28" s="102"/>
      <c r="Y28" s="101">
        <f t="shared" si="33"/>
        <v>0</v>
      </c>
      <c r="Z28" s="101">
        <f t="shared" si="34"/>
        <v>0</v>
      </c>
      <c r="AA28" s="103">
        <f t="shared" si="48"/>
        <v>0</v>
      </c>
      <c r="AB28" s="101">
        <f t="shared" si="35"/>
        <v>0</v>
      </c>
      <c r="AC28" s="102"/>
      <c r="AD28" s="103">
        <f t="shared" si="36"/>
        <v>0</v>
      </c>
      <c r="AE28" s="102"/>
      <c r="AF28" s="102"/>
      <c r="AG28" s="102"/>
      <c r="AH28" s="102"/>
      <c r="AI28" s="136">
        <f t="shared" si="37"/>
        <v>0</v>
      </c>
      <c r="AJ28" s="102"/>
      <c r="AK28" s="104">
        <f t="shared" si="38"/>
        <v>0</v>
      </c>
      <c r="AL28" s="105">
        <f t="shared" si="39"/>
        <v>0</v>
      </c>
      <c r="AM28" s="106"/>
      <c r="AN28" s="107">
        <f t="shared" si="40"/>
        <v>0</v>
      </c>
      <c r="AO28" s="108">
        <f t="shared" si="41"/>
        <v>0</v>
      </c>
      <c r="AP28" s="108">
        <f t="shared" si="42"/>
        <v>0</v>
      </c>
      <c r="AQ28" s="108">
        <f t="shared" si="43"/>
        <v>0</v>
      </c>
      <c r="AR28" s="108">
        <f t="shared" si="44"/>
        <v>0</v>
      </c>
      <c r="AS28" s="108">
        <f t="array" ref="AS28">_xlfn.IFS(S28=0,AL28,S28&lt;0,AL28/-S28,S28&gt;0,AL28/S28)</f>
        <v>0</v>
      </c>
      <c r="AT28" s="103">
        <f t="shared" si="45"/>
        <v>0</v>
      </c>
      <c r="AU28" s="103">
        <f t="shared" si="46"/>
        <v>0</v>
      </c>
      <c r="AV28" s="109"/>
      <c r="AW28" s="104">
        <f t="shared" si="47"/>
        <v>0</v>
      </c>
    </row>
    <row r="29" spans="1:49" hidden="1" outlineLevel="1">
      <c r="A29" s="98"/>
      <c r="B29" s="99"/>
      <c r="C29" s="99"/>
      <c r="D29" s="100"/>
      <c r="E29" s="101">
        <f t="shared" si="27"/>
        <v>0</v>
      </c>
      <c r="F29" s="101"/>
      <c r="G29" s="101"/>
      <c r="H29" s="101"/>
      <c r="I29" s="101"/>
      <c r="J29" s="101">
        <f t="shared" si="28"/>
        <v>0</v>
      </c>
      <c r="K29" s="98"/>
      <c r="L29" s="98"/>
      <c r="M29" s="98"/>
      <c r="N29" s="98"/>
      <c r="O29" s="101">
        <f t="shared" si="29"/>
        <v>0</v>
      </c>
      <c r="P29" s="101">
        <f t="shared" si="30"/>
        <v>0</v>
      </c>
      <c r="Q29" s="102"/>
      <c r="R29" s="102"/>
      <c r="S29" s="101">
        <f t="shared" si="31"/>
        <v>0</v>
      </c>
      <c r="T29" s="101"/>
      <c r="U29" s="101"/>
      <c r="V29" s="101">
        <f t="shared" si="32"/>
        <v>0</v>
      </c>
      <c r="W29" s="102"/>
      <c r="X29" s="102"/>
      <c r="Y29" s="101">
        <f t="shared" si="33"/>
        <v>0</v>
      </c>
      <c r="Z29" s="101">
        <f t="shared" si="34"/>
        <v>0</v>
      </c>
      <c r="AA29" s="103">
        <f t="shared" si="48"/>
        <v>0</v>
      </c>
      <c r="AB29" s="101">
        <f t="shared" si="35"/>
        <v>0</v>
      </c>
      <c r="AC29" s="102"/>
      <c r="AD29" s="103">
        <f t="shared" si="36"/>
        <v>0</v>
      </c>
      <c r="AE29" s="102"/>
      <c r="AF29" s="102"/>
      <c r="AG29" s="102"/>
      <c r="AH29" s="102"/>
      <c r="AI29" s="136">
        <f t="shared" si="37"/>
        <v>0</v>
      </c>
      <c r="AJ29" s="102"/>
      <c r="AK29" s="104">
        <f t="shared" si="38"/>
        <v>0</v>
      </c>
      <c r="AL29" s="105">
        <f t="shared" si="39"/>
        <v>0</v>
      </c>
      <c r="AM29" s="106"/>
      <c r="AN29" s="107">
        <f t="shared" si="40"/>
        <v>0</v>
      </c>
      <c r="AO29" s="108">
        <f t="shared" si="41"/>
        <v>0</v>
      </c>
      <c r="AP29" s="108">
        <f t="shared" si="42"/>
        <v>0</v>
      </c>
      <c r="AQ29" s="108">
        <f t="shared" si="43"/>
        <v>0</v>
      </c>
      <c r="AR29" s="108">
        <f t="shared" si="44"/>
        <v>0</v>
      </c>
      <c r="AS29" s="108">
        <f t="array" ref="AS29">_xlfn.IFS(S29=0,AL29,S29&lt;0,AL29/-S29,S29&gt;0,AL29/S29)</f>
        <v>0</v>
      </c>
      <c r="AT29" s="103">
        <f t="shared" si="45"/>
        <v>0</v>
      </c>
      <c r="AU29" s="103">
        <f t="shared" si="46"/>
        <v>0</v>
      </c>
      <c r="AV29" s="109"/>
      <c r="AW29" s="104">
        <f t="shared" si="47"/>
        <v>0</v>
      </c>
    </row>
    <row r="30" spans="1:49" hidden="1" outlineLevel="1">
      <c r="A30" s="98"/>
      <c r="B30" s="99"/>
      <c r="C30" s="99"/>
      <c r="D30" s="100"/>
      <c r="E30" s="101">
        <f t="shared" si="27"/>
        <v>0</v>
      </c>
      <c r="F30" s="101"/>
      <c r="G30" s="101"/>
      <c r="H30" s="101"/>
      <c r="I30" s="101"/>
      <c r="J30" s="101">
        <f t="shared" si="28"/>
        <v>0</v>
      </c>
      <c r="K30" s="98"/>
      <c r="L30" s="98"/>
      <c r="M30" s="98"/>
      <c r="N30" s="98"/>
      <c r="O30" s="101">
        <f t="shared" si="29"/>
        <v>0</v>
      </c>
      <c r="P30" s="101">
        <f t="shared" si="30"/>
        <v>0</v>
      </c>
      <c r="Q30" s="102"/>
      <c r="R30" s="102"/>
      <c r="S30" s="101">
        <f t="shared" si="31"/>
        <v>0</v>
      </c>
      <c r="T30" s="101"/>
      <c r="U30" s="101"/>
      <c r="V30" s="101">
        <f t="shared" si="32"/>
        <v>0</v>
      </c>
      <c r="W30" s="102"/>
      <c r="X30" s="102"/>
      <c r="Y30" s="101">
        <f t="shared" si="33"/>
        <v>0</v>
      </c>
      <c r="Z30" s="101">
        <f t="shared" si="34"/>
        <v>0</v>
      </c>
      <c r="AA30" s="103">
        <f t="shared" si="48"/>
        <v>0</v>
      </c>
      <c r="AB30" s="101">
        <f t="shared" si="35"/>
        <v>0</v>
      </c>
      <c r="AC30" s="102"/>
      <c r="AD30" s="103">
        <f t="shared" si="36"/>
        <v>0</v>
      </c>
      <c r="AE30" s="102"/>
      <c r="AF30" s="102"/>
      <c r="AG30" s="102"/>
      <c r="AH30" s="102"/>
      <c r="AI30" s="136">
        <f t="shared" si="37"/>
        <v>0</v>
      </c>
      <c r="AJ30" s="102"/>
      <c r="AK30" s="104">
        <f t="shared" si="38"/>
        <v>0</v>
      </c>
      <c r="AL30" s="105">
        <f t="shared" si="39"/>
        <v>0</v>
      </c>
      <c r="AM30" s="106"/>
      <c r="AN30" s="107">
        <f t="shared" si="40"/>
        <v>0</v>
      </c>
      <c r="AO30" s="108">
        <f t="shared" si="41"/>
        <v>0</v>
      </c>
      <c r="AP30" s="108">
        <f t="shared" si="42"/>
        <v>0</v>
      </c>
      <c r="AQ30" s="108">
        <f t="shared" si="43"/>
        <v>0</v>
      </c>
      <c r="AR30" s="108">
        <f t="shared" si="44"/>
        <v>0</v>
      </c>
      <c r="AS30" s="108">
        <f t="array" ref="AS30">_xlfn.IFS(S30=0,AL30,S30&lt;0,AL30/-S30,S30&gt;0,AL30/S30)</f>
        <v>0</v>
      </c>
      <c r="AT30" s="103">
        <f t="shared" si="45"/>
        <v>0</v>
      </c>
      <c r="AU30" s="103">
        <f t="shared" si="46"/>
        <v>0</v>
      </c>
      <c r="AV30" s="109"/>
      <c r="AW30" s="104">
        <f t="shared" si="47"/>
        <v>0</v>
      </c>
    </row>
    <row r="31" spans="1:49" hidden="1" outlineLevel="1">
      <c r="A31" s="98"/>
      <c r="B31" s="99"/>
      <c r="C31" s="99"/>
      <c r="D31" s="100"/>
      <c r="E31" s="101">
        <f t="shared" si="27"/>
        <v>0</v>
      </c>
      <c r="F31" s="101"/>
      <c r="G31" s="101"/>
      <c r="H31" s="101"/>
      <c r="I31" s="101"/>
      <c r="J31" s="101">
        <f t="shared" si="28"/>
        <v>0</v>
      </c>
      <c r="K31" s="98"/>
      <c r="L31" s="98"/>
      <c r="M31" s="98"/>
      <c r="N31" s="98"/>
      <c r="O31" s="101">
        <f t="shared" si="29"/>
        <v>0</v>
      </c>
      <c r="P31" s="101">
        <f t="shared" si="30"/>
        <v>0</v>
      </c>
      <c r="Q31" s="102"/>
      <c r="R31" s="102"/>
      <c r="S31" s="101">
        <f t="shared" si="31"/>
        <v>0</v>
      </c>
      <c r="T31" s="101"/>
      <c r="U31" s="101"/>
      <c r="V31" s="101">
        <f t="shared" si="32"/>
        <v>0</v>
      </c>
      <c r="W31" s="102"/>
      <c r="X31" s="102"/>
      <c r="Y31" s="101">
        <f t="shared" si="33"/>
        <v>0</v>
      </c>
      <c r="Z31" s="101">
        <f t="shared" si="34"/>
        <v>0</v>
      </c>
      <c r="AA31" s="103">
        <f t="shared" si="48"/>
        <v>0</v>
      </c>
      <c r="AB31" s="101">
        <f t="shared" si="35"/>
        <v>0</v>
      </c>
      <c r="AC31" s="102"/>
      <c r="AD31" s="103">
        <f t="shared" si="36"/>
        <v>0</v>
      </c>
      <c r="AE31" s="102"/>
      <c r="AF31" s="102"/>
      <c r="AG31" s="102"/>
      <c r="AH31" s="102"/>
      <c r="AI31" s="136">
        <f t="shared" si="37"/>
        <v>0</v>
      </c>
      <c r="AJ31" s="102"/>
      <c r="AK31" s="104">
        <f t="shared" si="38"/>
        <v>0</v>
      </c>
      <c r="AL31" s="105">
        <f t="shared" si="39"/>
        <v>0</v>
      </c>
      <c r="AM31" s="106"/>
      <c r="AN31" s="107">
        <f t="shared" si="40"/>
        <v>0</v>
      </c>
      <c r="AO31" s="108">
        <f t="shared" si="41"/>
        <v>0</v>
      </c>
      <c r="AP31" s="108">
        <f t="shared" si="42"/>
        <v>0</v>
      </c>
      <c r="AQ31" s="108">
        <f t="shared" si="43"/>
        <v>0</v>
      </c>
      <c r="AR31" s="108">
        <f t="shared" si="44"/>
        <v>0</v>
      </c>
      <c r="AS31" s="108">
        <f t="array" ref="AS31">_xlfn.IFS(S31=0,AL31,S31&lt;0,AL31/-S31,S31&gt;0,AL31/S31)</f>
        <v>0</v>
      </c>
      <c r="AT31" s="103">
        <f t="shared" si="45"/>
        <v>0</v>
      </c>
      <c r="AU31" s="103">
        <f t="shared" si="46"/>
        <v>0</v>
      </c>
      <c r="AV31" s="109"/>
      <c r="AW31" s="104">
        <f t="shared" si="47"/>
        <v>0</v>
      </c>
    </row>
    <row r="32" spans="1:49" hidden="1" outlineLevel="1">
      <c r="A32" s="98"/>
      <c r="B32" s="99"/>
      <c r="C32" s="99"/>
      <c r="D32" s="100"/>
      <c r="E32" s="101">
        <f t="shared" si="27"/>
        <v>0</v>
      </c>
      <c r="F32" s="101"/>
      <c r="G32" s="101"/>
      <c r="H32" s="101"/>
      <c r="I32" s="101"/>
      <c r="J32" s="101">
        <f t="shared" si="28"/>
        <v>0</v>
      </c>
      <c r="K32" s="98"/>
      <c r="L32" s="98"/>
      <c r="M32" s="98"/>
      <c r="N32" s="98"/>
      <c r="O32" s="101">
        <f t="shared" si="29"/>
        <v>0</v>
      </c>
      <c r="P32" s="101">
        <f t="shared" si="30"/>
        <v>0</v>
      </c>
      <c r="Q32" s="102"/>
      <c r="R32" s="102"/>
      <c r="S32" s="101">
        <f t="shared" si="31"/>
        <v>0</v>
      </c>
      <c r="T32" s="101"/>
      <c r="U32" s="101"/>
      <c r="V32" s="101">
        <f t="shared" si="32"/>
        <v>0</v>
      </c>
      <c r="W32" s="102"/>
      <c r="X32" s="102"/>
      <c r="Y32" s="101">
        <f t="shared" si="33"/>
        <v>0</v>
      </c>
      <c r="Z32" s="101">
        <f t="shared" si="34"/>
        <v>0</v>
      </c>
      <c r="AA32" s="103">
        <f t="shared" si="48"/>
        <v>0</v>
      </c>
      <c r="AB32" s="101">
        <f t="shared" si="35"/>
        <v>0</v>
      </c>
      <c r="AC32" s="102"/>
      <c r="AD32" s="103">
        <f t="shared" si="36"/>
        <v>0</v>
      </c>
      <c r="AE32" s="102"/>
      <c r="AF32" s="102"/>
      <c r="AG32" s="102"/>
      <c r="AH32" s="102"/>
      <c r="AI32" s="136">
        <f t="shared" si="37"/>
        <v>0</v>
      </c>
      <c r="AJ32" s="102"/>
      <c r="AK32" s="104">
        <f t="shared" si="38"/>
        <v>0</v>
      </c>
      <c r="AL32" s="105">
        <f t="shared" si="39"/>
        <v>0</v>
      </c>
      <c r="AM32" s="106"/>
      <c r="AN32" s="107">
        <f t="shared" si="40"/>
        <v>0</v>
      </c>
      <c r="AO32" s="108">
        <f t="shared" si="41"/>
        <v>0</v>
      </c>
      <c r="AP32" s="108">
        <f t="shared" si="42"/>
        <v>0</v>
      </c>
      <c r="AQ32" s="108">
        <f t="shared" si="43"/>
        <v>0</v>
      </c>
      <c r="AR32" s="108">
        <f t="shared" si="44"/>
        <v>0</v>
      </c>
      <c r="AS32" s="108">
        <f t="array" ref="AS32">_xlfn.IFS(S32=0,AL32,S32&lt;0,AL32/-S32,S32&gt;0,AL32/S32)</f>
        <v>0</v>
      </c>
      <c r="AT32" s="103">
        <f t="shared" si="45"/>
        <v>0</v>
      </c>
      <c r="AU32" s="103">
        <f t="shared" si="46"/>
        <v>0</v>
      </c>
      <c r="AV32" s="109"/>
      <c r="AW32" s="104">
        <f t="shared" si="47"/>
        <v>0</v>
      </c>
    </row>
    <row r="33" spans="1:49" hidden="1" outlineLevel="1">
      <c r="A33" s="98"/>
      <c r="B33" s="99"/>
      <c r="C33" s="99"/>
      <c r="D33" s="100"/>
      <c r="E33" s="101">
        <f t="shared" si="27"/>
        <v>0</v>
      </c>
      <c r="F33" s="101"/>
      <c r="G33" s="101"/>
      <c r="H33" s="101"/>
      <c r="I33" s="101"/>
      <c r="J33" s="101">
        <f t="shared" si="28"/>
        <v>0</v>
      </c>
      <c r="K33" s="98"/>
      <c r="L33" s="98"/>
      <c r="M33" s="98"/>
      <c r="N33" s="98"/>
      <c r="O33" s="101">
        <f t="shared" si="29"/>
        <v>0</v>
      </c>
      <c r="P33" s="101">
        <f t="shared" si="30"/>
        <v>0</v>
      </c>
      <c r="Q33" s="102"/>
      <c r="R33" s="102"/>
      <c r="S33" s="101">
        <f t="shared" si="31"/>
        <v>0</v>
      </c>
      <c r="T33" s="101"/>
      <c r="U33" s="101"/>
      <c r="V33" s="101">
        <f t="shared" si="32"/>
        <v>0</v>
      </c>
      <c r="W33" s="102"/>
      <c r="X33" s="102"/>
      <c r="Y33" s="101">
        <f t="shared" si="33"/>
        <v>0</v>
      </c>
      <c r="Z33" s="101">
        <f t="shared" si="34"/>
        <v>0</v>
      </c>
      <c r="AA33" s="103">
        <f t="shared" si="48"/>
        <v>0</v>
      </c>
      <c r="AB33" s="101">
        <f t="shared" si="35"/>
        <v>0</v>
      </c>
      <c r="AC33" s="102"/>
      <c r="AD33" s="103">
        <f t="shared" si="36"/>
        <v>0</v>
      </c>
      <c r="AE33" s="102"/>
      <c r="AF33" s="102"/>
      <c r="AG33" s="102"/>
      <c r="AH33" s="102"/>
      <c r="AI33" s="136">
        <f t="shared" si="37"/>
        <v>0</v>
      </c>
      <c r="AJ33" s="102"/>
      <c r="AK33" s="104">
        <f t="shared" si="38"/>
        <v>0</v>
      </c>
      <c r="AL33" s="105">
        <f t="shared" si="39"/>
        <v>0</v>
      </c>
      <c r="AM33" s="106"/>
      <c r="AN33" s="107">
        <f t="shared" si="40"/>
        <v>0</v>
      </c>
      <c r="AO33" s="108">
        <f t="shared" si="41"/>
        <v>0</v>
      </c>
      <c r="AP33" s="108">
        <f t="shared" si="42"/>
        <v>0</v>
      </c>
      <c r="AQ33" s="108">
        <f t="shared" si="43"/>
        <v>0</v>
      </c>
      <c r="AR33" s="108">
        <f t="shared" si="44"/>
        <v>0</v>
      </c>
      <c r="AS33" s="108">
        <f t="array" ref="AS33">_xlfn.IFS(S33=0,AL33,S33&lt;0,AL33/-S33,S33&gt;0,AL33/S33)</f>
        <v>0</v>
      </c>
      <c r="AT33" s="103">
        <f t="shared" si="45"/>
        <v>0</v>
      </c>
      <c r="AU33" s="103">
        <f t="shared" si="46"/>
        <v>0</v>
      </c>
      <c r="AV33" s="109"/>
      <c r="AW33" s="104">
        <f t="shared" si="47"/>
        <v>0</v>
      </c>
    </row>
    <row r="34" spans="1:49" hidden="1" outlineLevel="1">
      <c r="A34" s="98"/>
      <c r="B34" s="99"/>
      <c r="C34" s="99"/>
      <c r="D34" s="100"/>
      <c r="E34" s="101">
        <f t="shared" si="27"/>
        <v>0</v>
      </c>
      <c r="F34" s="101"/>
      <c r="G34" s="101"/>
      <c r="H34" s="101"/>
      <c r="I34" s="101"/>
      <c r="J34" s="101">
        <f t="shared" si="28"/>
        <v>0</v>
      </c>
      <c r="K34" s="98"/>
      <c r="L34" s="98"/>
      <c r="M34" s="98"/>
      <c r="N34" s="98"/>
      <c r="O34" s="101">
        <f t="shared" si="29"/>
        <v>0</v>
      </c>
      <c r="P34" s="101">
        <f t="shared" si="30"/>
        <v>0</v>
      </c>
      <c r="Q34" s="102"/>
      <c r="R34" s="102"/>
      <c r="S34" s="101">
        <f t="shared" si="31"/>
        <v>0</v>
      </c>
      <c r="T34" s="101"/>
      <c r="U34" s="101"/>
      <c r="V34" s="101">
        <f t="shared" si="32"/>
        <v>0</v>
      </c>
      <c r="W34" s="102"/>
      <c r="X34" s="102"/>
      <c r="Y34" s="101">
        <f t="shared" si="33"/>
        <v>0</v>
      </c>
      <c r="Z34" s="101">
        <f t="shared" si="34"/>
        <v>0</v>
      </c>
      <c r="AA34" s="103">
        <f t="shared" si="48"/>
        <v>0</v>
      </c>
      <c r="AB34" s="101">
        <f t="shared" si="35"/>
        <v>0</v>
      </c>
      <c r="AC34" s="102"/>
      <c r="AD34" s="103">
        <f t="shared" si="36"/>
        <v>0</v>
      </c>
      <c r="AE34" s="102"/>
      <c r="AF34" s="102"/>
      <c r="AG34" s="102"/>
      <c r="AH34" s="102"/>
      <c r="AI34" s="136">
        <f t="shared" si="37"/>
        <v>0</v>
      </c>
      <c r="AJ34" s="102"/>
      <c r="AK34" s="104">
        <f t="shared" si="38"/>
        <v>0</v>
      </c>
      <c r="AL34" s="105">
        <f t="shared" si="39"/>
        <v>0</v>
      </c>
      <c r="AM34" s="106"/>
      <c r="AN34" s="107">
        <f t="shared" si="40"/>
        <v>0</v>
      </c>
      <c r="AO34" s="108">
        <f t="shared" si="41"/>
        <v>0</v>
      </c>
      <c r="AP34" s="108">
        <f t="shared" si="42"/>
        <v>0</v>
      </c>
      <c r="AQ34" s="108">
        <f t="shared" si="43"/>
        <v>0</v>
      </c>
      <c r="AR34" s="108">
        <f t="shared" si="44"/>
        <v>0</v>
      </c>
      <c r="AS34" s="108">
        <f t="array" ref="AS34">_xlfn.IFS(S34=0,AL34,S34&lt;0,AL34/-S34,S34&gt;0,AL34/S34)</f>
        <v>0</v>
      </c>
      <c r="AT34" s="103">
        <f t="shared" si="45"/>
        <v>0</v>
      </c>
      <c r="AU34" s="103">
        <f t="shared" si="46"/>
        <v>0</v>
      </c>
      <c r="AV34" s="109"/>
      <c r="AW34" s="104">
        <f t="shared" si="47"/>
        <v>0</v>
      </c>
    </row>
    <row r="35" spans="1:49" hidden="1" outlineLevel="1">
      <c r="A35" s="98"/>
      <c r="B35" s="99"/>
      <c r="C35" s="99"/>
      <c r="D35" s="100"/>
      <c r="E35" s="101">
        <f t="shared" si="27"/>
        <v>0</v>
      </c>
      <c r="F35" s="101"/>
      <c r="G35" s="101"/>
      <c r="H35" s="101"/>
      <c r="I35" s="101"/>
      <c r="J35" s="101">
        <f t="shared" si="28"/>
        <v>0</v>
      </c>
      <c r="K35" s="98"/>
      <c r="L35" s="98"/>
      <c r="M35" s="98"/>
      <c r="N35" s="98"/>
      <c r="O35" s="101">
        <f t="shared" si="29"/>
        <v>0</v>
      </c>
      <c r="P35" s="101">
        <f t="shared" si="30"/>
        <v>0</v>
      </c>
      <c r="Q35" s="102"/>
      <c r="R35" s="102"/>
      <c r="S35" s="101">
        <f t="shared" si="31"/>
        <v>0</v>
      </c>
      <c r="T35" s="101"/>
      <c r="U35" s="101"/>
      <c r="V35" s="101">
        <f t="shared" si="32"/>
        <v>0</v>
      </c>
      <c r="W35" s="102"/>
      <c r="X35" s="102"/>
      <c r="Y35" s="101">
        <f t="shared" si="33"/>
        <v>0</v>
      </c>
      <c r="Z35" s="101">
        <f t="shared" si="34"/>
        <v>0</v>
      </c>
      <c r="AA35" s="103">
        <f t="shared" si="48"/>
        <v>0</v>
      </c>
      <c r="AB35" s="101">
        <f t="shared" si="35"/>
        <v>0</v>
      </c>
      <c r="AC35" s="102"/>
      <c r="AD35" s="103">
        <f t="shared" si="36"/>
        <v>0</v>
      </c>
      <c r="AE35" s="102"/>
      <c r="AF35" s="102"/>
      <c r="AG35" s="102"/>
      <c r="AH35" s="102"/>
      <c r="AI35" s="136">
        <f t="shared" si="37"/>
        <v>0</v>
      </c>
      <c r="AJ35" s="102"/>
      <c r="AK35" s="104">
        <f t="shared" si="38"/>
        <v>0</v>
      </c>
      <c r="AL35" s="105">
        <f t="shared" si="39"/>
        <v>0</v>
      </c>
      <c r="AM35" s="106"/>
      <c r="AN35" s="107">
        <f t="shared" si="40"/>
        <v>0</v>
      </c>
      <c r="AO35" s="108">
        <f t="shared" si="41"/>
        <v>0</v>
      </c>
      <c r="AP35" s="108">
        <f t="shared" si="42"/>
        <v>0</v>
      </c>
      <c r="AQ35" s="108">
        <f t="shared" si="43"/>
        <v>0</v>
      </c>
      <c r="AR35" s="108">
        <f t="shared" si="44"/>
        <v>0</v>
      </c>
      <c r="AS35" s="108">
        <f t="array" ref="AS35">_xlfn.IFS(S35=0,AL35,S35&lt;0,AL35/-S35,S35&gt;0,AL35/S35)</f>
        <v>0</v>
      </c>
      <c r="AT35" s="103">
        <f t="shared" si="45"/>
        <v>0</v>
      </c>
      <c r="AU35" s="103">
        <f t="shared" si="46"/>
        <v>0</v>
      </c>
      <c r="AV35" s="109"/>
      <c r="AW35" s="104">
        <f t="shared" si="47"/>
        <v>0</v>
      </c>
    </row>
    <row r="36" spans="1:49" hidden="1" outlineLevel="1">
      <c r="A36" s="98"/>
      <c r="B36" s="99"/>
      <c r="C36" s="99"/>
      <c r="D36" s="100"/>
      <c r="E36" s="101">
        <f t="shared" si="27"/>
        <v>0</v>
      </c>
      <c r="F36" s="101"/>
      <c r="G36" s="101"/>
      <c r="H36" s="101"/>
      <c r="I36" s="101"/>
      <c r="J36" s="101">
        <f t="shared" si="28"/>
        <v>0</v>
      </c>
      <c r="K36" s="98"/>
      <c r="L36" s="98"/>
      <c r="M36" s="98"/>
      <c r="N36" s="98"/>
      <c r="O36" s="101">
        <f t="shared" si="29"/>
        <v>0</v>
      </c>
      <c r="P36" s="101">
        <f t="shared" si="30"/>
        <v>0</v>
      </c>
      <c r="Q36" s="102"/>
      <c r="R36" s="102"/>
      <c r="S36" s="101">
        <f t="shared" si="31"/>
        <v>0</v>
      </c>
      <c r="T36" s="101"/>
      <c r="U36" s="101"/>
      <c r="V36" s="101">
        <f t="shared" si="32"/>
        <v>0</v>
      </c>
      <c r="W36" s="102"/>
      <c r="X36" s="102"/>
      <c r="Y36" s="101">
        <f t="shared" si="33"/>
        <v>0</v>
      </c>
      <c r="Z36" s="101">
        <f t="shared" si="34"/>
        <v>0</v>
      </c>
      <c r="AA36" s="103">
        <f t="shared" si="48"/>
        <v>0</v>
      </c>
      <c r="AB36" s="101">
        <f t="shared" si="35"/>
        <v>0</v>
      </c>
      <c r="AC36" s="102"/>
      <c r="AD36" s="103">
        <f t="shared" si="36"/>
        <v>0</v>
      </c>
      <c r="AE36" s="102"/>
      <c r="AF36" s="102"/>
      <c r="AG36" s="102"/>
      <c r="AH36" s="102"/>
      <c r="AI36" s="136">
        <f t="shared" si="37"/>
        <v>0</v>
      </c>
      <c r="AJ36" s="102"/>
      <c r="AK36" s="104">
        <f t="shared" si="38"/>
        <v>0</v>
      </c>
      <c r="AL36" s="105">
        <f t="shared" si="39"/>
        <v>0</v>
      </c>
      <c r="AM36" s="106"/>
      <c r="AN36" s="107">
        <f t="shared" si="40"/>
        <v>0</v>
      </c>
      <c r="AO36" s="108">
        <f t="shared" si="41"/>
        <v>0</v>
      </c>
      <c r="AP36" s="108">
        <f t="shared" si="42"/>
        <v>0</v>
      </c>
      <c r="AQ36" s="108">
        <f t="shared" si="43"/>
        <v>0</v>
      </c>
      <c r="AR36" s="108">
        <f t="shared" si="44"/>
        <v>0</v>
      </c>
      <c r="AS36" s="108">
        <f t="array" ref="AS36">_xlfn.IFS(S36=0,AL36,S36&lt;0,AL36/-S36,S36&gt;0,AL36/S36)</f>
        <v>0</v>
      </c>
      <c r="AT36" s="103">
        <f t="shared" si="45"/>
        <v>0</v>
      </c>
      <c r="AU36" s="103">
        <f t="shared" si="46"/>
        <v>0</v>
      </c>
      <c r="AV36" s="109"/>
      <c r="AW36" s="104">
        <f t="shared" si="47"/>
        <v>0</v>
      </c>
    </row>
    <row r="37" spans="1:49" hidden="1" outlineLevel="1">
      <c r="A37" s="98"/>
      <c r="B37" s="99"/>
      <c r="C37" s="99"/>
      <c r="D37" s="100"/>
      <c r="E37" s="101">
        <f t="shared" si="27"/>
        <v>0</v>
      </c>
      <c r="F37" s="101"/>
      <c r="G37" s="101"/>
      <c r="H37" s="101"/>
      <c r="I37" s="101"/>
      <c r="J37" s="101">
        <f t="shared" si="28"/>
        <v>0</v>
      </c>
      <c r="K37" s="98"/>
      <c r="L37" s="98"/>
      <c r="M37" s="98"/>
      <c r="N37" s="98"/>
      <c r="O37" s="101">
        <f t="shared" si="29"/>
        <v>0</v>
      </c>
      <c r="P37" s="101">
        <f t="shared" si="30"/>
        <v>0</v>
      </c>
      <c r="Q37" s="102"/>
      <c r="R37" s="102"/>
      <c r="S37" s="101">
        <f t="shared" si="31"/>
        <v>0</v>
      </c>
      <c r="T37" s="101"/>
      <c r="U37" s="101"/>
      <c r="V37" s="101">
        <f t="shared" si="32"/>
        <v>0</v>
      </c>
      <c r="W37" s="102"/>
      <c r="X37" s="102"/>
      <c r="Y37" s="101">
        <f t="shared" si="33"/>
        <v>0</v>
      </c>
      <c r="Z37" s="101">
        <f t="shared" si="34"/>
        <v>0</v>
      </c>
      <c r="AA37" s="103">
        <f t="shared" si="48"/>
        <v>0</v>
      </c>
      <c r="AB37" s="101">
        <f t="shared" si="35"/>
        <v>0</v>
      </c>
      <c r="AC37" s="102"/>
      <c r="AD37" s="103">
        <f t="shared" si="36"/>
        <v>0</v>
      </c>
      <c r="AE37" s="102"/>
      <c r="AF37" s="102"/>
      <c r="AG37" s="102"/>
      <c r="AH37" s="102"/>
      <c r="AI37" s="136">
        <f t="shared" si="37"/>
        <v>0</v>
      </c>
      <c r="AJ37" s="102"/>
      <c r="AK37" s="104">
        <f t="shared" si="38"/>
        <v>0</v>
      </c>
      <c r="AL37" s="105">
        <f t="shared" si="39"/>
        <v>0</v>
      </c>
      <c r="AM37" s="106"/>
      <c r="AN37" s="107">
        <f t="shared" si="40"/>
        <v>0</v>
      </c>
      <c r="AO37" s="108">
        <f t="shared" si="41"/>
        <v>0</v>
      </c>
      <c r="AP37" s="108">
        <f t="shared" si="42"/>
        <v>0</v>
      </c>
      <c r="AQ37" s="108">
        <f t="shared" si="43"/>
        <v>0</v>
      </c>
      <c r="AR37" s="108">
        <f t="shared" si="44"/>
        <v>0</v>
      </c>
      <c r="AS37" s="108">
        <f t="array" ref="AS37">_xlfn.IFS(S37=0,AL37,S37&lt;0,AL37/-S37,S37&gt;0,AL37/S37)</f>
        <v>0</v>
      </c>
      <c r="AT37" s="103">
        <f t="shared" si="45"/>
        <v>0</v>
      </c>
      <c r="AU37" s="103">
        <f t="shared" si="46"/>
        <v>0</v>
      </c>
      <c r="AV37" s="109"/>
      <c r="AW37" s="104">
        <f t="shared" si="47"/>
        <v>0</v>
      </c>
    </row>
    <row r="38" spans="1:49" hidden="1" outlineLevel="1">
      <c r="A38" s="98"/>
      <c r="B38" s="99"/>
      <c r="C38" s="99"/>
      <c r="D38" s="100"/>
      <c r="E38" s="101">
        <f t="shared" si="27"/>
        <v>0</v>
      </c>
      <c r="F38" s="101"/>
      <c r="G38" s="101"/>
      <c r="H38" s="101"/>
      <c r="I38" s="101"/>
      <c r="J38" s="101">
        <f t="shared" si="28"/>
        <v>0</v>
      </c>
      <c r="K38" s="98"/>
      <c r="L38" s="98"/>
      <c r="M38" s="98"/>
      <c r="N38" s="98"/>
      <c r="O38" s="101">
        <f t="shared" si="29"/>
        <v>0</v>
      </c>
      <c r="P38" s="101">
        <f t="shared" si="30"/>
        <v>0</v>
      </c>
      <c r="Q38" s="102"/>
      <c r="R38" s="102"/>
      <c r="S38" s="101">
        <f t="shared" si="31"/>
        <v>0</v>
      </c>
      <c r="T38" s="101"/>
      <c r="U38" s="101"/>
      <c r="V38" s="101">
        <f t="shared" si="32"/>
        <v>0</v>
      </c>
      <c r="W38" s="102"/>
      <c r="X38" s="102"/>
      <c r="Y38" s="101">
        <f t="shared" si="33"/>
        <v>0</v>
      </c>
      <c r="Z38" s="101">
        <f t="shared" si="34"/>
        <v>0</v>
      </c>
      <c r="AA38" s="103">
        <f t="shared" si="48"/>
        <v>0</v>
      </c>
      <c r="AB38" s="101">
        <f t="shared" si="35"/>
        <v>0</v>
      </c>
      <c r="AC38" s="102"/>
      <c r="AD38" s="103">
        <f t="shared" si="36"/>
        <v>0</v>
      </c>
      <c r="AE38" s="102"/>
      <c r="AF38" s="102"/>
      <c r="AG38" s="102"/>
      <c r="AH38" s="102"/>
      <c r="AI38" s="136">
        <f t="shared" si="37"/>
        <v>0</v>
      </c>
      <c r="AJ38" s="102"/>
      <c r="AK38" s="104">
        <f t="shared" si="38"/>
        <v>0</v>
      </c>
      <c r="AL38" s="105">
        <f t="shared" si="39"/>
        <v>0</v>
      </c>
      <c r="AM38" s="106"/>
      <c r="AN38" s="107">
        <f t="shared" si="40"/>
        <v>0</v>
      </c>
      <c r="AO38" s="108">
        <f t="shared" si="41"/>
        <v>0</v>
      </c>
      <c r="AP38" s="108">
        <f t="shared" si="42"/>
        <v>0</v>
      </c>
      <c r="AQ38" s="108">
        <f t="shared" si="43"/>
        <v>0</v>
      </c>
      <c r="AR38" s="108">
        <f t="shared" si="44"/>
        <v>0</v>
      </c>
      <c r="AS38" s="108">
        <f t="array" ref="AS38">_xlfn.IFS(S38=0,AL38,S38&lt;0,AL38/-S38,S38&gt;0,AL38/S38)</f>
        <v>0</v>
      </c>
      <c r="AT38" s="103">
        <f t="shared" si="45"/>
        <v>0</v>
      </c>
      <c r="AU38" s="103">
        <f t="shared" si="46"/>
        <v>0</v>
      </c>
      <c r="AV38" s="109"/>
      <c r="AW38" s="104">
        <f t="shared" si="47"/>
        <v>0</v>
      </c>
    </row>
    <row r="39" spans="1:49" hidden="1" outlineLevel="1">
      <c r="A39" s="98"/>
      <c r="B39" s="99"/>
      <c r="C39" s="99"/>
      <c r="D39" s="100"/>
      <c r="E39" s="101">
        <f t="shared" si="27"/>
        <v>0</v>
      </c>
      <c r="F39" s="101"/>
      <c r="G39" s="101"/>
      <c r="H39" s="101"/>
      <c r="I39" s="101"/>
      <c r="J39" s="101">
        <f t="shared" si="28"/>
        <v>0</v>
      </c>
      <c r="K39" s="98"/>
      <c r="L39" s="98"/>
      <c r="M39" s="98"/>
      <c r="N39" s="98"/>
      <c r="O39" s="101">
        <f t="shared" si="29"/>
        <v>0</v>
      </c>
      <c r="P39" s="101">
        <f t="shared" si="30"/>
        <v>0</v>
      </c>
      <c r="Q39" s="102"/>
      <c r="R39" s="102"/>
      <c r="S39" s="101">
        <f t="shared" si="31"/>
        <v>0</v>
      </c>
      <c r="T39" s="101"/>
      <c r="U39" s="101"/>
      <c r="V39" s="101">
        <f t="shared" si="32"/>
        <v>0</v>
      </c>
      <c r="W39" s="102"/>
      <c r="X39" s="102"/>
      <c r="Y39" s="101">
        <f t="shared" si="33"/>
        <v>0</v>
      </c>
      <c r="Z39" s="101">
        <f t="shared" si="34"/>
        <v>0</v>
      </c>
      <c r="AA39" s="103">
        <f t="shared" si="48"/>
        <v>0</v>
      </c>
      <c r="AB39" s="101">
        <f t="shared" si="35"/>
        <v>0</v>
      </c>
      <c r="AC39" s="102"/>
      <c r="AD39" s="103">
        <f t="shared" si="36"/>
        <v>0</v>
      </c>
      <c r="AE39" s="102"/>
      <c r="AF39" s="102"/>
      <c r="AG39" s="102"/>
      <c r="AH39" s="102"/>
      <c r="AI39" s="136">
        <f t="shared" si="37"/>
        <v>0</v>
      </c>
      <c r="AJ39" s="102"/>
      <c r="AK39" s="104">
        <f t="shared" si="38"/>
        <v>0</v>
      </c>
      <c r="AL39" s="105">
        <f t="shared" si="39"/>
        <v>0</v>
      </c>
      <c r="AM39" s="106"/>
      <c r="AN39" s="107">
        <f t="shared" si="40"/>
        <v>0</v>
      </c>
      <c r="AO39" s="108">
        <f t="shared" si="41"/>
        <v>0</v>
      </c>
      <c r="AP39" s="108">
        <f t="shared" si="42"/>
        <v>0</v>
      </c>
      <c r="AQ39" s="108">
        <f t="shared" si="43"/>
        <v>0</v>
      </c>
      <c r="AR39" s="108">
        <f t="shared" si="44"/>
        <v>0</v>
      </c>
      <c r="AS39" s="108">
        <f t="array" ref="AS39">_xlfn.IFS(S39=0,AL39,S39&lt;0,AL39/-S39,S39&gt;0,AL39/S39)</f>
        <v>0</v>
      </c>
      <c r="AT39" s="103">
        <f t="shared" si="45"/>
        <v>0</v>
      </c>
      <c r="AU39" s="103">
        <f t="shared" si="46"/>
        <v>0</v>
      </c>
      <c r="AV39" s="109"/>
      <c r="AW39" s="104">
        <f t="shared" si="47"/>
        <v>0</v>
      </c>
    </row>
    <row r="40" spans="1:49" hidden="1" outlineLevel="1">
      <c r="A40" s="98"/>
      <c r="B40" s="99"/>
      <c r="C40" s="99"/>
      <c r="D40" s="100"/>
      <c r="E40" s="101">
        <f t="shared" si="27"/>
        <v>0</v>
      </c>
      <c r="F40" s="101"/>
      <c r="G40" s="101"/>
      <c r="H40" s="101"/>
      <c r="I40" s="101"/>
      <c r="J40" s="101">
        <f t="shared" si="28"/>
        <v>0</v>
      </c>
      <c r="K40" s="98"/>
      <c r="L40" s="98"/>
      <c r="M40" s="98"/>
      <c r="N40" s="98"/>
      <c r="O40" s="101">
        <f t="shared" si="29"/>
        <v>0</v>
      </c>
      <c r="P40" s="101">
        <f t="shared" si="30"/>
        <v>0</v>
      </c>
      <c r="Q40" s="102"/>
      <c r="R40" s="102"/>
      <c r="S40" s="101">
        <f t="shared" si="31"/>
        <v>0</v>
      </c>
      <c r="T40" s="101"/>
      <c r="U40" s="101"/>
      <c r="V40" s="101">
        <f t="shared" si="32"/>
        <v>0</v>
      </c>
      <c r="W40" s="102"/>
      <c r="X40" s="102"/>
      <c r="Y40" s="101">
        <f t="shared" si="33"/>
        <v>0</v>
      </c>
      <c r="Z40" s="101">
        <f t="shared" si="34"/>
        <v>0</v>
      </c>
      <c r="AA40" s="103">
        <f t="shared" si="48"/>
        <v>0</v>
      </c>
      <c r="AB40" s="101">
        <f t="shared" si="35"/>
        <v>0</v>
      </c>
      <c r="AC40" s="102"/>
      <c r="AD40" s="103">
        <f t="shared" si="36"/>
        <v>0</v>
      </c>
      <c r="AE40" s="102"/>
      <c r="AF40" s="102"/>
      <c r="AG40" s="102"/>
      <c r="AH40" s="102"/>
      <c r="AI40" s="136">
        <f t="shared" si="37"/>
        <v>0</v>
      </c>
      <c r="AJ40" s="102"/>
      <c r="AK40" s="104">
        <f t="shared" si="38"/>
        <v>0</v>
      </c>
      <c r="AL40" s="105">
        <f t="shared" si="39"/>
        <v>0</v>
      </c>
      <c r="AM40" s="106"/>
      <c r="AN40" s="107">
        <f t="shared" si="40"/>
        <v>0</v>
      </c>
      <c r="AO40" s="108">
        <f t="shared" si="41"/>
        <v>0</v>
      </c>
      <c r="AP40" s="108">
        <f t="shared" si="42"/>
        <v>0</v>
      </c>
      <c r="AQ40" s="108">
        <f t="shared" si="43"/>
        <v>0</v>
      </c>
      <c r="AR40" s="108">
        <f t="shared" si="44"/>
        <v>0</v>
      </c>
      <c r="AS40" s="108">
        <f t="array" ref="AS40">_xlfn.IFS(S40=0,AL40,S40&lt;0,AL40/-S40,S40&gt;0,AL40/S40)</f>
        <v>0</v>
      </c>
      <c r="AT40" s="103">
        <f t="shared" si="45"/>
        <v>0</v>
      </c>
      <c r="AU40" s="103">
        <f t="shared" si="46"/>
        <v>0</v>
      </c>
      <c r="AV40" s="109"/>
      <c r="AW40" s="104">
        <f t="shared" si="47"/>
        <v>0</v>
      </c>
    </row>
    <row r="41" spans="1:49" hidden="1" outlineLevel="1">
      <c r="A41" s="98"/>
      <c r="B41" s="99"/>
      <c r="C41" s="99"/>
      <c r="D41" s="100"/>
      <c r="E41" s="101">
        <f t="shared" si="27"/>
        <v>0</v>
      </c>
      <c r="F41" s="101"/>
      <c r="G41" s="101"/>
      <c r="H41" s="101"/>
      <c r="I41" s="101"/>
      <c r="J41" s="101">
        <f t="shared" si="28"/>
        <v>0</v>
      </c>
      <c r="K41" s="98"/>
      <c r="L41" s="98"/>
      <c r="M41" s="98"/>
      <c r="N41" s="98"/>
      <c r="O41" s="101">
        <f t="shared" si="29"/>
        <v>0</v>
      </c>
      <c r="P41" s="101">
        <f t="shared" si="30"/>
        <v>0</v>
      </c>
      <c r="Q41" s="102"/>
      <c r="R41" s="102"/>
      <c r="S41" s="101">
        <f t="shared" si="31"/>
        <v>0</v>
      </c>
      <c r="T41" s="101"/>
      <c r="U41" s="101"/>
      <c r="V41" s="101">
        <f t="shared" si="32"/>
        <v>0</v>
      </c>
      <c r="W41" s="102"/>
      <c r="X41" s="102"/>
      <c r="Y41" s="101">
        <f t="shared" si="33"/>
        <v>0</v>
      </c>
      <c r="Z41" s="101">
        <f t="shared" si="34"/>
        <v>0</v>
      </c>
      <c r="AA41" s="103">
        <f t="shared" si="48"/>
        <v>0</v>
      </c>
      <c r="AB41" s="101">
        <f t="shared" si="35"/>
        <v>0</v>
      </c>
      <c r="AC41" s="102"/>
      <c r="AD41" s="103">
        <f t="shared" si="36"/>
        <v>0</v>
      </c>
      <c r="AE41" s="102"/>
      <c r="AF41" s="102"/>
      <c r="AG41" s="102"/>
      <c r="AH41" s="102"/>
      <c r="AI41" s="136">
        <f t="shared" si="37"/>
        <v>0</v>
      </c>
      <c r="AJ41" s="102"/>
      <c r="AK41" s="104">
        <f t="shared" si="38"/>
        <v>0</v>
      </c>
      <c r="AL41" s="105">
        <f t="shared" si="39"/>
        <v>0</v>
      </c>
      <c r="AM41" s="106"/>
      <c r="AN41" s="107">
        <f t="shared" si="40"/>
        <v>0</v>
      </c>
      <c r="AO41" s="108">
        <f t="shared" si="41"/>
        <v>0</v>
      </c>
      <c r="AP41" s="108">
        <f t="shared" si="42"/>
        <v>0</v>
      </c>
      <c r="AQ41" s="108">
        <f t="shared" si="43"/>
        <v>0</v>
      </c>
      <c r="AR41" s="108">
        <f t="shared" si="44"/>
        <v>0</v>
      </c>
      <c r="AS41" s="108">
        <f t="array" ref="AS41">_xlfn.IFS(S41=0,AL41,S41&lt;0,AL41/-S41,S41&gt;0,AL41/S41)</f>
        <v>0</v>
      </c>
      <c r="AT41" s="103">
        <f t="shared" si="45"/>
        <v>0</v>
      </c>
      <c r="AU41" s="103">
        <f t="shared" si="46"/>
        <v>0</v>
      </c>
      <c r="AV41" s="109"/>
      <c r="AW41" s="104">
        <f t="shared" si="47"/>
        <v>0</v>
      </c>
    </row>
    <row r="42" spans="1:49" hidden="1" outlineLevel="1">
      <c r="A42" s="98"/>
      <c r="B42" s="99"/>
      <c r="C42" s="99"/>
      <c r="D42" s="100"/>
      <c r="E42" s="101">
        <f t="shared" si="27"/>
        <v>0</v>
      </c>
      <c r="F42" s="101"/>
      <c r="G42" s="101"/>
      <c r="H42" s="101"/>
      <c r="I42" s="101"/>
      <c r="J42" s="101">
        <f t="shared" si="28"/>
        <v>0</v>
      </c>
      <c r="K42" s="98"/>
      <c r="L42" s="98"/>
      <c r="M42" s="98"/>
      <c r="N42" s="98"/>
      <c r="O42" s="101">
        <f t="shared" si="29"/>
        <v>0</v>
      </c>
      <c r="P42" s="101">
        <f t="shared" si="30"/>
        <v>0</v>
      </c>
      <c r="Q42" s="102"/>
      <c r="R42" s="102"/>
      <c r="S42" s="101">
        <f t="shared" si="31"/>
        <v>0</v>
      </c>
      <c r="T42" s="101"/>
      <c r="U42" s="101"/>
      <c r="V42" s="101">
        <f t="shared" si="32"/>
        <v>0</v>
      </c>
      <c r="W42" s="102"/>
      <c r="X42" s="102"/>
      <c r="Y42" s="101">
        <f t="shared" si="33"/>
        <v>0</v>
      </c>
      <c r="Z42" s="101">
        <f t="shared" si="34"/>
        <v>0</v>
      </c>
      <c r="AA42" s="103">
        <f t="shared" si="48"/>
        <v>0</v>
      </c>
      <c r="AB42" s="101">
        <f t="shared" si="35"/>
        <v>0</v>
      </c>
      <c r="AC42" s="102"/>
      <c r="AD42" s="103">
        <f t="shared" si="36"/>
        <v>0</v>
      </c>
      <c r="AE42" s="102"/>
      <c r="AF42" s="102"/>
      <c r="AG42" s="102"/>
      <c r="AH42" s="102"/>
      <c r="AI42" s="136">
        <f t="shared" si="37"/>
        <v>0</v>
      </c>
      <c r="AJ42" s="102"/>
      <c r="AK42" s="104">
        <f t="shared" si="38"/>
        <v>0</v>
      </c>
      <c r="AL42" s="105">
        <f t="shared" si="39"/>
        <v>0</v>
      </c>
      <c r="AM42" s="106"/>
      <c r="AN42" s="107">
        <f t="shared" si="40"/>
        <v>0</v>
      </c>
      <c r="AO42" s="108">
        <f t="shared" si="41"/>
        <v>0</v>
      </c>
      <c r="AP42" s="108">
        <f t="shared" si="42"/>
        <v>0</v>
      </c>
      <c r="AQ42" s="108">
        <f t="shared" si="43"/>
        <v>0</v>
      </c>
      <c r="AR42" s="108">
        <f t="shared" si="44"/>
        <v>0</v>
      </c>
      <c r="AS42" s="108">
        <f t="array" ref="AS42">_xlfn.IFS(S42=0,AL42,S42&lt;0,AL42/-S42,S42&gt;0,AL42/S42)</f>
        <v>0</v>
      </c>
      <c r="AT42" s="103">
        <f t="shared" si="45"/>
        <v>0</v>
      </c>
      <c r="AU42" s="103">
        <f t="shared" si="46"/>
        <v>0</v>
      </c>
      <c r="AV42" s="109"/>
      <c r="AW42" s="104">
        <f t="shared" si="47"/>
        <v>0</v>
      </c>
    </row>
    <row r="43" spans="1:49" hidden="1" outlineLevel="1">
      <c r="A43" s="98"/>
      <c r="B43" s="99"/>
      <c r="C43" s="99"/>
      <c r="D43" s="100"/>
      <c r="E43" s="101">
        <f t="shared" si="27"/>
        <v>0</v>
      </c>
      <c r="F43" s="101"/>
      <c r="G43" s="101"/>
      <c r="H43" s="101"/>
      <c r="I43" s="101"/>
      <c r="J43" s="101">
        <f t="shared" si="28"/>
        <v>0</v>
      </c>
      <c r="K43" s="98"/>
      <c r="L43" s="98"/>
      <c r="M43" s="98"/>
      <c r="N43" s="98"/>
      <c r="O43" s="101">
        <f t="shared" si="29"/>
        <v>0</v>
      </c>
      <c r="P43" s="101">
        <f t="shared" si="30"/>
        <v>0</v>
      </c>
      <c r="Q43" s="102"/>
      <c r="R43" s="102"/>
      <c r="S43" s="101">
        <f t="shared" si="31"/>
        <v>0</v>
      </c>
      <c r="T43" s="101"/>
      <c r="U43" s="101"/>
      <c r="V43" s="101">
        <f t="shared" si="32"/>
        <v>0</v>
      </c>
      <c r="W43" s="102"/>
      <c r="X43" s="102"/>
      <c r="Y43" s="101">
        <f t="shared" si="33"/>
        <v>0</v>
      </c>
      <c r="Z43" s="101">
        <f t="shared" si="34"/>
        <v>0</v>
      </c>
      <c r="AA43" s="103">
        <f t="shared" si="48"/>
        <v>0</v>
      </c>
      <c r="AB43" s="101">
        <f t="shared" si="35"/>
        <v>0</v>
      </c>
      <c r="AC43" s="102"/>
      <c r="AD43" s="103">
        <f t="shared" si="36"/>
        <v>0</v>
      </c>
      <c r="AE43" s="102"/>
      <c r="AF43" s="102"/>
      <c r="AG43" s="102"/>
      <c r="AH43" s="102"/>
      <c r="AI43" s="136">
        <f t="shared" si="37"/>
        <v>0</v>
      </c>
      <c r="AJ43" s="102"/>
      <c r="AK43" s="104">
        <f t="shared" si="38"/>
        <v>0</v>
      </c>
      <c r="AL43" s="105">
        <f t="shared" si="39"/>
        <v>0</v>
      </c>
      <c r="AM43" s="106"/>
      <c r="AN43" s="107">
        <f t="shared" si="40"/>
        <v>0</v>
      </c>
      <c r="AO43" s="108">
        <f t="shared" si="41"/>
        <v>0</v>
      </c>
      <c r="AP43" s="108">
        <f t="shared" si="42"/>
        <v>0</v>
      </c>
      <c r="AQ43" s="108">
        <f t="shared" si="43"/>
        <v>0</v>
      </c>
      <c r="AR43" s="108">
        <f t="shared" si="44"/>
        <v>0</v>
      </c>
      <c r="AS43" s="108">
        <f t="array" ref="AS43">_xlfn.IFS(S43=0,AL43,S43&lt;0,AL43/-S43,S43&gt;0,AL43/S43)</f>
        <v>0</v>
      </c>
      <c r="AT43" s="103">
        <f t="shared" si="45"/>
        <v>0</v>
      </c>
      <c r="AU43" s="103">
        <f t="shared" si="46"/>
        <v>0</v>
      </c>
      <c r="AV43" s="109"/>
      <c r="AW43" s="104">
        <f t="shared" si="47"/>
        <v>0</v>
      </c>
    </row>
    <row r="44" spans="1:49" hidden="1" outlineLevel="1">
      <c r="A44" s="98"/>
      <c r="B44" s="99"/>
      <c r="C44" s="99"/>
      <c r="D44" s="133"/>
      <c r="E44" s="102">
        <f t="shared" si="27"/>
        <v>0</v>
      </c>
      <c r="F44" s="101"/>
      <c r="G44" s="101"/>
      <c r="H44" s="101"/>
      <c r="I44" s="101"/>
      <c r="J44" s="101">
        <f t="shared" si="28"/>
        <v>0</v>
      </c>
      <c r="K44" s="98"/>
      <c r="L44" s="98"/>
      <c r="M44" s="98"/>
      <c r="N44" s="98"/>
      <c r="O44" s="101">
        <f t="shared" si="29"/>
        <v>0</v>
      </c>
      <c r="P44" s="101">
        <f t="shared" si="30"/>
        <v>0</v>
      </c>
      <c r="Q44" s="102"/>
      <c r="R44" s="102"/>
      <c r="S44" s="101">
        <f t="shared" si="31"/>
        <v>0</v>
      </c>
      <c r="T44" s="101"/>
      <c r="U44" s="101"/>
      <c r="V44" s="101">
        <f t="shared" si="32"/>
        <v>0</v>
      </c>
      <c r="W44" s="102"/>
      <c r="X44" s="102"/>
      <c r="Y44" s="101">
        <f t="shared" si="33"/>
        <v>0</v>
      </c>
      <c r="Z44" s="101">
        <f t="shared" si="34"/>
        <v>0</v>
      </c>
      <c r="AA44" s="103">
        <f t="shared" si="48"/>
        <v>0</v>
      </c>
      <c r="AB44" s="101">
        <f t="shared" si="35"/>
        <v>0</v>
      </c>
      <c r="AC44" s="102"/>
      <c r="AD44" s="103">
        <f t="shared" si="36"/>
        <v>0</v>
      </c>
      <c r="AE44" s="102"/>
      <c r="AF44" s="102"/>
      <c r="AG44" s="102"/>
      <c r="AH44" s="102"/>
      <c r="AI44" s="136">
        <f t="shared" si="37"/>
        <v>0</v>
      </c>
      <c r="AJ44" s="102"/>
      <c r="AK44" s="104">
        <f t="shared" si="38"/>
        <v>0</v>
      </c>
      <c r="AL44" s="105">
        <f t="shared" si="39"/>
        <v>0</v>
      </c>
      <c r="AM44" s="106"/>
      <c r="AN44" s="107">
        <f t="shared" si="40"/>
        <v>0</v>
      </c>
      <c r="AO44" s="108">
        <f t="shared" si="41"/>
        <v>0</v>
      </c>
      <c r="AP44" s="108">
        <f t="shared" si="42"/>
        <v>0</v>
      </c>
      <c r="AQ44" s="108">
        <f t="shared" si="43"/>
        <v>0</v>
      </c>
      <c r="AR44" s="108">
        <f t="shared" si="44"/>
        <v>0</v>
      </c>
      <c r="AS44" s="108">
        <f t="array" ref="AS44">_xlfn.IFS(S44=0,AL44,S44&lt;0,AL44/-S44,S44&gt;0,AL44/S44)</f>
        <v>0</v>
      </c>
      <c r="AT44" s="103">
        <f t="shared" si="45"/>
        <v>0</v>
      </c>
      <c r="AU44" s="103">
        <f t="shared" si="46"/>
        <v>0</v>
      </c>
      <c r="AV44" s="109"/>
      <c r="AW44" s="104">
        <f t="shared" si="47"/>
        <v>0</v>
      </c>
    </row>
    <row r="45" spans="1:49" hidden="1" outlineLevel="1">
      <c r="A45" s="98"/>
      <c r="B45" s="99"/>
      <c r="C45" s="99"/>
      <c r="D45" s="133"/>
      <c r="E45" s="102">
        <f t="shared" si="27"/>
        <v>0</v>
      </c>
      <c r="F45" s="101"/>
      <c r="G45" s="101"/>
      <c r="H45" s="101"/>
      <c r="I45" s="101"/>
      <c r="J45" s="101">
        <f t="shared" si="28"/>
        <v>0</v>
      </c>
      <c r="K45" s="98"/>
      <c r="L45" s="98"/>
      <c r="M45" s="98"/>
      <c r="N45" s="98"/>
      <c r="O45" s="101">
        <f t="shared" si="29"/>
        <v>0</v>
      </c>
      <c r="P45" s="101">
        <f t="shared" si="30"/>
        <v>0</v>
      </c>
      <c r="Q45" s="102"/>
      <c r="R45" s="102"/>
      <c r="S45" s="101">
        <f t="shared" si="31"/>
        <v>0</v>
      </c>
      <c r="T45" s="101"/>
      <c r="U45" s="101"/>
      <c r="V45" s="101">
        <f t="shared" si="32"/>
        <v>0</v>
      </c>
      <c r="W45" s="102"/>
      <c r="X45" s="102"/>
      <c r="Y45" s="101">
        <f t="shared" si="33"/>
        <v>0</v>
      </c>
      <c r="Z45" s="101">
        <f t="shared" si="34"/>
        <v>0</v>
      </c>
      <c r="AA45" s="103">
        <f t="shared" si="48"/>
        <v>0</v>
      </c>
      <c r="AB45" s="101">
        <f t="shared" si="35"/>
        <v>0</v>
      </c>
      <c r="AC45" s="102"/>
      <c r="AD45" s="103">
        <f t="shared" si="36"/>
        <v>0</v>
      </c>
      <c r="AE45" s="102"/>
      <c r="AF45" s="102"/>
      <c r="AG45" s="102"/>
      <c r="AH45" s="102"/>
      <c r="AI45" s="136">
        <f t="shared" si="37"/>
        <v>0</v>
      </c>
      <c r="AJ45" s="102"/>
      <c r="AK45" s="104">
        <f t="shared" si="38"/>
        <v>0</v>
      </c>
      <c r="AL45" s="105">
        <f t="shared" si="39"/>
        <v>0</v>
      </c>
      <c r="AM45" s="106"/>
      <c r="AN45" s="107">
        <f t="shared" si="40"/>
        <v>0</v>
      </c>
      <c r="AO45" s="108">
        <f t="shared" si="41"/>
        <v>0</v>
      </c>
      <c r="AP45" s="108">
        <f t="shared" si="42"/>
        <v>0</v>
      </c>
      <c r="AQ45" s="108">
        <f t="shared" si="43"/>
        <v>0</v>
      </c>
      <c r="AR45" s="108">
        <f t="shared" si="44"/>
        <v>0</v>
      </c>
      <c r="AS45" s="108">
        <f t="array" ref="AS45">_xlfn.IFS(S45=0,AL45,S45&lt;0,AL45/-S45,S45&gt;0,AL45/S45)</f>
        <v>0</v>
      </c>
      <c r="AT45" s="103">
        <f t="shared" si="45"/>
        <v>0</v>
      </c>
      <c r="AU45" s="103">
        <f t="shared" si="46"/>
        <v>0</v>
      </c>
      <c r="AV45" s="109"/>
      <c r="AW45" s="104">
        <f t="shared" si="47"/>
        <v>0</v>
      </c>
    </row>
    <row r="46" spans="1:49" hidden="1" outlineLevel="1">
      <c r="A46" s="98"/>
      <c r="B46" s="99"/>
      <c r="C46" s="99"/>
      <c r="D46" s="133"/>
      <c r="E46" s="102">
        <f t="shared" si="27"/>
        <v>0</v>
      </c>
      <c r="F46" s="101"/>
      <c r="G46" s="101"/>
      <c r="H46" s="101"/>
      <c r="I46" s="101"/>
      <c r="J46" s="101">
        <f t="shared" si="28"/>
        <v>0</v>
      </c>
      <c r="K46" s="98"/>
      <c r="L46" s="98"/>
      <c r="M46" s="98"/>
      <c r="N46" s="98"/>
      <c r="O46" s="101">
        <f t="shared" si="29"/>
        <v>0</v>
      </c>
      <c r="P46" s="101">
        <f t="shared" si="30"/>
        <v>0</v>
      </c>
      <c r="Q46" s="102"/>
      <c r="R46" s="102"/>
      <c r="S46" s="101">
        <f t="shared" si="31"/>
        <v>0</v>
      </c>
      <c r="T46" s="101"/>
      <c r="U46" s="101"/>
      <c r="V46" s="101">
        <f t="shared" si="32"/>
        <v>0</v>
      </c>
      <c r="W46" s="102"/>
      <c r="X46" s="102"/>
      <c r="Y46" s="101">
        <f t="shared" si="33"/>
        <v>0</v>
      </c>
      <c r="Z46" s="101">
        <f t="shared" si="34"/>
        <v>0</v>
      </c>
      <c r="AA46" s="103">
        <f t="shared" si="48"/>
        <v>0</v>
      </c>
      <c r="AB46" s="101">
        <f t="shared" si="35"/>
        <v>0</v>
      </c>
      <c r="AC46" s="102"/>
      <c r="AD46" s="103">
        <f t="shared" si="36"/>
        <v>0</v>
      </c>
      <c r="AE46" s="102"/>
      <c r="AF46" s="102"/>
      <c r="AG46" s="102"/>
      <c r="AH46" s="102"/>
      <c r="AI46" s="136">
        <f t="shared" si="37"/>
        <v>0</v>
      </c>
      <c r="AJ46" s="102"/>
      <c r="AK46" s="104">
        <f t="shared" si="38"/>
        <v>0</v>
      </c>
      <c r="AL46" s="105">
        <f t="shared" si="39"/>
        <v>0</v>
      </c>
      <c r="AM46" s="106"/>
      <c r="AN46" s="107">
        <f t="shared" si="40"/>
        <v>0</v>
      </c>
      <c r="AO46" s="108">
        <f t="shared" si="41"/>
        <v>0</v>
      </c>
      <c r="AP46" s="108">
        <f t="shared" si="42"/>
        <v>0</v>
      </c>
      <c r="AQ46" s="108">
        <f t="shared" si="43"/>
        <v>0</v>
      </c>
      <c r="AR46" s="108">
        <f t="shared" si="44"/>
        <v>0</v>
      </c>
      <c r="AS46" s="108">
        <f t="array" ref="AS46">_xlfn.IFS(S46=0,AL46,S46&lt;0,AL46/-S46,S46&gt;0,AL46/S46)</f>
        <v>0</v>
      </c>
      <c r="AT46" s="103">
        <f t="shared" si="45"/>
        <v>0</v>
      </c>
      <c r="AU46" s="103">
        <f t="shared" si="46"/>
        <v>0</v>
      </c>
      <c r="AV46" s="109"/>
      <c r="AW46" s="104">
        <f t="shared" si="47"/>
        <v>0</v>
      </c>
    </row>
    <row r="47" spans="1:49" hidden="1" outlineLevel="1">
      <c r="A47" s="98"/>
      <c r="B47" s="99"/>
      <c r="C47" s="99"/>
      <c r="D47" s="100"/>
      <c r="E47" s="101">
        <f t="shared" si="27"/>
        <v>0</v>
      </c>
      <c r="F47" s="101"/>
      <c r="G47" s="101"/>
      <c r="H47" s="101"/>
      <c r="I47" s="101"/>
      <c r="J47" s="101">
        <f t="shared" si="28"/>
        <v>0</v>
      </c>
      <c r="K47" s="98"/>
      <c r="L47" s="98"/>
      <c r="M47" s="98"/>
      <c r="N47" s="98"/>
      <c r="O47" s="101">
        <f t="shared" si="29"/>
        <v>0</v>
      </c>
      <c r="P47" s="101">
        <f t="shared" si="30"/>
        <v>0</v>
      </c>
      <c r="Q47" s="102"/>
      <c r="R47" s="102"/>
      <c r="S47" s="101">
        <f t="shared" si="31"/>
        <v>0</v>
      </c>
      <c r="T47" s="101"/>
      <c r="U47" s="101"/>
      <c r="V47" s="101">
        <f t="shared" si="32"/>
        <v>0</v>
      </c>
      <c r="W47" s="102"/>
      <c r="X47" s="102"/>
      <c r="Y47" s="101">
        <f t="shared" si="33"/>
        <v>0</v>
      </c>
      <c r="Z47" s="101">
        <f t="shared" si="34"/>
        <v>0</v>
      </c>
      <c r="AA47" s="103">
        <f t="shared" si="48"/>
        <v>0</v>
      </c>
      <c r="AB47" s="101">
        <f t="shared" si="35"/>
        <v>0</v>
      </c>
      <c r="AC47" s="102"/>
      <c r="AD47" s="103">
        <f t="shared" si="36"/>
        <v>0</v>
      </c>
      <c r="AE47" s="102"/>
      <c r="AF47" s="102"/>
      <c r="AG47" s="102"/>
      <c r="AH47" s="102"/>
      <c r="AI47" s="136">
        <f t="shared" si="37"/>
        <v>0</v>
      </c>
      <c r="AJ47" s="102"/>
      <c r="AK47" s="104">
        <f t="shared" si="38"/>
        <v>0</v>
      </c>
      <c r="AL47" s="105">
        <f t="shared" si="39"/>
        <v>0</v>
      </c>
      <c r="AM47" s="106"/>
      <c r="AN47" s="107">
        <f t="shared" si="40"/>
        <v>0</v>
      </c>
      <c r="AO47" s="108">
        <f t="shared" si="41"/>
        <v>0</v>
      </c>
      <c r="AP47" s="108">
        <f t="shared" si="42"/>
        <v>0</v>
      </c>
      <c r="AQ47" s="108">
        <f t="shared" si="43"/>
        <v>0</v>
      </c>
      <c r="AR47" s="108">
        <f t="shared" si="44"/>
        <v>0</v>
      </c>
      <c r="AS47" s="108">
        <f t="array" ref="AS47">_xlfn.IFS(S47=0,AL47,S47&lt;0,AL47/-S47,S47&gt;0,AL47/S47)</f>
        <v>0</v>
      </c>
      <c r="AT47" s="103">
        <f t="shared" si="45"/>
        <v>0</v>
      </c>
      <c r="AU47" s="103">
        <f t="shared" si="46"/>
        <v>0</v>
      </c>
      <c r="AV47" s="109"/>
      <c r="AW47" s="104">
        <f t="shared" si="47"/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si="48"/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136">
        <f t="shared" si="37"/>
        <v>0</v>
      </c>
      <c r="AJ48" s="102"/>
      <c r="AK48" s="104">
        <f t="shared" si="38"/>
        <v>0</v>
      </c>
      <c r="AL48" s="105">
        <f t="shared" si="39"/>
        <v>0</v>
      </c>
      <c r="AM48" s="106"/>
      <c r="AN48" s="107">
        <f t="shared" si="40"/>
        <v>0</v>
      </c>
      <c r="AO48" s="108">
        <f t="shared" si="41"/>
        <v>0</v>
      </c>
      <c r="AP48" s="108">
        <f t="shared" si="42"/>
        <v>0</v>
      </c>
      <c r="AQ48" s="108">
        <f t="shared" si="43"/>
        <v>0</v>
      </c>
      <c r="AR48" s="108">
        <f t="shared" si="44"/>
        <v>0</v>
      </c>
      <c r="AS48" s="108">
        <f t="array" ref="AS48">_xlfn.IFS(S48=0,AL48,S48&lt;0,AL48/-S48,S48&gt;0,AL48/S48)</f>
        <v>0</v>
      </c>
      <c r="AT48" s="103">
        <f t="shared" si="45"/>
        <v>0</v>
      </c>
      <c r="AU48" s="103">
        <f t="shared" si="46"/>
        <v>0</v>
      </c>
      <c r="AV48" s="109"/>
      <c r="AW48" s="104">
        <f t="shared" si="47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8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136">
        <f t="shared" si="37"/>
        <v>0</v>
      </c>
      <c r="AJ49" s="102"/>
      <c r="AK49" s="104">
        <f t="shared" si="38"/>
        <v>0</v>
      </c>
      <c r="AL49" s="105">
        <f t="shared" si="39"/>
        <v>0</v>
      </c>
      <c r="AM49" s="106"/>
      <c r="AN49" s="107">
        <f t="shared" si="40"/>
        <v>0</v>
      </c>
      <c r="AO49" s="108">
        <f t="shared" si="41"/>
        <v>0</v>
      </c>
      <c r="AP49" s="108">
        <f t="shared" si="42"/>
        <v>0</v>
      </c>
      <c r="AQ49" s="108">
        <f t="shared" si="43"/>
        <v>0</v>
      </c>
      <c r="AR49" s="108">
        <f t="shared" si="44"/>
        <v>0</v>
      </c>
      <c r="AS49" s="108">
        <f t="array" ref="AS49">_xlfn.IFS(S49=0,AL49,S49&lt;0,AL49/-S49,S49&gt;0,AL49/S49)</f>
        <v>0</v>
      </c>
      <c r="AT49" s="103">
        <f t="shared" si="45"/>
        <v>0</v>
      </c>
      <c r="AU49" s="103">
        <f t="shared" si="46"/>
        <v>0</v>
      </c>
      <c r="AV49" s="109"/>
      <c r="AW49" s="104">
        <f t="shared" si="47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8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136">
        <f t="shared" si="37"/>
        <v>0</v>
      </c>
      <c r="AJ50" s="102"/>
      <c r="AK50" s="104">
        <f t="shared" si="38"/>
        <v>0</v>
      </c>
      <c r="AL50" s="105">
        <f t="shared" si="39"/>
        <v>0</v>
      </c>
      <c r="AM50" s="106"/>
      <c r="AN50" s="107">
        <f t="shared" si="40"/>
        <v>0</v>
      </c>
      <c r="AO50" s="108">
        <f t="shared" si="41"/>
        <v>0</v>
      </c>
      <c r="AP50" s="108">
        <f t="shared" si="42"/>
        <v>0</v>
      </c>
      <c r="AQ50" s="108">
        <f t="shared" si="43"/>
        <v>0</v>
      </c>
      <c r="AR50" s="108">
        <f t="shared" si="44"/>
        <v>0</v>
      </c>
      <c r="AS50" s="108">
        <f t="array" ref="AS50">_xlfn.IFS(S50=0,AL50,S50&lt;0,AL50/-S50,S50&gt;0,AL50/S50)</f>
        <v>0</v>
      </c>
      <c r="AT50" s="103">
        <f t="shared" si="45"/>
        <v>0</v>
      </c>
      <c r="AU50" s="103">
        <f t="shared" si="46"/>
        <v>0</v>
      </c>
      <c r="AV50" s="109"/>
      <c r="AW50" s="104">
        <f t="shared" si="47"/>
        <v>0</v>
      </c>
    </row>
    <row r="51" spans="1:49" hidden="1" outlineLevel="1">
      <c r="A51" s="98"/>
      <c r="B51" s="99"/>
      <c r="C51" s="99"/>
      <c r="D51" s="100"/>
      <c r="E51" s="101">
        <f t="shared" ref="E51:E70" si="49">SUM(F51:H51)</f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8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136">
        <f t="shared" si="37"/>
        <v>0</v>
      </c>
      <c r="AJ51" s="102"/>
      <c r="AK51" s="104">
        <f t="shared" si="38"/>
        <v>0</v>
      </c>
      <c r="AL51" s="105">
        <f t="shared" si="39"/>
        <v>0</v>
      </c>
      <c r="AM51" s="106"/>
      <c r="AN51" s="107">
        <f t="shared" si="40"/>
        <v>0</v>
      </c>
      <c r="AO51" s="108">
        <f t="shared" si="41"/>
        <v>0</v>
      </c>
      <c r="AP51" s="108">
        <f t="shared" si="42"/>
        <v>0</v>
      </c>
      <c r="AQ51" s="108">
        <f t="shared" si="43"/>
        <v>0</v>
      </c>
      <c r="AR51" s="108">
        <f t="shared" si="44"/>
        <v>0</v>
      </c>
      <c r="AS51" s="108">
        <f t="array" ref="AS51">_xlfn.IFS(S51=0,AL51,S51&lt;0,AL51/-S51,S51&gt;0,AL51/S51)</f>
        <v>0</v>
      </c>
      <c r="AT51" s="103">
        <f t="shared" si="45"/>
        <v>0</v>
      </c>
      <c r="AU51" s="103">
        <f t="shared" si="46"/>
        <v>0</v>
      </c>
      <c r="AV51" s="109"/>
      <c r="AW51" s="104">
        <f t="shared" si="47"/>
        <v>0</v>
      </c>
    </row>
    <row r="52" spans="1:49" hidden="1" outlineLevel="1">
      <c r="A52" s="98"/>
      <c r="B52" s="99"/>
      <c r="C52" s="99"/>
      <c r="D52" s="100"/>
      <c r="E52" s="101">
        <f t="shared" si="49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8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136">
        <f t="shared" si="37"/>
        <v>0</v>
      </c>
      <c r="AJ52" s="102"/>
      <c r="AK52" s="104">
        <f t="shared" si="38"/>
        <v>0</v>
      </c>
      <c r="AL52" s="105">
        <f t="shared" si="39"/>
        <v>0</v>
      </c>
      <c r="AM52" s="106"/>
      <c r="AN52" s="107">
        <f t="shared" si="40"/>
        <v>0</v>
      </c>
      <c r="AO52" s="108">
        <f t="shared" si="41"/>
        <v>0</v>
      </c>
      <c r="AP52" s="108">
        <f t="shared" si="42"/>
        <v>0</v>
      </c>
      <c r="AQ52" s="108">
        <f t="shared" si="43"/>
        <v>0</v>
      </c>
      <c r="AR52" s="108">
        <f t="shared" si="44"/>
        <v>0</v>
      </c>
      <c r="AS52" s="108">
        <f t="array" ref="AS52">_xlfn.IFS(S52=0,AL52,S52&lt;0,AL52/-S52,S52&gt;0,AL52/S52)</f>
        <v>0</v>
      </c>
      <c r="AT52" s="103">
        <f t="shared" si="45"/>
        <v>0</v>
      </c>
      <c r="AU52" s="103">
        <f t="shared" si="46"/>
        <v>0</v>
      </c>
      <c r="AV52" s="109"/>
      <c r="AW52" s="104">
        <f t="shared" si="47"/>
        <v>0</v>
      </c>
    </row>
    <row r="53" spans="1:49" hidden="1" outlineLevel="1">
      <c r="A53" s="98"/>
      <c r="B53" s="99"/>
      <c r="C53" s="99"/>
      <c r="D53" s="100"/>
      <c r="E53" s="101">
        <f t="shared" si="49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8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136">
        <f t="shared" si="37"/>
        <v>0</v>
      </c>
      <c r="AJ53" s="102"/>
      <c r="AK53" s="104">
        <f t="shared" si="38"/>
        <v>0</v>
      </c>
      <c r="AL53" s="105">
        <f t="shared" si="39"/>
        <v>0</v>
      </c>
      <c r="AM53" s="106"/>
      <c r="AN53" s="107">
        <f t="shared" si="40"/>
        <v>0</v>
      </c>
      <c r="AO53" s="108">
        <f t="shared" si="41"/>
        <v>0</v>
      </c>
      <c r="AP53" s="108">
        <f t="shared" si="42"/>
        <v>0</v>
      </c>
      <c r="AQ53" s="108">
        <f t="shared" si="43"/>
        <v>0</v>
      </c>
      <c r="AR53" s="108">
        <f t="shared" si="44"/>
        <v>0</v>
      </c>
      <c r="AS53" s="108">
        <f t="array" ref="AS53">_xlfn.IFS(S53=0,AL53,S53&lt;0,AL53/-S53,S53&gt;0,AL53/S53)</f>
        <v>0</v>
      </c>
      <c r="AT53" s="103">
        <f t="shared" si="45"/>
        <v>0</v>
      </c>
      <c r="AU53" s="103">
        <f t="shared" si="46"/>
        <v>0</v>
      </c>
      <c r="AV53" s="109"/>
      <c r="AW53" s="104">
        <f t="shared" si="47"/>
        <v>0</v>
      </c>
    </row>
    <row r="54" spans="1:49" hidden="1" outlineLevel="1">
      <c r="A54" s="98"/>
      <c r="B54" s="99"/>
      <c r="C54" s="99"/>
      <c r="D54" s="100"/>
      <c r="E54" s="101">
        <f t="shared" si="49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8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136">
        <f t="shared" si="37"/>
        <v>0</v>
      </c>
      <c r="AJ54" s="102"/>
      <c r="AK54" s="104">
        <f t="shared" si="38"/>
        <v>0</v>
      </c>
      <c r="AL54" s="105">
        <f t="shared" si="39"/>
        <v>0</v>
      </c>
      <c r="AM54" s="106"/>
      <c r="AN54" s="107">
        <f t="shared" si="40"/>
        <v>0</v>
      </c>
      <c r="AO54" s="108">
        <f t="shared" si="41"/>
        <v>0</v>
      </c>
      <c r="AP54" s="108">
        <f t="shared" si="42"/>
        <v>0</v>
      </c>
      <c r="AQ54" s="108">
        <f t="shared" si="43"/>
        <v>0</v>
      </c>
      <c r="AR54" s="108">
        <f t="shared" si="44"/>
        <v>0</v>
      </c>
      <c r="AS54" s="108">
        <f t="array" ref="AS54">_xlfn.IFS(S54=0,AL54,S54&lt;0,AL54/-S54,S54&gt;0,AL54/S54)</f>
        <v>0</v>
      </c>
      <c r="AT54" s="103">
        <f t="shared" si="45"/>
        <v>0</v>
      </c>
      <c r="AU54" s="103">
        <f t="shared" si="46"/>
        <v>0</v>
      </c>
      <c r="AV54" s="109"/>
      <c r="AW54" s="104">
        <f t="shared" si="47"/>
        <v>0</v>
      </c>
    </row>
    <row r="55" spans="1:49" hidden="1" outlineLevel="1">
      <c r="A55" s="98"/>
      <c r="B55" s="99"/>
      <c r="C55" s="99"/>
      <c r="D55" s="100"/>
      <c r="E55" s="101">
        <f t="shared" si="49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8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136">
        <f t="shared" si="37"/>
        <v>0</v>
      </c>
      <c r="AJ55" s="102"/>
      <c r="AK55" s="104">
        <f t="shared" si="38"/>
        <v>0</v>
      </c>
      <c r="AL55" s="105">
        <f t="shared" si="39"/>
        <v>0</v>
      </c>
      <c r="AM55" s="106"/>
      <c r="AN55" s="107">
        <f t="shared" si="40"/>
        <v>0</v>
      </c>
      <c r="AO55" s="108">
        <f t="shared" si="41"/>
        <v>0</v>
      </c>
      <c r="AP55" s="108">
        <f t="shared" si="42"/>
        <v>0</v>
      </c>
      <c r="AQ55" s="108">
        <f t="shared" si="43"/>
        <v>0</v>
      </c>
      <c r="AR55" s="108">
        <f t="shared" si="44"/>
        <v>0</v>
      </c>
      <c r="AS55" s="108">
        <f t="array" ref="AS55">_xlfn.IFS(S55=0,AL55,S55&lt;0,AL55/-S55,S55&gt;0,AL55/S55)</f>
        <v>0</v>
      </c>
      <c r="AT55" s="103">
        <f t="shared" si="45"/>
        <v>0</v>
      </c>
      <c r="AU55" s="103">
        <f t="shared" si="46"/>
        <v>0</v>
      </c>
      <c r="AV55" s="109"/>
      <c r="AW55" s="104">
        <f t="shared" si="47"/>
        <v>0</v>
      </c>
    </row>
    <row r="56" spans="1:49" hidden="1" outlineLevel="1">
      <c r="A56" s="98"/>
      <c r="B56" s="99"/>
      <c r="C56" s="99"/>
      <c r="D56" s="100"/>
      <c r="E56" s="101">
        <f t="shared" si="49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8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136">
        <f t="shared" si="37"/>
        <v>0</v>
      </c>
      <c r="AJ56" s="102"/>
      <c r="AK56" s="104">
        <f t="shared" si="38"/>
        <v>0</v>
      </c>
      <c r="AL56" s="105">
        <f t="shared" si="39"/>
        <v>0</v>
      </c>
      <c r="AM56" s="106"/>
      <c r="AN56" s="107">
        <f t="shared" si="40"/>
        <v>0</v>
      </c>
      <c r="AO56" s="108">
        <f t="shared" si="41"/>
        <v>0</v>
      </c>
      <c r="AP56" s="108">
        <f t="shared" si="42"/>
        <v>0</v>
      </c>
      <c r="AQ56" s="108">
        <f t="shared" si="43"/>
        <v>0</v>
      </c>
      <c r="AR56" s="108">
        <f t="shared" si="44"/>
        <v>0</v>
      </c>
      <c r="AS56" s="108">
        <f t="array" ref="AS56">_xlfn.IFS(S56=0,AL56,S56&lt;0,AL56/-S56,S56&gt;0,AL56/S56)</f>
        <v>0</v>
      </c>
      <c r="AT56" s="103">
        <f t="shared" si="45"/>
        <v>0</v>
      </c>
      <c r="AU56" s="103">
        <f t="shared" si="46"/>
        <v>0</v>
      </c>
      <c r="AV56" s="109"/>
      <c r="AW56" s="104">
        <f t="shared" si="47"/>
        <v>0</v>
      </c>
    </row>
    <row r="57" spans="1:49" hidden="1" outlineLevel="1">
      <c r="A57" s="98"/>
      <c r="B57" s="99"/>
      <c r="C57" s="99"/>
      <c r="D57" s="100"/>
      <c r="E57" s="101">
        <f t="shared" si="49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8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136">
        <f t="shared" si="37"/>
        <v>0</v>
      </c>
      <c r="AJ57" s="102"/>
      <c r="AK57" s="104">
        <f t="shared" si="38"/>
        <v>0</v>
      </c>
      <c r="AL57" s="105">
        <f t="shared" si="39"/>
        <v>0</v>
      </c>
      <c r="AM57" s="106"/>
      <c r="AN57" s="107">
        <f t="shared" si="40"/>
        <v>0</v>
      </c>
      <c r="AO57" s="108">
        <f t="shared" si="41"/>
        <v>0</v>
      </c>
      <c r="AP57" s="108">
        <f t="shared" si="42"/>
        <v>0</v>
      </c>
      <c r="AQ57" s="108">
        <f t="shared" si="43"/>
        <v>0</v>
      </c>
      <c r="AR57" s="108">
        <f t="shared" si="44"/>
        <v>0</v>
      </c>
      <c r="AS57" s="108">
        <f t="array" ref="AS57">_xlfn.IFS(S57=0,AL57,S57&lt;0,AL57/-S57,S57&gt;0,AL57/S57)</f>
        <v>0</v>
      </c>
      <c r="AT57" s="103">
        <f t="shared" si="45"/>
        <v>0</v>
      </c>
      <c r="AU57" s="103">
        <f t="shared" si="46"/>
        <v>0</v>
      </c>
      <c r="AV57" s="109"/>
      <c r="AW57" s="104">
        <f t="shared" si="47"/>
        <v>0</v>
      </c>
    </row>
    <row r="58" spans="1:49" hidden="1" outlineLevel="1">
      <c r="A58" s="98"/>
      <c r="B58" s="99"/>
      <c r="C58" s="99"/>
      <c r="D58" s="100"/>
      <c r="E58" s="101">
        <f t="shared" si="49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8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136">
        <f t="shared" si="37"/>
        <v>0</v>
      </c>
      <c r="AJ58" s="102"/>
      <c r="AK58" s="104">
        <f t="shared" si="38"/>
        <v>0</v>
      </c>
      <c r="AL58" s="105">
        <f t="shared" si="39"/>
        <v>0</v>
      </c>
      <c r="AM58" s="106"/>
      <c r="AN58" s="107">
        <f t="shared" si="40"/>
        <v>0</v>
      </c>
      <c r="AO58" s="108">
        <f t="shared" si="41"/>
        <v>0</v>
      </c>
      <c r="AP58" s="108">
        <f t="shared" si="42"/>
        <v>0</v>
      </c>
      <c r="AQ58" s="108">
        <f t="shared" si="43"/>
        <v>0</v>
      </c>
      <c r="AR58" s="108">
        <f t="shared" si="44"/>
        <v>0</v>
      </c>
      <c r="AS58" s="108">
        <f t="array" ref="AS58">_xlfn.IFS(S58=0,AL58,S58&lt;0,AL58/-S58,S58&gt;0,AL58/S58)</f>
        <v>0</v>
      </c>
      <c r="AT58" s="103">
        <f t="shared" si="45"/>
        <v>0</v>
      </c>
      <c r="AU58" s="103">
        <f t="shared" si="46"/>
        <v>0</v>
      </c>
      <c r="AV58" s="109"/>
      <c r="AW58" s="104">
        <f t="shared" si="47"/>
        <v>0</v>
      </c>
    </row>
    <row r="59" spans="1:49" hidden="1" outlineLevel="1">
      <c r="A59" s="98"/>
      <c r="B59" s="99"/>
      <c r="C59" s="99"/>
      <c r="D59" s="100"/>
      <c r="E59" s="101">
        <f t="shared" si="49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8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136">
        <f t="shared" si="37"/>
        <v>0</v>
      </c>
      <c r="AJ59" s="102"/>
      <c r="AK59" s="104">
        <f t="shared" si="38"/>
        <v>0</v>
      </c>
      <c r="AL59" s="105">
        <f t="shared" si="39"/>
        <v>0</v>
      </c>
      <c r="AM59" s="106"/>
      <c r="AN59" s="107">
        <f t="shared" si="40"/>
        <v>0</v>
      </c>
      <c r="AO59" s="108">
        <f t="shared" si="41"/>
        <v>0</v>
      </c>
      <c r="AP59" s="108">
        <f t="shared" si="42"/>
        <v>0</v>
      </c>
      <c r="AQ59" s="108">
        <f t="shared" si="43"/>
        <v>0</v>
      </c>
      <c r="AR59" s="108">
        <f t="shared" si="44"/>
        <v>0</v>
      </c>
      <c r="AS59" s="108">
        <f t="array" ref="AS59">_xlfn.IFS(S59=0,AL59,S59&lt;0,AL59/-S59,S59&gt;0,AL59/S59)</f>
        <v>0</v>
      </c>
      <c r="AT59" s="103">
        <f t="shared" si="45"/>
        <v>0</v>
      </c>
      <c r="AU59" s="103">
        <f t="shared" si="46"/>
        <v>0</v>
      </c>
      <c r="AV59" s="109"/>
      <c r="AW59" s="104">
        <f t="shared" si="47"/>
        <v>0</v>
      </c>
    </row>
    <row r="60" spans="1:49" hidden="1" outlineLevel="1">
      <c r="A60" s="98"/>
      <c r="B60" s="99"/>
      <c r="C60" s="99"/>
      <c r="D60" s="100"/>
      <c r="E60" s="101">
        <f t="shared" si="49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8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136">
        <f t="shared" si="37"/>
        <v>0</v>
      </c>
      <c r="AJ60" s="102"/>
      <c r="AK60" s="104">
        <f t="shared" si="38"/>
        <v>0</v>
      </c>
      <c r="AL60" s="105">
        <f t="shared" si="39"/>
        <v>0</v>
      </c>
      <c r="AM60" s="106"/>
      <c r="AN60" s="107">
        <f t="shared" si="40"/>
        <v>0</v>
      </c>
      <c r="AO60" s="108">
        <f t="shared" si="41"/>
        <v>0</v>
      </c>
      <c r="AP60" s="108">
        <f t="shared" si="42"/>
        <v>0</v>
      </c>
      <c r="AQ60" s="108">
        <f t="shared" si="43"/>
        <v>0</v>
      </c>
      <c r="AR60" s="108">
        <f t="shared" si="44"/>
        <v>0</v>
      </c>
      <c r="AS60" s="108">
        <f t="array" ref="AS60">_xlfn.IFS(S60=0,AL60,S60&lt;0,AL60/-S60,S60&gt;0,AL60/S60)</f>
        <v>0</v>
      </c>
      <c r="AT60" s="103">
        <f t="shared" si="45"/>
        <v>0</v>
      </c>
      <c r="AU60" s="103">
        <f t="shared" si="46"/>
        <v>0</v>
      </c>
      <c r="AV60" s="109"/>
      <c r="AW60" s="104">
        <f t="shared" si="47"/>
        <v>0</v>
      </c>
    </row>
    <row r="61" spans="1:49" hidden="1" outlineLevel="1">
      <c r="A61" s="98"/>
      <c r="B61" s="99"/>
      <c r="C61" s="99"/>
      <c r="D61" s="100"/>
      <c r="E61" s="101">
        <f t="shared" si="49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8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136">
        <f t="shared" si="37"/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0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hidden="1" outlineLevel="1">
      <c r="A62" s="98"/>
      <c r="B62" s="99"/>
      <c r="C62" s="99"/>
      <c r="D62" s="100"/>
      <c r="E62" s="101">
        <f t="shared" si="49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8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136">
        <f t="shared" si="37"/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0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hidden="1" outlineLevel="1">
      <c r="A63" s="98"/>
      <c r="B63" s="99"/>
      <c r="C63" s="99"/>
      <c r="D63" s="133"/>
      <c r="E63" s="102">
        <f t="shared" si="49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8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136">
        <f t="shared" si="37"/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0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hidden="1" outlineLevel="1">
      <c r="A64" s="98"/>
      <c r="B64" s="99"/>
      <c r="C64" s="99"/>
      <c r="D64" s="133"/>
      <c r="E64" s="102">
        <f t="shared" si="49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8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136">
        <f t="shared" si="37"/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0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hidden="1" outlineLevel="1">
      <c r="A65" s="98"/>
      <c r="B65" s="99"/>
      <c r="C65" s="99"/>
      <c r="D65" s="133"/>
      <c r="E65" s="102">
        <f t="shared" si="49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8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136">
        <f t="shared" si="37"/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0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hidden="1" outlineLevel="1">
      <c r="A66" s="98"/>
      <c r="B66" s="99"/>
      <c r="C66" s="99"/>
      <c r="D66" s="133"/>
      <c r="E66" s="102">
        <f t="shared" si="49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>L66*M66*N66/100</f>
        <v>0</v>
      </c>
      <c r="AA66" s="103">
        <f t="shared" si="48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136">
        <f t="shared" si="37"/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0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 hidden="1" outlineLevel="1">
      <c r="A67" s="98"/>
      <c r="B67" s="99"/>
      <c r="C67" s="99"/>
      <c r="D67" s="133"/>
      <c r="E67" s="102">
        <f t="shared" si="49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ref="Z67:Z70" si="50">L67*M67*N67/100</f>
        <v>0</v>
      </c>
      <c r="AA67" s="103">
        <f t="shared" si="48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136">
        <f t="shared" si="37"/>
        <v>0</v>
      </c>
      <c r="AJ67" s="102"/>
      <c r="AK67" s="104">
        <f t="shared" si="38"/>
        <v>0</v>
      </c>
      <c r="AL67" s="105">
        <f t="shared" si="39"/>
        <v>0</v>
      </c>
      <c r="AM67" s="106"/>
      <c r="AN67" s="107">
        <f t="shared" si="40"/>
        <v>0</v>
      </c>
      <c r="AO67" s="108">
        <f t="shared" si="41"/>
        <v>0</v>
      </c>
      <c r="AP67" s="108">
        <f t="shared" si="42"/>
        <v>0</v>
      </c>
      <c r="AQ67" s="108">
        <f t="shared" si="43"/>
        <v>0</v>
      </c>
      <c r="AR67" s="108">
        <f t="shared" si="44"/>
        <v>0</v>
      </c>
      <c r="AS67" s="108">
        <f t="array" ref="AS67">_xlfn.IFS(S67=0,AL67,S67&lt;0,AL67/-S67,S67&gt;0,AL67/S67)</f>
        <v>0</v>
      </c>
      <c r="AT67" s="103">
        <f t="shared" si="45"/>
        <v>0</v>
      </c>
      <c r="AU67" s="103">
        <f t="shared" si="46"/>
        <v>0</v>
      </c>
      <c r="AV67" s="109"/>
      <c r="AW67" s="104">
        <f t="shared" si="47"/>
        <v>0</v>
      </c>
    </row>
    <row r="68" spans="1:49" hidden="1" outlineLevel="1">
      <c r="A68" s="98"/>
      <c r="B68" s="99"/>
      <c r="C68" s="99"/>
      <c r="D68" s="100"/>
      <c r="E68" s="101">
        <f t="shared" si="49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50"/>
        <v>0</v>
      </c>
      <c r="AA68" s="103">
        <f t="shared" si="48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136">
        <f t="shared" si="37"/>
        <v>0</v>
      </c>
      <c r="AJ68" s="102"/>
      <c r="AK68" s="104">
        <f t="shared" si="38"/>
        <v>0</v>
      </c>
      <c r="AL68" s="105">
        <f t="shared" si="39"/>
        <v>0</v>
      </c>
      <c r="AM68" s="106"/>
      <c r="AN68" s="107">
        <f t="shared" si="40"/>
        <v>0</v>
      </c>
      <c r="AO68" s="108">
        <f t="shared" si="41"/>
        <v>0</v>
      </c>
      <c r="AP68" s="108">
        <f t="shared" si="42"/>
        <v>0</v>
      </c>
      <c r="AQ68" s="108">
        <f t="shared" si="43"/>
        <v>0</v>
      </c>
      <c r="AR68" s="108">
        <f t="shared" si="44"/>
        <v>0</v>
      </c>
      <c r="AS68" s="108">
        <f t="array" ref="AS68">_xlfn.IFS(S68=0,AL68,S68&lt;0,AL68/-S68,S68&gt;0,AL68/S68)</f>
        <v>0</v>
      </c>
      <c r="AT68" s="103">
        <f t="shared" si="45"/>
        <v>0</v>
      </c>
      <c r="AU68" s="103">
        <f t="shared" si="46"/>
        <v>0</v>
      </c>
      <c r="AV68" s="109"/>
      <c r="AW68" s="104">
        <f t="shared" si="47"/>
        <v>0</v>
      </c>
    </row>
    <row r="69" spans="1:49" hidden="1" outlineLevel="1">
      <c r="A69" s="98"/>
      <c r="B69" s="99"/>
      <c r="C69" s="99"/>
      <c r="D69" s="100"/>
      <c r="E69" s="101">
        <f t="shared" si="49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50"/>
        <v>0</v>
      </c>
      <c r="AA69" s="103">
        <f t="shared" si="48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136">
        <f t="shared" si="37"/>
        <v>0</v>
      </c>
      <c r="AJ69" s="102"/>
      <c r="AK69" s="104">
        <f t="shared" si="38"/>
        <v>0</v>
      </c>
      <c r="AL69" s="105">
        <f t="shared" si="39"/>
        <v>0</v>
      </c>
      <c r="AM69" s="106"/>
      <c r="AN69" s="107">
        <f t="shared" si="40"/>
        <v>0</v>
      </c>
      <c r="AO69" s="108">
        <f t="shared" si="41"/>
        <v>0</v>
      </c>
      <c r="AP69" s="108">
        <f t="shared" si="42"/>
        <v>0</v>
      </c>
      <c r="AQ69" s="108">
        <f t="shared" si="43"/>
        <v>0</v>
      </c>
      <c r="AR69" s="108">
        <f t="shared" si="44"/>
        <v>0</v>
      </c>
      <c r="AS69" s="108">
        <f t="array" ref="AS69">_xlfn.IFS(S69=0,AL69,S69&lt;0,AL69/-S69,S69&gt;0,AL69/S69)</f>
        <v>0</v>
      </c>
      <c r="AT69" s="103">
        <f t="shared" si="45"/>
        <v>0</v>
      </c>
      <c r="AU69" s="103">
        <f t="shared" si="46"/>
        <v>0</v>
      </c>
      <c r="AV69" s="109"/>
      <c r="AW69" s="104">
        <f t="shared" si="47"/>
        <v>0</v>
      </c>
    </row>
    <row r="70" spans="1:49" hidden="1" outlineLevel="1">
      <c r="A70" s="98"/>
      <c r="B70" s="99"/>
      <c r="C70" s="99"/>
      <c r="D70" s="100"/>
      <c r="E70" s="101">
        <f t="shared" si="49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50"/>
        <v>0</v>
      </c>
      <c r="AA70" s="103">
        <f t="shared" si="48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136">
        <f t="shared" si="37"/>
        <v>0</v>
      </c>
      <c r="AJ70" s="102"/>
      <c r="AK70" s="104">
        <f t="shared" si="38"/>
        <v>0</v>
      </c>
      <c r="AL70" s="105">
        <f t="shared" si="39"/>
        <v>0</v>
      </c>
      <c r="AM70" s="106"/>
      <c r="AN70" s="107">
        <f t="shared" si="40"/>
        <v>0</v>
      </c>
      <c r="AO70" s="108">
        <f t="shared" si="41"/>
        <v>0</v>
      </c>
      <c r="AP70" s="108">
        <f t="shared" si="42"/>
        <v>0</v>
      </c>
      <c r="AQ70" s="108">
        <f t="shared" si="43"/>
        <v>0</v>
      </c>
      <c r="AR70" s="108">
        <f t="shared" si="44"/>
        <v>0</v>
      </c>
      <c r="AS70" s="108">
        <f t="array" ref="AS70">_xlfn.IFS(S70=0,AL70,S70&lt;0,AL70/-S70,S70&gt;0,AL70/S70)</f>
        <v>0</v>
      </c>
      <c r="AT70" s="103">
        <f t="shared" si="45"/>
        <v>0</v>
      </c>
      <c r="AU70" s="103">
        <f t="shared" si="46"/>
        <v>0</v>
      </c>
      <c r="AV70" s="109"/>
      <c r="AW70" s="104">
        <f t="shared" si="47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1">AVERAGE(AO19:AO70)</f>
        <v>0</v>
      </c>
      <c r="AP71" s="145">
        <f t="shared" si="51"/>
        <v>0</v>
      </c>
      <c r="AQ71" s="145">
        <f t="shared" si="51"/>
        <v>0</v>
      </c>
      <c r="AR71" s="145">
        <f t="shared" si="51"/>
        <v>0</v>
      </c>
      <c r="AS71" s="145">
        <f t="shared" si="51"/>
        <v>0</v>
      </c>
      <c r="AT71" s="146">
        <f t="shared" si="51"/>
        <v>0</v>
      </c>
      <c r="AU71" s="146">
        <f t="shared" si="51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2">SUM(Q19:Q70)</f>
        <v>0</v>
      </c>
      <c r="R72" s="149">
        <f t="shared" si="52"/>
        <v>0</v>
      </c>
      <c r="S72" s="149">
        <f t="shared" si="52"/>
        <v>0</v>
      </c>
      <c r="T72" s="149">
        <f t="shared" si="52"/>
        <v>0</v>
      </c>
      <c r="U72" s="149">
        <f t="shared" si="52"/>
        <v>0</v>
      </c>
      <c r="V72" s="149">
        <f t="shared" si="52"/>
        <v>0</v>
      </c>
      <c r="W72" s="149">
        <f t="shared" si="52"/>
        <v>0</v>
      </c>
      <c r="X72" s="149">
        <f t="shared" si="52"/>
        <v>0</v>
      </c>
      <c r="Y72" s="149">
        <f t="shared" si="52"/>
        <v>0</v>
      </c>
      <c r="Z72" s="149">
        <f t="shared" si="52"/>
        <v>0</v>
      </c>
      <c r="AA72" s="150">
        <f t="shared" si="52"/>
        <v>0</v>
      </c>
      <c r="AB72" s="151">
        <f t="shared" si="52"/>
        <v>0</v>
      </c>
      <c r="AC72" s="149">
        <f t="shared" si="52"/>
        <v>0</v>
      </c>
      <c r="AD72" s="150" t="e">
        <f>AC72/Y72</f>
        <v>#DIV/0!</v>
      </c>
      <c r="AE72" s="149">
        <f t="shared" ref="AE72:AK72" si="53">SUM(AE19:AE70)</f>
        <v>0</v>
      </c>
      <c r="AF72" s="149">
        <f t="shared" si="53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3"/>
        <v>0</v>
      </c>
      <c r="AK72" s="149">
        <f t="shared" si="53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52"/>
      <c r="AG73" s="552"/>
      <c r="AH73" s="213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4">E17+E72</f>
        <v>0</v>
      </c>
      <c r="F74" s="172">
        <f t="shared" si="54"/>
        <v>0</v>
      </c>
      <c r="G74" s="172">
        <f t="shared" si="54"/>
        <v>0</v>
      </c>
      <c r="H74" s="172">
        <f t="shared" si="54"/>
        <v>2500</v>
      </c>
      <c r="I74" s="172">
        <f t="shared" si="54"/>
        <v>0</v>
      </c>
      <c r="J74" s="172">
        <f t="shared" si="54"/>
        <v>0</v>
      </c>
      <c r="K74" s="172">
        <f t="shared" si="54"/>
        <v>0</v>
      </c>
      <c r="L74" s="172">
        <f t="shared" si="54"/>
        <v>37</v>
      </c>
      <c r="M74" s="172">
        <f t="shared" si="54"/>
        <v>0</v>
      </c>
      <c r="N74" s="172">
        <f t="shared" si="54"/>
        <v>0</v>
      </c>
      <c r="O74" s="172">
        <f t="shared" si="54"/>
        <v>0</v>
      </c>
      <c r="P74" s="172">
        <f t="shared" si="54"/>
        <v>0</v>
      </c>
      <c r="Q74" s="172">
        <f t="shared" si="54"/>
        <v>14</v>
      </c>
      <c r="R74" s="172">
        <f t="shared" si="54"/>
        <v>0</v>
      </c>
      <c r="S74" s="172">
        <f t="shared" si="54"/>
        <v>14</v>
      </c>
      <c r="T74" s="172">
        <f t="shared" si="54"/>
        <v>14286.08</v>
      </c>
      <c r="U74" s="172">
        <f t="shared" si="54"/>
        <v>0</v>
      </c>
      <c r="V74" s="172">
        <f t="shared" si="54"/>
        <v>14286.08</v>
      </c>
      <c r="W74" s="172">
        <f t="shared" si="54"/>
        <v>17125.77</v>
      </c>
      <c r="X74" s="172">
        <f t="shared" si="54"/>
        <v>0</v>
      </c>
      <c r="Y74" s="172">
        <f t="shared" si="54"/>
        <v>17125.77</v>
      </c>
      <c r="Z74" s="172">
        <f t="shared" si="54"/>
        <v>21788</v>
      </c>
      <c r="AA74" s="173">
        <f t="shared" si="54"/>
        <v>1</v>
      </c>
      <c r="AB74" s="174">
        <f t="shared" si="54"/>
        <v>1763.04</v>
      </c>
      <c r="AC74" s="172">
        <f t="shared" si="54"/>
        <v>6195.14</v>
      </c>
      <c r="AD74" s="173">
        <f>AC74/Y74</f>
        <v>0.36174373473426308</v>
      </c>
      <c r="AE74" s="174">
        <f>AE17+AE72</f>
        <v>1955.7500000000002</v>
      </c>
      <c r="AF74" s="175">
        <f>AF17+AF72</f>
        <v>0</v>
      </c>
      <c r="AG74" s="175">
        <f>AG17+AG72</f>
        <v>4738</v>
      </c>
      <c r="AH74" s="175">
        <f>AH17+AH72</f>
        <v>0</v>
      </c>
      <c r="AI74" s="176">
        <v>635.73</v>
      </c>
      <c r="AJ74" s="172">
        <f>AJ17+AJ72</f>
        <v>0</v>
      </c>
      <c r="AK74" s="172">
        <f>AK17+AK72</f>
        <v>142.86079999999998</v>
      </c>
      <c r="AL74" s="172">
        <f>AL17+AL72</f>
        <v>1695.2492000000007</v>
      </c>
      <c r="AM74" s="172"/>
      <c r="AN74" s="172"/>
      <c r="AO74" s="172"/>
      <c r="AP74" s="172"/>
      <c r="AQ74" s="172"/>
      <c r="AR74" s="172">
        <f>(AF74+AG74)/Q74</f>
        <v>338.42857142857144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52">
        <f>AF18+AF73</f>
        <v>0</v>
      </c>
      <c r="AG75" s="552"/>
      <c r="AH75" s="213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7" priority="4" operator="greaterThan">
      <formula>120</formula>
    </cfRule>
  </conditionalFormatting>
  <conditionalFormatting sqref="O71">
    <cfRule type="cellIs" dxfId="6" priority="3" operator="between">
      <formula>0.000001</formula>
      <formula>25</formula>
    </cfRule>
  </conditionalFormatting>
  <conditionalFormatting sqref="AA73 AA75:AA1048576">
    <cfRule type="cellIs" dxfId="5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{D8DBECD7-0D32-4A85-97B5-07EEDA94D01C}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{5234A49C-01CA-42BA-94AD-AF008EA90C9D}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{7331E4BD-5AAC-49A2-B917-6CCAD4CD7C72}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{84E239DC-4843-451B-8B28-F08859CDA475}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{8DBF1328-FB75-4B3A-A3E9-A0A42D5211BA}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{7B5B1C07-9118-478F-A22C-E12CBFC933A1}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{23741012-C1C3-4037-8A7A-9EB44DECB209}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{71BA05A8-4041-4855-BA75-85B06507D35A}</x14:id>
        </ext>
      </extLst>
    </cfRule>
  </conditionalFormatting>
  <conditionalFormatting sqref="AA1">
    <cfRule type="cellIs" dxfId="4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DBECD7-0D32-4A85-97B5-07EEDA94D0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234A49C-01CA-42BA-94AD-AF008EA90C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7331E4BD-5AAC-49A2-B917-6CCAD4CD7C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84E239DC-4843-451B-8B28-F08859CDA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8DBF1328-FB75-4B3A-A3E9-A0A42D521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7B5B1C07-9118-478F-A22C-E12CBFC933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3741012-C1C3-4037-8A7A-9EB44DECB2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71BA05A8-4041-4855-BA75-85B06507D3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00B0-65E2-46CC-B2B0-AC7C48FC400B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3" sqref="L3:N15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277</v>
      </c>
      <c r="B1" s="77"/>
      <c r="C1" s="76"/>
      <c r="D1" s="76"/>
      <c r="E1" s="78"/>
      <c r="F1" s="545" t="s">
        <v>47</v>
      </c>
      <c r="G1" s="545"/>
      <c r="H1" s="545"/>
      <c r="K1" s="409" t="s">
        <v>48</v>
      </c>
      <c r="L1" s="545" t="s">
        <v>49</v>
      </c>
      <c r="M1" s="545"/>
      <c r="N1" s="545"/>
      <c r="P1" s="80"/>
      <c r="Q1" s="546"/>
      <c r="R1" s="546"/>
      <c r="S1" s="216"/>
      <c r="T1" s="547"/>
      <c r="U1" s="548"/>
      <c r="V1" s="216"/>
      <c r="W1" s="546"/>
      <c r="X1" s="546"/>
      <c r="Y1" s="80"/>
      <c r="Z1" s="80"/>
      <c r="AA1" s="80"/>
      <c r="AB1" s="80"/>
      <c r="AC1" s="215"/>
      <c r="AD1" s="216"/>
      <c r="AE1" s="215"/>
      <c r="AF1" s="549"/>
      <c r="AG1" s="549"/>
      <c r="AH1" s="410"/>
      <c r="AI1" s="81" t="s">
        <v>50</v>
      </c>
      <c r="AJ1" s="215"/>
      <c r="AM1" s="82"/>
      <c r="AN1" s="542" t="s">
        <v>51</v>
      </c>
      <c r="AO1" s="543"/>
      <c r="AP1" s="543"/>
      <c r="AQ1" s="543"/>
      <c r="AR1" s="543"/>
      <c r="AS1" s="543"/>
      <c r="AT1" s="543"/>
      <c r="AU1" s="544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278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2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v>4</v>
      </c>
      <c r="M3" s="98">
        <v>1300</v>
      </c>
      <c r="N3" s="98">
        <v>50</v>
      </c>
      <c r="O3" s="189">
        <f>L3/3</f>
        <v>1.3333333333333333</v>
      </c>
      <c r="P3" s="101">
        <f>S3/3</f>
        <v>0.66666666666666663</v>
      </c>
      <c r="Q3" s="102">
        <v>2</v>
      </c>
      <c r="R3" s="102">
        <v>0</v>
      </c>
      <c r="S3" s="101">
        <f>Q3+R3</f>
        <v>2</v>
      </c>
      <c r="T3" s="102">
        <v>2004</v>
      </c>
      <c r="U3" s="102">
        <v>0</v>
      </c>
      <c r="V3" s="101">
        <f>T3+U3</f>
        <v>2004</v>
      </c>
      <c r="W3" s="102">
        <v>2538</v>
      </c>
      <c r="X3" s="102">
        <v>0</v>
      </c>
      <c r="Y3" s="101">
        <f t="shared" ref="Y3:Y15" si="1">W3+X3</f>
        <v>2538</v>
      </c>
      <c r="Z3" s="101">
        <f>L3*M3*N3/100</f>
        <v>2600</v>
      </c>
      <c r="AA3" s="103">
        <f t="shared" ref="AA3:AA15" si="2">Y3/$Y$74</f>
        <v>6.7031404133603256E-2</v>
      </c>
      <c r="AB3" s="101">
        <f>S3*I3</f>
        <v>285.95999999999998</v>
      </c>
      <c r="AC3" s="102">
        <v>913.68000000000006</v>
      </c>
      <c r="AD3" s="103">
        <f t="shared" ref="AD3:AD15" si="3">IF(Y3=0,0,AC3/Y3)</f>
        <v>0.36000000000000004</v>
      </c>
      <c r="AE3" s="102">
        <v>447.25</v>
      </c>
      <c r="AF3" s="102"/>
      <c r="AG3" s="102"/>
      <c r="AH3" s="102">
        <v>0</v>
      </c>
      <c r="AI3" s="136">
        <f>IFERROR($AI$74*H3/$H$74,0)</f>
        <v>74.336439999999996</v>
      </c>
      <c r="AJ3" s="102">
        <v>0</v>
      </c>
      <c r="AK3" s="104">
        <f>V3*1%</f>
        <v>20.04</v>
      </c>
      <c r="AL3" s="105">
        <f>Y3-AB3-AC3-AE3-AF3-AG3-AH3-AI3-AK3-AJ3</f>
        <v>796.7335599999999</v>
      </c>
      <c r="AM3" s="106"/>
      <c r="AN3" s="107">
        <f t="shared" ref="AN3:AN15" si="4">IF(S3=0,0,Y3/S3)</f>
        <v>1269</v>
      </c>
      <c r="AO3" s="108">
        <f t="shared" ref="AO3:AO15" si="5">I3</f>
        <v>142.97999999999999</v>
      </c>
      <c r="AP3" s="108">
        <f t="shared" ref="AP3:AP15" si="6">IF(S3=0,0,AC3/S3)</f>
        <v>456.84000000000003</v>
      </c>
      <c r="AQ3" s="108">
        <f>IF(Q3=0,AE3/1,AE3/Q3)</f>
        <v>223.625</v>
      </c>
      <c r="AR3" s="108">
        <f>IF(Q3=0,0,(AF3+AG3)/Q3)</f>
        <v>0</v>
      </c>
      <c r="AS3" s="108">
        <f>_xlfn.IFS(S3=0,AL3,S3&lt;0,AL3/-S3,S3&gt;0,AL3/S3)</f>
        <v>398.36677999999995</v>
      </c>
      <c r="AT3" s="103">
        <f t="shared" ref="AT3" si="7">IF(AN3=0,0,AS3/AN3)</f>
        <v>0.31392181245074857</v>
      </c>
      <c r="AU3" s="103">
        <f t="shared" ref="AU3" si="8">IF(AO3=0,0,AS3/AO3)</f>
        <v>2.7861713526367322</v>
      </c>
      <c r="AV3" s="109"/>
      <c r="AW3" s="104">
        <f t="shared" ref="AW3:AW15" si="9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2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v>0</v>
      </c>
      <c r="M4" s="98">
        <v>0</v>
      </c>
      <c r="N4" s="98">
        <v>0</v>
      </c>
      <c r="O4" s="189">
        <f t="shared" ref="O4:O15" si="10">L4/3</f>
        <v>0</v>
      </c>
      <c r="P4" s="101">
        <f t="shared" ref="P4:P15" si="11">S4/3</f>
        <v>0</v>
      </c>
      <c r="Q4" s="102">
        <v>0</v>
      </c>
      <c r="R4" s="102">
        <v>0</v>
      </c>
      <c r="S4" s="101">
        <f t="shared" ref="S4:S15" si="12">Q4+R4</f>
        <v>0</v>
      </c>
      <c r="T4" s="102">
        <v>0</v>
      </c>
      <c r="U4" s="102">
        <v>0</v>
      </c>
      <c r="V4" s="101">
        <f t="shared" ref="V4:V15" si="13">T4+U4</f>
        <v>0</v>
      </c>
      <c r="W4" s="102">
        <v>0</v>
      </c>
      <c r="X4" s="102">
        <v>0</v>
      </c>
      <c r="Y4" s="101">
        <f t="shared" si="1"/>
        <v>0</v>
      </c>
      <c r="Z4" s="101">
        <f t="shared" ref="Z4:Z15" si="14">L4*M4*N4/100</f>
        <v>0</v>
      </c>
      <c r="AA4" s="103">
        <f t="shared" si="2"/>
        <v>0</v>
      </c>
      <c r="AB4" s="101">
        <f t="shared" ref="AB4:AB15" si="15">S4*I4</f>
        <v>0</v>
      </c>
      <c r="AC4" s="102">
        <v>0</v>
      </c>
      <c r="AD4" s="103">
        <f t="shared" si="3"/>
        <v>0</v>
      </c>
      <c r="AE4" s="102">
        <v>0</v>
      </c>
      <c r="AF4" s="102"/>
      <c r="AG4" s="102"/>
      <c r="AH4" s="102">
        <v>0</v>
      </c>
      <c r="AI4" s="136">
        <f t="shared" ref="AI4:AI15" si="16">IFERROR($AI$74*H4/$H$74,0)</f>
        <v>47.019039999999997</v>
      </c>
      <c r="AJ4" s="102">
        <v>0</v>
      </c>
      <c r="AK4" s="104">
        <f t="shared" ref="AK4:AK15" si="17">V4*1%</f>
        <v>0</v>
      </c>
      <c r="AL4" s="105">
        <f t="shared" ref="AL4:AL15" si="18">Y4-AB4-AC4-AE4-AF4-AG4-AH4-AI4-AK4-AJ4</f>
        <v>-47.019039999999997</v>
      </c>
      <c r="AM4" s="106"/>
      <c r="AN4" s="107">
        <f t="shared" si="4"/>
        <v>0</v>
      </c>
      <c r="AO4" s="108">
        <f t="shared" si="5"/>
        <v>123.09</v>
      </c>
      <c r="AP4" s="108">
        <f t="shared" si="6"/>
        <v>0</v>
      </c>
      <c r="AQ4" s="108">
        <f t="shared" ref="AQ4:AQ15" si="19">IF(Q4=0,AE4/1,AE4/Q4)</f>
        <v>0</v>
      </c>
      <c r="AR4" s="108">
        <f t="shared" ref="AR4:AR15" si="20">IF(Q4=0,0,(AF4+AG4)/Q4)</f>
        <v>0</v>
      </c>
      <c r="AS4" s="108">
        <f t="array" ref="AS4">_xlfn.IFS(S4=0,AL4,S4&lt;0,AL4/-S4,S4&gt;0,AL4/S4)</f>
        <v>-47.019039999999997</v>
      </c>
      <c r="AT4" s="103">
        <f>IF(AN4=0,0,AS4/AN4)</f>
        <v>0</v>
      </c>
      <c r="AU4" s="103">
        <f>IF(AO4=0,0,AS4/AO4)</f>
        <v>-0.38198911365667393</v>
      </c>
      <c r="AV4" s="109"/>
      <c r="AW4" s="104">
        <f t="shared" si="9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2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v>0</v>
      </c>
      <c r="M5" s="98">
        <v>0</v>
      </c>
      <c r="N5" s="98">
        <v>0</v>
      </c>
      <c r="O5" s="189">
        <f t="shared" si="10"/>
        <v>0</v>
      </c>
      <c r="P5" s="101">
        <f t="shared" si="11"/>
        <v>0</v>
      </c>
      <c r="Q5" s="102">
        <v>0</v>
      </c>
      <c r="R5" s="102">
        <v>0</v>
      </c>
      <c r="S5" s="101">
        <f t="shared" si="12"/>
        <v>0</v>
      </c>
      <c r="T5" s="102">
        <v>0</v>
      </c>
      <c r="U5" s="102">
        <v>0</v>
      </c>
      <c r="V5" s="101">
        <f t="shared" si="13"/>
        <v>0</v>
      </c>
      <c r="W5" s="102">
        <v>0</v>
      </c>
      <c r="X5" s="102">
        <v>0</v>
      </c>
      <c r="Y5" s="101">
        <f t="shared" si="1"/>
        <v>0</v>
      </c>
      <c r="Z5" s="101">
        <f t="shared" si="14"/>
        <v>0</v>
      </c>
      <c r="AA5" s="103">
        <f t="shared" si="2"/>
        <v>0</v>
      </c>
      <c r="AB5" s="101">
        <f t="shared" si="15"/>
        <v>0</v>
      </c>
      <c r="AC5" s="102">
        <v>0</v>
      </c>
      <c r="AD5" s="103">
        <f t="shared" si="3"/>
        <v>0</v>
      </c>
      <c r="AE5" s="102">
        <v>0</v>
      </c>
      <c r="AF5" s="102"/>
      <c r="AG5" s="102"/>
      <c r="AH5" s="102">
        <v>0</v>
      </c>
      <c r="AI5" s="136">
        <f t="shared" si="16"/>
        <v>62.747240000000005</v>
      </c>
      <c r="AJ5" s="102">
        <v>0</v>
      </c>
      <c r="AK5" s="104">
        <f t="shared" si="17"/>
        <v>0</v>
      </c>
      <c r="AL5" s="105">
        <f t="shared" si="18"/>
        <v>-62.747240000000005</v>
      </c>
      <c r="AM5" s="106"/>
      <c r="AN5" s="107">
        <f t="shared" si="4"/>
        <v>0</v>
      </c>
      <c r="AO5" s="108">
        <f t="shared" si="5"/>
        <v>123.09</v>
      </c>
      <c r="AP5" s="108">
        <f t="shared" si="6"/>
        <v>0</v>
      </c>
      <c r="AQ5" s="108">
        <f t="shared" si="19"/>
        <v>0</v>
      </c>
      <c r="AR5" s="108">
        <f t="shared" si="20"/>
        <v>0</v>
      </c>
      <c r="AS5" s="108">
        <f t="array" ref="AS5">_xlfn.IFS(S5=0,AL5,S5&lt;0,AL5/-S5,S5&gt;0,AL5/S5)</f>
        <v>-62.747240000000005</v>
      </c>
      <c r="AT5" s="103">
        <f>IF(AN5=0,0,AS5/AN5)</f>
        <v>0</v>
      </c>
      <c r="AU5" s="103">
        <f>IF(AO5=0,0,AS5/AO5)</f>
        <v>-0.50976716223901208</v>
      </c>
      <c r="AV5" s="109"/>
      <c r="AW5" s="104">
        <f t="shared" si="9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2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v>4</v>
      </c>
      <c r="M6" s="98">
        <v>1176</v>
      </c>
      <c r="N6" s="98">
        <v>100</v>
      </c>
      <c r="O6" s="189">
        <f t="shared" si="10"/>
        <v>1.3333333333333333</v>
      </c>
      <c r="P6" s="101">
        <f t="shared" si="11"/>
        <v>0.33333333333333331</v>
      </c>
      <c r="Q6" s="102">
        <v>1</v>
      </c>
      <c r="R6" s="102">
        <v>0</v>
      </c>
      <c r="S6" s="101">
        <f t="shared" si="12"/>
        <v>1</v>
      </c>
      <c r="T6" s="102">
        <v>967</v>
      </c>
      <c r="U6" s="102">
        <v>0</v>
      </c>
      <c r="V6" s="101">
        <f t="shared" si="13"/>
        <v>967</v>
      </c>
      <c r="W6" s="102">
        <v>1176</v>
      </c>
      <c r="X6" s="102">
        <v>0</v>
      </c>
      <c r="Y6" s="101">
        <f t="shared" si="1"/>
        <v>1176</v>
      </c>
      <c r="Z6" s="101">
        <f t="shared" si="14"/>
        <v>4704</v>
      </c>
      <c r="AA6" s="103">
        <f t="shared" si="2"/>
        <v>3.1059468582000562E-2</v>
      </c>
      <c r="AB6" s="101">
        <f t="shared" si="15"/>
        <v>123.09</v>
      </c>
      <c r="AC6" s="102">
        <v>424.09000000000003</v>
      </c>
      <c r="AD6" s="103">
        <f t="shared" si="3"/>
        <v>0.36062074829931978</v>
      </c>
      <c r="AE6" s="102">
        <v>46.4</v>
      </c>
      <c r="AF6" s="102"/>
      <c r="AG6" s="102"/>
      <c r="AH6" s="102">
        <v>0</v>
      </c>
      <c r="AI6" s="136">
        <f t="shared" si="16"/>
        <v>60.263840000000002</v>
      </c>
      <c r="AJ6" s="102">
        <v>0</v>
      </c>
      <c r="AK6" s="104">
        <f t="shared" si="17"/>
        <v>9.67</v>
      </c>
      <c r="AL6" s="105">
        <f t="shared" si="18"/>
        <v>512.48616000000015</v>
      </c>
      <c r="AM6" s="106"/>
      <c r="AN6" s="107">
        <f t="shared" si="4"/>
        <v>1176</v>
      </c>
      <c r="AO6" s="108">
        <f t="shared" si="5"/>
        <v>123.09</v>
      </c>
      <c r="AP6" s="108">
        <f t="shared" si="6"/>
        <v>424.09000000000003</v>
      </c>
      <c r="AQ6" s="108">
        <f t="shared" si="19"/>
        <v>46.4</v>
      </c>
      <c r="AR6" s="108">
        <f t="shared" si="20"/>
        <v>0</v>
      </c>
      <c r="AS6" s="108">
        <f t="array" ref="AS6">_xlfn.IFS(S6=0,AL6,S6&lt;0,AL6/-S6,S6&gt;0,AL6/S6)</f>
        <v>512.48616000000015</v>
      </c>
      <c r="AT6" s="103">
        <f t="shared" ref="AT6:AT15" si="21">IF(AN6=0,0,AS6/AN6)</f>
        <v>0.43578755102040828</v>
      </c>
      <c r="AU6" s="103">
        <f t="shared" ref="AU6:AU15" si="22">IF(AO6=0,0,AS6/AO6)</f>
        <v>4.1635076773092869</v>
      </c>
      <c r="AV6" s="109"/>
      <c r="AW6" s="104">
        <f t="shared" si="9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2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v>0</v>
      </c>
      <c r="M7" s="98">
        <v>0</v>
      </c>
      <c r="N7" s="98">
        <v>0</v>
      </c>
      <c r="O7" s="189">
        <f t="shared" si="10"/>
        <v>0</v>
      </c>
      <c r="P7" s="101">
        <f t="shared" si="11"/>
        <v>0</v>
      </c>
      <c r="Q7" s="102">
        <v>0</v>
      </c>
      <c r="R7" s="102">
        <v>0</v>
      </c>
      <c r="S7" s="101">
        <f t="shared" si="12"/>
        <v>0</v>
      </c>
      <c r="T7" s="102">
        <v>0</v>
      </c>
      <c r="U7" s="102">
        <v>0</v>
      </c>
      <c r="V7" s="101">
        <f t="shared" si="13"/>
        <v>0</v>
      </c>
      <c r="W7" s="102">
        <v>0</v>
      </c>
      <c r="X7" s="102">
        <v>0</v>
      </c>
      <c r="Y7" s="101">
        <f t="shared" si="1"/>
        <v>0</v>
      </c>
      <c r="Z7" s="101">
        <f t="shared" si="14"/>
        <v>0</v>
      </c>
      <c r="AA7" s="103">
        <f t="shared" si="2"/>
        <v>0</v>
      </c>
      <c r="AB7" s="101">
        <f t="shared" si="15"/>
        <v>0</v>
      </c>
      <c r="AC7" s="102">
        <v>0</v>
      </c>
      <c r="AD7" s="103">
        <f t="shared" si="3"/>
        <v>0</v>
      </c>
      <c r="AE7" s="102">
        <v>0</v>
      </c>
      <c r="AF7" s="102"/>
      <c r="AG7" s="102"/>
      <c r="AH7" s="102">
        <v>0</v>
      </c>
      <c r="AI7" s="136">
        <f t="shared" si="16"/>
        <v>47.019039999999997</v>
      </c>
      <c r="AJ7" s="102">
        <v>0</v>
      </c>
      <c r="AK7" s="104">
        <f t="shared" si="17"/>
        <v>0</v>
      </c>
      <c r="AL7" s="105">
        <f t="shared" si="18"/>
        <v>-47.019039999999997</v>
      </c>
      <c r="AM7" s="106"/>
      <c r="AN7" s="107">
        <f t="shared" si="4"/>
        <v>0</v>
      </c>
      <c r="AO7" s="108">
        <f t="shared" si="5"/>
        <v>123.09</v>
      </c>
      <c r="AP7" s="108">
        <f t="shared" si="6"/>
        <v>0</v>
      </c>
      <c r="AQ7" s="108">
        <f t="shared" si="19"/>
        <v>0</v>
      </c>
      <c r="AR7" s="108">
        <f t="shared" si="20"/>
        <v>0</v>
      </c>
      <c r="AS7" s="108">
        <f t="array" ref="AS7">_xlfn.IFS(S7=0,AL7,S7&lt;0,AL7/-S7,S7&gt;0,AL7/S7)</f>
        <v>-47.019039999999997</v>
      </c>
      <c r="AT7" s="103">
        <f t="shared" si="21"/>
        <v>0</v>
      </c>
      <c r="AU7" s="103">
        <f t="shared" si="22"/>
        <v>-0.38198911365667393</v>
      </c>
      <c r="AV7" s="109"/>
      <c r="AW7" s="104">
        <f t="shared" si="9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2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v>18</v>
      </c>
      <c r="M8" s="98">
        <v>1222</v>
      </c>
      <c r="N8" s="98">
        <v>71</v>
      </c>
      <c r="O8" s="189">
        <f t="shared" si="10"/>
        <v>6</v>
      </c>
      <c r="P8" s="101">
        <f t="shared" si="11"/>
        <v>8.6666666666666661</v>
      </c>
      <c r="Q8" s="102">
        <v>26</v>
      </c>
      <c r="R8" s="102">
        <v>0</v>
      </c>
      <c r="S8" s="101">
        <f t="shared" si="12"/>
        <v>26</v>
      </c>
      <c r="T8" s="102">
        <v>26930.55</v>
      </c>
      <c r="U8" s="102">
        <v>0</v>
      </c>
      <c r="V8" s="101">
        <f t="shared" si="13"/>
        <v>26930.55</v>
      </c>
      <c r="W8" s="102">
        <v>31773.85</v>
      </c>
      <c r="X8" s="102">
        <v>0</v>
      </c>
      <c r="Y8" s="101">
        <f t="shared" si="1"/>
        <v>31773.85</v>
      </c>
      <c r="Z8" s="101">
        <f t="shared" si="14"/>
        <v>15617.16</v>
      </c>
      <c r="AA8" s="103">
        <f t="shared" si="2"/>
        <v>0.83918273452737968</v>
      </c>
      <c r="AB8" s="101">
        <f t="shared" si="15"/>
        <v>3200.34</v>
      </c>
      <c r="AC8" s="102">
        <v>11464.61</v>
      </c>
      <c r="AD8" s="103">
        <f t="shared" si="3"/>
        <v>0.36081903829721612</v>
      </c>
      <c r="AE8" s="102">
        <v>1900.1000000000001</v>
      </c>
      <c r="AF8" s="102"/>
      <c r="AG8" s="102"/>
      <c r="AH8" s="102">
        <v>0</v>
      </c>
      <c r="AI8" s="136">
        <f t="shared" si="16"/>
        <v>37.582119999999996</v>
      </c>
      <c r="AJ8" s="102">
        <v>0</v>
      </c>
      <c r="AK8" s="104">
        <f t="shared" si="17"/>
        <v>269.30549999999999</v>
      </c>
      <c r="AL8" s="105">
        <f t="shared" si="18"/>
        <v>14901.912379999998</v>
      </c>
      <c r="AM8" s="106"/>
      <c r="AN8" s="107">
        <f t="shared" si="4"/>
        <v>1222.0711538461537</v>
      </c>
      <c r="AO8" s="108">
        <f t="shared" si="5"/>
        <v>123.09</v>
      </c>
      <c r="AP8" s="108">
        <f t="shared" si="6"/>
        <v>440.94653846153847</v>
      </c>
      <c r="AQ8" s="108">
        <f t="shared" si="19"/>
        <v>73.080769230769235</v>
      </c>
      <c r="AR8" s="108">
        <f t="shared" si="20"/>
        <v>0</v>
      </c>
      <c r="AS8" s="108">
        <f t="array" ref="AS8">_xlfn.IFS(S8=0,AL8,S8&lt;0,AL8/-S8,S8&gt;0,AL8/S8)</f>
        <v>573.15047615384606</v>
      </c>
      <c r="AT8" s="103">
        <f t="shared" si="21"/>
        <v>0.46899926763675159</v>
      </c>
      <c r="AU8" s="103">
        <f t="shared" si="22"/>
        <v>4.6563528812563657</v>
      </c>
      <c r="AV8" s="109"/>
      <c r="AW8" s="104">
        <f t="shared" si="9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2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v>3</v>
      </c>
      <c r="M9" s="98">
        <v>1230</v>
      </c>
      <c r="N9" s="98">
        <v>50</v>
      </c>
      <c r="O9" s="189">
        <f t="shared" si="10"/>
        <v>1</v>
      </c>
      <c r="P9" s="101">
        <f t="shared" si="11"/>
        <v>0.33333333333333331</v>
      </c>
      <c r="Q9" s="102">
        <v>1</v>
      </c>
      <c r="R9" s="102">
        <v>0</v>
      </c>
      <c r="S9" s="101">
        <f t="shared" si="12"/>
        <v>1</v>
      </c>
      <c r="T9" s="102">
        <v>1014</v>
      </c>
      <c r="U9" s="102">
        <v>0</v>
      </c>
      <c r="V9" s="101">
        <f t="shared" si="13"/>
        <v>1014</v>
      </c>
      <c r="W9" s="102">
        <v>1230</v>
      </c>
      <c r="X9" s="102">
        <v>0</v>
      </c>
      <c r="Y9" s="101">
        <f t="shared" si="1"/>
        <v>1230</v>
      </c>
      <c r="Z9" s="101">
        <f t="shared" si="14"/>
        <v>1845</v>
      </c>
      <c r="AA9" s="103">
        <f t="shared" si="2"/>
        <v>3.248566866994957E-2</v>
      </c>
      <c r="AB9" s="101">
        <f t="shared" si="15"/>
        <v>169.89</v>
      </c>
      <c r="AC9" s="102">
        <v>443.62</v>
      </c>
      <c r="AD9" s="103">
        <f t="shared" si="3"/>
        <v>0.36066666666666669</v>
      </c>
      <c r="AE9" s="102">
        <v>137</v>
      </c>
      <c r="AF9" s="102"/>
      <c r="AG9" s="102"/>
      <c r="AH9" s="102">
        <v>0</v>
      </c>
      <c r="AI9" s="136">
        <f t="shared" si="16"/>
        <v>44.7012</v>
      </c>
      <c r="AJ9" s="102">
        <v>0</v>
      </c>
      <c r="AK9" s="104">
        <f t="shared" si="17"/>
        <v>10.14</v>
      </c>
      <c r="AL9" s="105">
        <f t="shared" si="18"/>
        <v>424.64880000000016</v>
      </c>
      <c r="AM9" s="106"/>
      <c r="AN9" s="107">
        <f t="shared" si="4"/>
        <v>1230</v>
      </c>
      <c r="AO9" s="108">
        <f t="shared" si="5"/>
        <v>169.89</v>
      </c>
      <c r="AP9" s="108">
        <f t="shared" si="6"/>
        <v>443.62</v>
      </c>
      <c r="AQ9" s="108">
        <f t="shared" si="19"/>
        <v>137</v>
      </c>
      <c r="AR9" s="108">
        <f t="shared" si="20"/>
        <v>0</v>
      </c>
      <c r="AS9" s="108">
        <f t="array" ref="AS9">_xlfn.IFS(S9=0,AL9,S9&lt;0,AL9/-S9,S9&gt;0,AL9/S9)</f>
        <v>424.64880000000016</v>
      </c>
      <c r="AT9" s="103">
        <f t="shared" si="21"/>
        <v>0.34524292682926844</v>
      </c>
      <c r="AU9" s="103">
        <f t="shared" si="22"/>
        <v>2.4995514744834906</v>
      </c>
      <c r="AV9" s="109"/>
      <c r="AW9" s="104">
        <f t="shared" si="9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2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v>0</v>
      </c>
      <c r="M10" s="98">
        <v>0</v>
      </c>
      <c r="N10" s="98">
        <v>0</v>
      </c>
      <c r="O10" s="189">
        <f t="shared" si="10"/>
        <v>0</v>
      </c>
      <c r="P10" s="101">
        <f t="shared" si="11"/>
        <v>0</v>
      </c>
      <c r="Q10" s="102">
        <v>0</v>
      </c>
      <c r="R10" s="102">
        <v>0</v>
      </c>
      <c r="S10" s="101">
        <f t="shared" si="12"/>
        <v>0</v>
      </c>
      <c r="T10" s="102">
        <v>0</v>
      </c>
      <c r="U10" s="102">
        <v>0</v>
      </c>
      <c r="V10" s="101">
        <f t="shared" si="13"/>
        <v>0</v>
      </c>
      <c r="W10" s="102">
        <v>0</v>
      </c>
      <c r="X10" s="102">
        <v>0</v>
      </c>
      <c r="Y10" s="101">
        <f t="shared" si="1"/>
        <v>0</v>
      </c>
      <c r="Z10" s="101">
        <f t="shared" si="14"/>
        <v>0</v>
      </c>
      <c r="AA10" s="103">
        <f t="shared" si="2"/>
        <v>0</v>
      </c>
      <c r="AB10" s="101">
        <f t="shared" si="15"/>
        <v>0</v>
      </c>
      <c r="AC10" s="102">
        <v>0</v>
      </c>
      <c r="AD10" s="103">
        <f t="shared" si="3"/>
        <v>0</v>
      </c>
      <c r="AE10" s="102">
        <v>0</v>
      </c>
      <c r="AF10" s="102"/>
      <c r="AG10" s="102"/>
      <c r="AH10" s="102">
        <v>0</v>
      </c>
      <c r="AI10" s="136">
        <f t="shared" si="16"/>
        <v>6.9535200000000001</v>
      </c>
      <c r="AJ10" s="102">
        <v>0</v>
      </c>
      <c r="AK10" s="104">
        <f t="shared" si="17"/>
        <v>0</v>
      </c>
      <c r="AL10" s="105">
        <f t="shared" si="18"/>
        <v>-6.9535200000000001</v>
      </c>
      <c r="AM10" s="106"/>
      <c r="AN10" s="107">
        <f t="shared" si="4"/>
        <v>0</v>
      </c>
      <c r="AO10" s="108">
        <f t="shared" si="5"/>
        <v>169.89</v>
      </c>
      <c r="AP10" s="108">
        <f t="shared" si="6"/>
        <v>0</v>
      </c>
      <c r="AQ10" s="108">
        <f t="shared" si="19"/>
        <v>0</v>
      </c>
      <c r="AR10" s="108">
        <f t="shared" si="20"/>
        <v>0</v>
      </c>
      <c r="AS10" s="108">
        <f t="array" ref="AS10">_xlfn.IFS(S10=0,AL10,S10&lt;0,AL10/-S10,S10&gt;0,AL10/S10)</f>
        <v>-6.9535200000000001</v>
      </c>
      <c r="AT10" s="103">
        <f t="shared" si="21"/>
        <v>0</v>
      </c>
      <c r="AU10" s="103">
        <f t="shared" si="22"/>
        <v>-4.092954264524104E-2</v>
      </c>
      <c r="AV10" s="109"/>
      <c r="AW10" s="104">
        <f t="shared" si="9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2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v>0</v>
      </c>
      <c r="M11" s="98">
        <v>0</v>
      </c>
      <c r="N11" s="98">
        <v>0</v>
      </c>
      <c r="O11" s="189">
        <f t="shared" si="10"/>
        <v>0</v>
      </c>
      <c r="P11" s="101">
        <f t="shared" si="11"/>
        <v>0.33333333333333331</v>
      </c>
      <c r="Q11" s="102">
        <v>1</v>
      </c>
      <c r="R11" s="102">
        <v>0</v>
      </c>
      <c r="S11" s="101">
        <f t="shared" si="12"/>
        <v>1</v>
      </c>
      <c r="T11" s="102">
        <v>944</v>
      </c>
      <c r="U11" s="102">
        <v>0</v>
      </c>
      <c r="V11" s="101">
        <f t="shared" si="13"/>
        <v>944</v>
      </c>
      <c r="W11" s="102">
        <v>1145</v>
      </c>
      <c r="X11" s="102">
        <v>0</v>
      </c>
      <c r="Y11" s="101">
        <f t="shared" si="1"/>
        <v>1145</v>
      </c>
      <c r="Z11" s="101">
        <f t="shared" si="14"/>
        <v>0</v>
      </c>
      <c r="AA11" s="103">
        <f t="shared" si="2"/>
        <v>3.0240724087066875E-2</v>
      </c>
      <c r="AB11" s="101">
        <f t="shared" si="15"/>
        <v>169.89</v>
      </c>
      <c r="AC11" s="102">
        <v>413.08000000000004</v>
      </c>
      <c r="AD11" s="103">
        <f t="shared" si="3"/>
        <v>0.36076855895196508</v>
      </c>
      <c r="AE11" s="102">
        <v>56.55</v>
      </c>
      <c r="AF11" s="102"/>
      <c r="AG11" s="102"/>
      <c r="AH11" s="102">
        <v>0</v>
      </c>
      <c r="AI11" s="136">
        <f t="shared" si="16"/>
        <v>6.7879599999999991</v>
      </c>
      <c r="AJ11" s="102">
        <v>0</v>
      </c>
      <c r="AK11" s="104">
        <f t="shared" si="17"/>
        <v>9.44</v>
      </c>
      <c r="AL11" s="105">
        <f t="shared" si="18"/>
        <v>489.25203999999997</v>
      </c>
      <c r="AM11" s="106"/>
      <c r="AN11" s="107">
        <f t="shared" si="4"/>
        <v>1145</v>
      </c>
      <c r="AO11" s="108">
        <f t="shared" si="5"/>
        <v>169.89</v>
      </c>
      <c r="AP11" s="108">
        <f t="shared" si="6"/>
        <v>413.08000000000004</v>
      </c>
      <c r="AQ11" s="108">
        <f t="shared" si="19"/>
        <v>56.55</v>
      </c>
      <c r="AR11" s="108">
        <f t="shared" si="20"/>
        <v>0</v>
      </c>
      <c r="AS11" s="108">
        <f t="array" ref="AS11">_xlfn.IFS(S11=0,AL11,S11&lt;0,AL11/-S11,S11&gt;0,AL11/S11)</f>
        <v>489.25203999999997</v>
      </c>
      <c r="AT11" s="103">
        <f t="shared" si="21"/>
        <v>0.42729435807860261</v>
      </c>
      <c r="AU11" s="103">
        <f t="shared" si="22"/>
        <v>2.8798165872034844</v>
      </c>
      <c r="AV11" s="109"/>
      <c r="AW11" s="104">
        <f t="shared" si="9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2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v>0</v>
      </c>
      <c r="M12" s="98">
        <v>0</v>
      </c>
      <c r="N12" s="98">
        <v>0</v>
      </c>
      <c r="O12" s="189">
        <f t="shared" si="10"/>
        <v>0</v>
      </c>
      <c r="P12" s="101">
        <f t="shared" si="11"/>
        <v>0</v>
      </c>
      <c r="Q12" s="102">
        <v>0</v>
      </c>
      <c r="R12" s="102">
        <v>0</v>
      </c>
      <c r="S12" s="101">
        <f t="shared" si="12"/>
        <v>0</v>
      </c>
      <c r="T12" s="102">
        <v>0</v>
      </c>
      <c r="U12" s="102">
        <v>0</v>
      </c>
      <c r="V12" s="101">
        <f t="shared" si="13"/>
        <v>0</v>
      </c>
      <c r="W12" s="102">
        <v>0</v>
      </c>
      <c r="X12" s="102">
        <v>0</v>
      </c>
      <c r="Y12" s="101">
        <f t="shared" si="1"/>
        <v>0</v>
      </c>
      <c r="Z12" s="101">
        <f t="shared" si="14"/>
        <v>0</v>
      </c>
      <c r="AA12" s="103">
        <f t="shared" si="2"/>
        <v>0</v>
      </c>
      <c r="AB12" s="101">
        <f t="shared" si="15"/>
        <v>0</v>
      </c>
      <c r="AC12" s="102">
        <v>0</v>
      </c>
      <c r="AD12" s="103">
        <f t="shared" si="3"/>
        <v>0</v>
      </c>
      <c r="AE12" s="102">
        <v>0</v>
      </c>
      <c r="AF12" s="102"/>
      <c r="AG12" s="102"/>
      <c r="AH12" s="102">
        <v>0</v>
      </c>
      <c r="AI12" s="136">
        <f t="shared" si="16"/>
        <v>7.615759999999999</v>
      </c>
      <c r="AJ12" s="102">
        <v>0</v>
      </c>
      <c r="AK12" s="104">
        <f t="shared" si="17"/>
        <v>0</v>
      </c>
      <c r="AL12" s="105">
        <f t="shared" si="18"/>
        <v>-7.615759999999999</v>
      </c>
      <c r="AM12" s="106"/>
      <c r="AN12" s="107">
        <f t="shared" si="4"/>
        <v>0</v>
      </c>
      <c r="AO12" s="108">
        <f t="shared" si="5"/>
        <v>169.89</v>
      </c>
      <c r="AP12" s="108">
        <f t="shared" si="6"/>
        <v>0</v>
      </c>
      <c r="AQ12" s="108">
        <f t="shared" si="19"/>
        <v>0</v>
      </c>
      <c r="AR12" s="108">
        <f t="shared" si="20"/>
        <v>0</v>
      </c>
      <c r="AS12" s="108">
        <f t="array" ref="AS12">_xlfn.IFS(S12=0,AL12,S12&lt;0,AL12/-S12,S12&gt;0,AL12/S12)</f>
        <v>-7.615759999999999</v>
      </c>
      <c r="AT12" s="103">
        <f t="shared" si="21"/>
        <v>0</v>
      </c>
      <c r="AU12" s="103">
        <f t="shared" si="22"/>
        <v>-4.4827594325740183E-2</v>
      </c>
      <c r="AV12" s="109"/>
      <c r="AW12" s="104">
        <f t="shared" si="9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2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v>0</v>
      </c>
      <c r="M13" s="98">
        <v>0</v>
      </c>
      <c r="N13" s="98">
        <v>0</v>
      </c>
      <c r="O13" s="189">
        <f t="shared" si="10"/>
        <v>0</v>
      </c>
      <c r="P13" s="101">
        <f t="shared" si="11"/>
        <v>0</v>
      </c>
      <c r="Q13" s="102">
        <v>0</v>
      </c>
      <c r="R13" s="102">
        <v>0</v>
      </c>
      <c r="S13" s="101">
        <f t="shared" si="12"/>
        <v>0</v>
      </c>
      <c r="T13" s="102">
        <v>0</v>
      </c>
      <c r="U13" s="102">
        <v>0</v>
      </c>
      <c r="V13" s="101">
        <f t="shared" si="13"/>
        <v>0</v>
      </c>
      <c r="W13" s="102">
        <v>0</v>
      </c>
      <c r="X13" s="102">
        <v>0</v>
      </c>
      <c r="Y13" s="101">
        <f t="shared" si="1"/>
        <v>0</v>
      </c>
      <c r="Z13" s="101">
        <f t="shared" si="14"/>
        <v>0</v>
      </c>
      <c r="AA13" s="103">
        <f t="shared" si="2"/>
        <v>0</v>
      </c>
      <c r="AB13" s="101">
        <f t="shared" si="15"/>
        <v>0</v>
      </c>
      <c r="AC13" s="102">
        <v>0</v>
      </c>
      <c r="AD13" s="103">
        <f t="shared" si="3"/>
        <v>0</v>
      </c>
      <c r="AE13" s="102">
        <v>0</v>
      </c>
      <c r="AF13" s="102"/>
      <c r="AG13" s="102"/>
      <c r="AH13" s="102">
        <v>0</v>
      </c>
      <c r="AI13" s="136">
        <f t="shared" si="16"/>
        <v>1.9867199999999998</v>
      </c>
      <c r="AJ13" s="102">
        <v>0</v>
      </c>
      <c r="AK13" s="104">
        <f t="shared" si="17"/>
        <v>0</v>
      </c>
      <c r="AL13" s="105">
        <f t="shared" si="18"/>
        <v>-1.9867199999999998</v>
      </c>
      <c r="AM13" s="106"/>
      <c r="AN13" s="107">
        <f t="shared" si="4"/>
        <v>0</v>
      </c>
      <c r="AO13" s="108">
        <f t="shared" si="5"/>
        <v>169.89</v>
      </c>
      <c r="AP13" s="108">
        <f t="shared" si="6"/>
        <v>0</v>
      </c>
      <c r="AQ13" s="108">
        <f t="shared" si="19"/>
        <v>0</v>
      </c>
      <c r="AR13" s="108">
        <f t="shared" si="20"/>
        <v>0</v>
      </c>
      <c r="AS13" s="108">
        <f t="array" ref="AS13">_xlfn.IFS(S13=0,AL13,S13&lt;0,AL13/-S13,S13&gt;0,AL13/S13)</f>
        <v>-1.9867199999999998</v>
      </c>
      <c r="AT13" s="103">
        <f t="shared" si="21"/>
        <v>0</v>
      </c>
      <c r="AU13" s="103">
        <f t="shared" si="22"/>
        <v>-1.1694155041497439E-2</v>
      </c>
      <c r="AV13" s="109"/>
      <c r="AW13" s="104">
        <f t="shared" si="9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2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v>0</v>
      </c>
      <c r="M14" s="98">
        <v>0</v>
      </c>
      <c r="N14" s="98">
        <v>0</v>
      </c>
      <c r="O14" s="189">
        <f t="shared" si="10"/>
        <v>0</v>
      </c>
      <c r="P14" s="101">
        <f t="shared" si="11"/>
        <v>0</v>
      </c>
      <c r="Q14" s="102">
        <v>0</v>
      </c>
      <c r="R14" s="102">
        <v>0</v>
      </c>
      <c r="S14" s="101">
        <f t="shared" si="12"/>
        <v>0</v>
      </c>
      <c r="T14" s="102">
        <v>0</v>
      </c>
      <c r="U14" s="102">
        <v>0</v>
      </c>
      <c r="V14" s="101">
        <f t="shared" si="13"/>
        <v>0</v>
      </c>
      <c r="W14" s="102">
        <v>0</v>
      </c>
      <c r="X14" s="102">
        <v>0</v>
      </c>
      <c r="Y14" s="101">
        <f t="shared" si="1"/>
        <v>0</v>
      </c>
      <c r="Z14" s="101">
        <f t="shared" si="14"/>
        <v>0</v>
      </c>
      <c r="AA14" s="103">
        <f t="shared" si="2"/>
        <v>0</v>
      </c>
      <c r="AB14" s="101">
        <f t="shared" si="15"/>
        <v>0</v>
      </c>
      <c r="AC14" s="102">
        <v>0</v>
      </c>
      <c r="AD14" s="103">
        <f t="shared" si="3"/>
        <v>0</v>
      </c>
      <c r="AE14" s="102">
        <v>0</v>
      </c>
      <c r="AF14" s="102"/>
      <c r="AG14" s="102"/>
      <c r="AH14" s="102">
        <v>0</v>
      </c>
      <c r="AI14" s="136">
        <f t="shared" si="16"/>
        <v>10.7614</v>
      </c>
      <c r="AJ14" s="102">
        <v>0</v>
      </c>
      <c r="AK14" s="104">
        <f t="shared" si="17"/>
        <v>0</v>
      </c>
      <c r="AL14" s="105">
        <f t="shared" si="18"/>
        <v>-10.7614</v>
      </c>
      <c r="AM14" s="106"/>
      <c r="AN14" s="107">
        <f t="shared" si="4"/>
        <v>0</v>
      </c>
      <c r="AO14" s="108">
        <f t="shared" si="5"/>
        <v>169.89</v>
      </c>
      <c r="AP14" s="108">
        <f t="shared" si="6"/>
        <v>0</v>
      </c>
      <c r="AQ14" s="108">
        <f t="shared" si="19"/>
        <v>0</v>
      </c>
      <c r="AR14" s="108">
        <f t="shared" si="20"/>
        <v>0</v>
      </c>
      <c r="AS14" s="108">
        <f t="array" ref="AS14">_xlfn.IFS(S14=0,AL14,S14&lt;0,AL14/-S14,S14&gt;0,AL14/S14)</f>
        <v>-10.7614</v>
      </c>
      <c r="AT14" s="103">
        <f t="shared" si="21"/>
        <v>0</v>
      </c>
      <c r="AU14" s="103">
        <f t="shared" si="22"/>
        <v>-6.3343339808111132E-2</v>
      </c>
      <c r="AV14" s="109"/>
      <c r="AW14" s="104">
        <f t="shared" si="9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2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v>0</v>
      </c>
      <c r="M15" s="98">
        <v>0</v>
      </c>
      <c r="N15" s="98">
        <v>0</v>
      </c>
      <c r="O15" s="189">
        <f t="shared" si="10"/>
        <v>0</v>
      </c>
      <c r="P15" s="101">
        <f t="shared" si="11"/>
        <v>0</v>
      </c>
      <c r="Q15" s="102">
        <v>0</v>
      </c>
      <c r="R15" s="102">
        <v>0</v>
      </c>
      <c r="S15" s="101">
        <f t="shared" si="12"/>
        <v>0</v>
      </c>
      <c r="T15" s="102">
        <v>0</v>
      </c>
      <c r="U15" s="102">
        <v>0</v>
      </c>
      <c r="V15" s="101">
        <f t="shared" si="13"/>
        <v>0</v>
      </c>
      <c r="W15" s="102">
        <v>0</v>
      </c>
      <c r="X15" s="102">
        <v>0</v>
      </c>
      <c r="Y15" s="101">
        <f t="shared" si="1"/>
        <v>0</v>
      </c>
      <c r="Z15" s="101">
        <f t="shared" si="14"/>
        <v>0</v>
      </c>
      <c r="AA15" s="103">
        <f t="shared" si="2"/>
        <v>0</v>
      </c>
      <c r="AB15" s="101">
        <f t="shared" si="15"/>
        <v>0</v>
      </c>
      <c r="AC15" s="102">
        <v>0</v>
      </c>
      <c r="AD15" s="103">
        <f t="shared" si="3"/>
        <v>0</v>
      </c>
      <c r="AE15" s="102">
        <v>0</v>
      </c>
      <c r="AF15" s="102"/>
      <c r="AG15" s="102"/>
      <c r="AH15" s="102">
        <v>0</v>
      </c>
      <c r="AI15" s="136">
        <f t="shared" si="16"/>
        <v>6.1257199999999994</v>
      </c>
      <c r="AJ15" s="102">
        <v>0</v>
      </c>
      <c r="AK15" s="104">
        <f t="shared" si="17"/>
        <v>0</v>
      </c>
      <c r="AL15" s="105">
        <f t="shared" si="18"/>
        <v>-6.1257199999999994</v>
      </c>
      <c r="AM15" s="106"/>
      <c r="AN15" s="107">
        <f t="shared" si="4"/>
        <v>0</v>
      </c>
      <c r="AO15" s="108">
        <f t="shared" si="5"/>
        <v>169.89</v>
      </c>
      <c r="AP15" s="108">
        <f t="shared" si="6"/>
        <v>0</v>
      </c>
      <c r="AQ15" s="108">
        <f t="shared" si="19"/>
        <v>0</v>
      </c>
      <c r="AR15" s="108">
        <f t="shared" si="20"/>
        <v>0</v>
      </c>
      <c r="AS15" s="108">
        <f t="array" ref="AS15">_xlfn.IFS(S15=0,AL15,S15&lt;0,AL15/-S15,S15&gt;0,AL15/S15)</f>
        <v>-6.1257199999999994</v>
      </c>
      <c r="AT15" s="103">
        <f t="shared" si="21"/>
        <v>0</v>
      </c>
      <c r="AU15" s="103">
        <f t="shared" si="22"/>
        <v>-3.6056978044617105E-2</v>
      </c>
      <c r="AV15" s="109"/>
      <c r="AW15" s="104">
        <f t="shared" si="9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3">AVERAGE(AN3:AN6)</f>
        <v>611.25</v>
      </c>
      <c r="AO16" s="122">
        <f t="shared" si="23"/>
        <v>128.0625</v>
      </c>
      <c r="AP16" s="122">
        <f t="shared" si="23"/>
        <v>220.23250000000002</v>
      </c>
      <c r="AQ16" s="122">
        <f t="shared" si="23"/>
        <v>67.506249999999994</v>
      </c>
      <c r="AR16" s="122">
        <f t="shared" si="23"/>
        <v>0</v>
      </c>
      <c r="AS16" s="122">
        <f t="shared" si="23"/>
        <v>200.27166500000001</v>
      </c>
      <c r="AT16" s="123">
        <f t="shared" si="23"/>
        <v>0.18742734086778923</v>
      </c>
      <c r="AU16" s="122">
        <f t="shared" si="23"/>
        <v>1.5144806885125832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4">SUM(E3:E15)</f>
        <v>0</v>
      </c>
      <c r="F17" s="127">
        <f t="shared" si="24"/>
        <v>0</v>
      </c>
      <c r="G17" s="127">
        <f t="shared" si="24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29</v>
      </c>
      <c r="M17" s="127"/>
      <c r="N17" s="127"/>
      <c r="O17" s="127"/>
      <c r="P17" s="127"/>
      <c r="Q17" s="127">
        <f>SUM(Q3:Q15)</f>
        <v>31</v>
      </c>
      <c r="R17" s="127">
        <f t="shared" ref="R17:Z17" si="25">SUM(R3:R15)</f>
        <v>0</v>
      </c>
      <c r="S17" s="127">
        <f t="shared" si="25"/>
        <v>31</v>
      </c>
      <c r="T17" s="127">
        <f t="shared" si="25"/>
        <v>31859.55</v>
      </c>
      <c r="U17" s="127">
        <f t="shared" si="25"/>
        <v>0</v>
      </c>
      <c r="V17" s="127">
        <f t="shared" si="25"/>
        <v>31859.55</v>
      </c>
      <c r="W17" s="127">
        <f t="shared" si="25"/>
        <v>37862.85</v>
      </c>
      <c r="X17" s="127">
        <f t="shared" si="25"/>
        <v>0</v>
      </c>
      <c r="Y17" s="127">
        <f t="shared" si="25"/>
        <v>37862.85</v>
      </c>
      <c r="Z17" s="127">
        <f t="shared" si="25"/>
        <v>24766.16</v>
      </c>
      <c r="AA17" s="128">
        <f>SUM(AA3:AA15)</f>
        <v>1</v>
      </c>
      <c r="AB17" s="129">
        <f>SUM(AB3:AB15)</f>
        <v>3949.17</v>
      </c>
      <c r="AC17" s="129">
        <f>SUM(AC3:AC15)</f>
        <v>13659.080000000002</v>
      </c>
      <c r="AD17" s="128">
        <f>AC17/Y17</f>
        <v>0.36075150180189824</v>
      </c>
      <c r="AE17" s="127">
        <f>SUM(AE3:AE15)</f>
        <v>2587.3000000000002</v>
      </c>
      <c r="AF17" s="127">
        <f t="shared" ref="AF17:AL17" si="26">SUM(AF3:AF15)</f>
        <v>0</v>
      </c>
      <c r="AG17" s="127">
        <f t="shared" si="26"/>
        <v>0</v>
      </c>
      <c r="AH17" s="127">
        <f t="shared" si="26"/>
        <v>0</v>
      </c>
      <c r="AI17" s="127">
        <f>SUM(AI3:AI15)</f>
        <v>413.9</v>
      </c>
      <c r="AJ17" s="127">
        <f>SUM(AJ3:AJ15)</f>
        <v>0</v>
      </c>
      <c r="AK17" s="127">
        <f t="shared" si="26"/>
        <v>318.59549999999996</v>
      </c>
      <c r="AL17" s="127">
        <f t="shared" si="26"/>
        <v>16934.804499999998</v>
      </c>
      <c r="AM17" s="130"/>
      <c r="AN17" s="127"/>
      <c r="AO17" s="127"/>
      <c r="AP17" s="127"/>
      <c r="AQ17" s="127"/>
      <c r="AR17" s="127">
        <f>(AF17+AG17)/Q17</f>
        <v>0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51"/>
      <c r="AG18" s="551"/>
      <c r="AH18" s="411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7">SUM(F19:H19)</f>
        <v>0</v>
      </c>
      <c r="F19" s="101"/>
      <c r="G19" s="101"/>
      <c r="H19" s="101"/>
      <c r="I19" s="101"/>
      <c r="J19" s="101">
        <f t="shared" ref="J19:J70" si="28">E19*I19</f>
        <v>0</v>
      </c>
      <c r="K19" s="98"/>
      <c r="L19" s="98"/>
      <c r="M19" s="98"/>
      <c r="N19" s="98"/>
      <c r="O19" s="101">
        <f t="shared" ref="O19:O70" si="29">L19/7</f>
        <v>0</v>
      </c>
      <c r="P19" s="101">
        <f t="shared" ref="P19:P70" si="30">S19/7</f>
        <v>0</v>
      </c>
      <c r="Q19" s="102"/>
      <c r="R19" s="102"/>
      <c r="S19" s="101">
        <f t="shared" ref="S19:S70" si="31">Q19+R19</f>
        <v>0</v>
      </c>
      <c r="T19" s="101"/>
      <c r="U19" s="101"/>
      <c r="V19" s="101">
        <f t="shared" ref="V19:V70" si="32">T19+U19</f>
        <v>0</v>
      </c>
      <c r="W19" s="102"/>
      <c r="X19" s="102"/>
      <c r="Y19" s="101">
        <f t="shared" ref="Y19:Y70" si="33">W19+X19</f>
        <v>0</v>
      </c>
      <c r="Z19" s="101">
        <f t="shared" ref="Z19:Z65" si="34">L19*M19*N19/100</f>
        <v>0</v>
      </c>
      <c r="AA19" s="103">
        <f>Y19/$Y$74</f>
        <v>0</v>
      </c>
      <c r="AB19" s="101">
        <f t="shared" ref="AB19:AB70" si="35">S19*I19</f>
        <v>0</v>
      </c>
      <c r="AC19" s="102"/>
      <c r="AD19" s="103">
        <f t="shared" ref="AD19:AD70" si="36">IF(Y19=0,0,AC19/Y19)</f>
        <v>0</v>
      </c>
      <c r="AE19" s="102"/>
      <c r="AF19" s="102"/>
      <c r="AG19" s="102"/>
      <c r="AH19" s="102"/>
      <c r="AI19" s="136">
        <f t="shared" ref="AI19:AI70" si="37">$AI$74*H19/$H$74</f>
        <v>0</v>
      </c>
      <c r="AJ19" s="102"/>
      <c r="AK19" s="104">
        <f t="shared" ref="AK19:AK70" si="38">V19*1%</f>
        <v>0</v>
      </c>
      <c r="AL19" s="105">
        <f t="shared" ref="AL19:AL70" si="39">Y19-AB19-AC19-AE19-AF19-AG19-AH19-AI19-AK19-AJ19</f>
        <v>0</v>
      </c>
      <c r="AM19" s="106"/>
      <c r="AN19" s="107">
        <f t="shared" ref="AN19:AN70" si="40">IF(S19=0,0,Y19/S19)</f>
        <v>0</v>
      </c>
      <c r="AO19" s="108">
        <f t="shared" ref="AO19:AO70" si="41">I19</f>
        <v>0</v>
      </c>
      <c r="AP19" s="108">
        <f t="shared" ref="AP19:AP70" si="42">IF(S19=0,0,AC19/S19)</f>
        <v>0</v>
      </c>
      <c r="AQ19" s="108">
        <f t="shared" ref="AQ19:AQ70" si="43">IF(Q19=0,AE19/1,AE19/Q19)</f>
        <v>0</v>
      </c>
      <c r="AR19" s="108">
        <f t="shared" ref="AR19:AR70" si="44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5">IF(AN19=0,0,AS19/AN19)</f>
        <v>0</v>
      </c>
      <c r="AU19" s="103">
        <f t="shared" ref="AU19:AU70" si="46">IF(AO19=0,0,AS19/AO19)</f>
        <v>0</v>
      </c>
      <c r="AV19" s="109"/>
      <c r="AW19" s="104">
        <f t="shared" ref="AW19:AW70" si="47">AS19*E19</f>
        <v>0</v>
      </c>
    </row>
    <row r="20" spans="1:49" hidden="1" outlineLevel="1">
      <c r="A20" s="98"/>
      <c r="B20" s="99"/>
      <c r="C20" s="99"/>
      <c r="D20" s="100"/>
      <c r="E20" s="101">
        <f t="shared" si="27"/>
        <v>0</v>
      </c>
      <c r="F20" s="101"/>
      <c r="G20" s="101"/>
      <c r="H20" s="101"/>
      <c r="I20" s="101"/>
      <c r="J20" s="101">
        <f t="shared" si="28"/>
        <v>0</v>
      </c>
      <c r="K20" s="98"/>
      <c r="L20" s="98"/>
      <c r="M20" s="98"/>
      <c r="N20" s="98"/>
      <c r="O20" s="101">
        <f t="shared" si="29"/>
        <v>0</v>
      </c>
      <c r="P20" s="101">
        <f t="shared" si="30"/>
        <v>0</v>
      </c>
      <c r="Q20" s="102"/>
      <c r="R20" s="102"/>
      <c r="S20" s="101">
        <f t="shared" si="31"/>
        <v>0</v>
      </c>
      <c r="T20" s="101"/>
      <c r="U20" s="101"/>
      <c r="V20" s="101">
        <f t="shared" si="32"/>
        <v>0</v>
      </c>
      <c r="W20" s="102"/>
      <c r="X20" s="102"/>
      <c r="Y20" s="101">
        <f t="shared" si="33"/>
        <v>0</v>
      </c>
      <c r="Z20" s="101">
        <f t="shared" si="34"/>
        <v>0</v>
      </c>
      <c r="AA20" s="103">
        <f t="shared" ref="AA20:AA70" si="48">Y20/$Y$74</f>
        <v>0</v>
      </c>
      <c r="AB20" s="101">
        <f t="shared" si="35"/>
        <v>0</v>
      </c>
      <c r="AC20" s="102"/>
      <c r="AD20" s="103">
        <f t="shared" si="36"/>
        <v>0</v>
      </c>
      <c r="AE20" s="102"/>
      <c r="AF20" s="102"/>
      <c r="AG20" s="102"/>
      <c r="AH20" s="102"/>
      <c r="AI20" s="136">
        <f t="shared" si="37"/>
        <v>0</v>
      </c>
      <c r="AJ20" s="102"/>
      <c r="AK20" s="104">
        <f t="shared" si="38"/>
        <v>0</v>
      </c>
      <c r="AL20" s="105">
        <f t="shared" si="39"/>
        <v>0</v>
      </c>
      <c r="AM20" s="106"/>
      <c r="AN20" s="107">
        <f t="shared" si="40"/>
        <v>0</v>
      </c>
      <c r="AO20" s="108">
        <f t="shared" si="41"/>
        <v>0</v>
      </c>
      <c r="AP20" s="108">
        <f t="shared" si="42"/>
        <v>0</v>
      </c>
      <c r="AQ20" s="108">
        <f t="shared" si="43"/>
        <v>0</v>
      </c>
      <c r="AR20" s="108">
        <f t="shared" si="44"/>
        <v>0</v>
      </c>
      <c r="AS20" s="108">
        <f t="array" ref="AS20">_xlfn.IFS(S20=0,AL20,S20&lt;0,AL20/-S20,S20&gt;0,AL20/S20)</f>
        <v>0</v>
      </c>
      <c r="AT20" s="103">
        <f t="shared" si="45"/>
        <v>0</v>
      </c>
      <c r="AU20" s="103">
        <f t="shared" si="46"/>
        <v>0</v>
      </c>
      <c r="AV20" s="109"/>
      <c r="AW20" s="104">
        <f t="shared" si="47"/>
        <v>0</v>
      </c>
    </row>
    <row r="21" spans="1:49" hidden="1" outlineLevel="1">
      <c r="A21" s="98"/>
      <c r="B21" s="99"/>
      <c r="C21" s="99"/>
      <c r="D21" s="100"/>
      <c r="E21" s="101">
        <f t="shared" si="27"/>
        <v>0</v>
      </c>
      <c r="F21" s="101"/>
      <c r="G21" s="101"/>
      <c r="H21" s="101"/>
      <c r="I21" s="101"/>
      <c r="J21" s="101">
        <f t="shared" si="28"/>
        <v>0</v>
      </c>
      <c r="K21" s="98"/>
      <c r="L21" s="98"/>
      <c r="M21" s="98"/>
      <c r="N21" s="98"/>
      <c r="O21" s="101">
        <f t="shared" si="29"/>
        <v>0</v>
      </c>
      <c r="P21" s="101">
        <f t="shared" si="30"/>
        <v>0</v>
      </c>
      <c r="Q21" s="102"/>
      <c r="R21" s="102"/>
      <c r="S21" s="101">
        <f t="shared" si="31"/>
        <v>0</v>
      </c>
      <c r="T21" s="101"/>
      <c r="U21" s="101"/>
      <c r="V21" s="101">
        <f t="shared" si="32"/>
        <v>0</v>
      </c>
      <c r="W21" s="102"/>
      <c r="X21" s="102"/>
      <c r="Y21" s="101">
        <f t="shared" si="33"/>
        <v>0</v>
      </c>
      <c r="Z21" s="101">
        <f t="shared" si="34"/>
        <v>0</v>
      </c>
      <c r="AA21" s="103">
        <f t="shared" si="48"/>
        <v>0</v>
      </c>
      <c r="AB21" s="101">
        <f t="shared" si="35"/>
        <v>0</v>
      </c>
      <c r="AC21" s="102"/>
      <c r="AD21" s="103">
        <f t="shared" si="36"/>
        <v>0</v>
      </c>
      <c r="AE21" s="102"/>
      <c r="AF21" s="102"/>
      <c r="AG21" s="102"/>
      <c r="AH21" s="102"/>
      <c r="AI21" s="136">
        <f t="shared" si="37"/>
        <v>0</v>
      </c>
      <c r="AJ21" s="102"/>
      <c r="AK21" s="104">
        <f t="shared" si="38"/>
        <v>0</v>
      </c>
      <c r="AL21" s="105">
        <f t="shared" si="39"/>
        <v>0</v>
      </c>
      <c r="AM21" s="106"/>
      <c r="AN21" s="107">
        <f t="shared" si="40"/>
        <v>0</v>
      </c>
      <c r="AO21" s="108">
        <f t="shared" si="41"/>
        <v>0</v>
      </c>
      <c r="AP21" s="108">
        <f t="shared" si="42"/>
        <v>0</v>
      </c>
      <c r="AQ21" s="108">
        <f t="shared" si="43"/>
        <v>0</v>
      </c>
      <c r="AR21" s="108">
        <f t="shared" si="44"/>
        <v>0</v>
      </c>
      <c r="AS21" s="108">
        <f t="array" ref="AS21">_xlfn.IFS(S21=0,AL21,S21&lt;0,AL21/-S21,S21&gt;0,AL21/S21)</f>
        <v>0</v>
      </c>
      <c r="AT21" s="103">
        <f t="shared" si="45"/>
        <v>0</v>
      </c>
      <c r="AU21" s="103">
        <f t="shared" si="46"/>
        <v>0</v>
      </c>
      <c r="AV21" s="109"/>
      <c r="AW21" s="104">
        <f t="shared" si="47"/>
        <v>0</v>
      </c>
    </row>
    <row r="22" spans="1:49" hidden="1" outlineLevel="1">
      <c r="A22" s="98"/>
      <c r="B22" s="99"/>
      <c r="C22" s="99"/>
      <c r="D22" s="100"/>
      <c r="E22" s="101">
        <f t="shared" si="27"/>
        <v>0</v>
      </c>
      <c r="F22" s="101"/>
      <c r="G22" s="101"/>
      <c r="H22" s="101"/>
      <c r="I22" s="101"/>
      <c r="J22" s="101">
        <f t="shared" si="28"/>
        <v>0</v>
      </c>
      <c r="K22" s="98"/>
      <c r="L22" s="98"/>
      <c r="M22" s="98"/>
      <c r="N22" s="98"/>
      <c r="O22" s="101">
        <f t="shared" si="29"/>
        <v>0</v>
      </c>
      <c r="P22" s="101">
        <f t="shared" si="30"/>
        <v>0</v>
      </c>
      <c r="Q22" s="102"/>
      <c r="R22" s="102"/>
      <c r="S22" s="101">
        <f t="shared" si="31"/>
        <v>0</v>
      </c>
      <c r="T22" s="101"/>
      <c r="U22" s="101"/>
      <c r="V22" s="101">
        <f t="shared" si="32"/>
        <v>0</v>
      </c>
      <c r="W22" s="102"/>
      <c r="X22" s="102"/>
      <c r="Y22" s="101">
        <f t="shared" si="33"/>
        <v>0</v>
      </c>
      <c r="Z22" s="101">
        <f t="shared" si="34"/>
        <v>0</v>
      </c>
      <c r="AA22" s="103">
        <f t="shared" si="48"/>
        <v>0</v>
      </c>
      <c r="AB22" s="101">
        <f t="shared" si="35"/>
        <v>0</v>
      </c>
      <c r="AC22" s="102"/>
      <c r="AD22" s="103">
        <f t="shared" si="36"/>
        <v>0</v>
      </c>
      <c r="AE22" s="102"/>
      <c r="AF22" s="102"/>
      <c r="AG22" s="102"/>
      <c r="AH22" s="102"/>
      <c r="AI22" s="136">
        <f t="shared" si="37"/>
        <v>0</v>
      </c>
      <c r="AJ22" s="102"/>
      <c r="AK22" s="104">
        <f t="shared" si="38"/>
        <v>0</v>
      </c>
      <c r="AL22" s="105">
        <f t="shared" si="39"/>
        <v>0</v>
      </c>
      <c r="AM22" s="106"/>
      <c r="AN22" s="107">
        <f t="shared" si="40"/>
        <v>0</v>
      </c>
      <c r="AO22" s="108">
        <f t="shared" si="41"/>
        <v>0</v>
      </c>
      <c r="AP22" s="108">
        <f t="shared" si="42"/>
        <v>0</v>
      </c>
      <c r="AQ22" s="108">
        <f t="shared" si="43"/>
        <v>0</v>
      </c>
      <c r="AR22" s="108">
        <f t="shared" si="44"/>
        <v>0</v>
      </c>
      <c r="AS22" s="108">
        <f t="array" ref="AS22">_xlfn.IFS(S22=0,AL22,S22&lt;0,AL22/-S22,S22&gt;0,AL22/S22)</f>
        <v>0</v>
      </c>
      <c r="AT22" s="103">
        <f t="shared" si="45"/>
        <v>0</v>
      </c>
      <c r="AU22" s="103">
        <f t="shared" si="46"/>
        <v>0</v>
      </c>
      <c r="AV22" s="109"/>
      <c r="AW22" s="104">
        <f t="shared" si="47"/>
        <v>0</v>
      </c>
    </row>
    <row r="23" spans="1:49" hidden="1" outlineLevel="1">
      <c r="A23" s="98"/>
      <c r="B23" s="99"/>
      <c r="C23" s="99"/>
      <c r="D23" s="100"/>
      <c r="E23" s="101">
        <f t="shared" si="27"/>
        <v>0</v>
      </c>
      <c r="F23" s="101"/>
      <c r="G23" s="101"/>
      <c r="H23" s="101"/>
      <c r="I23" s="101"/>
      <c r="J23" s="101">
        <f t="shared" si="28"/>
        <v>0</v>
      </c>
      <c r="K23" s="98"/>
      <c r="L23" s="98"/>
      <c r="M23" s="98"/>
      <c r="N23" s="98"/>
      <c r="O23" s="101">
        <f t="shared" si="29"/>
        <v>0</v>
      </c>
      <c r="P23" s="101">
        <f t="shared" si="30"/>
        <v>0</v>
      </c>
      <c r="Q23" s="102"/>
      <c r="R23" s="102"/>
      <c r="S23" s="101">
        <f t="shared" si="31"/>
        <v>0</v>
      </c>
      <c r="T23" s="101"/>
      <c r="U23" s="101"/>
      <c r="V23" s="101">
        <f t="shared" si="32"/>
        <v>0</v>
      </c>
      <c r="W23" s="102"/>
      <c r="X23" s="102"/>
      <c r="Y23" s="101">
        <f t="shared" si="33"/>
        <v>0</v>
      </c>
      <c r="Z23" s="101">
        <f t="shared" si="34"/>
        <v>0</v>
      </c>
      <c r="AA23" s="103">
        <f t="shared" si="48"/>
        <v>0</v>
      </c>
      <c r="AB23" s="101">
        <f t="shared" si="35"/>
        <v>0</v>
      </c>
      <c r="AC23" s="102"/>
      <c r="AD23" s="103">
        <f t="shared" si="36"/>
        <v>0</v>
      </c>
      <c r="AE23" s="102"/>
      <c r="AF23" s="102"/>
      <c r="AG23" s="102"/>
      <c r="AH23" s="102"/>
      <c r="AI23" s="136">
        <f t="shared" si="37"/>
        <v>0</v>
      </c>
      <c r="AJ23" s="102"/>
      <c r="AK23" s="104">
        <f t="shared" si="38"/>
        <v>0</v>
      </c>
      <c r="AL23" s="105">
        <f t="shared" si="39"/>
        <v>0</v>
      </c>
      <c r="AM23" s="106"/>
      <c r="AN23" s="107">
        <f t="shared" si="40"/>
        <v>0</v>
      </c>
      <c r="AO23" s="108">
        <f t="shared" si="41"/>
        <v>0</v>
      </c>
      <c r="AP23" s="108">
        <f t="shared" si="42"/>
        <v>0</v>
      </c>
      <c r="AQ23" s="108">
        <f t="shared" si="43"/>
        <v>0</v>
      </c>
      <c r="AR23" s="108">
        <f t="shared" si="44"/>
        <v>0</v>
      </c>
      <c r="AS23" s="108">
        <f t="array" ref="AS23">_xlfn.IFS(S23=0,AL23,S23&lt;0,AL23/-S23,S23&gt;0,AL23/S23)</f>
        <v>0</v>
      </c>
      <c r="AT23" s="103">
        <f t="shared" si="45"/>
        <v>0</v>
      </c>
      <c r="AU23" s="103">
        <f t="shared" si="46"/>
        <v>0</v>
      </c>
      <c r="AV23" s="109"/>
      <c r="AW23" s="104">
        <f t="shared" si="47"/>
        <v>0</v>
      </c>
    </row>
    <row r="24" spans="1:49" hidden="1" outlineLevel="1">
      <c r="A24" s="98"/>
      <c r="B24" s="99"/>
      <c r="C24" s="99"/>
      <c r="D24" s="100"/>
      <c r="E24" s="101">
        <f t="shared" si="27"/>
        <v>0</v>
      </c>
      <c r="F24" s="101"/>
      <c r="G24" s="101"/>
      <c r="H24" s="101"/>
      <c r="I24" s="101"/>
      <c r="J24" s="101">
        <f t="shared" si="28"/>
        <v>0</v>
      </c>
      <c r="K24" s="98"/>
      <c r="L24" s="98"/>
      <c r="M24" s="98"/>
      <c r="N24" s="98"/>
      <c r="O24" s="101">
        <f t="shared" si="29"/>
        <v>0</v>
      </c>
      <c r="P24" s="101">
        <f t="shared" si="30"/>
        <v>0</v>
      </c>
      <c r="Q24" s="102"/>
      <c r="R24" s="102"/>
      <c r="S24" s="101">
        <f t="shared" si="31"/>
        <v>0</v>
      </c>
      <c r="T24" s="101"/>
      <c r="U24" s="101"/>
      <c r="V24" s="101">
        <f t="shared" si="32"/>
        <v>0</v>
      </c>
      <c r="W24" s="102"/>
      <c r="X24" s="102"/>
      <c r="Y24" s="101">
        <f t="shared" si="33"/>
        <v>0</v>
      </c>
      <c r="Z24" s="101">
        <f t="shared" si="34"/>
        <v>0</v>
      </c>
      <c r="AA24" s="103">
        <f t="shared" si="48"/>
        <v>0</v>
      </c>
      <c r="AB24" s="101">
        <f t="shared" si="35"/>
        <v>0</v>
      </c>
      <c r="AC24" s="102"/>
      <c r="AD24" s="103">
        <f t="shared" si="36"/>
        <v>0</v>
      </c>
      <c r="AE24" s="102"/>
      <c r="AF24" s="102"/>
      <c r="AG24" s="102"/>
      <c r="AH24" s="102"/>
      <c r="AI24" s="136">
        <f t="shared" si="37"/>
        <v>0</v>
      </c>
      <c r="AJ24" s="102"/>
      <c r="AK24" s="104">
        <f t="shared" si="38"/>
        <v>0</v>
      </c>
      <c r="AL24" s="105">
        <f t="shared" si="39"/>
        <v>0</v>
      </c>
      <c r="AM24" s="106"/>
      <c r="AN24" s="107">
        <f t="shared" si="40"/>
        <v>0</v>
      </c>
      <c r="AO24" s="108">
        <f t="shared" si="41"/>
        <v>0</v>
      </c>
      <c r="AP24" s="108">
        <f t="shared" si="42"/>
        <v>0</v>
      </c>
      <c r="AQ24" s="108">
        <f t="shared" si="43"/>
        <v>0</v>
      </c>
      <c r="AR24" s="108">
        <f t="shared" si="44"/>
        <v>0</v>
      </c>
      <c r="AS24" s="108">
        <f t="array" ref="AS24">_xlfn.IFS(S24=0,AL24,S24&lt;0,AL24/-S24,S24&gt;0,AL24/S24)</f>
        <v>0</v>
      </c>
      <c r="AT24" s="103">
        <f t="shared" si="45"/>
        <v>0</v>
      </c>
      <c r="AU24" s="103">
        <f t="shared" si="46"/>
        <v>0</v>
      </c>
      <c r="AV24" s="109"/>
      <c r="AW24" s="104">
        <f t="shared" si="47"/>
        <v>0</v>
      </c>
    </row>
    <row r="25" spans="1:49" hidden="1" outlineLevel="1">
      <c r="A25" s="98"/>
      <c r="B25" s="99"/>
      <c r="C25" s="99"/>
      <c r="D25" s="100"/>
      <c r="E25" s="101">
        <f t="shared" si="27"/>
        <v>0</v>
      </c>
      <c r="F25" s="101"/>
      <c r="G25" s="101"/>
      <c r="H25" s="101"/>
      <c r="I25" s="101"/>
      <c r="J25" s="101">
        <f t="shared" si="28"/>
        <v>0</v>
      </c>
      <c r="K25" s="98"/>
      <c r="L25" s="98"/>
      <c r="M25" s="98"/>
      <c r="N25" s="98"/>
      <c r="O25" s="101">
        <f t="shared" si="29"/>
        <v>0</v>
      </c>
      <c r="P25" s="101">
        <f t="shared" si="30"/>
        <v>0</v>
      </c>
      <c r="Q25" s="102"/>
      <c r="R25" s="102"/>
      <c r="S25" s="101">
        <f t="shared" si="31"/>
        <v>0</v>
      </c>
      <c r="T25" s="101"/>
      <c r="U25" s="101"/>
      <c r="V25" s="101">
        <f t="shared" si="32"/>
        <v>0</v>
      </c>
      <c r="W25" s="102"/>
      <c r="X25" s="102"/>
      <c r="Y25" s="101">
        <f t="shared" si="33"/>
        <v>0</v>
      </c>
      <c r="Z25" s="101">
        <f t="shared" si="34"/>
        <v>0</v>
      </c>
      <c r="AA25" s="103">
        <f t="shared" si="48"/>
        <v>0</v>
      </c>
      <c r="AB25" s="101">
        <f t="shared" si="35"/>
        <v>0</v>
      </c>
      <c r="AC25" s="102"/>
      <c r="AD25" s="103">
        <f t="shared" si="36"/>
        <v>0</v>
      </c>
      <c r="AE25" s="102"/>
      <c r="AF25" s="102"/>
      <c r="AG25" s="102"/>
      <c r="AH25" s="102"/>
      <c r="AI25" s="136">
        <f t="shared" si="37"/>
        <v>0</v>
      </c>
      <c r="AJ25" s="102"/>
      <c r="AK25" s="104">
        <f t="shared" si="38"/>
        <v>0</v>
      </c>
      <c r="AL25" s="105">
        <f t="shared" si="39"/>
        <v>0</v>
      </c>
      <c r="AM25" s="106"/>
      <c r="AN25" s="107">
        <f t="shared" si="40"/>
        <v>0</v>
      </c>
      <c r="AO25" s="108">
        <f t="shared" si="41"/>
        <v>0</v>
      </c>
      <c r="AP25" s="108">
        <f t="shared" si="42"/>
        <v>0</v>
      </c>
      <c r="AQ25" s="108">
        <f t="shared" si="43"/>
        <v>0</v>
      </c>
      <c r="AR25" s="108">
        <f t="shared" si="44"/>
        <v>0</v>
      </c>
      <c r="AS25" s="108">
        <f t="array" ref="AS25">_xlfn.IFS(S25=0,AL25,S25&lt;0,AL25/-S25,S25&gt;0,AL25/S25)</f>
        <v>0</v>
      </c>
      <c r="AT25" s="103">
        <f t="shared" si="45"/>
        <v>0</v>
      </c>
      <c r="AU25" s="103">
        <f t="shared" si="46"/>
        <v>0</v>
      </c>
      <c r="AV25" s="109"/>
      <c r="AW25" s="104">
        <f t="shared" si="47"/>
        <v>0</v>
      </c>
    </row>
    <row r="26" spans="1:49" hidden="1" outlineLevel="1">
      <c r="A26" s="98"/>
      <c r="B26" s="99"/>
      <c r="C26" s="99"/>
      <c r="D26" s="100"/>
      <c r="E26" s="101">
        <f t="shared" si="27"/>
        <v>0</v>
      </c>
      <c r="F26" s="101"/>
      <c r="G26" s="101"/>
      <c r="H26" s="101"/>
      <c r="I26" s="101"/>
      <c r="J26" s="101">
        <f t="shared" si="28"/>
        <v>0</v>
      </c>
      <c r="K26" s="98"/>
      <c r="L26" s="98"/>
      <c r="M26" s="98"/>
      <c r="N26" s="98"/>
      <c r="O26" s="101">
        <f t="shared" si="29"/>
        <v>0</v>
      </c>
      <c r="P26" s="101">
        <f t="shared" si="30"/>
        <v>0</v>
      </c>
      <c r="Q26" s="102"/>
      <c r="R26" s="102"/>
      <c r="S26" s="101">
        <f t="shared" si="31"/>
        <v>0</v>
      </c>
      <c r="T26" s="101"/>
      <c r="U26" s="101"/>
      <c r="V26" s="101">
        <f t="shared" si="32"/>
        <v>0</v>
      </c>
      <c r="W26" s="102"/>
      <c r="X26" s="102"/>
      <c r="Y26" s="101">
        <f t="shared" si="33"/>
        <v>0</v>
      </c>
      <c r="Z26" s="101">
        <f t="shared" si="34"/>
        <v>0</v>
      </c>
      <c r="AA26" s="103">
        <f t="shared" si="48"/>
        <v>0</v>
      </c>
      <c r="AB26" s="101">
        <f t="shared" si="35"/>
        <v>0</v>
      </c>
      <c r="AC26" s="102"/>
      <c r="AD26" s="103">
        <f t="shared" si="36"/>
        <v>0</v>
      </c>
      <c r="AE26" s="102"/>
      <c r="AF26" s="102"/>
      <c r="AG26" s="102"/>
      <c r="AH26" s="102"/>
      <c r="AI26" s="136">
        <f t="shared" si="37"/>
        <v>0</v>
      </c>
      <c r="AJ26" s="102"/>
      <c r="AK26" s="104">
        <f t="shared" si="38"/>
        <v>0</v>
      </c>
      <c r="AL26" s="105">
        <f t="shared" si="39"/>
        <v>0</v>
      </c>
      <c r="AM26" s="106"/>
      <c r="AN26" s="107">
        <f t="shared" si="40"/>
        <v>0</v>
      </c>
      <c r="AO26" s="108">
        <f t="shared" si="41"/>
        <v>0</v>
      </c>
      <c r="AP26" s="108">
        <f t="shared" si="42"/>
        <v>0</v>
      </c>
      <c r="AQ26" s="108">
        <f t="shared" si="43"/>
        <v>0</v>
      </c>
      <c r="AR26" s="108">
        <f t="shared" si="44"/>
        <v>0</v>
      </c>
      <c r="AS26" s="108">
        <f t="array" ref="AS26">_xlfn.IFS(S26=0,AL26,S26&lt;0,AL26/-S26,S26&gt;0,AL26/S26)</f>
        <v>0</v>
      </c>
      <c r="AT26" s="103">
        <f t="shared" si="45"/>
        <v>0</v>
      </c>
      <c r="AU26" s="103">
        <f t="shared" si="46"/>
        <v>0</v>
      </c>
      <c r="AV26" s="109"/>
      <c r="AW26" s="104">
        <f t="shared" si="47"/>
        <v>0</v>
      </c>
    </row>
    <row r="27" spans="1:49" hidden="1" outlineLevel="1">
      <c r="A27" s="98"/>
      <c r="B27" s="99"/>
      <c r="C27" s="99"/>
      <c r="D27" s="100"/>
      <c r="E27" s="101">
        <f t="shared" si="27"/>
        <v>0</v>
      </c>
      <c r="F27" s="101"/>
      <c r="G27" s="101"/>
      <c r="H27" s="101"/>
      <c r="I27" s="101"/>
      <c r="J27" s="101">
        <f t="shared" si="28"/>
        <v>0</v>
      </c>
      <c r="K27" s="98"/>
      <c r="L27" s="98"/>
      <c r="M27" s="98"/>
      <c r="N27" s="98"/>
      <c r="O27" s="101">
        <f t="shared" si="29"/>
        <v>0</v>
      </c>
      <c r="P27" s="101">
        <f t="shared" si="30"/>
        <v>0</v>
      </c>
      <c r="Q27" s="102"/>
      <c r="R27" s="102"/>
      <c r="S27" s="101">
        <f t="shared" si="31"/>
        <v>0</v>
      </c>
      <c r="T27" s="101"/>
      <c r="U27" s="101"/>
      <c r="V27" s="101">
        <f t="shared" si="32"/>
        <v>0</v>
      </c>
      <c r="W27" s="102"/>
      <c r="X27" s="102"/>
      <c r="Y27" s="101">
        <f t="shared" si="33"/>
        <v>0</v>
      </c>
      <c r="Z27" s="101">
        <f t="shared" si="34"/>
        <v>0</v>
      </c>
      <c r="AA27" s="103">
        <f t="shared" si="48"/>
        <v>0</v>
      </c>
      <c r="AB27" s="101">
        <f t="shared" si="35"/>
        <v>0</v>
      </c>
      <c r="AC27" s="102"/>
      <c r="AD27" s="103">
        <f t="shared" si="36"/>
        <v>0</v>
      </c>
      <c r="AE27" s="102"/>
      <c r="AF27" s="102"/>
      <c r="AG27" s="102"/>
      <c r="AH27" s="102"/>
      <c r="AI27" s="136">
        <f t="shared" si="37"/>
        <v>0</v>
      </c>
      <c r="AJ27" s="102"/>
      <c r="AK27" s="104">
        <f t="shared" si="38"/>
        <v>0</v>
      </c>
      <c r="AL27" s="105">
        <f t="shared" si="39"/>
        <v>0</v>
      </c>
      <c r="AM27" s="106"/>
      <c r="AN27" s="107">
        <f t="shared" si="40"/>
        <v>0</v>
      </c>
      <c r="AO27" s="108">
        <f t="shared" si="41"/>
        <v>0</v>
      </c>
      <c r="AP27" s="108">
        <f t="shared" si="42"/>
        <v>0</v>
      </c>
      <c r="AQ27" s="108">
        <f t="shared" si="43"/>
        <v>0</v>
      </c>
      <c r="AR27" s="108">
        <f t="shared" si="44"/>
        <v>0</v>
      </c>
      <c r="AS27" s="108">
        <f t="array" ref="AS27">_xlfn.IFS(S27=0,AL27,S27&lt;0,AL27/-S27,S27&gt;0,AL27/S27)</f>
        <v>0</v>
      </c>
      <c r="AT27" s="103">
        <f t="shared" si="45"/>
        <v>0</v>
      </c>
      <c r="AU27" s="103">
        <f t="shared" si="46"/>
        <v>0</v>
      </c>
      <c r="AV27" s="109"/>
      <c r="AW27" s="104">
        <f t="shared" si="47"/>
        <v>0</v>
      </c>
    </row>
    <row r="28" spans="1:49" hidden="1" outlineLevel="1">
      <c r="A28" s="98"/>
      <c r="B28" s="99"/>
      <c r="C28" s="99"/>
      <c r="D28" s="100"/>
      <c r="E28" s="101">
        <f t="shared" si="27"/>
        <v>0</v>
      </c>
      <c r="F28" s="101"/>
      <c r="G28" s="101"/>
      <c r="H28" s="101"/>
      <c r="I28" s="101"/>
      <c r="J28" s="101">
        <f t="shared" si="28"/>
        <v>0</v>
      </c>
      <c r="K28" s="98"/>
      <c r="L28" s="98"/>
      <c r="M28" s="98"/>
      <c r="N28" s="98"/>
      <c r="O28" s="101">
        <f t="shared" si="29"/>
        <v>0</v>
      </c>
      <c r="P28" s="101">
        <f t="shared" si="30"/>
        <v>0</v>
      </c>
      <c r="Q28" s="102"/>
      <c r="R28" s="102"/>
      <c r="S28" s="101">
        <f t="shared" si="31"/>
        <v>0</v>
      </c>
      <c r="T28" s="101"/>
      <c r="U28" s="101"/>
      <c r="V28" s="101">
        <f t="shared" si="32"/>
        <v>0</v>
      </c>
      <c r="W28" s="102"/>
      <c r="X28" s="102"/>
      <c r="Y28" s="101">
        <f t="shared" si="33"/>
        <v>0</v>
      </c>
      <c r="Z28" s="101">
        <f t="shared" si="34"/>
        <v>0</v>
      </c>
      <c r="AA28" s="103">
        <f t="shared" si="48"/>
        <v>0</v>
      </c>
      <c r="AB28" s="101">
        <f t="shared" si="35"/>
        <v>0</v>
      </c>
      <c r="AC28" s="102"/>
      <c r="AD28" s="103">
        <f t="shared" si="36"/>
        <v>0</v>
      </c>
      <c r="AE28" s="102"/>
      <c r="AF28" s="102"/>
      <c r="AG28" s="102"/>
      <c r="AH28" s="102"/>
      <c r="AI28" s="136">
        <f t="shared" si="37"/>
        <v>0</v>
      </c>
      <c r="AJ28" s="102"/>
      <c r="AK28" s="104">
        <f t="shared" si="38"/>
        <v>0</v>
      </c>
      <c r="AL28" s="105">
        <f t="shared" si="39"/>
        <v>0</v>
      </c>
      <c r="AM28" s="106"/>
      <c r="AN28" s="107">
        <f t="shared" si="40"/>
        <v>0</v>
      </c>
      <c r="AO28" s="108">
        <f t="shared" si="41"/>
        <v>0</v>
      </c>
      <c r="AP28" s="108">
        <f t="shared" si="42"/>
        <v>0</v>
      </c>
      <c r="AQ28" s="108">
        <f t="shared" si="43"/>
        <v>0</v>
      </c>
      <c r="AR28" s="108">
        <f t="shared" si="44"/>
        <v>0</v>
      </c>
      <c r="AS28" s="108">
        <f t="array" ref="AS28">_xlfn.IFS(S28=0,AL28,S28&lt;0,AL28/-S28,S28&gt;0,AL28/S28)</f>
        <v>0</v>
      </c>
      <c r="AT28" s="103">
        <f t="shared" si="45"/>
        <v>0</v>
      </c>
      <c r="AU28" s="103">
        <f t="shared" si="46"/>
        <v>0</v>
      </c>
      <c r="AV28" s="109"/>
      <c r="AW28" s="104">
        <f t="shared" si="47"/>
        <v>0</v>
      </c>
    </row>
    <row r="29" spans="1:49" hidden="1" outlineLevel="1">
      <c r="A29" s="98"/>
      <c r="B29" s="99"/>
      <c r="C29" s="99"/>
      <c r="D29" s="100"/>
      <c r="E29" s="101">
        <f t="shared" si="27"/>
        <v>0</v>
      </c>
      <c r="F29" s="101"/>
      <c r="G29" s="101"/>
      <c r="H29" s="101"/>
      <c r="I29" s="101"/>
      <c r="J29" s="101">
        <f t="shared" si="28"/>
        <v>0</v>
      </c>
      <c r="K29" s="98"/>
      <c r="L29" s="98"/>
      <c r="M29" s="98"/>
      <c r="N29" s="98"/>
      <c r="O29" s="101">
        <f t="shared" si="29"/>
        <v>0</v>
      </c>
      <c r="P29" s="101">
        <f t="shared" si="30"/>
        <v>0</v>
      </c>
      <c r="Q29" s="102"/>
      <c r="R29" s="102"/>
      <c r="S29" s="101">
        <f t="shared" si="31"/>
        <v>0</v>
      </c>
      <c r="T29" s="101"/>
      <c r="U29" s="101"/>
      <c r="V29" s="101">
        <f t="shared" si="32"/>
        <v>0</v>
      </c>
      <c r="W29" s="102"/>
      <c r="X29" s="102"/>
      <c r="Y29" s="101">
        <f t="shared" si="33"/>
        <v>0</v>
      </c>
      <c r="Z29" s="101">
        <f t="shared" si="34"/>
        <v>0</v>
      </c>
      <c r="AA29" s="103">
        <f t="shared" si="48"/>
        <v>0</v>
      </c>
      <c r="AB29" s="101">
        <f t="shared" si="35"/>
        <v>0</v>
      </c>
      <c r="AC29" s="102"/>
      <c r="AD29" s="103">
        <f t="shared" si="36"/>
        <v>0</v>
      </c>
      <c r="AE29" s="102"/>
      <c r="AF29" s="102"/>
      <c r="AG29" s="102"/>
      <c r="AH29" s="102"/>
      <c r="AI29" s="136">
        <f t="shared" si="37"/>
        <v>0</v>
      </c>
      <c r="AJ29" s="102"/>
      <c r="AK29" s="104">
        <f t="shared" si="38"/>
        <v>0</v>
      </c>
      <c r="AL29" s="105">
        <f t="shared" si="39"/>
        <v>0</v>
      </c>
      <c r="AM29" s="106"/>
      <c r="AN29" s="107">
        <f t="shared" si="40"/>
        <v>0</v>
      </c>
      <c r="AO29" s="108">
        <f t="shared" si="41"/>
        <v>0</v>
      </c>
      <c r="AP29" s="108">
        <f t="shared" si="42"/>
        <v>0</v>
      </c>
      <c r="AQ29" s="108">
        <f t="shared" si="43"/>
        <v>0</v>
      </c>
      <c r="AR29" s="108">
        <f t="shared" si="44"/>
        <v>0</v>
      </c>
      <c r="AS29" s="108">
        <f t="array" ref="AS29">_xlfn.IFS(S29=0,AL29,S29&lt;0,AL29/-S29,S29&gt;0,AL29/S29)</f>
        <v>0</v>
      </c>
      <c r="AT29" s="103">
        <f t="shared" si="45"/>
        <v>0</v>
      </c>
      <c r="AU29" s="103">
        <f t="shared" si="46"/>
        <v>0</v>
      </c>
      <c r="AV29" s="109"/>
      <c r="AW29" s="104">
        <f t="shared" si="47"/>
        <v>0</v>
      </c>
    </row>
    <row r="30" spans="1:49" hidden="1" outlineLevel="1">
      <c r="A30" s="98"/>
      <c r="B30" s="99"/>
      <c r="C30" s="99"/>
      <c r="D30" s="100"/>
      <c r="E30" s="101">
        <f t="shared" si="27"/>
        <v>0</v>
      </c>
      <c r="F30" s="101"/>
      <c r="G30" s="101"/>
      <c r="H30" s="101"/>
      <c r="I30" s="101"/>
      <c r="J30" s="101">
        <f t="shared" si="28"/>
        <v>0</v>
      </c>
      <c r="K30" s="98"/>
      <c r="L30" s="98"/>
      <c r="M30" s="98"/>
      <c r="N30" s="98"/>
      <c r="O30" s="101">
        <f t="shared" si="29"/>
        <v>0</v>
      </c>
      <c r="P30" s="101">
        <f t="shared" si="30"/>
        <v>0</v>
      </c>
      <c r="Q30" s="102"/>
      <c r="R30" s="102"/>
      <c r="S30" s="101">
        <f t="shared" si="31"/>
        <v>0</v>
      </c>
      <c r="T30" s="101"/>
      <c r="U30" s="101"/>
      <c r="V30" s="101">
        <f t="shared" si="32"/>
        <v>0</v>
      </c>
      <c r="W30" s="102"/>
      <c r="X30" s="102"/>
      <c r="Y30" s="101">
        <f t="shared" si="33"/>
        <v>0</v>
      </c>
      <c r="Z30" s="101">
        <f t="shared" si="34"/>
        <v>0</v>
      </c>
      <c r="AA30" s="103">
        <f t="shared" si="48"/>
        <v>0</v>
      </c>
      <c r="AB30" s="101">
        <f t="shared" si="35"/>
        <v>0</v>
      </c>
      <c r="AC30" s="102"/>
      <c r="AD30" s="103">
        <f t="shared" si="36"/>
        <v>0</v>
      </c>
      <c r="AE30" s="102"/>
      <c r="AF30" s="102"/>
      <c r="AG30" s="102"/>
      <c r="AH30" s="102"/>
      <c r="AI30" s="136">
        <f t="shared" si="37"/>
        <v>0</v>
      </c>
      <c r="AJ30" s="102"/>
      <c r="AK30" s="104">
        <f t="shared" si="38"/>
        <v>0</v>
      </c>
      <c r="AL30" s="105">
        <f t="shared" si="39"/>
        <v>0</v>
      </c>
      <c r="AM30" s="106"/>
      <c r="AN30" s="107">
        <f t="shared" si="40"/>
        <v>0</v>
      </c>
      <c r="AO30" s="108">
        <f t="shared" si="41"/>
        <v>0</v>
      </c>
      <c r="AP30" s="108">
        <f t="shared" si="42"/>
        <v>0</v>
      </c>
      <c r="AQ30" s="108">
        <f t="shared" si="43"/>
        <v>0</v>
      </c>
      <c r="AR30" s="108">
        <f t="shared" si="44"/>
        <v>0</v>
      </c>
      <c r="AS30" s="108">
        <f t="array" ref="AS30">_xlfn.IFS(S30=0,AL30,S30&lt;0,AL30/-S30,S30&gt;0,AL30/S30)</f>
        <v>0</v>
      </c>
      <c r="AT30" s="103">
        <f t="shared" si="45"/>
        <v>0</v>
      </c>
      <c r="AU30" s="103">
        <f t="shared" si="46"/>
        <v>0</v>
      </c>
      <c r="AV30" s="109"/>
      <c r="AW30" s="104">
        <f t="shared" si="47"/>
        <v>0</v>
      </c>
    </row>
    <row r="31" spans="1:49" hidden="1" outlineLevel="1">
      <c r="A31" s="98"/>
      <c r="B31" s="99"/>
      <c r="C31" s="99"/>
      <c r="D31" s="100"/>
      <c r="E31" s="101">
        <f t="shared" si="27"/>
        <v>0</v>
      </c>
      <c r="F31" s="101"/>
      <c r="G31" s="101"/>
      <c r="H31" s="101"/>
      <c r="I31" s="101"/>
      <c r="J31" s="101">
        <f t="shared" si="28"/>
        <v>0</v>
      </c>
      <c r="K31" s="98"/>
      <c r="L31" s="98"/>
      <c r="M31" s="98"/>
      <c r="N31" s="98"/>
      <c r="O31" s="101">
        <f t="shared" si="29"/>
        <v>0</v>
      </c>
      <c r="P31" s="101">
        <f t="shared" si="30"/>
        <v>0</v>
      </c>
      <c r="Q31" s="102"/>
      <c r="R31" s="102"/>
      <c r="S31" s="101">
        <f t="shared" si="31"/>
        <v>0</v>
      </c>
      <c r="T31" s="101"/>
      <c r="U31" s="101"/>
      <c r="V31" s="101">
        <f t="shared" si="32"/>
        <v>0</v>
      </c>
      <c r="W31" s="102"/>
      <c r="X31" s="102"/>
      <c r="Y31" s="101">
        <f t="shared" si="33"/>
        <v>0</v>
      </c>
      <c r="Z31" s="101">
        <f t="shared" si="34"/>
        <v>0</v>
      </c>
      <c r="AA31" s="103">
        <f t="shared" si="48"/>
        <v>0</v>
      </c>
      <c r="AB31" s="101">
        <f t="shared" si="35"/>
        <v>0</v>
      </c>
      <c r="AC31" s="102"/>
      <c r="AD31" s="103">
        <f t="shared" si="36"/>
        <v>0</v>
      </c>
      <c r="AE31" s="102"/>
      <c r="AF31" s="102"/>
      <c r="AG31" s="102"/>
      <c r="AH31" s="102"/>
      <c r="AI31" s="136">
        <f t="shared" si="37"/>
        <v>0</v>
      </c>
      <c r="AJ31" s="102"/>
      <c r="AK31" s="104">
        <f t="shared" si="38"/>
        <v>0</v>
      </c>
      <c r="AL31" s="105">
        <f t="shared" si="39"/>
        <v>0</v>
      </c>
      <c r="AM31" s="106"/>
      <c r="AN31" s="107">
        <f t="shared" si="40"/>
        <v>0</v>
      </c>
      <c r="AO31" s="108">
        <f t="shared" si="41"/>
        <v>0</v>
      </c>
      <c r="AP31" s="108">
        <f t="shared" si="42"/>
        <v>0</v>
      </c>
      <c r="AQ31" s="108">
        <f t="shared" si="43"/>
        <v>0</v>
      </c>
      <c r="AR31" s="108">
        <f t="shared" si="44"/>
        <v>0</v>
      </c>
      <c r="AS31" s="108">
        <f t="array" ref="AS31">_xlfn.IFS(S31=0,AL31,S31&lt;0,AL31/-S31,S31&gt;0,AL31/S31)</f>
        <v>0</v>
      </c>
      <c r="AT31" s="103">
        <f t="shared" si="45"/>
        <v>0</v>
      </c>
      <c r="AU31" s="103">
        <f t="shared" si="46"/>
        <v>0</v>
      </c>
      <c r="AV31" s="109"/>
      <c r="AW31" s="104">
        <f t="shared" si="47"/>
        <v>0</v>
      </c>
    </row>
    <row r="32" spans="1:49" hidden="1" outlineLevel="1">
      <c r="A32" s="98"/>
      <c r="B32" s="99"/>
      <c r="C32" s="99"/>
      <c r="D32" s="100"/>
      <c r="E32" s="101">
        <f t="shared" si="27"/>
        <v>0</v>
      </c>
      <c r="F32" s="101"/>
      <c r="G32" s="101"/>
      <c r="H32" s="101"/>
      <c r="I32" s="101"/>
      <c r="J32" s="101">
        <f t="shared" si="28"/>
        <v>0</v>
      </c>
      <c r="K32" s="98"/>
      <c r="L32" s="98"/>
      <c r="M32" s="98"/>
      <c r="N32" s="98"/>
      <c r="O32" s="101">
        <f t="shared" si="29"/>
        <v>0</v>
      </c>
      <c r="P32" s="101">
        <f t="shared" si="30"/>
        <v>0</v>
      </c>
      <c r="Q32" s="102"/>
      <c r="R32" s="102"/>
      <c r="S32" s="101">
        <f t="shared" si="31"/>
        <v>0</v>
      </c>
      <c r="T32" s="101"/>
      <c r="U32" s="101"/>
      <c r="V32" s="101">
        <f t="shared" si="32"/>
        <v>0</v>
      </c>
      <c r="W32" s="102"/>
      <c r="X32" s="102"/>
      <c r="Y32" s="101">
        <f t="shared" si="33"/>
        <v>0</v>
      </c>
      <c r="Z32" s="101">
        <f t="shared" si="34"/>
        <v>0</v>
      </c>
      <c r="AA32" s="103">
        <f t="shared" si="48"/>
        <v>0</v>
      </c>
      <c r="AB32" s="101">
        <f t="shared" si="35"/>
        <v>0</v>
      </c>
      <c r="AC32" s="102"/>
      <c r="AD32" s="103">
        <f t="shared" si="36"/>
        <v>0</v>
      </c>
      <c r="AE32" s="102"/>
      <c r="AF32" s="102"/>
      <c r="AG32" s="102"/>
      <c r="AH32" s="102"/>
      <c r="AI32" s="136">
        <f t="shared" si="37"/>
        <v>0</v>
      </c>
      <c r="AJ32" s="102"/>
      <c r="AK32" s="104">
        <f t="shared" si="38"/>
        <v>0</v>
      </c>
      <c r="AL32" s="105">
        <f t="shared" si="39"/>
        <v>0</v>
      </c>
      <c r="AM32" s="106"/>
      <c r="AN32" s="107">
        <f t="shared" si="40"/>
        <v>0</v>
      </c>
      <c r="AO32" s="108">
        <f t="shared" si="41"/>
        <v>0</v>
      </c>
      <c r="AP32" s="108">
        <f t="shared" si="42"/>
        <v>0</v>
      </c>
      <c r="AQ32" s="108">
        <f t="shared" si="43"/>
        <v>0</v>
      </c>
      <c r="AR32" s="108">
        <f t="shared" si="44"/>
        <v>0</v>
      </c>
      <c r="AS32" s="108">
        <f t="array" ref="AS32">_xlfn.IFS(S32=0,AL32,S32&lt;0,AL32/-S32,S32&gt;0,AL32/S32)</f>
        <v>0</v>
      </c>
      <c r="AT32" s="103">
        <f t="shared" si="45"/>
        <v>0</v>
      </c>
      <c r="AU32" s="103">
        <f t="shared" si="46"/>
        <v>0</v>
      </c>
      <c r="AV32" s="109"/>
      <c r="AW32" s="104">
        <f t="shared" si="47"/>
        <v>0</v>
      </c>
    </row>
    <row r="33" spans="1:49" hidden="1" outlineLevel="1">
      <c r="A33" s="98"/>
      <c r="B33" s="99"/>
      <c r="C33" s="99"/>
      <c r="D33" s="100"/>
      <c r="E33" s="101">
        <f t="shared" si="27"/>
        <v>0</v>
      </c>
      <c r="F33" s="101"/>
      <c r="G33" s="101"/>
      <c r="H33" s="101"/>
      <c r="I33" s="101"/>
      <c r="J33" s="101">
        <f t="shared" si="28"/>
        <v>0</v>
      </c>
      <c r="K33" s="98"/>
      <c r="L33" s="98"/>
      <c r="M33" s="98"/>
      <c r="N33" s="98"/>
      <c r="O33" s="101">
        <f t="shared" si="29"/>
        <v>0</v>
      </c>
      <c r="P33" s="101">
        <f t="shared" si="30"/>
        <v>0</v>
      </c>
      <c r="Q33" s="102"/>
      <c r="R33" s="102"/>
      <c r="S33" s="101">
        <f t="shared" si="31"/>
        <v>0</v>
      </c>
      <c r="T33" s="101"/>
      <c r="U33" s="101"/>
      <c r="V33" s="101">
        <f t="shared" si="32"/>
        <v>0</v>
      </c>
      <c r="W33" s="102"/>
      <c r="X33" s="102"/>
      <c r="Y33" s="101">
        <f t="shared" si="33"/>
        <v>0</v>
      </c>
      <c r="Z33" s="101">
        <f t="shared" si="34"/>
        <v>0</v>
      </c>
      <c r="AA33" s="103">
        <f t="shared" si="48"/>
        <v>0</v>
      </c>
      <c r="AB33" s="101">
        <f t="shared" si="35"/>
        <v>0</v>
      </c>
      <c r="AC33" s="102"/>
      <c r="AD33" s="103">
        <f t="shared" si="36"/>
        <v>0</v>
      </c>
      <c r="AE33" s="102"/>
      <c r="AF33" s="102"/>
      <c r="AG33" s="102"/>
      <c r="AH33" s="102"/>
      <c r="AI33" s="136">
        <f t="shared" si="37"/>
        <v>0</v>
      </c>
      <c r="AJ33" s="102"/>
      <c r="AK33" s="104">
        <f t="shared" si="38"/>
        <v>0</v>
      </c>
      <c r="AL33" s="105">
        <f t="shared" si="39"/>
        <v>0</v>
      </c>
      <c r="AM33" s="106"/>
      <c r="AN33" s="107">
        <f t="shared" si="40"/>
        <v>0</v>
      </c>
      <c r="AO33" s="108">
        <f t="shared" si="41"/>
        <v>0</v>
      </c>
      <c r="AP33" s="108">
        <f t="shared" si="42"/>
        <v>0</v>
      </c>
      <c r="AQ33" s="108">
        <f t="shared" si="43"/>
        <v>0</v>
      </c>
      <c r="AR33" s="108">
        <f t="shared" si="44"/>
        <v>0</v>
      </c>
      <c r="AS33" s="108">
        <f t="array" ref="AS33">_xlfn.IFS(S33=0,AL33,S33&lt;0,AL33/-S33,S33&gt;0,AL33/S33)</f>
        <v>0</v>
      </c>
      <c r="AT33" s="103">
        <f t="shared" si="45"/>
        <v>0</v>
      </c>
      <c r="AU33" s="103">
        <f t="shared" si="46"/>
        <v>0</v>
      </c>
      <c r="AV33" s="109"/>
      <c r="AW33" s="104">
        <f t="shared" si="47"/>
        <v>0</v>
      </c>
    </row>
    <row r="34" spans="1:49" hidden="1" outlineLevel="1">
      <c r="A34" s="98"/>
      <c r="B34" s="99"/>
      <c r="C34" s="99"/>
      <c r="D34" s="100"/>
      <c r="E34" s="101">
        <f t="shared" si="27"/>
        <v>0</v>
      </c>
      <c r="F34" s="101"/>
      <c r="G34" s="101"/>
      <c r="H34" s="101"/>
      <c r="I34" s="101"/>
      <c r="J34" s="101">
        <f t="shared" si="28"/>
        <v>0</v>
      </c>
      <c r="K34" s="98"/>
      <c r="L34" s="98"/>
      <c r="M34" s="98"/>
      <c r="N34" s="98"/>
      <c r="O34" s="101">
        <f t="shared" si="29"/>
        <v>0</v>
      </c>
      <c r="P34" s="101">
        <f t="shared" si="30"/>
        <v>0</v>
      </c>
      <c r="Q34" s="102"/>
      <c r="R34" s="102"/>
      <c r="S34" s="101">
        <f t="shared" si="31"/>
        <v>0</v>
      </c>
      <c r="T34" s="101"/>
      <c r="U34" s="101"/>
      <c r="V34" s="101">
        <f t="shared" si="32"/>
        <v>0</v>
      </c>
      <c r="W34" s="102"/>
      <c r="X34" s="102"/>
      <c r="Y34" s="101">
        <f t="shared" si="33"/>
        <v>0</v>
      </c>
      <c r="Z34" s="101">
        <f t="shared" si="34"/>
        <v>0</v>
      </c>
      <c r="AA34" s="103">
        <f t="shared" si="48"/>
        <v>0</v>
      </c>
      <c r="AB34" s="101">
        <f t="shared" si="35"/>
        <v>0</v>
      </c>
      <c r="AC34" s="102"/>
      <c r="AD34" s="103">
        <f t="shared" si="36"/>
        <v>0</v>
      </c>
      <c r="AE34" s="102"/>
      <c r="AF34" s="102"/>
      <c r="AG34" s="102"/>
      <c r="AH34" s="102"/>
      <c r="AI34" s="136">
        <f t="shared" si="37"/>
        <v>0</v>
      </c>
      <c r="AJ34" s="102"/>
      <c r="AK34" s="104">
        <f t="shared" si="38"/>
        <v>0</v>
      </c>
      <c r="AL34" s="105">
        <f t="shared" si="39"/>
        <v>0</v>
      </c>
      <c r="AM34" s="106"/>
      <c r="AN34" s="107">
        <f t="shared" si="40"/>
        <v>0</v>
      </c>
      <c r="AO34" s="108">
        <f t="shared" si="41"/>
        <v>0</v>
      </c>
      <c r="AP34" s="108">
        <f t="shared" si="42"/>
        <v>0</v>
      </c>
      <c r="AQ34" s="108">
        <f t="shared" si="43"/>
        <v>0</v>
      </c>
      <c r="AR34" s="108">
        <f t="shared" si="44"/>
        <v>0</v>
      </c>
      <c r="AS34" s="108">
        <f t="array" ref="AS34">_xlfn.IFS(S34=0,AL34,S34&lt;0,AL34/-S34,S34&gt;0,AL34/S34)</f>
        <v>0</v>
      </c>
      <c r="AT34" s="103">
        <f t="shared" si="45"/>
        <v>0</v>
      </c>
      <c r="AU34" s="103">
        <f t="shared" si="46"/>
        <v>0</v>
      </c>
      <c r="AV34" s="109"/>
      <c r="AW34" s="104">
        <f t="shared" si="47"/>
        <v>0</v>
      </c>
    </row>
    <row r="35" spans="1:49" hidden="1" outlineLevel="1">
      <c r="A35" s="98"/>
      <c r="B35" s="99"/>
      <c r="C35" s="99"/>
      <c r="D35" s="100"/>
      <c r="E35" s="101">
        <f t="shared" si="27"/>
        <v>0</v>
      </c>
      <c r="F35" s="101"/>
      <c r="G35" s="101"/>
      <c r="H35" s="101"/>
      <c r="I35" s="101"/>
      <c r="J35" s="101">
        <f t="shared" si="28"/>
        <v>0</v>
      </c>
      <c r="K35" s="98"/>
      <c r="L35" s="98"/>
      <c r="M35" s="98"/>
      <c r="N35" s="98"/>
      <c r="O35" s="101">
        <f t="shared" si="29"/>
        <v>0</v>
      </c>
      <c r="P35" s="101">
        <f t="shared" si="30"/>
        <v>0</v>
      </c>
      <c r="Q35" s="102"/>
      <c r="R35" s="102"/>
      <c r="S35" s="101">
        <f t="shared" si="31"/>
        <v>0</v>
      </c>
      <c r="T35" s="101"/>
      <c r="U35" s="101"/>
      <c r="V35" s="101">
        <f t="shared" si="32"/>
        <v>0</v>
      </c>
      <c r="W35" s="102"/>
      <c r="X35" s="102"/>
      <c r="Y35" s="101">
        <f t="shared" si="33"/>
        <v>0</v>
      </c>
      <c r="Z35" s="101">
        <f t="shared" si="34"/>
        <v>0</v>
      </c>
      <c r="AA35" s="103">
        <f t="shared" si="48"/>
        <v>0</v>
      </c>
      <c r="AB35" s="101">
        <f t="shared" si="35"/>
        <v>0</v>
      </c>
      <c r="AC35" s="102"/>
      <c r="AD35" s="103">
        <f t="shared" si="36"/>
        <v>0</v>
      </c>
      <c r="AE35" s="102"/>
      <c r="AF35" s="102"/>
      <c r="AG35" s="102"/>
      <c r="AH35" s="102"/>
      <c r="AI35" s="136">
        <f t="shared" si="37"/>
        <v>0</v>
      </c>
      <c r="AJ35" s="102"/>
      <c r="AK35" s="104">
        <f t="shared" si="38"/>
        <v>0</v>
      </c>
      <c r="AL35" s="105">
        <f t="shared" si="39"/>
        <v>0</v>
      </c>
      <c r="AM35" s="106"/>
      <c r="AN35" s="107">
        <f t="shared" si="40"/>
        <v>0</v>
      </c>
      <c r="AO35" s="108">
        <f t="shared" si="41"/>
        <v>0</v>
      </c>
      <c r="AP35" s="108">
        <f t="shared" si="42"/>
        <v>0</v>
      </c>
      <c r="AQ35" s="108">
        <f t="shared" si="43"/>
        <v>0</v>
      </c>
      <c r="AR35" s="108">
        <f t="shared" si="44"/>
        <v>0</v>
      </c>
      <c r="AS35" s="108">
        <f t="array" ref="AS35">_xlfn.IFS(S35=0,AL35,S35&lt;0,AL35/-S35,S35&gt;0,AL35/S35)</f>
        <v>0</v>
      </c>
      <c r="AT35" s="103">
        <f t="shared" si="45"/>
        <v>0</v>
      </c>
      <c r="AU35" s="103">
        <f t="shared" si="46"/>
        <v>0</v>
      </c>
      <c r="AV35" s="109"/>
      <c r="AW35" s="104">
        <f t="shared" si="47"/>
        <v>0</v>
      </c>
    </row>
    <row r="36" spans="1:49" hidden="1" outlineLevel="1">
      <c r="A36" s="98"/>
      <c r="B36" s="99"/>
      <c r="C36" s="99"/>
      <c r="D36" s="100"/>
      <c r="E36" s="101">
        <f t="shared" si="27"/>
        <v>0</v>
      </c>
      <c r="F36" s="101"/>
      <c r="G36" s="101"/>
      <c r="H36" s="101"/>
      <c r="I36" s="101"/>
      <c r="J36" s="101">
        <f t="shared" si="28"/>
        <v>0</v>
      </c>
      <c r="K36" s="98"/>
      <c r="L36" s="98"/>
      <c r="M36" s="98"/>
      <c r="N36" s="98"/>
      <c r="O36" s="101">
        <f t="shared" si="29"/>
        <v>0</v>
      </c>
      <c r="P36" s="101">
        <f t="shared" si="30"/>
        <v>0</v>
      </c>
      <c r="Q36" s="102"/>
      <c r="R36" s="102"/>
      <c r="S36" s="101">
        <f t="shared" si="31"/>
        <v>0</v>
      </c>
      <c r="T36" s="101"/>
      <c r="U36" s="101"/>
      <c r="V36" s="101">
        <f t="shared" si="32"/>
        <v>0</v>
      </c>
      <c r="W36" s="102"/>
      <c r="X36" s="102"/>
      <c r="Y36" s="101">
        <f t="shared" si="33"/>
        <v>0</v>
      </c>
      <c r="Z36" s="101">
        <f t="shared" si="34"/>
        <v>0</v>
      </c>
      <c r="AA36" s="103">
        <f t="shared" si="48"/>
        <v>0</v>
      </c>
      <c r="AB36" s="101">
        <f t="shared" si="35"/>
        <v>0</v>
      </c>
      <c r="AC36" s="102"/>
      <c r="AD36" s="103">
        <f t="shared" si="36"/>
        <v>0</v>
      </c>
      <c r="AE36" s="102"/>
      <c r="AF36" s="102"/>
      <c r="AG36" s="102"/>
      <c r="AH36" s="102"/>
      <c r="AI36" s="136">
        <f t="shared" si="37"/>
        <v>0</v>
      </c>
      <c r="AJ36" s="102"/>
      <c r="AK36" s="104">
        <f t="shared" si="38"/>
        <v>0</v>
      </c>
      <c r="AL36" s="105">
        <f t="shared" si="39"/>
        <v>0</v>
      </c>
      <c r="AM36" s="106"/>
      <c r="AN36" s="107">
        <f t="shared" si="40"/>
        <v>0</v>
      </c>
      <c r="AO36" s="108">
        <f t="shared" si="41"/>
        <v>0</v>
      </c>
      <c r="AP36" s="108">
        <f t="shared" si="42"/>
        <v>0</v>
      </c>
      <c r="AQ36" s="108">
        <f t="shared" si="43"/>
        <v>0</v>
      </c>
      <c r="AR36" s="108">
        <f t="shared" si="44"/>
        <v>0</v>
      </c>
      <c r="AS36" s="108">
        <f t="array" ref="AS36">_xlfn.IFS(S36=0,AL36,S36&lt;0,AL36/-S36,S36&gt;0,AL36/S36)</f>
        <v>0</v>
      </c>
      <c r="AT36" s="103">
        <f t="shared" si="45"/>
        <v>0</v>
      </c>
      <c r="AU36" s="103">
        <f t="shared" si="46"/>
        <v>0</v>
      </c>
      <c r="AV36" s="109"/>
      <c r="AW36" s="104">
        <f t="shared" si="47"/>
        <v>0</v>
      </c>
    </row>
    <row r="37" spans="1:49" hidden="1" outlineLevel="1">
      <c r="A37" s="98"/>
      <c r="B37" s="99"/>
      <c r="C37" s="99"/>
      <c r="D37" s="100"/>
      <c r="E37" s="101">
        <f t="shared" si="27"/>
        <v>0</v>
      </c>
      <c r="F37" s="101"/>
      <c r="G37" s="101"/>
      <c r="H37" s="101"/>
      <c r="I37" s="101"/>
      <c r="J37" s="101">
        <f t="shared" si="28"/>
        <v>0</v>
      </c>
      <c r="K37" s="98"/>
      <c r="L37" s="98"/>
      <c r="M37" s="98"/>
      <c r="N37" s="98"/>
      <c r="O37" s="101">
        <f t="shared" si="29"/>
        <v>0</v>
      </c>
      <c r="P37" s="101">
        <f t="shared" si="30"/>
        <v>0</v>
      </c>
      <c r="Q37" s="102"/>
      <c r="R37" s="102"/>
      <c r="S37" s="101">
        <f t="shared" si="31"/>
        <v>0</v>
      </c>
      <c r="T37" s="101"/>
      <c r="U37" s="101"/>
      <c r="V37" s="101">
        <f t="shared" si="32"/>
        <v>0</v>
      </c>
      <c r="W37" s="102"/>
      <c r="X37" s="102"/>
      <c r="Y37" s="101">
        <f t="shared" si="33"/>
        <v>0</v>
      </c>
      <c r="Z37" s="101">
        <f t="shared" si="34"/>
        <v>0</v>
      </c>
      <c r="AA37" s="103">
        <f t="shared" si="48"/>
        <v>0</v>
      </c>
      <c r="AB37" s="101">
        <f t="shared" si="35"/>
        <v>0</v>
      </c>
      <c r="AC37" s="102"/>
      <c r="AD37" s="103">
        <f t="shared" si="36"/>
        <v>0</v>
      </c>
      <c r="AE37" s="102"/>
      <c r="AF37" s="102"/>
      <c r="AG37" s="102"/>
      <c r="AH37" s="102"/>
      <c r="AI37" s="136">
        <f t="shared" si="37"/>
        <v>0</v>
      </c>
      <c r="AJ37" s="102"/>
      <c r="AK37" s="104">
        <f t="shared" si="38"/>
        <v>0</v>
      </c>
      <c r="AL37" s="105">
        <f t="shared" si="39"/>
        <v>0</v>
      </c>
      <c r="AM37" s="106"/>
      <c r="AN37" s="107">
        <f t="shared" si="40"/>
        <v>0</v>
      </c>
      <c r="AO37" s="108">
        <f t="shared" si="41"/>
        <v>0</v>
      </c>
      <c r="AP37" s="108">
        <f t="shared" si="42"/>
        <v>0</v>
      </c>
      <c r="AQ37" s="108">
        <f t="shared" si="43"/>
        <v>0</v>
      </c>
      <c r="AR37" s="108">
        <f t="shared" si="44"/>
        <v>0</v>
      </c>
      <c r="AS37" s="108">
        <f t="array" ref="AS37">_xlfn.IFS(S37=0,AL37,S37&lt;0,AL37/-S37,S37&gt;0,AL37/S37)</f>
        <v>0</v>
      </c>
      <c r="AT37" s="103">
        <f t="shared" si="45"/>
        <v>0</v>
      </c>
      <c r="AU37" s="103">
        <f t="shared" si="46"/>
        <v>0</v>
      </c>
      <c r="AV37" s="109"/>
      <c r="AW37" s="104">
        <f t="shared" si="47"/>
        <v>0</v>
      </c>
    </row>
    <row r="38" spans="1:49" hidden="1" outlineLevel="1">
      <c r="A38" s="98"/>
      <c r="B38" s="99"/>
      <c r="C38" s="99"/>
      <c r="D38" s="100"/>
      <c r="E38" s="101">
        <f t="shared" si="27"/>
        <v>0</v>
      </c>
      <c r="F38" s="101"/>
      <c r="G38" s="101"/>
      <c r="H38" s="101"/>
      <c r="I38" s="101"/>
      <c r="J38" s="101">
        <f t="shared" si="28"/>
        <v>0</v>
      </c>
      <c r="K38" s="98"/>
      <c r="L38" s="98"/>
      <c r="M38" s="98"/>
      <c r="N38" s="98"/>
      <c r="O38" s="101">
        <f t="shared" si="29"/>
        <v>0</v>
      </c>
      <c r="P38" s="101">
        <f t="shared" si="30"/>
        <v>0</v>
      </c>
      <c r="Q38" s="102"/>
      <c r="R38" s="102"/>
      <c r="S38" s="101">
        <f t="shared" si="31"/>
        <v>0</v>
      </c>
      <c r="T38" s="101"/>
      <c r="U38" s="101"/>
      <c r="V38" s="101">
        <f t="shared" si="32"/>
        <v>0</v>
      </c>
      <c r="W38" s="102"/>
      <c r="X38" s="102"/>
      <c r="Y38" s="101">
        <f t="shared" si="33"/>
        <v>0</v>
      </c>
      <c r="Z38" s="101">
        <f t="shared" si="34"/>
        <v>0</v>
      </c>
      <c r="AA38" s="103">
        <f t="shared" si="48"/>
        <v>0</v>
      </c>
      <c r="AB38" s="101">
        <f t="shared" si="35"/>
        <v>0</v>
      </c>
      <c r="AC38" s="102"/>
      <c r="AD38" s="103">
        <f t="shared" si="36"/>
        <v>0</v>
      </c>
      <c r="AE38" s="102"/>
      <c r="AF38" s="102"/>
      <c r="AG38" s="102"/>
      <c r="AH38" s="102"/>
      <c r="AI38" s="136">
        <f t="shared" si="37"/>
        <v>0</v>
      </c>
      <c r="AJ38" s="102"/>
      <c r="AK38" s="104">
        <f t="shared" si="38"/>
        <v>0</v>
      </c>
      <c r="AL38" s="105">
        <f t="shared" si="39"/>
        <v>0</v>
      </c>
      <c r="AM38" s="106"/>
      <c r="AN38" s="107">
        <f t="shared" si="40"/>
        <v>0</v>
      </c>
      <c r="AO38" s="108">
        <f t="shared" si="41"/>
        <v>0</v>
      </c>
      <c r="AP38" s="108">
        <f t="shared" si="42"/>
        <v>0</v>
      </c>
      <c r="AQ38" s="108">
        <f t="shared" si="43"/>
        <v>0</v>
      </c>
      <c r="AR38" s="108">
        <f t="shared" si="44"/>
        <v>0</v>
      </c>
      <c r="AS38" s="108">
        <f t="array" ref="AS38">_xlfn.IFS(S38=0,AL38,S38&lt;0,AL38/-S38,S38&gt;0,AL38/S38)</f>
        <v>0</v>
      </c>
      <c r="AT38" s="103">
        <f t="shared" si="45"/>
        <v>0</v>
      </c>
      <c r="AU38" s="103">
        <f t="shared" si="46"/>
        <v>0</v>
      </c>
      <c r="AV38" s="109"/>
      <c r="AW38" s="104">
        <f t="shared" si="47"/>
        <v>0</v>
      </c>
    </row>
    <row r="39" spans="1:49" hidden="1" outlineLevel="1">
      <c r="A39" s="98"/>
      <c r="B39" s="99"/>
      <c r="C39" s="99"/>
      <c r="D39" s="100"/>
      <c r="E39" s="101">
        <f t="shared" si="27"/>
        <v>0</v>
      </c>
      <c r="F39" s="101"/>
      <c r="G39" s="101"/>
      <c r="H39" s="101"/>
      <c r="I39" s="101"/>
      <c r="J39" s="101">
        <f t="shared" si="28"/>
        <v>0</v>
      </c>
      <c r="K39" s="98"/>
      <c r="L39" s="98"/>
      <c r="M39" s="98"/>
      <c r="N39" s="98"/>
      <c r="O39" s="101">
        <f t="shared" si="29"/>
        <v>0</v>
      </c>
      <c r="P39" s="101">
        <f t="shared" si="30"/>
        <v>0</v>
      </c>
      <c r="Q39" s="102"/>
      <c r="R39" s="102"/>
      <c r="S39" s="101">
        <f t="shared" si="31"/>
        <v>0</v>
      </c>
      <c r="T39" s="101"/>
      <c r="U39" s="101"/>
      <c r="V39" s="101">
        <f t="shared" si="32"/>
        <v>0</v>
      </c>
      <c r="W39" s="102"/>
      <c r="X39" s="102"/>
      <c r="Y39" s="101">
        <f t="shared" si="33"/>
        <v>0</v>
      </c>
      <c r="Z39" s="101">
        <f t="shared" si="34"/>
        <v>0</v>
      </c>
      <c r="AA39" s="103">
        <f t="shared" si="48"/>
        <v>0</v>
      </c>
      <c r="AB39" s="101">
        <f t="shared" si="35"/>
        <v>0</v>
      </c>
      <c r="AC39" s="102"/>
      <c r="AD39" s="103">
        <f t="shared" si="36"/>
        <v>0</v>
      </c>
      <c r="AE39" s="102"/>
      <c r="AF39" s="102"/>
      <c r="AG39" s="102"/>
      <c r="AH39" s="102"/>
      <c r="AI39" s="136">
        <f t="shared" si="37"/>
        <v>0</v>
      </c>
      <c r="AJ39" s="102"/>
      <c r="AK39" s="104">
        <f t="shared" si="38"/>
        <v>0</v>
      </c>
      <c r="AL39" s="105">
        <f t="shared" si="39"/>
        <v>0</v>
      </c>
      <c r="AM39" s="106"/>
      <c r="AN39" s="107">
        <f t="shared" si="40"/>
        <v>0</v>
      </c>
      <c r="AO39" s="108">
        <f t="shared" si="41"/>
        <v>0</v>
      </c>
      <c r="AP39" s="108">
        <f t="shared" si="42"/>
        <v>0</v>
      </c>
      <c r="AQ39" s="108">
        <f t="shared" si="43"/>
        <v>0</v>
      </c>
      <c r="AR39" s="108">
        <f t="shared" si="44"/>
        <v>0</v>
      </c>
      <c r="AS39" s="108">
        <f t="array" ref="AS39">_xlfn.IFS(S39=0,AL39,S39&lt;0,AL39/-S39,S39&gt;0,AL39/S39)</f>
        <v>0</v>
      </c>
      <c r="AT39" s="103">
        <f t="shared" si="45"/>
        <v>0</v>
      </c>
      <c r="AU39" s="103">
        <f t="shared" si="46"/>
        <v>0</v>
      </c>
      <c r="AV39" s="109"/>
      <c r="AW39" s="104">
        <f t="shared" si="47"/>
        <v>0</v>
      </c>
    </row>
    <row r="40" spans="1:49" hidden="1" outlineLevel="1">
      <c r="A40" s="98"/>
      <c r="B40" s="99"/>
      <c r="C40" s="99"/>
      <c r="D40" s="100"/>
      <c r="E40" s="101">
        <f t="shared" si="27"/>
        <v>0</v>
      </c>
      <c r="F40" s="101"/>
      <c r="G40" s="101"/>
      <c r="H40" s="101"/>
      <c r="I40" s="101"/>
      <c r="J40" s="101">
        <f t="shared" si="28"/>
        <v>0</v>
      </c>
      <c r="K40" s="98"/>
      <c r="L40" s="98"/>
      <c r="M40" s="98"/>
      <c r="N40" s="98"/>
      <c r="O40" s="101">
        <f t="shared" si="29"/>
        <v>0</v>
      </c>
      <c r="P40" s="101">
        <f t="shared" si="30"/>
        <v>0</v>
      </c>
      <c r="Q40" s="102"/>
      <c r="R40" s="102"/>
      <c r="S40" s="101">
        <f t="shared" si="31"/>
        <v>0</v>
      </c>
      <c r="T40" s="101"/>
      <c r="U40" s="101"/>
      <c r="V40" s="101">
        <f t="shared" si="32"/>
        <v>0</v>
      </c>
      <c r="W40" s="102"/>
      <c r="X40" s="102"/>
      <c r="Y40" s="101">
        <f t="shared" si="33"/>
        <v>0</v>
      </c>
      <c r="Z40" s="101">
        <f t="shared" si="34"/>
        <v>0</v>
      </c>
      <c r="AA40" s="103">
        <f t="shared" si="48"/>
        <v>0</v>
      </c>
      <c r="AB40" s="101">
        <f t="shared" si="35"/>
        <v>0</v>
      </c>
      <c r="AC40" s="102"/>
      <c r="AD40" s="103">
        <f t="shared" si="36"/>
        <v>0</v>
      </c>
      <c r="AE40" s="102"/>
      <c r="AF40" s="102"/>
      <c r="AG40" s="102"/>
      <c r="AH40" s="102"/>
      <c r="AI40" s="136">
        <f t="shared" si="37"/>
        <v>0</v>
      </c>
      <c r="AJ40" s="102"/>
      <c r="AK40" s="104">
        <f t="shared" si="38"/>
        <v>0</v>
      </c>
      <c r="AL40" s="105">
        <f t="shared" si="39"/>
        <v>0</v>
      </c>
      <c r="AM40" s="106"/>
      <c r="AN40" s="107">
        <f t="shared" si="40"/>
        <v>0</v>
      </c>
      <c r="AO40" s="108">
        <f t="shared" si="41"/>
        <v>0</v>
      </c>
      <c r="AP40" s="108">
        <f t="shared" si="42"/>
        <v>0</v>
      </c>
      <c r="AQ40" s="108">
        <f t="shared" si="43"/>
        <v>0</v>
      </c>
      <c r="AR40" s="108">
        <f t="shared" si="44"/>
        <v>0</v>
      </c>
      <c r="AS40" s="108">
        <f t="array" ref="AS40">_xlfn.IFS(S40=0,AL40,S40&lt;0,AL40/-S40,S40&gt;0,AL40/S40)</f>
        <v>0</v>
      </c>
      <c r="AT40" s="103">
        <f t="shared" si="45"/>
        <v>0</v>
      </c>
      <c r="AU40" s="103">
        <f t="shared" si="46"/>
        <v>0</v>
      </c>
      <c r="AV40" s="109"/>
      <c r="AW40" s="104">
        <f t="shared" si="47"/>
        <v>0</v>
      </c>
    </row>
    <row r="41" spans="1:49" hidden="1" outlineLevel="1">
      <c r="A41" s="98"/>
      <c r="B41" s="99"/>
      <c r="C41" s="99"/>
      <c r="D41" s="100"/>
      <c r="E41" s="101">
        <f t="shared" si="27"/>
        <v>0</v>
      </c>
      <c r="F41" s="101"/>
      <c r="G41" s="101"/>
      <c r="H41" s="101"/>
      <c r="I41" s="101"/>
      <c r="J41" s="101">
        <f t="shared" si="28"/>
        <v>0</v>
      </c>
      <c r="K41" s="98"/>
      <c r="L41" s="98"/>
      <c r="M41" s="98"/>
      <c r="N41" s="98"/>
      <c r="O41" s="101">
        <f t="shared" si="29"/>
        <v>0</v>
      </c>
      <c r="P41" s="101">
        <f t="shared" si="30"/>
        <v>0</v>
      </c>
      <c r="Q41" s="102"/>
      <c r="R41" s="102"/>
      <c r="S41" s="101">
        <f t="shared" si="31"/>
        <v>0</v>
      </c>
      <c r="T41" s="101"/>
      <c r="U41" s="101"/>
      <c r="V41" s="101">
        <f t="shared" si="32"/>
        <v>0</v>
      </c>
      <c r="W41" s="102"/>
      <c r="X41" s="102"/>
      <c r="Y41" s="101">
        <f t="shared" si="33"/>
        <v>0</v>
      </c>
      <c r="Z41" s="101">
        <f t="shared" si="34"/>
        <v>0</v>
      </c>
      <c r="AA41" s="103">
        <f t="shared" si="48"/>
        <v>0</v>
      </c>
      <c r="AB41" s="101">
        <f t="shared" si="35"/>
        <v>0</v>
      </c>
      <c r="AC41" s="102"/>
      <c r="AD41" s="103">
        <f t="shared" si="36"/>
        <v>0</v>
      </c>
      <c r="AE41" s="102"/>
      <c r="AF41" s="102"/>
      <c r="AG41" s="102"/>
      <c r="AH41" s="102"/>
      <c r="AI41" s="136">
        <f t="shared" si="37"/>
        <v>0</v>
      </c>
      <c r="AJ41" s="102"/>
      <c r="AK41" s="104">
        <f t="shared" si="38"/>
        <v>0</v>
      </c>
      <c r="AL41" s="105">
        <f t="shared" si="39"/>
        <v>0</v>
      </c>
      <c r="AM41" s="106"/>
      <c r="AN41" s="107">
        <f t="shared" si="40"/>
        <v>0</v>
      </c>
      <c r="AO41" s="108">
        <f t="shared" si="41"/>
        <v>0</v>
      </c>
      <c r="AP41" s="108">
        <f t="shared" si="42"/>
        <v>0</v>
      </c>
      <c r="AQ41" s="108">
        <f t="shared" si="43"/>
        <v>0</v>
      </c>
      <c r="AR41" s="108">
        <f t="shared" si="44"/>
        <v>0</v>
      </c>
      <c r="AS41" s="108">
        <f t="array" ref="AS41">_xlfn.IFS(S41=0,AL41,S41&lt;0,AL41/-S41,S41&gt;0,AL41/S41)</f>
        <v>0</v>
      </c>
      <c r="AT41" s="103">
        <f t="shared" si="45"/>
        <v>0</v>
      </c>
      <c r="AU41" s="103">
        <f t="shared" si="46"/>
        <v>0</v>
      </c>
      <c r="AV41" s="109"/>
      <c r="AW41" s="104">
        <f t="shared" si="47"/>
        <v>0</v>
      </c>
    </row>
    <row r="42" spans="1:49" hidden="1" outlineLevel="1">
      <c r="A42" s="98"/>
      <c r="B42" s="99"/>
      <c r="C42" s="99"/>
      <c r="D42" s="100"/>
      <c r="E42" s="101">
        <f t="shared" si="27"/>
        <v>0</v>
      </c>
      <c r="F42" s="101"/>
      <c r="G42" s="101"/>
      <c r="H42" s="101"/>
      <c r="I42" s="101"/>
      <c r="J42" s="101">
        <f t="shared" si="28"/>
        <v>0</v>
      </c>
      <c r="K42" s="98"/>
      <c r="L42" s="98"/>
      <c r="M42" s="98"/>
      <c r="N42" s="98"/>
      <c r="O42" s="101">
        <f t="shared" si="29"/>
        <v>0</v>
      </c>
      <c r="P42" s="101">
        <f t="shared" si="30"/>
        <v>0</v>
      </c>
      <c r="Q42" s="102"/>
      <c r="R42" s="102"/>
      <c r="S42" s="101">
        <f t="shared" si="31"/>
        <v>0</v>
      </c>
      <c r="T42" s="101"/>
      <c r="U42" s="101"/>
      <c r="V42" s="101">
        <f t="shared" si="32"/>
        <v>0</v>
      </c>
      <c r="W42" s="102"/>
      <c r="X42" s="102"/>
      <c r="Y42" s="101">
        <f t="shared" si="33"/>
        <v>0</v>
      </c>
      <c r="Z42" s="101">
        <f t="shared" si="34"/>
        <v>0</v>
      </c>
      <c r="AA42" s="103">
        <f t="shared" si="48"/>
        <v>0</v>
      </c>
      <c r="AB42" s="101">
        <f t="shared" si="35"/>
        <v>0</v>
      </c>
      <c r="AC42" s="102"/>
      <c r="AD42" s="103">
        <f t="shared" si="36"/>
        <v>0</v>
      </c>
      <c r="AE42" s="102"/>
      <c r="AF42" s="102"/>
      <c r="AG42" s="102"/>
      <c r="AH42" s="102"/>
      <c r="AI42" s="136">
        <f t="shared" si="37"/>
        <v>0</v>
      </c>
      <c r="AJ42" s="102"/>
      <c r="AK42" s="104">
        <f t="shared" si="38"/>
        <v>0</v>
      </c>
      <c r="AL42" s="105">
        <f t="shared" si="39"/>
        <v>0</v>
      </c>
      <c r="AM42" s="106"/>
      <c r="AN42" s="107">
        <f t="shared" si="40"/>
        <v>0</v>
      </c>
      <c r="AO42" s="108">
        <f t="shared" si="41"/>
        <v>0</v>
      </c>
      <c r="AP42" s="108">
        <f t="shared" si="42"/>
        <v>0</v>
      </c>
      <c r="AQ42" s="108">
        <f t="shared" si="43"/>
        <v>0</v>
      </c>
      <c r="AR42" s="108">
        <f t="shared" si="44"/>
        <v>0</v>
      </c>
      <c r="AS42" s="108">
        <f t="array" ref="AS42">_xlfn.IFS(S42=0,AL42,S42&lt;0,AL42/-S42,S42&gt;0,AL42/S42)</f>
        <v>0</v>
      </c>
      <c r="AT42" s="103">
        <f t="shared" si="45"/>
        <v>0</v>
      </c>
      <c r="AU42" s="103">
        <f t="shared" si="46"/>
        <v>0</v>
      </c>
      <c r="AV42" s="109"/>
      <c r="AW42" s="104">
        <f t="shared" si="47"/>
        <v>0</v>
      </c>
    </row>
    <row r="43" spans="1:49" hidden="1" outlineLevel="1">
      <c r="A43" s="98"/>
      <c r="B43" s="99"/>
      <c r="C43" s="99"/>
      <c r="D43" s="100"/>
      <c r="E43" s="101">
        <f t="shared" si="27"/>
        <v>0</v>
      </c>
      <c r="F43" s="101"/>
      <c r="G43" s="101"/>
      <c r="H43" s="101"/>
      <c r="I43" s="101"/>
      <c r="J43" s="101">
        <f t="shared" si="28"/>
        <v>0</v>
      </c>
      <c r="K43" s="98"/>
      <c r="L43" s="98"/>
      <c r="M43" s="98"/>
      <c r="N43" s="98"/>
      <c r="O43" s="101">
        <f t="shared" si="29"/>
        <v>0</v>
      </c>
      <c r="P43" s="101">
        <f t="shared" si="30"/>
        <v>0</v>
      </c>
      <c r="Q43" s="102"/>
      <c r="R43" s="102"/>
      <c r="S43" s="101">
        <f t="shared" si="31"/>
        <v>0</v>
      </c>
      <c r="T43" s="101"/>
      <c r="U43" s="101"/>
      <c r="V43" s="101">
        <f t="shared" si="32"/>
        <v>0</v>
      </c>
      <c r="W43" s="102"/>
      <c r="X43" s="102"/>
      <c r="Y43" s="101">
        <f t="shared" si="33"/>
        <v>0</v>
      </c>
      <c r="Z43" s="101">
        <f t="shared" si="34"/>
        <v>0</v>
      </c>
      <c r="AA43" s="103">
        <f t="shared" si="48"/>
        <v>0</v>
      </c>
      <c r="AB43" s="101">
        <f t="shared" si="35"/>
        <v>0</v>
      </c>
      <c r="AC43" s="102"/>
      <c r="AD43" s="103">
        <f t="shared" si="36"/>
        <v>0</v>
      </c>
      <c r="AE43" s="102"/>
      <c r="AF43" s="102"/>
      <c r="AG43" s="102"/>
      <c r="AH43" s="102"/>
      <c r="AI43" s="136">
        <f t="shared" si="37"/>
        <v>0</v>
      </c>
      <c r="AJ43" s="102"/>
      <c r="AK43" s="104">
        <f t="shared" si="38"/>
        <v>0</v>
      </c>
      <c r="AL43" s="105">
        <f t="shared" si="39"/>
        <v>0</v>
      </c>
      <c r="AM43" s="106"/>
      <c r="AN43" s="107">
        <f t="shared" si="40"/>
        <v>0</v>
      </c>
      <c r="AO43" s="108">
        <f t="shared" si="41"/>
        <v>0</v>
      </c>
      <c r="AP43" s="108">
        <f t="shared" si="42"/>
        <v>0</v>
      </c>
      <c r="AQ43" s="108">
        <f t="shared" si="43"/>
        <v>0</v>
      </c>
      <c r="AR43" s="108">
        <f t="shared" si="44"/>
        <v>0</v>
      </c>
      <c r="AS43" s="108">
        <f t="array" ref="AS43">_xlfn.IFS(S43=0,AL43,S43&lt;0,AL43/-S43,S43&gt;0,AL43/S43)</f>
        <v>0</v>
      </c>
      <c r="AT43" s="103">
        <f t="shared" si="45"/>
        <v>0</v>
      </c>
      <c r="AU43" s="103">
        <f t="shared" si="46"/>
        <v>0</v>
      </c>
      <c r="AV43" s="109"/>
      <c r="AW43" s="104">
        <f t="shared" si="47"/>
        <v>0</v>
      </c>
    </row>
    <row r="44" spans="1:49" hidden="1" outlineLevel="1">
      <c r="A44" s="98"/>
      <c r="B44" s="99"/>
      <c r="C44" s="99"/>
      <c r="D44" s="133"/>
      <c r="E44" s="102">
        <f t="shared" si="27"/>
        <v>0</v>
      </c>
      <c r="F44" s="101"/>
      <c r="G44" s="101"/>
      <c r="H44" s="101"/>
      <c r="I44" s="101"/>
      <c r="J44" s="101">
        <f t="shared" si="28"/>
        <v>0</v>
      </c>
      <c r="K44" s="98"/>
      <c r="L44" s="98"/>
      <c r="M44" s="98"/>
      <c r="N44" s="98"/>
      <c r="O44" s="101">
        <f t="shared" si="29"/>
        <v>0</v>
      </c>
      <c r="P44" s="101">
        <f t="shared" si="30"/>
        <v>0</v>
      </c>
      <c r="Q44" s="102"/>
      <c r="R44" s="102"/>
      <c r="S44" s="101">
        <f t="shared" si="31"/>
        <v>0</v>
      </c>
      <c r="T44" s="101"/>
      <c r="U44" s="101"/>
      <c r="V44" s="101">
        <f t="shared" si="32"/>
        <v>0</v>
      </c>
      <c r="W44" s="102"/>
      <c r="X44" s="102"/>
      <c r="Y44" s="101">
        <f t="shared" si="33"/>
        <v>0</v>
      </c>
      <c r="Z44" s="101">
        <f t="shared" si="34"/>
        <v>0</v>
      </c>
      <c r="AA44" s="103">
        <f t="shared" si="48"/>
        <v>0</v>
      </c>
      <c r="AB44" s="101">
        <f t="shared" si="35"/>
        <v>0</v>
      </c>
      <c r="AC44" s="102"/>
      <c r="AD44" s="103">
        <f t="shared" si="36"/>
        <v>0</v>
      </c>
      <c r="AE44" s="102"/>
      <c r="AF44" s="102"/>
      <c r="AG44" s="102"/>
      <c r="AH44" s="102"/>
      <c r="AI44" s="136">
        <f t="shared" si="37"/>
        <v>0</v>
      </c>
      <c r="AJ44" s="102"/>
      <c r="AK44" s="104">
        <f t="shared" si="38"/>
        <v>0</v>
      </c>
      <c r="AL44" s="105">
        <f t="shared" si="39"/>
        <v>0</v>
      </c>
      <c r="AM44" s="106"/>
      <c r="AN44" s="107">
        <f t="shared" si="40"/>
        <v>0</v>
      </c>
      <c r="AO44" s="108">
        <f t="shared" si="41"/>
        <v>0</v>
      </c>
      <c r="AP44" s="108">
        <f t="shared" si="42"/>
        <v>0</v>
      </c>
      <c r="AQ44" s="108">
        <f t="shared" si="43"/>
        <v>0</v>
      </c>
      <c r="AR44" s="108">
        <f t="shared" si="44"/>
        <v>0</v>
      </c>
      <c r="AS44" s="108">
        <f t="array" ref="AS44">_xlfn.IFS(S44=0,AL44,S44&lt;0,AL44/-S44,S44&gt;0,AL44/S44)</f>
        <v>0</v>
      </c>
      <c r="AT44" s="103">
        <f t="shared" si="45"/>
        <v>0</v>
      </c>
      <c r="AU44" s="103">
        <f t="shared" si="46"/>
        <v>0</v>
      </c>
      <c r="AV44" s="109"/>
      <c r="AW44" s="104">
        <f t="shared" si="47"/>
        <v>0</v>
      </c>
    </row>
    <row r="45" spans="1:49" hidden="1" outlineLevel="1">
      <c r="A45" s="98"/>
      <c r="B45" s="99"/>
      <c r="C45" s="99"/>
      <c r="D45" s="133"/>
      <c r="E45" s="102">
        <f t="shared" si="27"/>
        <v>0</v>
      </c>
      <c r="F45" s="101"/>
      <c r="G45" s="101"/>
      <c r="H45" s="101"/>
      <c r="I45" s="101"/>
      <c r="J45" s="101">
        <f t="shared" si="28"/>
        <v>0</v>
      </c>
      <c r="K45" s="98"/>
      <c r="L45" s="98"/>
      <c r="M45" s="98"/>
      <c r="N45" s="98"/>
      <c r="O45" s="101">
        <f t="shared" si="29"/>
        <v>0</v>
      </c>
      <c r="P45" s="101">
        <f t="shared" si="30"/>
        <v>0</v>
      </c>
      <c r="Q45" s="102"/>
      <c r="R45" s="102"/>
      <c r="S45" s="101">
        <f t="shared" si="31"/>
        <v>0</v>
      </c>
      <c r="T45" s="101"/>
      <c r="U45" s="101"/>
      <c r="V45" s="101">
        <f t="shared" si="32"/>
        <v>0</v>
      </c>
      <c r="W45" s="102"/>
      <c r="X45" s="102"/>
      <c r="Y45" s="101">
        <f t="shared" si="33"/>
        <v>0</v>
      </c>
      <c r="Z45" s="101">
        <f t="shared" si="34"/>
        <v>0</v>
      </c>
      <c r="AA45" s="103">
        <f t="shared" si="48"/>
        <v>0</v>
      </c>
      <c r="AB45" s="101">
        <f t="shared" si="35"/>
        <v>0</v>
      </c>
      <c r="AC45" s="102"/>
      <c r="AD45" s="103">
        <f t="shared" si="36"/>
        <v>0</v>
      </c>
      <c r="AE45" s="102"/>
      <c r="AF45" s="102"/>
      <c r="AG45" s="102"/>
      <c r="AH45" s="102"/>
      <c r="AI45" s="136">
        <f t="shared" si="37"/>
        <v>0</v>
      </c>
      <c r="AJ45" s="102"/>
      <c r="AK45" s="104">
        <f t="shared" si="38"/>
        <v>0</v>
      </c>
      <c r="AL45" s="105">
        <f t="shared" si="39"/>
        <v>0</v>
      </c>
      <c r="AM45" s="106"/>
      <c r="AN45" s="107">
        <f t="shared" si="40"/>
        <v>0</v>
      </c>
      <c r="AO45" s="108">
        <f t="shared" si="41"/>
        <v>0</v>
      </c>
      <c r="AP45" s="108">
        <f t="shared" si="42"/>
        <v>0</v>
      </c>
      <c r="AQ45" s="108">
        <f t="shared" si="43"/>
        <v>0</v>
      </c>
      <c r="AR45" s="108">
        <f t="shared" si="44"/>
        <v>0</v>
      </c>
      <c r="AS45" s="108">
        <f t="array" ref="AS45">_xlfn.IFS(S45=0,AL45,S45&lt;0,AL45/-S45,S45&gt;0,AL45/S45)</f>
        <v>0</v>
      </c>
      <c r="AT45" s="103">
        <f t="shared" si="45"/>
        <v>0</v>
      </c>
      <c r="AU45" s="103">
        <f t="shared" si="46"/>
        <v>0</v>
      </c>
      <c r="AV45" s="109"/>
      <c r="AW45" s="104">
        <f t="shared" si="47"/>
        <v>0</v>
      </c>
    </row>
    <row r="46" spans="1:49" hidden="1" outlineLevel="1">
      <c r="A46" s="98"/>
      <c r="B46" s="99"/>
      <c r="C46" s="99"/>
      <c r="D46" s="133"/>
      <c r="E46" s="102">
        <f t="shared" si="27"/>
        <v>0</v>
      </c>
      <c r="F46" s="101"/>
      <c r="G46" s="101"/>
      <c r="H46" s="101"/>
      <c r="I46" s="101"/>
      <c r="J46" s="101">
        <f t="shared" si="28"/>
        <v>0</v>
      </c>
      <c r="K46" s="98"/>
      <c r="L46" s="98"/>
      <c r="M46" s="98"/>
      <c r="N46" s="98"/>
      <c r="O46" s="101">
        <f t="shared" si="29"/>
        <v>0</v>
      </c>
      <c r="P46" s="101">
        <f t="shared" si="30"/>
        <v>0</v>
      </c>
      <c r="Q46" s="102"/>
      <c r="R46" s="102"/>
      <c r="S46" s="101">
        <f t="shared" si="31"/>
        <v>0</v>
      </c>
      <c r="T46" s="101"/>
      <c r="U46" s="101"/>
      <c r="V46" s="101">
        <f t="shared" si="32"/>
        <v>0</v>
      </c>
      <c r="W46" s="102"/>
      <c r="X46" s="102"/>
      <c r="Y46" s="101">
        <f t="shared" si="33"/>
        <v>0</v>
      </c>
      <c r="Z46" s="101">
        <f t="shared" si="34"/>
        <v>0</v>
      </c>
      <c r="AA46" s="103">
        <f t="shared" si="48"/>
        <v>0</v>
      </c>
      <c r="AB46" s="101">
        <f t="shared" si="35"/>
        <v>0</v>
      </c>
      <c r="AC46" s="102"/>
      <c r="AD46" s="103">
        <f t="shared" si="36"/>
        <v>0</v>
      </c>
      <c r="AE46" s="102"/>
      <c r="AF46" s="102"/>
      <c r="AG46" s="102"/>
      <c r="AH46" s="102"/>
      <c r="AI46" s="136">
        <f t="shared" si="37"/>
        <v>0</v>
      </c>
      <c r="AJ46" s="102"/>
      <c r="AK46" s="104">
        <f t="shared" si="38"/>
        <v>0</v>
      </c>
      <c r="AL46" s="105">
        <f t="shared" si="39"/>
        <v>0</v>
      </c>
      <c r="AM46" s="106"/>
      <c r="AN46" s="107">
        <f t="shared" si="40"/>
        <v>0</v>
      </c>
      <c r="AO46" s="108">
        <f t="shared" si="41"/>
        <v>0</v>
      </c>
      <c r="AP46" s="108">
        <f t="shared" si="42"/>
        <v>0</v>
      </c>
      <c r="AQ46" s="108">
        <f t="shared" si="43"/>
        <v>0</v>
      </c>
      <c r="AR46" s="108">
        <f t="shared" si="44"/>
        <v>0</v>
      </c>
      <c r="AS46" s="108">
        <f t="array" ref="AS46">_xlfn.IFS(S46=0,AL46,S46&lt;0,AL46/-S46,S46&gt;0,AL46/S46)</f>
        <v>0</v>
      </c>
      <c r="AT46" s="103">
        <f t="shared" si="45"/>
        <v>0</v>
      </c>
      <c r="AU46" s="103">
        <f t="shared" si="46"/>
        <v>0</v>
      </c>
      <c r="AV46" s="109"/>
      <c r="AW46" s="104">
        <f t="shared" si="47"/>
        <v>0</v>
      </c>
    </row>
    <row r="47" spans="1:49" hidden="1" outlineLevel="1">
      <c r="A47" s="98"/>
      <c r="B47" s="99"/>
      <c r="C47" s="99"/>
      <c r="D47" s="100"/>
      <c r="E47" s="101">
        <f t="shared" si="27"/>
        <v>0</v>
      </c>
      <c r="F47" s="101"/>
      <c r="G47" s="101"/>
      <c r="H47" s="101"/>
      <c r="I47" s="101"/>
      <c r="J47" s="101">
        <f t="shared" si="28"/>
        <v>0</v>
      </c>
      <c r="K47" s="98"/>
      <c r="L47" s="98"/>
      <c r="M47" s="98"/>
      <c r="N47" s="98"/>
      <c r="O47" s="101">
        <f t="shared" si="29"/>
        <v>0</v>
      </c>
      <c r="P47" s="101">
        <f t="shared" si="30"/>
        <v>0</v>
      </c>
      <c r="Q47" s="102"/>
      <c r="R47" s="102"/>
      <c r="S47" s="101">
        <f t="shared" si="31"/>
        <v>0</v>
      </c>
      <c r="T47" s="101"/>
      <c r="U47" s="101"/>
      <c r="V47" s="101">
        <f t="shared" si="32"/>
        <v>0</v>
      </c>
      <c r="W47" s="102"/>
      <c r="X47" s="102"/>
      <c r="Y47" s="101">
        <f t="shared" si="33"/>
        <v>0</v>
      </c>
      <c r="Z47" s="101">
        <f t="shared" si="34"/>
        <v>0</v>
      </c>
      <c r="AA47" s="103">
        <f t="shared" si="48"/>
        <v>0</v>
      </c>
      <c r="AB47" s="101">
        <f t="shared" si="35"/>
        <v>0</v>
      </c>
      <c r="AC47" s="102"/>
      <c r="AD47" s="103">
        <f t="shared" si="36"/>
        <v>0</v>
      </c>
      <c r="AE47" s="102"/>
      <c r="AF47" s="102"/>
      <c r="AG47" s="102"/>
      <c r="AH47" s="102"/>
      <c r="AI47" s="136">
        <f t="shared" si="37"/>
        <v>0</v>
      </c>
      <c r="AJ47" s="102"/>
      <c r="AK47" s="104">
        <f t="shared" si="38"/>
        <v>0</v>
      </c>
      <c r="AL47" s="105">
        <f t="shared" si="39"/>
        <v>0</v>
      </c>
      <c r="AM47" s="106"/>
      <c r="AN47" s="107">
        <f t="shared" si="40"/>
        <v>0</v>
      </c>
      <c r="AO47" s="108">
        <f t="shared" si="41"/>
        <v>0</v>
      </c>
      <c r="AP47" s="108">
        <f t="shared" si="42"/>
        <v>0</v>
      </c>
      <c r="AQ47" s="108">
        <f t="shared" si="43"/>
        <v>0</v>
      </c>
      <c r="AR47" s="108">
        <f t="shared" si="44"/>
        <v>0</v>
      </c>
      <c r="AS47" s="108">
        <f t="array" ref="AS47">_xlfn.IFS(S47=0,AL47,S47&lt;0,AL47/-S47,S47&gt;0,AL47/S47)</f>
        <v>0</v>
      </c>
      <c r="AT47" s="103">
        <f t="shared" si="45"/>
        <v>0</v>
      </c>
      <c r="AU47" s="103">
        <f t="shared" si="46"/>
        <v>0</v>
      </c>
      <c r="AV47" s="109"/>
      <c r="AW47" s="104">
        <f t="shared" si="47"/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si="48"/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136">
        <f t="shared" si="37"/>
        <v>0</v>
      </c>
      <c r="AJ48" s="102"/>
      <c r="AK48" s="104">
        <f t="shared" si="38"/>
        <v>0</v>
      </c>
      <c r="AL48" s="105">
        <f t="shared" si="39"/>
        <v>0</v>
      </c>
      <c r="AM48" s="106"/>
      <c r="AN48" s="107">
        <f t="shared" si="40"/>
        <v>0</v>
      </c>
      <c r="AO48" s="108">
        <f t="shared" si="41"/>
        <v>0</v>
      </c>
      <c r="AP48" s="108">
        <f t="shared" si="42"/>
        <v>0</v>
      </c>
      <c r="AQ48" s="108">
        <f t="shared" si="43"/>
        <v>0</v>
      </c>
      <c r="AR48" s="108">
        <f t="shared" si="44"/>
        <v>0</v>
      </c>
      <c r="AS48" s="108">
        <f t="array" ref="AS48">_xlfn.IFS(S48=0,AL48,S48&lt;0,AL48/-S48,S48&gt;0,AL48/S48)</f>
        <v>0</v>
      </c>
      <c r="AT48" s="103">
        <f t="shared" si="45"/>
        <v>0</v>
      </c>
      <c r="AU48" s="103">
        <f t="shared" si="46"/>
        <v>0</v>
      </c>
      <c r="AV48" s="109"/>
      <c r="AW48" s="104">
        <f t="shared" si="47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8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136">
        <f t="shared" si="37"/>
        <v>0</v>
      </c>
      <c r="AJ49" s="102"/>
      <c r="AK49" s="104">
        <f t="shared" si="38"/>
        <v>0</v>
      </c>
      <c r="AL49" s="105">
        <f t="shared" si="39"/>
        <v>0</v>
      </c>
      <c r="AM49" s="106"/>
      <c r="AN49" s="107">
        <f t="shared" si="40"/>
        <v>0</v>
      </c>
      <c r="AO49" s="108">
        <f t="shared" si="41"/>
        <v>0</v>
      </c>
      <c r="AP49" s="108">
        <f t="shared" si="42"/>
        <v>0</v>
      </c>
      <c r="AQ49" s="108">
        <f t="shared" si="43"/>
        <v>0</v>
      </c>
      <c r="AR49" s="108">
        <f t="shared" si="44"/>
        <v>0</v>
      </c>
      <c r="AS49" s="108">
        <f t="array" ref="AS49">_xlfn.IFS(S49=0,AL49,S49&lt;0,AL49/-S49,S49&gt;0,AL49/S49)</f>
        <v>0</v>
      </c>
      <c r="AT49" s="103">
        <f t="shared" si="45"/>
        <v>0</v>
      </c>
      <c r="AU49" s="103">
        <f t="shared" si="46"/>
        <v>0</v>
      </c>
      <c r="AV49" s="109"/>
      <c r="AW49" s="104">
        <f t="shared" si="47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8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136">
        <f t="shared" si="37"/>
        <v>0</v>
      </c>
      <c r="AJ50" s="102"/>
      <c r="AK50" s="104">
        <f t="shared" si="38"/>
        <v>0</v>
      </c>
      <c r="AL50" s="105">
        <f t="shared" si="39"/>
        <v>0</v>
      </c>
      <c r="AM50" s="106"/>
      <c r="AN50" s="107">
        <f t="shared" si="40"/>
        <v>0</v>
      </c>
      <c r="AO50" s="108">
        <f t="shared" si="41"/>
        <v>0</v>
      </c>
      <c r="AP50" s="108">
        <f t="shared" si="42"/>
        <v>0</v>
      </c>
      <c r="AQ50" s="108">
        <f t="shared" si="43"/>
        <v>0</v>
      </c>
      <c r="AR50" s="108">
        <f t="shared" si="44"/>
        <v>0</v>
      </c>
      <c r="AS50" s="108">
        <f t="array" ref="AS50">_xlfn.IFS(S50=0,AL50,S50&lt;0,AL50/-S50,S50&gt;0,AL50/S50)</f>
        <v>0</v>
      </c>
      <c r="AT50" s="103">
        <f t="shared" si="45"/>
        <v>0</v>
      </c>
      <c r="AU50" s="103">
        <f t="shared" si="46"/>
        <v>0</v>
      </c>
      <c r="AV50" s="109"/>
      <c r="AW50" s="104">
        <f t="shared" si="47"/>
        <v>0</v>
      </c>
    </row>
    <row r="51" spans="1:49" hidden="1" outlineLevel="1">
      <c r="A51" s="98"/>
      <c r="B51" s="99"/>
      <c r="C51" s="99"/>
      <c r="D51" s="100"/>
      <c r="E51" s="101">
        <f t="shared" ref="E51:E70" si="49">SUM(F51:H51)</f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8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136">
        <f t="shared" si="37"/>
        <v>0</v>
      </c>
      <c r="AJ51" s="102"/>
      <c r="AK51" s="104">
        <f t="shared" si="38"/>
        <v>0</v>
      </c>
      <c r="AL51" s="105">
        <f t="shared" si="39"/>
        <v>0</v>
      </c>
      <c r="AM51" s="106"/>
      <c r="AN51" s="107">
        <f t="shared" si="40"/>
        <v>0</v>
      </c>
      <c r="AO51" s="108">
        <f t="shared" si="41"/>
        <v>0</v>
      </c>
      <c r="AP51" s="108">
        <f t="shared" si="42"/>
        <v>0</v>
      </c>
      <c r="AQ51" s="108">
        <f t="shared" si="43"/>
        <v>0</v>
      </c>
      <c r="AR51" s="108">
        <f t="shared" si="44"/>
        <v>0</v>
      </c>
      <c r="AS51" s="108">
        <f t="array" ref="AS51">_xlfn.IFS(S51=0,AL51,S51&lt;0,AL51/-S51,S51&gt;0,AL51/S51)</f>
        <v>0</v>
      </c>
      <c r="AT51" s="103">
        <f t="shared" si="45"/>
        <v>0</v>
      </c>
      <c r="AU51" s="103">
        <f t="shared" si="46"/>
        <v>0</v>
      </c>
      <c r="AV51" s="109"/>
      <c r="AW51" s="104">
        <f t="shared" si="47"/>
        <v>0</v>
      </c>
    </row>
    <row r="52" spans="1:49" hidden="1" outlineLevel="1">
      <c r="A52" s="98"/>
      <c r="B52" s="99"/>
      <c r="C52" s="99"/>
      <c r="D52" s="100"/>
      <c r="E52" s="101">
        <f t="shared" si="49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8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136">
        <f t="shared" si="37"/>
        <v>0</v>
      </c>
      <c r="AJ52" s="102"/>
      <c r="AK52" s="104">
        <f t="shared" si="38"/>
        <v>0</v>
      </c>
      <c r="AL52" s="105">
        <f t="shared" si="39"/>
        <v>0</v>
      </c>
      <c r="AM52" s="106"/>
      <c r="AN52" s="107">
        <f t="shared" si="40"/>
        <v>0</v>
      </c>
      <c r="AO52" s="108">
        <f t="shared" si="41"/>
        <v>0</v>
      </c>
      <c r="AP52" s="108">
        <f t="shared" si="42"/>
        <v>0</v>
      </c>
      <c r="AQ52" s="108">
        <f t="shared" si="43"/>
        <v>0</v>
      </c>
      <c r="AR52" s="108">
        <f t="shared" si="44"/>
        <v>0</v>
      </c>
      <c r="AS52" s="108">
        <f t="array" ref="AS52">_xlfn.IFS(S52=0,AL52,S52&lt;0,AL52/-S52,S52&gt;0,AL52/S52)</f>
        <v>0</v>
      </c>
      <c r="AT52" s="103">
        <f t="shared" si="45"/>
        <v>0</v>
      </c>
      <c r="AU52" s="103">
        <f t="shared" si="46"/>
        <v>0</v>
      </c>
      <c r="AV52" s="109"/>
      <c r="AW52" s="104">
        <f t="shared" si="47"/>
        <v>0</v>
      </c>
    </row>
    <row r="53" spans="1:49" hidden="1" outlineLevel="1">
      <c r="A53" s="98"/>
      <c r="B53" s="99"/>
      <c r="C53" s="99"/>
      <c r="D53" s="100"/>
      <c r="E53" s="101">
        <f t="shared" si="49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8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136">
        <f t="shared" si="37"/>
        <v>0</v>
      </c>
      <c r="AJ53" s="102"/>
      <c r="AK53" s="104">
        <f t="shared" si="38"/>
        <v>0</v>
      </c>
      <c r="AL53" s="105">
        <f t="shared" si="39"/>
        <v>0</v>
      </c>
      <c r="AM53" s="106"/>
      <c r="AN53" s="107">
        <f t="shared" si="40"/>
        <v>0</v>
      </c>
      <c r="AO53" s="108">
        <f t="shared" si="41"/>
        <v>0</v>
      </c>
      <c r="AP53" s="108">
        <f t="shared" si="42"/>
        <v>0</v>
      </c>
      <c r="AQ53" s="108">
        <f t="shared" si="43"/>
        <v>0</v>
      </c>
      <c r="AR53" s="108">
        <f t="shared" si="44"/>
        <v>0</v>
      </c>
      <c r="AS53" s="108">
        <f t="array" ref="AS53">_xlfn.IFS(S53=0,AL53,S53&lt;0,AL53/-S53,S53&gt;0,AL53/S53)</f>
        <v>0</v>
      </c>
      <c r="AT53" s="103">
        <f t="shared" si="45"/>
        <v>0</v>
      </c>
      <c r="AU53" s="103">
        <f t="shared" si="46"/>
        <v>0</v>
      </c>
      <c r="AV53" s="109"/>
      <c r="AW53" s="104">
        <f t="shared" si="47"/>
        <v>0</v>
      </c>
    </row>
    <row r="54" spans="1:49" hidden="1" outlineLevel="1">
      <c r="A54" s="98"/>
      <c r="B54" s="99"/>
      <c r="C54" s="99"/>
      <c r="D54" s="100"/>
      <c r="E54" s="101">
        <f t="shared" si="49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8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136">
        <f t="shared" si="37"/>
        <v>0</v>
      </c>
      <c r="AJ54" s="102"/>
      <c r="AK54" s="104">
        <f t="shared" si="38"/>
        <v>0</v>
      </c>
      <c r="AL54" s="105">
        <f t="shared" si="39"/>
        <v>0</v>
      </c>
      <c r="AM54" s="106"/>
      <c r="AN54" s="107">
        <f t="shared" si="40"/>
        <v>0</v>
      </c>
      <c r="AO54" s="108">
        <f t="shared" si="41"/>
        <v>0</v>
      </c>
      <c r="AP54" s="108">
        <f t="shared" si="42"/>
        <v>0</v>
      </c>
      <c r="AQ54" s="108">
        <f t="shared" si="43"/>
        <v>0</v>
      </c>
      <c r="AR54" s="108">
        <f t="shared" si="44"/>
        <v>0</v>
      </c>
      <c r="AS54" s="108">
        <f t="array" ref="AS54">_xlfn.IFS(S54=0,AL54,S54&lt;0,AL54/-S54,S54&gt;0,AL54/S54)</f>
        <v>0</v>
      </c>
      <c r="AT54" s="103">
        <f t="shared" si="45"/>
        <v>0</v>
      </c>
      <c r="AU54" s="103">
        <f t="shared" si="46"/>
        <v>0</v>
      </c>
      <c r="AV54" s="109"/>
      <c r="AW54" s="104">
        <f t="shared" si="47"/>
        <v>0</v>
      </c>
    </row>
    <row r="55" spans="1:49" hidden="1" outlineLevel="1">
      <c r="A55" s="98"/>
      <c r="B55" s="99"/>
      <c r="C55" s="99"/>
      <c r="D55" s="100"/>
      <c r="E55" s="101">
        <f t="shared" si="49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8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136">
        <f t="shared" si="37"/>
        <v>0</v>
      </c>
      <c r="AJ55" s="102"/>
      <c r="AK55" s="104">
        <f t="shared" si="38"/>
        <v>0</v>
      </c>
      <c r="AL55" s="105">
        <f t="shared" si="39"/>
        <v>0</v>
      </c>
      <c r="AM55" s="106"/>
      <c r="AN55" s="107">
        <f t="shared" si="40"/>
        <v>0</v>
      </c>
      <c r="AO55" s="108">
        <f t="shared" si="41"/>
        <v>0</v>
      </c>
      <c r="AP55" s="108">
        <f t="shared" si="42"/>
        <v>0</v>
      </c>
      <c r="AQ55" s="108">
        <f t="shared" si="43"/>
        <v>0</v>
      </c>
      <c r="AR55" s="108">
        <f t="shared" si="44"/>
        <v>0</v>
      </c>
      <c r="AS55" s="108">
        <f t="array" ref="AS55">_xlfn.IFS(S55=0,AL55,S55&lt;0,AL55/-S55,S55&gt;0,AL55/S55)</f>
        <v>0</v>
      </c>
      <c r="AT55" s="103">
        <f t="shared" si="45"/>
        <v>0</v>
      </c>
      <c r="AU55" s="103">
        <f t="shared" si="46"/>
        <v>0</v>
      </c>
      <c r="AV55" s="109"/>
      <c r="AW55" s="104">
        <f t="shared" si="47"/>
        <v>0</v>
      </c>
    </row>
    <row r="56" spans="1:49" hidden="1" outlineLevel="1">
      <c r="A56" s="98"/>
      <c r="B56" s="99"/>
      <c r="C56" s="99"/>
      <c r="D56" s="100"/>
      <c r="E56" s="101">
        <f t="shared" si="49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8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136">
        <f t="shared" si="37"/>
        <v>0</v>
      </c>
      <c r="AJ56" s="102"/>
      <c r="AK56" s="104">
        <f t="shared" si="38"/>
        <v>0</v>
      </c>
      <c r="AL56" s="105">
        <f t="shared" si="39"/>
        <v>0</v>
      </c>
      <c r="AM56" s="106"/>
      <c r="AN56" s="107">
        <f t="shared" si="40"/>
        <v>0</v>
      </c>
      <c r="AO56" s="108">
        <f t="shared" si="41"/>
        <v>0</v>
      </c>
      <c r="AP56" s="108">
        <f t="shared" si="42"/>
        <v>0</v>
      </c>
      <c r="AQ56" s="108">
        <f t="shared" si="43"/>
        <v>0</v>
      </c>
      <c r="AR56" s="108">
        <f t="shared" si="44"/>
        <v>0</v>
      </c>
      <c r="AS56" s="108">
        <f t="array" ref="AS56">_xlfn.IFS(S56=0,AL56,S56&lt;0,AL56/-S56,S56&gt;0,AL56/S56)</f>
        <v>0</v>
      </c>
      <c r="AT56" s="103">
        <f t="shared" si="45"/>
        <v>0</v>
      </c>
      <c r="AU56" s="103">
        <f t="shared" si="46"/>
        <v>0</v>
      </c>
      <c r="AV56" s="109"/>
      <c r="AW56" s="104">
        <f t="shared" si="47"/>
        <v>0</v>
      </c>
    </row>
    <row r="57" spans="1:49" hidden="1" outlineLevel="1">
      <c r="A57" s="98"/>
      <c r="B57" s="99"/>
      <c r="C57" s="99"/>
      <c r="D57" s="100"/>
      <c r="E57" s="101">
        <f t="shared" si="49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8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136">
        <f t="shared" si="37"/>
        <v>0</v>
      </c>
      <c r="AJ57" s="102"/>
      <c r="AK57" s="104">
        <f t="shared" si="38"/>
        <v>0</v>
      </c>
      <c r="AL57" s="105">
        <f t="shared" si="39"/>
        <v>0</v>
      </c>
      <c r="AM57" s="106"/>
      <c r="AN57" s="107">
        <f t="shared" si="40"/>
        <v>0</v>
      </c>
      <c r="AO57" s="108">
        <f t="shared" si="41"/>
        <v>0</v>
      </c>
      <c r="AP57" s="108">
        <f t="shared" si="42"/>
        <v>0</v>
      </c>
      <c r="AQ57" s="108">
        <f t="shared" si="43"/>
        <v>0</v>
      </c>
      <c r="AR57" s="108">
        <f t="shared" si="44"/>
        <v>0</v>
      </c>
      <c r="AS57" s="108">
        <f t="array" ref="AS57">_xlfn.IFS(S57=0,AL57,S57&lt;0,AL57/-S57,S57&gt;0,AL57/S57)</f>
        <v>0</v>
      </c>
      <c r="AT57" s="103">
        <f t="shared" si="45"/>
        <v>0</v>
      </c>
      <c r="AU57" s="103">
        <f t="shared" si="46"/>
        <v>0</v>
      </c>
      <c r="AV57" s="109"/>
      <c r="AW57" s="104">
        <f t="shared" si="47"/>
        <v>0</v>
      </c>
    </row>
    <row r="58" spans="1:49" hidden="1" outlineLevel="1">
      <c r="A58" s="98"/>
      <c r="B58" s="99"/>
      <c r="C58" s="99"/>
      <c r="D58" s="100"/>
      <c r="E58" s="101">
        <f t="shared" si="49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8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136">
        <f t="shared" si="37"/>
        <v>0</v>
      </c>
      <c r="AJ58" s="102"/>
      <c r="AK58" s="104">
        <f t="shared" si="38"/>
        <v>0</v>
      </c>
      <c r="AL58" s="105">
        <f t="shared" si="39"/>
        <v>0</v>
      </c>
      <c r="AM58" s="106"/>
      <c r="AN58" s="107">
        <f t="shared" si="40"/>
        <v>0</v>
      </c>
      <c r="AO58" s="108">
        <f t="shared" si="41"/>
        <v>0</v>
      </c>
      <c r="AP58" s="108">
        <f t="shared" si="42"/>
        <v>0</v>
      </c>
      <c r="AQ58" s="108">
        <f t="shared" si="43"/>
        <v>0</v>
      </c>
      <c r="AR58" s="108">
        <f t="shared" si="44"/>
        <v>0</v>
      </c>
      <c r="AS58" s="108">
        <f t="array" ref="AS58">_xlfn.IFS(S58=0,AL58,S58&lt;0,AL58/-S58,S58&gt;0,AL58/S58)</f>
        <v>0</v>
      </c>
      <c r="AT58" s="103">
        <f t="shared" si="45"/>
        <v>0</v>
      </c>
      <c r="AU58" s="103">
        <f t="shared" si="46"/>
        <v>0</v>
      </c>
      <c r="AV58" s="109"/>
      <c r="AW58" s="104">
        <f t="shared" si="47"/>
        <v>0</v>
      </c>
    </row>
    <row r="59" spans="1:49" hidden="1" outlineLevel="1">
      <c r="A59" s="98"/>
      <c r="B59" s="99"/>
      <c r="C59" s="99"/>
      <c r="D59" s="100"/>
      <c r="E59" s="101">
        <f t="shared" si="49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8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136">
        <f t="shared" si="37"/>
        <v>0</v>
      </c>
      <c r="AJ59" s="102"/>
      <c r="AK59" s="104">
        <f t="shared" si="38"/>
        <v>0</v>
      </c>
      <c r="AL59" s="105">
        <f t="shared" si="39"/>
        <v>0</v>
      </c>
      <c r="AM59" s="106"/>
      <c r="AN59" s="107">
        <f t="shared" si="40"/>
        <v>0</v>
      </c>
      <c r="AO59" s="108">
        <f t="shared" si="41"/>
        <v>0</v>
      </c>
      <c r="AP59" s="108">
        <f t="shared" si="42"/>
        <v>0</v>
      </c>
      <c r="AQ59" s="108">
        <f t="shared" si="43"/>
        <v>0</v>
      </c>
      <c r="AR59" s="108">
        <f t="shared" si="44"/>
        <v>0</v>
      </c>
      <c r="AS59" s="108">
        <f t="array" ref="AS59">_xlfn.IFS(S59=0,AL59,S59&lt;0,AL59/-S59,S59&gt;0,AL59/S59)</f>
        <v>0</v>
      </c>
      <c r="AT59" s="103">
        <f t="shared" si="45"/>
        <v>0</v>
      </c>
      <c r="AU59" s="103">
        <f t="shared" si="46"/>
        <v>0</v>
      </c>
      <c r="AV59" s="109"/>
      <c r="AW59" s="104">
        <f t="shared" si="47"/>
        <v>0</v>
      </c>
    </row>
    <row r="60" spans="1:49" hidden="1" outlineLevel="1">
      <c r="A60" s="98"/>
      <c r="B60" s="99"/>
      <c r="C60" s="99"/>
      <c r="D60" s="100"/>
      <c r="E60" s="101">
        <f t="shared" si="49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8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136">
        <f t="shared" si="37"/>
        <v>0</v>
      </c>
      <c r="AJ60" s="102"/>
      <c r="AK60" s="104">
        <f t="shared" si="38"/>
        <v>0</v>
      </c>
      <c r="AL60" s="105">
        <f t="shared" si="39"/>
        <v>0</v>
      </c>
      <c r="AM60" s="106"/>
      <c r="AN60" s="107">
        <f t="shared" si="40"/>
        <v>0</v>
      </c>
      <c r="AO60" s="108">
        <f t="shared" si="41"/>
        <v>0</v>
      </c>
      <c r="AP60" s="108">
        <f t="shared" si="42"/>
        <v>0</v>
      </c>
      <c r="AQ60" s="108">
        <f t="shared" si="43"/>
        <v>0</v>
      </c>
      <c r="AR60" s="108">
        <f t="shared" si="44"/>
        <v>0</v>
      </c>
      <c r="AS60" s="108">
        <f t="array" ref="AS60">_xlfn.IFS(S60=0,AL60,S60&lt;0,AL60/-S60,S60&gt;0,AL60/S60)</f>
        <v>0</v>
      </c>
      <c r="AT60" s="103">
        <f t="shared" si="45"/>
        <v>0</v>
      </c>
      <c r="AU60" s="103">
        <f t="shared" si="46"/>
        <v>0</v>
      </c>
      <c r="AV60" s="109"/>
      <c r="AW60" s="104">
        <f t="shared" si="47"/>
        <v>0</v>
      </c>
    </row>
    <row r="61" spans="1:49" hidden="1" outlineLevel="1">
      <c r="A61" s="98"/>
      <c r="B61" s="99"/>
      <c r="C61" s="99"/>
      <c r="D61" s="100"/>
      <c r="E61" s="101">
        <f t="shared" si="49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8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136">
        <f t="shared" si="37"/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0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hidden="1" outlineLevel="1">
      <c r="A62" s="98"/>
      <c r="B62" s="99"/>
      <c r="C62" s="99"/>
      <c r="D62" s="100"/>
      <c r="E62" s="101">
        <f t="shared" si="49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8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136">
        <f t="shared" si="37"/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0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hidden="1" outlineLevel="1">
      <c r="A63" s="98"/>
      <c r="B63" s="99"/>
      <c r="C63" s="99"/>
      <c r="D63" s="133"/>
      <c r="E63" s="102">
        <f t="shared" si="49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8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136">
        <f t="shared" si="37"/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0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hidden="1" outlineLevel="1">
      <c r="A64" s="98"/>
      <c r="B64" s="99"/>
      <c r="C64" s="99"/>
      <c r="D64" s="133"/>
      <c r="E64" s="102">
        <f t="shared" si="49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8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136">
        <f t="shared" si="37"/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0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hidden="1" outlineLevel="1">
      <c r="A65" s="98"/>
      <c r="B65" s="99"/>
      <c r="C65" s="99"/>
      <c r="D65" s="133"/>
      <c r="E65" s="102">
        <f t="shared" si="49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8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136">
        <f t="shared" si="37"/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0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hidden="1" outlineLevel="1">
      <c r="A66" s="98"/>
      <c r="B66" s="99"/>
      <c r="C66" s="99"/>
      <c r="D66" s="133"/>
      <c r="E66" s="102">
        <f t="shared" si="49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>L66*M66*N66/100</f>
        <v>0</v>
      </c>
      <c r="AA66" s="103">
        <f t="shared" si="48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136">
        <f t="shared" si="37"/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0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 hidden="1" outlineLevel="1">
      <c r="A67" s="98"/>
      <c r="B67" s="99"/>
      <c r="C67" s="99"/>
      <c r="D67" s="133"/>
      <c r="E67" s="102">
        <f t="shared" si="49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ref="Z67:Z70" si="50">L67*M67*N67/100</f>
        <v>0</v>
      </c>
      <c r="AA67" s="103">
        <f t="shared" si="48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136">
        <f t="shared" si="37"/>
        <v>0</v>
      </c>
      <c r="AJ67" s="102"/>
      <c r="AK67" s="104">
        <f t="shared" si="38"/>
        <v>0</v>
      </c>
      <c r="AL67" s="105">
        <f t="shared" si="39"/>
        <v>0</v>
      </c>
      <c r="AM67" s="106"/>
      <c r="AN67" s="107">
        <f t="shared" si="40"/>
        <v>0</v>
      </c>
      <c r="AO67" s="108">
        <f t="shared" si="41"/>
        <v>0</v>
      </c>
      <c r="AP67" s="108">
        <f t="shared" si="42"/>
        <v>0</v>
      </c>
      <c r="AQ67" s="108">
        <f t="shared" si="43"/>
        <v>0</v>
      </c>
      <c r="AR67" s="108">
        <f t="shared" si="44"/>
        <v>0</v>
      </c>
      <c r="AS67" s="108">
        <f t="array" ref="AS67">_xlfn.IFS(S67=0,AL67,S67&lt;0,AL67/-S67,S67&gt;0,AL67/S67)</f>
        <v>0</v>
      </c>
      <c r="AT67" s="103">
        <f t="shared" si="45"/>
        <v>0</v>
      </c>
      <c r="AU67" s="103">
        <f t="shared" si="46"/>
        <v>0</v>
      </c>
      <c r="AV67" s="109"/>
      <c r="AW67" s="104">
        <f t="shared" si="47"/>
        <v>0</v>
      </c>
    </row>
    <row r="68" spans="1:49" hidden="1" outlineLevel="1">
      <c r="A68" s="98"/>
      <c r="B68" s="99"/>
      <c r="C68" s="99"/>
      <c r="D68" s="100"/>
      <c r="E68" s="101">
        <f t="shared" si="49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50"/>
        <v>0</v>
      </c>
      <c r="AA68" s="103">
        <f t="shared" si="48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136">
        <f t="shared" si="37"/>
        <v>0</v>
      </c>
      <c r="AJ68" s="102"/>
      <c r="AK68" s="104">
        <f t="shared" si="38"/>
        <v>0</v>
      </c>
      <c r="AL68" s="105">
        <f t="shared" si="39"/>
        <v>0</v>
      </c>
      <c r="AM68" s="106"/>
      <c r="AN68" s="107">
        <f t="shared" si="40"/>
        <v>0</v>
      </c>
      <c r="AO68" s="108">
        <f t="shared" si="41"/>
        <v>0</v>
      </c>
      <c r="AP68" s="108">
        <f t="shared" si="42"/>
        <v>0</v>
      </c>
      <c r="AQ68" s="108">
        <f t="shared" si="43"/>
        <v>0</v>
      </c>
      <c r="AR68" s="108">
        <f t="shared" si="44"/>
        <v>0</v>
      </c>
      <c r="AS68" s="108">
        <f t="array" ref="AS68">_xlfn.IFS(S68=0,AL68,S68&lt;0,AL68/-S68,S68&gt;0,AL68/S68)</f>
        <v>0</v>
      </c>
      <c r="AT68" s="103">
        <f t="shared" si="45"/>
        <v>0</v>
      </c>
      <c r="AU68" s="103">
        <f t="shared" si="46"/>
        <v>0</v>
      </c>
      <c r="AV68" s="109"/>
      <c r="AW68" s="104">
        <f t="shared" si="47"/>
        <v>0</v>
      </c>
    </row>
    <row r="69" spans="1:49" hidden="1" outlineLevel="1">
      <c r="A69" s="98"/>
      <c r="B69" s="99"/>
      <c r="C69" s="99"/>
      <c r="D69" s="100"/>
      <c r="E69" s="101">
        <f t="shared" si="49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50"/>
        <v>0</v>
      </c>
      <c r="AA69" s="103">
        <f t="shared" si="48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136">
        <f t="shared" si="37"/>
        <v>0</v>
      </c>
      <c r="AJ69" s="102"/>
      <c r="AK69" s="104">
        <f t="shared" si="38"/>
        <v>0</v>
      </c>
      <c r="AL69" s="105">
        <f t="shared" si="39"/>
        <v>0</v>
      </c>
      <c r="AM69" s="106"/>
      <c r="AN69" s="107">
        <f t="shared" si="40"/>
        <v>0</v>
      </c>
      <c r="AO69" s="108">
        <f t="shared" si="41"/>
        <v>0</v>
      </c>
      <c r="AP69" s="108">
        <f t="shared" si="42"/>
        <v>0</v>
      </c>
      <c r="AQ69" s="108">
        <f t="shared" si="43"/>
        <v>0</v>
      </c>
      <c r="AR69" s="108">
        <f t="shared" si="44"/>
        <v>0</v>
      </c>
      <c r="AS69" s="108">
        <f t="array" ref="AS69">_xlfn.IFS(S69=0,AL69,S69&lt;0,AL69/-S69,S69&gt;0,AL69/S69)</f>
        <v>0</v>
      </c>
      <c r="AT69" s="103">
        <f t="shared" si="45"/>
        <v>0</v>
      </c>
      <c r="AU69" s="103">
        <f t="shared" si="46"/>
        <v>0</v>
      </c>
      <c r="AV69" s="109"/>
      <c r="AW69" s="104">
        <f t="shared" si="47"/>
        <v>0</v>
      </c>
    </row>
    <row r="70" spans="1:49" hidden="1" outlineLevel="1">
      <c r="A70" s="98"/>
      <c r="B70" s="99"/>
      <c r="C70" s="99"/>
      <c r="D70" s="100"/>
      <c r="E70" s="101">
        <f t="shared" si="49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50"/>
        <v>0</v>
      </c>
      <c r="AA70" s="103">
        <f t="shared" si="48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136">
        <f t="shared" si="37"/>
        <v>0</v>
      </c>
      <c r="AJ70" s="102"/>
      <c r="AK70" s="104">
        <f t="shared" si="38"/>
        <v>0</v>
      </c>
      <c r="AL70" s="105">
        <f t="shared" si="39"/>
        <v>0</v>
      </c>
      <c r="AM70" s="106"/>
      <c r="AN70" s="107">
        <f t="shared" si="40"/>
        <v>0</v>
      </c>
      <c r="AO70" s="108">
        <f t="shared" si="41"/>
        <v>0</v>
      </c>
      <c r="AP70" s="108">
        <f t="shared" si="42"/>
        <v>0</v>
      </c>
      <c r="AQ70" s="108">
        <f t="shared" si="43"/>
        <v>0</v>
      </c>
      <c r="AR70" s="108">
        <f t="shared" si="44"/>
        <v>0</v>
      </c>
      <c r="AS70" s="108">
        <f t="array" ref="AS70">_xlfn.IFS(S70=0,AL70,S70&lt;0,AL70/-S70,S70&gt;0,AL70/S70)</f>
        <v>0</v>
      </c>
      <c r="AT70" s="103">
        <f t="shared" si="45"/>
        <v>0</v>
      </c>
      <c r="AU70" s="103">
        <f t="shared" si="46"/>
        <v>0</v>
      </c>
      <c r="AV70" s="109"/>
      <c r="AW70" s="104">
        <f t="shared" si="47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1">AVERAGE(AO19:AO70)</f>
        <v>0</v>
      </c>
      <c r="AP71" s="145">
        <f t="shared" si="51"/>
        <v>0</v>
      </c>
      <c r="AQ71" s="145">
        <f t="shared" si="51"/>
        <v>0</v>
      </c>
      <c r="AR71" s="145">
        <f t="shared" si="51"/>
        <v>0</v>
      </c>
      <c r="AS71" s="145">
        <f t="shared" si="51"/>
        <v>0</v>
      </c>
      <c r="AT71" s="146">
        <f t="shared" si="51"/>
        <v>0</v>
      </c>
      <c r="AU71" s="146">
        <f t="shared" si="51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2">SUM(Q19:Q70)</f>
        <v>0</v>
      </c>
      <c r="R72" s="149">
        <f t="shared" si="52"/>
        <v>0</v>
      </c>
      <c r="S72" s="149">
        <f t="shared" si="52"/>
        <v>0</v>
      </c>
      <c r="T72" s="149">
        <f t="shared" si="52"/>
        <v>0</v>
      </c>
      <c r="U72" s="149">
        <f t="shared" si="52"/>
        <v>0</v>
      </c>
      <c r="V72" s="149">
        <f t="shared" si="52"/>
        <v>0</v>
      </c>
      <c r="W72" s="149">
        <f t="shared" si="52"/>
        <v>0</v>
      </c>
      <c r="X72" s="149">
        <f t="shared" si="52"/>
        <v>0</v>
      </c>
      <c r="Y72" s="149">
        <f t="shared" si="52"/>
        <v>0</v>
      </c>
      <c r="Z72" s="149">
        <f t="shared" si="52"/>
        <v>0</v>
      </c>
      <c r="AA72" s="150">
        <f t="shared" si="52"/>
        <v>0</v>
      </c>
      <c r="AB72" s="151">
        <f t="shared" si="52"/>
        <v>0</v>
      </c>
      <c r="AC72" s="149">
        <f t="shared" si="52"/>
        <v>0</v>
      </c>
      <c r="AD72" s="150" t="e">
        <f>AC72/Y72</f>
        <v>#DIV/0!</v>
      </c>
      <c r="AE72" s="149">
        <f t="shared" ref="AE72:AK72" si="53">SUM(AE19:AE70)</f>
        <v>0</v>
      </c>
      <c r="AF72" s="149">
        <f t="shared" si="53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3"/>
        <v>0</v>
      </c>
      <c r="AK72" s="149">
        <f t="shared" si="53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52"/>
      <c r="AG73" s="552"/>
      <c r="AH73" s="412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4">E17+E72</f>
        <v>0</v>
      </c>
      <c r="F74" s="172">
        <f t="shared" si="54"/>
        <v>0</v>
      </c>
      <c r="G74" s="172">
        <f t="shared" si="54"/>
        <v>0</v>
      </c>
      <c r="H74" s="172">
        <f t="shared" si="54"/>
        <v>2500</v>
      </c>
      <c r="I74" s="172">
        <f t="shared" si="54"/>
        <v>0</v>
      </c>
      <c r="J74" s="172">
        <f t="shared" si="54"/>
        <v>0</v>
      </c>
      <c r="K74" s="172">
        <f t="shared" si="54"/>
        <v>0</v>
      </c>
      <c r="L74" s="172">
        <f t="shared" si="54"/>
        <v>29</v>
      </c>
      <c r="M74" s="172">
        <f t="shared" si="54"/>
        <v>0</v>
      </c>
      <c r="N74" s="172">
        <f t="shared" si="54"/>
        <v>0</v>
      </c>
      <c r="O74" s="172">
        <f t="shared" si="54"/>
        <v>0</v>
      </c>
      <c r="P74" s="172">
        <f t="shared" si="54"/>
        <v>0</v>
      </c>
      <c r="Q74" s="172">
        <f t="shared" si="54"/>
        <v>31</v>
      </c>
      <c r="R74" s="172">
        <f t="shared" si="54"/>
        <v>0</v>
      </c>
      <c r="S74" s="172">
        <f t="shared" si="54"/>
        <v>31</v>
      </c>
      <c r="T74" s="172">
        <f t="shared" si="54"/>
        <v>31859.55</v>
      </c>
      <c r="U74" s="172">
        <f t="shared" si="54"/>
        <v>0</v>
      </c>
      <c r="V74" s="172">
        <f t="shared" si="54"/>
        <v>31859.55</v>
      </c>
      <c r="W74" s="172">
        <f t="shared" si="54"/>
        <v>37862.85</v>
      </c>
      <c r="X74" s="172">
        <f t="shared" si="54"/>
        <v>0</v>
      </c>
      <c r="Y74" s="172">
        <f t="shared" si="54"/>
        <v>37862.85</v>
      </c>
      <c r="Z74" s="172">
        <f t="shared" si="54"/>
        <v>24766.16</v>
      </c>
      <c r="AA74" s="173">
        <f t="shared" si="54"/>
        <v>1</v>
      </c>
      <c r="AB74" s="174">
        <f t="shared" si="54"/>
        <v>3949.17</v>
      </c>
      <c r="AC74" s="172">
        <f t="shared" si="54"/>
        <v>13659.080000000002</v>
      </c>
      <c r="AD74" s="173">
        <f>AC74/Y74</f>
        <v>0.36075150180189824</v>
      </c>
      <c r="AE74" s="174">
        <f>AE17+AE72</f>
        <v>2587.3000000000002</v>
      </c>
      <c r="AF74" s="175">
        <f>AF17+AF72</f>
        <v>0</v>
      </c>
      <c r="AG74" s="175">
        <f>AG17+AG72</f>
        <v>0</v>
      </c>
      <c r="AH74" s="175">
        <f>AH17+AH72</f>
        <v>0</v>
      </c>
      <c r="AI74" s="176">
        <v>413.9</v>
      </c>
      <c r="AJ74" s="172">
        <f>AJ17+AJ72</f>
        <v>0</v>
      </c>
      <c r="AK74" s="172">
        <f>AK17+AK72</f>
        <v>318.59549999999996</v>
      </c>
      <c r="AL74" s="172">
        <f>AL17+AL72</f>
        <v>16934.804499999998</v>
      </c>
      <c r="AM74" s="172"/>
      <c r="AN74" s="172"/>
      <c r="AO74" s="172"/>
      <c r="AP74" s="172"/>
      <c r="AQ74" s="172"/>
      <c r="AR74" s="172">
        <f>(AF74+AG74)/Q74</f>
        <v>0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52">
        <f>AF18+AF73</f>
        <v>0</v>
      </c>
      <c r="AG75" s="552"/>
      <c r="AH75" s="412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3" priority="3" operator="greaterThan">
      <formula>120</formula>
    </cfRule>
  </conditionalFormatting>
  <conditionalFormatting sqref="O71">
    <cfRule type="cellIs" dxfId="2" priority="2" operator="between">
      <formula>0.000001</formula>
      <formula>25</formula>
    </cfRule>
  </conditionalFormatting>
  <conditionalFormatting sqref="AA73 AA75:AA1048576">
    <cfRule type="cellIs" dxfId="1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{28BF046B-9F1C-4A90-90B5-FE71E74737CA}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{73B8C04A-DA9F-4C52-9CF7-BDE80971E68F}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{2BFE1820-4468-47C4-9BCC-D5423320F00B}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{63AD7F82-4070-4F77-BEA0-3A398721AE5C}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{EB6C197F-6324-4600-8FE9-3368520D4132}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{FABD51F3-3E51-4090-AA7B-2E195F0E0828}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{E327E1AC-5D4E-4B6E-9DD4-0E101519A04C}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{7070D306-D2E7-4020-AAD6-AFD565405875}</x14:id>
        </ext>
      </extLst>
    </cfRule>
  </conditionalFormatting>
  <conditionalFormatting sqref="AA1">
    <cfRule type="cellIs" dxfId="0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BF046B-9F1C-4A90-90B5-FE71E74737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73B8C04A-DA9F-4C52-9CF7-BDE80971E6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2BFE1820-4468-47C4-9BCC-D5423320F0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63AD7F82-4070-4F77-BEA0-3A398721A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EB6C197F-6324-4600-8FE9-3368520D41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ABD51F3-3E51-4090-AA7B-2E195F0E08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E327E1AC-5D4E-4B6E-9DD4-0E101519A0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7070D306-D2E7-4020-AAD6-AFD5654058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56</vt:i4>
      </vt:variant>
    </vt:vector>
  </HeadingPairs>
  <TitlesOfParts>
    <vt:vector size="56" baseType="lpstr">
      <vt:lpstr>Реклама</vt:lpstr>
      <vt:lpstr>Сводная_план</vt:lpstr>
      <vt:lpstr>Сводная</vt:lpstr>
      <vt:lpstr>АВС 20</vt:lpstr>
      <vt:lpstr>АВС 19</vt:lpstr>
      <vt:lpstr>АВС АПРЕЛЬ</vt:lpstr>
      <vt:lpstr>АВС 18</vt:lpstr>
      <vt:lpstr>АВС 17</vt:lpstr>
      <vt:lpstr>АВС 16</vt:lpstr>
      <vt:lpstr>АВС 15</vt:lpstr>
      <vt:lpstr>АВС 14</vt:lpstr>
      <vt:lpstr>АВС МАРТ</vt:lpstr>
      <vt:lpstr>АВС 13</vt:lpstr>
      <vt:lpstr>АВС 12</vt:lpstr>
      <vt:lpstr>АВС 11</vt:lpstr>
      <vt:lpstr>АВС 10</vt:lpstr>
      <vt:lpstr>АВС ФЕВРАЛЬ</vt:lpstr>
      <vt:lpstr>АВС 9</vt:lpstr>
      <vt:lpstr>АВС 8</vt:lpstr>
      <vt:lpstr>АВС 7</vt:lpstr>
      <vt:lpstr>АВС 6</vt:lpstr>
      <vt:lpstr>АВС ЯНВАРЬ</vt:lpstr>
      <vt:lpstr>АВС 5</vt:lpstr>
      <vt:lpstr>АВС 4</vt:lpstr>
      <vt:lpstr>АВС 3</vt:lpstr>
      <vt:lpstr>АВС 2</vt:lpstr>
      <vt:lpstr>АВС 1</vt:lpstr>
      <vt:lpstr>2026</vt:lpstr>
      <vt:lpstr>Юнит 20</vt:lpstr>
      <vt:lpstr>Юнит 19</vt:lpstr>
      <vt:lpstr>АПРЕЛЬ</vt:lpstr>
      <vt:lpstr>Юнит 18</vt:lpstr>
      <vt:lpstr>Юнит 17</vt:lpstr>
      <vt:lpstr>Юнит 16</vt:lpstr>
      <vt:lpstr>Юнит 15</vt:lpstr>
      <vt:lpstr>Остаток на 08.04</vt:lpstr>
      <vt:lpstr>Юнит 14</vt:lpstr>
      <vt:lpstr>Остаток на 01.04</vt:lpstr>
      <vt:lpstr>МАРТ</vt:lpstr>
      <vt:lpstr>Юнит 13</vt:lpstr>
      <vt:lpstr>Юнит 12</vt:lpstr>
      <vt:lpstr>Юнит 11</vt:lpstr>
      <vt:lpstr>Юнит 10</vt:lpstr>
      <vt:lpstr>ФЕВРАЛЬ</vt:lpstr>
      <vt:lpstr>Юнит 9</vt:lpstr>
      <vt:lpstr>Юнит 8</vt:lpstr>
      <vt:lpstr>Юнит 7</vt:lpstr>
      <vt:lpstr>Юнит 6</vt:lpstr>
      <vt:lpstr>ЯНВАРЬ</vt:lpstr>
      <vt:lpstr>Юнит 5</vt:lpstr>
      <vt:lpstr>Юнит 4</vt:lpstr>
      <vt:lpstr>Юнит 3</vt:lpstr>
      <vt:lpstr>Юнит 2</vt:lpstr>
      <vt:lpstr>Юнит 1</vt:lpstr>
      <vt:lpstr>Юнит 1 01-04.01</vt:lpstr>
      <vt:lpstr>Юнит 1 29-31.12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2026-05-12T05:27:25Z</dcterms:modified>
</cp:coreProperties>
</file>